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ACCOUNTING SHARED\PSC\PSC Cases &amp; Filings\2023 Filings\FAC\2023-00014\1ST DATA REQUEST\"/>
    </mc:Choice>
  </mc:AlternateContent>
  <xr:revisionPtr revIDLastSave="0" documentId="8_{CE92DBB1-78E7-47BC-B9AD-B012F8134DBB}" xr6:coauthVersionLast="47" xr6:coauthVersionMax="47" xr10:uidLastSave="{00000000-0000-0000-0000-000000000000}"/>
  <bookViews>
    <workbookView xWindow="11424" yWindow="0" windowWidth="11712" windowHeight="12336" tabRatio="921" xr2:uid="{C3739540-EEC9-4BBA-864D-5FE7E95F2F31}"/>
  </bookViews>
  <sheets>
    <sheet name="NOV 2020" sheetId="3" r:id="rId1"/>
    <sheet name="DEC 2020" sheetId="7" r:id="rId2"/>
    <sheet name="JAN 2021" sheetId="11" r:id="rId3"/>
    <sheet name="FEB 2021" sheetId="9" r:id="rId4"/>
    <sheet name="MARCH 2021" sheetId="17" r:id="rId5"/>
    <sheet name="APRIL 2021" sheetId="1" r:id="rId6"/>
    <sheet name="MAY 2021" sheetId="19" r:id="rId7"/>
    <sheet name="JUNE 2021" sheetId="15" r:id="rId8"/>
    <sheet name="JULY 2021" sheetId="13" r:id="rId9"/>
    <sheet name="AUG 2021" sheetId="5" r:id="rId10"/>
    <sheet name="SEPT 2021" sheetId="25" r:id="rId11"/>
    <sheet name="OCT 2021" sheetId="23" r:id="rId12"/>
    <sheet name="NOV 2021" sheetId="22" r:id="rId13"/>
    <sheet name="DEC 2021" sheetId="8" r:id="rId14"/>
    <sheet name="JAN 2022" sheetId="12" r:id="rId15"/>
    <sheet name="FEB 2022" sheetId="10" r:id="rId16"/>
    <sheet name="MARCH 2022" sheetId="18" r:id="rId17"/>
    <sheet name="APRIL 2022" sheetId="4" r:id="rId18"/>
    <sheet name="MAY 2022" sheetId="20" r:id="rId19"/>
    <sheet name="JUNE 2022" sheetId="16" r:id="rId20"/>
    <sheet name="JULY 2022" sheetId="14" r:id="rId21"/>
    <sheet name="AUG 2022" sheetId="6" r:id="rId22"/>
    <sheet name="SEPT 2022" sheetId="26" r:id="rId23"/>
    <sheet name="OCT 2022" sheetId="24" r:id="rId24"/>
    <sheet name="Sheet2" sheetId="2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E31" i="26"/>
  <c r="C23" i="26"/>
  <c r="C21" i="26"/>
  <c r="G19" i="26"/>
  <c r="C18" i="26"/>
  <c r="C17" i="26"/>
  <c r="C19" i="26" s="1"/>
  <c r="G16" i="26"/>
  <c r="C16" i="26"/>
  <c r="G15" i="26"/>
  <c r="G14" i="26"/>
  <c r="G10" i="26"/>
  <c r="G7" i="26"/>
  <c r="C7" i="26"/>
  <c r="G6" i="26"/>
  <c r="C6" i="26"/>
  <c r="C8" i="26" s="1"/>
  <c r="G5" i="26"/>
  <c r="C4" i="26"/>
  <c r="G2" i="26"/>
  <c r="C2" i="26"/>
  <c r="C14" i="26" s="1"/>
  <c r="G8" i="26" l="1"/>
  <c r="G20" i="26" s="1"/>
  <c r="G21" i="26" s="1"/>
  <c r="G22" i="26" s="1"/>
  <c r="D28" i="26" s="1"/>
  <c r="C25" i="26"/>
  <c r="C11" i="26"/>
  <c r="G11" i="26"/>
  <c r="E31" i="25" l="1"/>
  <c r="C23" i="25"/>
  <c r="C21" i="25"/>
  <c r="C25" i="25" s="1"/>
  <c r="G19" i="25"/>
  <c r="C18" i="25"/>
  <c r="C17" i="25"/>
  <c r="C19" i="25" s="1"/>
  <c r="G16" i="25"/>
  <c r="C16" i="25"/>
  <c r="G15" i="25"/>
  <c r="G14" i="25"/>
  <c r="G10" i="25"/>
  <c r="G7" i="25"/>
  <c r="C7" i="25"/>
  <c r="G6" i="25"/>
  <c r="C6" i="25"/>
  <c r="C8" i="25" s="1"/>
  <c r="G5" i="25"/>
  <c r="G8" i="25" s="1"/>
  <c r="G20" i="25" s="1"/>
  <c r="G21" i="25" s="1"/>
  <c r="G22" i="25" s="1"/>
  <c r="D28" i="25" s="1"/>
  <c r="C4" i="25"/>
  <c r="G2" i="25"/>
  <c r="C2" i="25"/>
  <c r="C14" i="25" s="1"/>
  <c r="C11" i="25" l="1"/>
  <c r="G11" i="25"/>
  <c r="E31" i="24" l="1"/>
  <c r="C23" i="24"/>
  <c r="C21" i="24"/>
  <c r="C25" i="24" s="1"/>
  <c r="G19" i="24"/>
  <c r="C18" i="24"/>
  <c r="C17" i="24"/>
  <c r="C19" i="24" s="1"/>
  <c r="G16" i="24"/>
  <c r="C16" i="24"/>
  <c r="G15" i="24"/>
  <c r="G14" i="24"/>
  <c r="G10" i="24"/>
  <c r="G7" i="24"/>
  <c r="C7" i="24"/>
  <c r="G6" i="24"/>
  <c r="C6" i="24"/>
  <c r="C8" i="24" s="1"/>
  <c r="G5" i="24"/>
  <c r="G8" i="24" s="1"/>
  <c r="G20" i="24" s="1"/>
  <c r="C4" i="24"/>
  <c r="G2" i="24"/>
  <c r="C2" i="24"/>
  <c r="C14" i="24" s="1"/>
  <c r="G21" i="24" l="1"/>
  <c r="G22" i="24" s="1"/>
  <c r="D28" i="24" s="1"/>
  <c r="G11" i="24"/>
  <c r="C11" i="24"/>
  <c r="E31" i="23" l="1"/>
  <c r="C23" i="23"/>
  <c r="C21" i="23"/>
  <c r="C25" i="23" s="1"/>
  <c r="G19" i="23"/>
  <c r="C18" i="23"/>
  <c r="C17" i="23"/>
  <c r="C19" i="23" s="1"/>
  <c r="G16" i="23"/>
  <c r="C16" i="23"/>
  <c r="G15" i="23"/>
  <c r="G14" i="23"/>
  <c r="G10" i="23"/>
  <c r="G7" i="23"/>
  <c r="C7" i="23"/>
  <c r="G6" i="23"/>
  <c r="C6" i="23"/>
  <c r="C8" i="23" s="1"/>
  <c r="G5" i="23"/>
  <c r="G8" i="23" s="1"/>
  <c r="G20" i="23" s="1"/>
  <c r="G21" i="23" s="1"/>
  <c r="G22" i="23" s="1"/>
  <c r="D28" i="23" s="1"/>
  <c r="C4" i="23"/>
  <c r="G2" i="23"/>
  <c r="C2" i="23"/>
  <c r="C14" i="23" s="1"/>
  <c r="C11" i="23" l="1"/>
  <c r="G11" i="23"/>
  <c r="E31" i="22" l="1"/>
  <c r="C23" i="22"/>
  <c r="C21" i="22"/>
  <c r="C25" i="22" s="1"/>
  <c r="G19" i="22"/>
  <c r="C18" i="22"/>
  <c r="C17" i="22"/>
  <c r="C19" i="22" s="1"/>
  <c r="G16" i="22"/>
  <c r="C16" i="22"/>
  <c r="G15" i="22"/>
  <c r="G14" i="22"/>
  <c r="G10" i="22"/>
  <c r="G7" i="22"/>
  <c r="C7" i="22"/>
  <c r="G6" i="22"/>
  <c r="C6" i="22"/>
  <c r="C8" i="22" s="1"/>
  <c r="G5" i="22"/>
  <c r="G8" i="22" s="1"/>
  <c r="G20" i="22" s="1"/>
  <c r="G21" i="22" s="1"/>
  <c r="G22" i="22" s="1"/>
  <c r="D28" i="22" s="1"/>
  <c r="C4" i="22"/>
  <c r="G2" i="22"/>
  <c r="C2" i="22"/>
  <c r="C14" i="22" s="1"/>
  <c r="C11" i="22" l="1"/>
  <c r="G11" i="22"/>
  <c r="E31" i="20" l="1"/>
  <c r="C23" i="20"/>
  <c r="C21" i="20"/>
  <c r="C25" i="20" s="1"/>
  <c r="G19" i="20"/>
  <c r="C18" i="20"/>
  <c r="C17" i="20"/>
  <c r="C19" i="20" s="1"/>
  <c r="G16" i="20"/>
  <c r="C16" i="20"/>
  <c r="G15" i="20"/>
  <c r="G14" i="20"/>
  <c r="G10" i="20"/>
  <c r="G7" i="20"/>
  <c r="C7" i="20"/>
  <c r="G6" i="20"/>
  <c r="C6" i="20"/>
  <c r="C8" i="20" s="1"/>
  <c r="G5" i="20"/>
  <c r="G8" i="20" s="1"/>
  <c r="G20" i="20" s="1"/>
  <c r="G21" i="20" s="1"/>
  <c r="G22" i="20" s="1"/>
  <c r="D28" i="20" s="1"/>
  <c r="C4" i="20"/>
  <c r="G2" i="20"/>
  <c r="C2" i="20"/>
  <c r="C14" i="20" s="1"/>
  <c r="C11" i="20" l="1"/>
  <c r="G11" i="20"/>
  <c r="E31" i="19" l="1"/>
  <c r="C23" i="19"/>
  <c r="C21" i="19"/>
  <c r="C25" i="19" s="1"/>
  <c r="G19" i="19"/>
  <c r="C18" i="19"/>
  <c r="C17" i="19"/>
  <c r="C19" i="19" s="1"/>
  <c r="G16" i="19"/>
  <c r="C16" i="19"/>
  <c r="G15" i="19"/>
  <c r="G14" i="19"/>
  <c r="G10" i="19"/>
  <c r="G7" i="19"/>
  <c r="C7" i="19"/>
  <c r="G6" i="19"/>
  <c r="C6" i="19"/>
  <c r="C8" i="19" s="1"/>
  <c r="G5" i="19"/>
  <c r="G8" i="19" s="1"/>
  <c r="G20" i="19" s="1"/>
  <c r="G21" i="19" s="1"/>
  <c r="G22" i="19" s="1"/>
  <c r="D28" i="19" s="1"/>
  <c r="C4" i="19"/>
  <c r="G2" i="19"/>
  <c r="C2" i="19"/>
  <c r="C14" i="19" s="1"/>
  <c r="C11" i="19" l="1"/>
  <c r="G11" i="19"/>
  <c r="E31" i="18" l="1"/>
  <c r="C23" i="18"/>
  <c r="C21" i="18"/>
  <c r="C25" i="18" s="1"/>
  <c r="G19" i="18"/>
  <c r="C18" i="18"/>
  <c r="C17" i="18"/>
  <c r="C19" i="18" s="1"/>
  <c r="G16" i="18"/>
  <c r="C16" i="18"/>
  <c r="G15" i="18"/>
  <c r="G14" i="18"/>
  <c r="G10" i="18"/>
  <c r="G7" i="18"/>
  <c r="C7" i="18"/>
  <c r="G6" i="18"/>
  <c r="C6" i="18"/>
  <c r="C8" i="18" s="1"/>
  <c r="G5" i="18"/>
  <c r="G8" i="18" s="1"/>
  <c r="G20" i="18" s="1"/>
  <c r="G21" i="18" s="1"/>
  <c r="G22" i="18" s="1"/>
  <c r="D28" i="18" s="1"/>
  <c r="C4" i="18"/>
  <c r="G2" i="18"/>
  <c r="C2" i="18"/>
  <c r="C14" i="18" s="1"/>
  <c r="C11" i="18" l="1"/>
  <c r="G11" i="18"/>
  <c r="E31" i="17" l="1"/>
  <c r="C23" i="17"/>
  <c r="C21" i="17"/>
  <c r="C25" i="17" s="1"/>
  <c r="G19" i="17"/>
  <c r="C18" i="17"/>
  <c r="C17" i="17"/>
  <c r="C19" i="17" s="1"/>
  <c r="G16" i="17"/>
  <c r="C16" i="17"/>
  <c r="G15" i="17"/>
  <c r="G14" i="17"/>
  <c r="G10" i="17"/>
  <c r="G7" i="17"/>
  <c r="C7" i="17"/>
  <c r="G6" i="17"/>
  <c r="C6" i="17"/>
  <c r="C8" i="17" s="1"/>
  <c r="G5" i="17"/>
  <c r="G8" i="17" s="1"/>
  <c r="G20" i="17" s="1"/>
  <c r="G21" i="17" s="1"/>
  <c r="G22" i="17" s="1"/>
  <c r="D28" i="17" s="1"/>
  <c r="C4" i="17"/>
  <c r="G2" i="17"/>
  <c r="C2" i="17"/>
  <c r="C14" i="17" s="1"/>
  <c r="C11" i="17" l="1"/>
  <c r="G11" i="17"/>
  <c r="E31" i="16" l="1"/>
  <c r="C23" i="16"/>
  <c r="C25" i="16" s="1"/>
  <c r="C21" i="16"/>
  <c r="G19" i="16"/>
  <c r="C18" i="16"/>
  <c r="C17" i="16"/>
  <c r="C19" i="16" s="1"/>
  <c r="G16" i="16"/>
  <c r="C16" i="16"/>
  <c r="G15" i="16"/>
  <c r="G14" i="16"/>
  <c r="G10" i="16"/>
  <c r="G7" i="16"/>
  <c r="C7" i="16"/>
  <c r="G6" i="16"/>
  <c r="C6" i="16"/>
  <c r="C8" i="16" s="1"/>
  <c r="G5" i="16"/>
  <c r="G8" i="16" s="1"/>
  <c r="G20" i="16" s="1"/>
  <c r="G21" i="16" s="1"/>
  <c r="G22" i="16" s="1"/>
  <c r="D28" i="16" s="1"/>
  <c r="C4" i="16"/>
  <c r="G2" i="16"/>
  <c r="C2" i="16"/>
  <c r="C14" i="16" s="1"/>
  <c r="C11" i="16" l="1"/>
  <c r="G11" i="16"/>
  <c r="E31" i="15" l="1"/>
  <c r="C23" i="15"/>
  <c r="C21" i="15"/>
  <c r="C25" i="15" s="1"/>
  <c r="G19" i="15"/>
  <c r="C18" i="15"/>
  <c r="C17" i="15"/>
  <c r="C19" i="15" s="1"/>
  <c r="G16" i="15"/>
  <c r="C16" i="15"/>
  <c r="G15" i="15"/>
  <c r="G14" i="15"/>
  <c r="G10" i="15"/>
  <c r="G7" i="15"/>
  <c r="C7" i="15"/>
  <c r="G6" i="15"/>
  <c r="C6" i="15"/>
  <c r="C8" i="15" s="1"/>
  <c r="G5" i="15"/>
  <c r="G8" i="15" s="1"/>
  <c r="G20" i="15" s="1"/>
  <c r="G21" i="15" s="1"/>
  <c r="G22" i="15" s="1"/>
  <c r="D28" i="15" s="1"/>
  <c r="C4" i="15"/>
  <c r="G2" i="15"/>
  <c r="C2" i="15"/>
  <c r="C14" i="15" s="1"/>
  <c r="C11" i="15" l="1"/>
  <c r="G11" i="15"/>
  <c r="E31" i="14" l="1"/>
  <c r="C23" i="14"/>
  <c r="C21" i="14"/>
  <c r="C25" i="14" s="1"/>
  <c r="G19" i="14"/>
  <c r="C18" i="14"/>
  <c r="C17" i="14"/>
  <c r="C19" i="14" s="1"/>
  <c r="G16" i="14"/>
  <c r="C16" i="14"/>
  <c r="G15" i="14"/>
  <c r="G14" i="14"/>
  <c r="G10" i="14"/>
  <c r="G7" i="14"/>
  <c r="C7" i="14"/>
  <c r="G6" i="14"/>
  <c r="C6" i="14"/>
  <c r="C8" i="14" s="1"/>
  <c r="G5" i="14"/>
  <c r="G8" i="14" s="1"/>
  <c r="G20" i="14" s="1"/>
  <c r="G21" i="14" s="1"/>
  <c r="G22" i="14" s="1"/>
  <c r="D28" i="14" s="1"/>
  <c r="C4" i="14"/>
  <c r="G2" i="14"/>
  <c r="C2" i="14"/>
  <c r="C14" i="14" s="1"/>
  <c r="C11" i="14" l="1"/>
  <c r="G11" i="14"/>
  <c r="E31" i="13" l="1"/>
  <c r="C23" i="13"/>
  <c r="C21" i="13"/>
  <c r="C25" i="13" s="1"/>
  <c r="G19" i="13"/>
  <c r="C18" i="13"/>
  <c r="C17" i="13"/>
  <c r="C19" i="13" s="1"/>
  <c r="G16" i="13"/>
  <c r="C16" i="13"/>
  <c r="G15" i="13"/>
  <c r="G14" i="13"/>
  <c r="G10" i="13"/>
  <c r="G7" i="13"/>
  <c r="C7" i="13"/>
  <c r="G6" i="13"/>
  <c r="C6" i="13"/>
  <c r="C8" i="13" s="1"/>
  <c r="G5" i="13"/>
  <c r="G8" i="13" s="1"/>
  <c r="G20" i="13" s="1"/>
  <c r="G21" i="13" s="1"/>
  <c r="G22" i="13" s="1"/>
  <c r="D28" i="13" s="1"/>
  <c r="C4" i="13"/>
  <c r="G2" i="13"/>
  <c r="C2" i="13"/>
  <c r="C14" i="13" s="1"/>
  <c r="C11" i="13" l="1"/>
  <c r="G11" i="13"/>
  <c r="E31" i="12" l="1"/>
  <c r="C23" i="12"/>
  <c r="C21" i="12"/>
  <c r="C25" i="12" s="1"/>
  <c r="G19" i="12"/>
  <c r="C18" i="12"/>
  <c r="C17" i="12"/>
  <c r="C19" i="12" s="1"/>
  <c r="G16" i="12"/>
  <c r="C16" i="12"/>
  <c r="G15" i="12"/>
  <c r="G14" i="12"/>
  <c r="G10" i="12"/>
  <c r="G7" i="12"/>
  <c r="C7" i="12"/>
  <c r="G6" i="12"/>
  <c r="C6" i="12"/>
  <c r="C8" i="12" s="1"/>
  <c r="G5" i="12"/>
  <c r="G11" i="12" s="1"/>
  <c r="C4" i="12"/>
  <c r="G2" i="12"/>
  <c r="C2" i="12"/>
  <c r="C14" i="12" s="1"/>
  <c r="G8" i="12" l="1"/>
  <c r="G20" i="12" s="1"/>
  <c r="G21" i="12" s="1"/>
  <c r="G22" i="12" s="1"/>
  <c r="D28" i="12" s="1"/>
  <c r="C11" i="12"/>
  <c r="E31" i="11" l="1"/>
  <c r="C23" i="11"/>
  <c r="C21" i="11"/>
  <c r="C25" i="11" s="1"/>
  <c r="G19" i="11"/>
  <c r="C18" i="11"/>
  <c r="C17" i="11"/>
  <c r="C19" i="11" s="1"/>
  <c r="G16" i="11"/>
  <c r="C16" i="11"/>
  <c r="G15" i="11"/>
  <c r="G14" i="11"/>
  <c r="G10" i="11"/>
  <c r="G7" i="11"/>
  <c r="C7" i="11"/>
  <c r="G6" i="11"/>
  <c r="C6" i="11"/>
  <c r="C8" i="11" s="1"/>
  <c r="G5" i="11"/>
  <c r="G8" i="11" s="1"/>
  <c r="G20" i="11" s="1"/>
  <c r="G21" i="11" s="1"/>
  <c r="G22" i="11" s="1"/>
  <c r="D28" i="11" s="1"/>
  <c r="C4" i="11"/>
  <c r="G2" i="11"/>
  <c r="C2" i="11"/>
  <c r="C14" i="11" s="1"/>
  <c r="C11" i="11" l="1"/>
  <c r="G11" i="11"/>
  <c r="E31" i="10" l="1"/>
  <c r="C23" i="10"/>
  <c r="C21" i="10"/>
  <c r="C25" i="10" s="1"/>
  <c r="G19" i="10"/>
  <c r="C18" i="10"/>
  <c r="C17" i="10"/>
  <c r="C19" i="10" s="1"/>
  <c r="G16" i="10"/>
  <c r="C16" i="10"/>
  <c r="G15" i="10"/>
  <c r="G14" i="10"/>
  <c r="G10" i="10"/>
  <c r="G7" i="10"/>
  <c r="C7" i="10"/>
  <c r="G6" i="10"/>
  <c r="C6" i="10"/>
  <c r="C8" i="10" s="1"/>
  <c r="G5" i="10"/>
  <c r="G8" i="10" s="1"/>
  <c r="G20" i="10" s="1"/>
  <c r="G21" i="10" s="1"/>
  <c r="G22" i="10" s="1"/>
  <c r="D28" i="10" s="1"/>
  <c r="C4" i="10"/>
  <c r="G2" i="10"/>
  <c r="C2" i="10"/>
  <c r="C14" i="10" s="1"/>
  <c r="C11" i="10" l="1"/>
  <c r="G11" i="10"/>
  <c r="E31" i="9" l="1"/>
  <c r="C23" i="9"/>
  <c r="C21" i="9"/>
  <c r="C25" i="9" s="1"/>
  <c r="G19" i="9"/>
  <c r="C18" i="9"/>
  <c r="C17" i="9"/>
  <c r="C19" i="9" s="1"/>
  <c r="G16" i="9"/>
  <c r="C16" i="9"/>
  <c r="G15" i="9"/>
  <c r="G14" i="9"/>
  <c r="G10" i="9"/>
  <c r="G7" i="9"/>
  <c r="C7" i="9"/>
  <c r="G6" i="9"/>
  <c r="C6" i="9"/>
  <c r="C8" i="9" s="1"/>
  <c r="G5" i="9"/>
  <c r="G8" i="9" s="1"/>
  <c r="G20" i="9" s="1"/>
  <c r="G21" i="9" s="1"/>
  <c r="G22" i="9" s="1"/>
  <c r="D28" i="9" s="1"/>
  <c r="C4" i="9"/>
  <c r="G2" i="9"/>
  <c r="C2" i="9"/>
  <c r="C14" i="9" s="1"/>
  <c r="C11" i="9" l="1"/>
  <c r="G11" i="9"/>
  <c r="E31" i="8" l="1"/>
  <c r="C23" i="8"/>
  <c r="C21" i="8"/>
  <c r="C25" i="8" s="1"/>
  <c r="G19" i="8"/>
  <c r="C18" i="8"/>
  <c r="C17" i="8"/>
  <c r="C19" i="8" s="1"/>
  <c r="G16" i="8"/>
  <c r="C16" i="8"/>
  <c r="G15" i="8"/>
  <c r="G14" i="8"/>
  <c r="G10" i="8"/>
  <c r="G7" i="8"/>
  <c r="C7" i="8"/>
  <c r="G6" i="8"/>
  <c r="C6" i="8"/>
  <c r="C8" i="8" s="1"/>
  <c r="G5" i="8"/>
  <c r="G8" i="8" s="1"/>
  <c r="G20" i="8" s="1"/>
  <c r="G21" i="8" s="1"/>
  <c r="G22" i="8" s="1"/>
  <c r="D28" i="8" s="1"/>
  <c r="C4" i="8"/>
  <c r="G2" i="8"/>
  <c r="C2" i="8"/>
  <c r="C14" i="8" s="1"/>
  <c r="C11" i="8" l="1"/>
  <c r="G11" i="8"/>
  <c r="E31" i="7" l="1"/>
  <c r="C23" i="7"/>
  <c r="C21" i="7"/>
  <c r="C25" i="7" s="1"/>
  <c r="G19" i="7"/>
  <c r="C18" i="7"/>
  <c r="C17" i="7"/>
  <c r="C19" i="7" s="1"/>
  <c r="G16" i="7"/>
  <c r="C16" i="7"/>
  <c r="G15" i="7"/>
  <c r="G14" i="7"/>
  <c r="G10" i="7"/>
  <c r="G7" i="7"/>
  <c r="C7" i="7"/>
  <c r="G6" i="7"/>
  <c r="C6" i="7"/>
  <c r="C8" i="7" s="1"/>
  <c r="G5" i="7"/>
  <c r="G8" i="7" s="1"/>
  <c r="G20" i="7" s="1"/>
  <c r="G21" i="7" s="1"/>
  <c r="G22" i="7" s="1"/>
  <c r="D28" i="7" s="1"/>
  <c r="C4" i="7"/>
  <c r="G2" i="7"/>
  <c r="C2" i="7"/>
  <c r="C14" i="7" s="1"/>
  <c r="C11" i="7" l="1"/>
  <c r="G11" i="7"/>
  <c r="E31" i="6" l="1"/>
  <c r="C23" i="6"/>
  <c r="C21" i="6"/>
  <c r="C25" i="6" s="1"/>
  <c r="G19" i="6"/>
  <c r="C18" i="6"/>
  <c r="C17" i="6"/>
  <c r="C19" i="6" s="1"/>
  <c r="G16" i="6"/>
  <c r="C16" i="6"/>
  <c r="G15" i="6"/>
  <c r="G14" i="6"/>
  <c r="G10" i="6"/>
  <c r="G7" i="6"/>
  <c r="C7" i="6"/>
  <c r="G6" i="6"/>
  <c r="C6" i="6"/>
  <c r="C8" i="6" s="1"/>
  <c r="G5" i="6"/>
  <c r="G8" i="6" s="1"/>
  <c r="G20" i="6" s="1"/>
  <c r="G21" i="6" s="1"/>
  <c r="G22" i="6" s="1"/>
  <c r="D28" i="6" s="1"/>
  <c r="C4" i="6"/>
  <c r="G2" i="6"/>
  <c r="C2" i="6"/>
  <c r="C14" i="6" s="1"/>
  <c r="C11" i="6" l="1"/>
  <c r="G11" i="6"/>
  <c r="E31" i="5" l="1"/>
  <c r="C23" i="5"/>
  <c r="C21" i="5"/>
  <c r="C25" i="5" s="1"/>
  <c r="G19" i="5"/>
  <c r="C18" i="5"/>
  <c r="C17" i="5"/>
  <c r="C19" i="5" s="1"/>
  <c r="G16" i="5"/>
  <c r="C16" i="5"/>
  <c r="G15" i="5"/>
  <c r="G14" i="5"/>
  <c r="G10" i="5"/>
  <c r="G7" i="5"/>
  <c r="C7" i="5"/>
  <c r="G6" i="5"/>
  <c r="C6" i="5"/>
  <c r="C8" i="5" s="1"/>
  <c r="G5" i="5"/>
  <c r="G8" i="5" s="1"/>
  <c r="G20" i="5" s="1"/>
  <c r="G21" i="5" s="1"/>
  <c r="G22" i="5" s="1"/>
  <c r="D28" i="5" s="1"/>
  <c r="C4" i="5"/>
  <c r="G2" i="5"/>
  <c r="C2" i="5"/>
  <c r="C14" i="5" s="1"/>
  <c r="C11" i="5" l="1"/>
  <c r="G11" i="5"/>
  <c r="E31" i="4" l="1"/>
  <c r="C23" i="4"/>
  <c r="C21" i="4"/>
  <c r="C25" i="4" s="1"/>
  <c r="G19" i="4"/>
  <c r="C18" i="4"/>
  <c r="C17" i="4"/>
  <c r="C19" i="4" s="1"/>
  <c r="G16" i="4"/>
  <c r="C16" i="4"/>
  <c r="G15" i="4"/>
  <c r="G14" i="4"/>
  <c r="G10" i="4"/>
  <c r="G7" i="4"/>
  <c r="C7" i="4"/>
  <c r="G6" i="4"/>
  <c r="C6" i="4"/>
  <c r="C8" i="4" s="1"/>
  <c r="G5" i="4"/>
  <c r="C4" i="4"/>
  <c r="G2" i="4"/>
  <c r="C2" i="4"/>
  <c r="C14" i="4" s="1"/>
  <c r="G8" i="4" l="1"/>
  <c r="G20" i="4" s="1"/>
  <c r="G21" i="4" s="1"/>
  <c r="G22" i="4" s="1"/>
  <c r="D28" i="4" s="1"/>
  <c r="C11" i="4"/>
  <c r="G11" i="4"/>
  <c r="E31" i="3" l="1"/>
  <c r="C23" i="3"/>
  <c r="C21" i="3"/>
  <c r="C25" i="3" s="1"/>
  <c r="C18" i="3"/>
  <c r="C17" i="3"/>
  <c r="C19" i="3" s="1"/>
  <c r="G16" i="3"/>
  <c r="C16" i="3"/>
  <c r="G15" i="3"/>
  <c r="G14" i="3"/>
  <c r="G10" i="3"/>
  <c r="G7" i="3"/>
  <c r="C7" i="3"/>
  <c r="G6" i="3"/>
  <c r="C6" i="3"/>
  <c r="G5" i="3"/>
  <c r="G8" i="3" s="1"/>
  <c r="G20" i="3" s="1"/>
  <c r="G21" i="3" s="1"/>
  <c r="G22" i="3" s="1"/>
  <c r="D28" i="3" s="1"/>
  <c r="C4" i="3"/>
  <c r="G2" i="3"/>
  <c r="C2" i="3"/>
  <c r="C14" i="3" s="1"/>
  <c r="C8" i="3" l="1"/>
  <c r="C11" i="3"/>
  <c r="G11" i="3"/>
  <c r="C2" i="1" l="1"/>
  <c r="G2" i="1"/>
  <c r="C4" i="1"/>
  <c r="G5" i="1"/>
  <c r="C6" i="1"/>
  <c r="C8" i="1" s="1"/>
  <c r="C11" i="1" s="1"/>
  <c r="G6" i="1"/>
  <c r="C7" i="1"/>
  <c r="G7" i="1"/>
  <c r="G10" i="1"/>
  <c r="C14" i="1"/>
  <c r="G14" i="1"/>
  <c r="G15" i="1"/>
  <c r="C16" i="1"/>
  <c r="G16" i="1"/>
  <c r="C17" i="1"/>
  <c r="C18" i="1"/>
  <c r="G19" i="1"/>
  <c r="C21" i="1"/>
  <c r="C25" i="1" s="1"/>
  <c r="C23" i="1"/>
  <c r="E31" i="1"/>
  <c r="C19" i="1" l="1"/>
  <c r="G11" i="1"/>
  <c r="G8" i="1"/>
  <c r="G20" i="1" s="1"/>
  <c r="G21" i="1" s="1"/>
  <c r="G22" i="1" s="1"/>
  <c r="D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Eades</author>
  </authors>
  <commentList>
    <comment ref="D29" authorId="0" shapeId="0" xr:uid="{A49C1B49-5AEE-4532-9561-AABFEC5B35CE}">
      <text>
        <r>
          <rPr>
            <b/>
            <sz val="8"/>
            <color indexed="81"/>
            <rFont val="Tahoma"/>
            <family val="2"/>
          </rPr>
          <t>Holly Eades: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Make sure this date is
changed to the month
after the issued on date.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Eades</author>
  </authors>
  <commentList>
    <comment ref="D29" authorId="0" shapeId="0" xr:uid="{89644C8D-B503-4148-AF83-650FCB7FFA97}">
      <text>
        <r>
          <rPr>
            <b/>
            <sz val="8"/>
            <color indexed="81"/>
            <rFont val="Tahoma"/>
            <family val="2"/>
          </rPr>
          <t>Holly Eades: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Make sure this date is
changed to the month
after the issued on date.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Eades</author>
  </authors>
  <commentList>
    <comment ref="D29" authorId="0" shapeId="0" xr:uid="{7DDC2987-5E7F-4F80-869B-95524D9355C3}">
      <text>
        <r>
          <rPr>
            <b/>
            <sz val="8"/>
            <color indexed="81"/>
            <rFont val="Tahoma"/>
            <family val="2"/>
          </rPr>
          <t>Holly Eades: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Make sure this date is
changed to the month
after the issued on date.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Eades</author>
  </authors>
  <commentList>
    <comment ref="D29" authorId="0" shapeId="0" xr:uid="{40B7224C-15FE-494B-85C8-D0ED61A964E3}">
      <text>
        <r>
          <rPr>
            <b/>
            <sz val="8"/>
            <color indexed="81"/>
            <rFont val="Tahoma"/>
            <family val="2"/>
          </rPr>
          <t>Holly Eades: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Make sure this date is
changed to the month
after the issued on date.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Eades</author>
  </authors>
  <commentList>
    <comment ref="D29" authorId="0" shapeId="0" xr:uid="{857C8A49-2C1E-407A-87A4-01CD46B06334}">
      <text>
        <r>
          <rPr>
            <b/>
            <sz val="8"/>
            <color indexed="81"/>
            <rFont val="Tahoma"/>
            <family val="2"/>
          </rPr>
          <t>Holly Eades: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Make sure this date is
changed to the month
after the issued on date.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Eades</author>
  </authors>
  <commentList>
    <comment ref="D29" authorId="0" shapeId="0" xr:uid="{1E3EAC4F-8EF8-4832-B329-0916E605484D}">
      <text>
        <r>
          <rPr>
            <b/>
            <sz val="8"/>
            <color indexed="81"/>
            <rFont val="Tahoma"/>
            <family val="2"/>
          </rPr>
          <t>Holly Eades: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Make sure this date is
changed to the month
after the issued on date.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Eades</author>
  </authors>
  <commentList>
    <comment ref="D29" authorId="0" shapeId="0" xr:uid="{AE1463A9-5401-449E-A179-54253961206C}">
      <text>
        <r>
          <rPr>
            <b/>
            <sz val="8"/>
            <color indexed="81"/>
            <rFont val="Tahoma"/>
            <family val="2"/>
          </rPr>
          <t>Holly Eades: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Make sure this date is
changed to the month
after the issued on date.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Eades</author>
  </authors>
  <commentList>
    <comment ref="D29" authorId="0" shapeId="0" xr:uid="{7AA5F161-EF8D-41AB-A9DB-5646A34212F8}">
      <text>
        <r>
          <rPr>
            <b/>
            <sz val="8"/>
            <color indexed="81"/>
            <rFont val="Tahoma"/>
            <family val="2"/>
          </rPr>
          <t>Holly Eades: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Make sure this date is
changed to the month
after the issued on date.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Eades</author>
  </authors>
  <commentList>
    <comment ref="D29" authorId="0" shapeId="0" xr:uid="{D60DD5EB-EEB6-45A1-92A6-3AFDDC92B1FA}">
      <text>
        <r>
          <rPr>
            <b/>
            <sz val="8"/>
            <color indexed="81"/>
            <rFont val="Tahoma"/>
            <family val="2"/>
          </rPr>
          <t>Holly Eades: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Make sure this date is
changed to the month
after the issued on date.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Eades</author>
  </authors>
  <commentList>
    <comment ref="D29" authorId="0" shapeId="0" xr:uid="{10014E25-0C5A-4C0F-8B72-F4C0B495AD5F}">
      <text>
        <r>
          <rPr>
            <b/>
            <sz val="8"/>
            <color indexed="81"/>
            <rFont val="Tahoma"/>
            <family val="2"/>
          </rPr>
          <t>Holly Eades: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Make sure this date is
changed to the month
after the issued on date.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Eades</author>
  </authors>
  <commentList>
    <comment ref="D29" authorId="0" shapeId="0" xr:uid="{2383283D-2C63-4449-81D4-3A1C413FD4DC}">
      <text>
        <r>
          <rPr>
            <b/>
            <sz val="8"/>
            <color indexed="81"/>
            <rFont val="Tahoma"/>
            <family val="2"/>
          </rPr>
          <t>Holly Eades: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Make sure this date is
changed to the month
after the issued on 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Eades</author>
  </authors>
  <commentList>
    <comment ref="D29" authorId="0" shapeId="0" xr:uid="{8BC3EB09-38D6-472F-A4DE-7594FF17B5F1}">
      <text>
        <r>
          <rPr>
            <b/>
            <sz val="8"/>
            <color indexed="81"/>
            <rFont val="Tahoma"/>
            <family val="2"/>
          </rPr>
          <t>Holly Eades: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Make sure this date is
changed to the month
after the issued on date.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Eades</author>
  </authors>
  <commentList>
    <comment ref="D29" authorId="0" shapeId="0" xr:uid="{64D4AE42-071D-4B3D-BE5A-AC64835C632E}">
      <text>
        <r>
          <rPr>
            <b/>
            <sz val="8"/>
            <color indexed="81"/>
            <rFont val="Tahoma"/>
            <family val="2"/>
          </rPr>
          <t>Holly Eades: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Make sure this date is
changed to the month
after the issued on date.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Eades</author>
  </authors>
  <commentList>
    <comment ref="D29" authorId="0" shapeId="0" xr:uid="{86662EBA-9BB1-4B6B-9847-6872584CB1B7}">
      <text>
        <r>
          <rPr>
            <b/>
            <sz val="8"/>
            <color indexed="81"/>
            <rFont val="Tahoma"/>
            <family val="2"/>
          </rPr>
          <t>Holly Eades: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Make sure this date is
changed to the month
after the issued on date.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Eades</author>
  </authors>
  <commentList>
    <comment ref="D29" authorId="0" shapeId="0" xr:uid="{2DEE912D-5CD8-4C4D-8093-DFB5EFEB90C3}">
      <text>
        <r>
          <rPr>
            <b/>
            <sz val="8"/>
            <color indexed="81"/>
            <rFont val="Tahoma"/>
            <family val="2"/>
          </rPr>
          <t>Holly Eades: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Make sure this date is
changed to the month
after the issued on date.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Eades</author>
  </authors>
  <commentList>
    <comment ref="D29" authorId="0" shapeId="0" xr:uid="{147A21B9-363B-4F56-8B46-CE6C549D21C9}">
      <text>
        <r>
          <rPr>
            <b/>
            <sz val="8"/>
            <color indexed="81"/>
            <rFont val="Tahoma"/>
            <family val="2"/>
          </rPr>
          <t>Holly Eades: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Make sure this date is
changed to the month
after the issued on date.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Eades</author>
  </authors>
  <commentList>
    <comment ref="D29" authorId="0" shapeId="0" xr:uid="{C0E76B6C-8600-42DC-9E3A-FD44931D21B4}">
      <text>
        <r>
          <rPr>
            <b/>
            <sz val="8"/>
            <color indexed="81"/>
            <rFont val="Tahoma"/>
            <family val="2"/>
          </rPr>
          <t>Holly Eades: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Make sure this date is
changed to the month
after the issued on date.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Eades</author>
  </authors>
  <commentList>
    <comment ref="D29" authorId="0" shapeId="0" xr:uid="{436C94E4-780A-4668-96A0-EE508476EEE3}">
      <text>
        <r>
          <rPr>
            <b/>
            <sz val="8"/>
            <color indexed="81"/>
            <rFont val="Tahoma"/>
            <family val="2"/>
          </rPr>
          <t>Holly Eades: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Make sure this date is
changed to the month
after the issued on date.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Eades</author>
  </authors>
  <commentList>
    <comment ref="D29" authorId="0" shapeId="0" xr:uid="{5C9C7392-AE3D-4687-AD3D-706292EECE0C}">
      <text>
        <r>
          <rPr>
            <b/>
            <sz val="8"/>
            <color indexed="81"/>
            <rFont val="Tahoma"/>
            <family val="2"/>
          </rPr>
          <t>Holly Eades: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Make sure this date is
changed to the month
after the issued on date.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Eades</author>
  </authors>
  <commentList>
    <comment ref="D29" authorId="0" shapeId="0" xr:uid="{227462AE-71DA-4C64-834B-50EE41E1F642}">
      <text>
        <r>
          <rPr>
            <b/>
            <sz val="8"/>
            <color indexed="81"/>
            <rFont val="Tahoma"/>
            <family val="2"/>
          </rPr>
          <t>Holly Eades: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Make sure this date is
changed to the month
after the issued on date.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Eades</author>
  </authors>
  <commentList>
    <comment ref="D29" authorId="0" shapeId="0" xr:uid="{7828485E-FECA-428D-A33A-D141993A6D46}">
      <text>
        <r>
          <rPr>
            <b/>
            <sz val="8"/>
            <color indexed="81"/>
            <rFont val="Tahoma"/>
            <family val="2"/>
          </rPr>
          <t>Holly Eades: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Make sure this date is
changed to the month
after the issued on date.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Eades</author>
  </authors>
  <commentList>
    <comment ref="D29" authorId="0" shapeId="0" xr:uid="{C05A5361-E7BD-4DDC-B974-A6BB6316D517}">
      <text>
        <r>
          <rPr>
            <b/>
            <sz val="8"/>
            <color indexed="81"/>
            <rFont val="Tahoma"/>
            <family val="2"/>
          </rPr>
          <t>Holly Eades: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Make sure this date is
changed to the month
after the issued on date.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Eades</author>
  </authors>
  <commentList>
    <comment ref="D29" authorId="0" shapeId="0" xr:uid="{84A1E7C9-D72C-4B29-9385-90771437C744}">
      <text>
        <r>
          <rPr>
            <b/>
            <sz val="8"/>
            <color indexed="81"/>
            <rFont val="Tahoma"/>
            <family val="2"/>
          </rPr>
          <t>Holly Eades: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Make sure this date is
changed to the month
after the issued on date.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Eades</author>
  </authors>
  <commentList>
    <comment ref="D29" authorId="0" shapeId="0" xr:uid="{D622240F-A492-48A4-9B83-6C04676C37E6}">
      <text>
        <r>
          <rPr>
            <b/>
            <sz val="8"/>
            <color indexed="81"/>
            <rFont val="Tahoma"/>
            <family val="2"/>
          </rPr>
          <t>Holly Eades: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Make sure this date is
changed to the month
after the issued on date.</t>
        </r>
      </text>
    </comment>
  </commentList>
</comments>
</file>

<file path=xl/sharedStrings.xml><?xml version="1.0" encoding="utf-8"?>
<sst xmlns="http://schemas.openxmlformats.org/spreadsheetml/2006/main" count="1944" uniqueCount="67">
  <si>
    <t>Telephone:  (859) 744-4251</t>
  </si>
  <si>
    <t>Address:  P. O. BOX 748, Winchester, KY  40392</t>
  </si>
  <si>
    <t>Title:  Vice President of Finance</t>
  </si>
  <si>
    <t>Issued on:</t>
  </si>
  <si>
    <t>Issued by:_______________________</t>
  </si>
  <si>
    <t>cents per KWH to be applied to bills rendered on and after</t>
  </si>
  <si>
    <t xml:space="preserve">Line 22 reflects a Fuel Adjustment charge of </t>
  </si>
  <si>
    <t>*</t>
  </si>
  <si>
    <t>(L10 LESS L11)</t>
  </si>
  <si>
    <t>TOTAL (OVER) OR UNDER RECOVERY</t>
  </si>
  <si>
    <t>12.</t>
  </si>
  <si>
    <t>FROM L6 (NET OF BILLING ADJ.)</t>
  </si>
  <si>
    <t>FAC (CENTS/KWH)</t>
  </si>
  <si>
    <t>22.</t>
  </si>
  <si>
    <t>FAC REVENUE (REFUND) RESULTING</t>
  </si>
  <si>
    <t>11.</t>
  </si>
  <si>
    <t>FAC ($/KWH)</t>
  </si>
  <si>
    <t>21.</t>
  </si>
  <si>
    <t>COMPUTE L6</t>
  </si>
  <si>
    <t>RECOVERY RATE ($/KWH)</t>
  </si>
  <si>
    <t>20.</t>
  </si>
  <si>
    <t xml:space="preserve">FUEL CHARGE (CREDIT) USED TO </t>
  </si>
  <si>
    <t>10.</t>
  </si>
  <si>
    <t>SALES AS A % OF PURCHASES</t>
  </si>
  <si>
    <t>19.</t>
  </si>
  <si>
    <t>NET KWH BILLED (L7+L8)</t>
  </si>
  <si>
    <t>9.</t>
  </si>
  <si>
    <t>CALC. OF FAC BILLED CONSUMERS</t>
  </si>
  <si>
    <t>ADJUSTMENTS TO BILLING (KWH)</t>
  </si>
  <si>
    <t>8.</t>
  </si>
  <si>
    <t>GROSS KWH BILLED AT RATE ON L6</t>
  </si>
  <si>
    <t>7.</t>
  </si>
  <si>
    <t>LINE LOSS FOR MONTH ON L17 (%)</t>
  </si>
  <si>
    <t>18.</t>
  </si>
  <si>
    <t>LAST FAC RATE BILLED CONSUMERS</t>
  </si>
  <si>
    <t>6.</t>
  </si>
  <si>
    <t>LAST MO. USED TO COMPUTE L16:</t>
  </si>
  <si>
    <t>17.</t>
  </si>
  <si>
    <t>LAST 12 MONTHS ACTUAL (%)</t>
  </si>
  <si>
    <t>16.</t>
  </si>
  <si>
    <t>FOR MONTH OF:</t>
  </si>
  <si>
    <t>LINE LOSS</t>
  </si>
  <si>
    <t>(OVER) OR UNDER RECOVERY</t>
  </si>
  <si>
    <t>SUPPLIER'S FAC ($/KWH)</t>
  </si>
  <si>
    <t>15.</t>
  </si>
  <si>
    <t>(L1 LESS L4)</t>
  </si>
  <si>
    <t>NUMBER OF KWH PURCHASED</t>
  </si>
  <si>
    <t>14.</t>
  </si>
  <si>
    <t xml:space="preserve">LINE LOSS &amp; UNACCOUNTED FOR </t>
  </si>
  <si>
    <t>5.</t>
  </si>
  <si>
    <t>D.  RECOVERABLE FUEL COST</t>
  </si>
  <si>
    <t>TOTAL SALES (L2+L3)</t>
  </si>
  <si>
    <t>4.</t>
  </si>
  <si>
    <t>C.  UNRECOVERABLE-SCHEDULE 2</t>
  </si>
  <si>
    <t>COMPANY USE</t>
  </si>
  <si>
    <t>3.</t>
  </si>
  <si>
    <t xml:space="preserve">B.  (OVER) UNDER RECOVERY </t>
  </si>
  <si>
    <t>SALES (ULTIMATE CONSUMER)</t>
  </si>
  <si>
    <t>2.</t>
  </si>
  <si>
    <t>A.  BILLED BY SUPPLIER</t>
  </si>
  <si>
    <t>FUEL ADJ. CHARGE (CREDIT):</t>
  </si>
  <si>
    <t>13.</t>
  </si>
  <si>
    <t>TOTAL PURCHASES</t>
  </si>
  <si>
    <t>1.</t>
  </si>
  <si>
    <t>FOR THE MONTH OF:</t>
  </si>
  <si>
    <t>PURCHASED POWER</t>
  </si>
  <si>
    <t>DISPOSITION OF ENERGY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</si>
</sst>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1" formatCode="_(* #,##0_);_(* \(#,##0\);_(* &quot;-&quot;_);_(@_)"/>
    <numFmt numFmtId="164" formatCode="[$-409]mmmm\ d\,\ yyyy;@"/>
    <numFmt numFmtId="165" formatCode="&quot;$&quot;#,##0.0000_);\(&quot;$&quot;#,##0.0000\)"/>
    <numFmt numFmtId="166" formatCode="&quot;$&quot;#,##0.000000_);\(&quot;$&quot;#,##0.000000\)"/>
    <numFmt numFmtId="167" formatCode="0.0000%"/>
    <numFmt numFmtId="168" formatCode="[$-409]mmmm\-yy;@"/>
  </numFmts>
  <fonts count="7" x14ac:knownFonts="1">
    <font>
      <sz val="11"/>
      <color theme="1"/>
      <name val="Calibri"/>
      <family val="2"/>
      <scheme val="minor"/>
    </font>
    <font>
      <sz val="10"/>
      <name val="Courier"/>
    </font>
    <font>
      <sz val="9"/>
      <name val="Courier"/>
    </font>
    <font>
      <sz val="10"/>
      <color indexed="12"/>
      <name val="Courie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Font="1"/>
    <xf numFmtId="165" fontId="1" fillId="0" borderId="0" xfId="1" applyNumberFormat="1" applyAlignment="1">
      <alignment horizontal="center"/>
    </xf>
    <xf numFmtId="0" fontId="1" fillId="0" borderId="0" xfId="1" applyAlignment="1">
      <alignment horizontal="fill"/>
    </xf>
    <xf numFmtId="5" fontId="1" fillId="0" borderId="0" xfId="1" applyNumberFormat="1"/>
    <xf numFmtId="0" fontId="1" fillId="0" borderId="0" xfId="1" applyAlignment="1">
      <alignment horizontal="center"/>
    </xf>
    <xf numFmtId="5" fontId="1" fillId="0" borderId="0" xfId="1" applyNumberFormat="1" applyAlignment="1">
      <alignment horizontal="right"/>
    </xf>
    <xf numFmtId="165" fontId="1" fillId="0" borderId="0" xfId="1" applyNumberFormat="1"/>
    <xf numFmtId="166" fontId="1" fillId="0" borderId="0" xfId="1" applyNumberFormat="1"/>
    <xf numFmtId="167" fontId="1" fillId="0" borderId="0" xfId="1" applyNumberFormat="1"/>
    <xf numFmtId="37" fontId="1" fillId="0" borderId="0" xfId="1" applyNumberFormat="1"/>
    <xf numFmtId="37" fontId="1" fillId="0" borderId="0" xfId="1" applyNumberFormat="1" applyAlignment="1">
      <alignment horizontal="right"/>
    </xf>
    <xf numFmtId="10" fontId="1" fillId="0" borderId="0" xfId="1" applyNumberFormat="1"/>
    <xf numFmtId="166" fontId="1" fillId="0" borderId="0" xfId="1" applyNumberFormat="1" applyAlignment="1">
      <alignment horizontal="right"/>
    </xf>
    <xf numFmtId="168" fontId="1" fillId="0" borderId="0" xfId="1" applyNumberFormat="1" applyAlignment="1">
      <alignment horizontal="right"/>
    </xf>
    <xf numFmtId="167" fontId="1" fillId="0" borderId="0" xfId="1" applyNumberFormat="1" applyAlignment="1">
      <alignment horizontal="right"/>
    </xf>
    <xf numFmtId="41" fontId="1" fillId="0" borderId="0" xfId="1" applyNumberFormat="1"/>
    <xf numFmtId="37" fontId="3" fillId="0" borderId="0" xfId="1" applyNumberFormat="1" applyFont="1" applyProtection="1">
      <protection locked="0"/>
    </xf>
    <xf numFmtId="0" fontId="1" fillId="0" borderId="0" xfId="1" applyAlignment="1">
      <alignment horizontal="left"/>
    </xf>
    <xf numFmtId="0" fontId="1" fillId="0" borderId="0" xfId="1"/>
    <xf numFmtId="164" fontId="3" fillId="0" borderId="0" xfId="1" applyNumberFormat="1" applyFont="1" applyAlignment="1" applyProtection="1">
      <alignment horizontal="left"/>
      <protection locked="0"/>
    </xf>
    <xf numFmtId="164" fontId="1" fillId="0" borderId="0" xfId="1" applyNumberFormat="1" applyAlignment="1">
      <alignment horizontal="left"/>
    </xf>
  </cellXfs>
  <cellStyles count="2">
    <cellStyle name="Normal" xfId="0" builtinId="0"/>
    <cellStyle name="Normal 2" xfId="1" xr:uid="{DBEA54A6-7503-4FFC-A33B-6105EA43BB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9" Type="http://schemas.openxmlformats.org/officeDocument/2006/relationships/externalLink" Target="externalLinks/externalLink14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9.xml"/><Relationship Id="rId42" Type="http://schemas.openxmlformats.org/officeDocument/2006/relationships/externalLink" Target="externalLinks/externalLink17.xml"/><Relationship Id="rId47" Type="http://schemas.openxmlformats.org/officeDocument/2006/relationships/externalLink" Target="externalLinks/externalLink22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4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7.xml"/><Relationship Id="rId37" Type="http://schemas.openxmlformats.org/officeDocument/2006/relationships/externalLink" Target="externalLinks/externalLink12.xml"/><Relationship Id="rId40" Type="http://schemas.openxmlformats.org/officeDocument/2006/relationships/externalLink" Target="externalLinks/externalLink15.xml"/><Relationship Id="rId45" Type="http://schemas.openxmlformats.org/officeDocument/2006/relationships/externalLink" Target="externalLinks/externalLink20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4" Type="http://schemas.openxmlformats.org/officeDocument/2006/relationships/externalLink" Target="externalLinks/externalLink19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externalLink" Target="externalLinks/externalLink10.xml"/><Relationship Id="rId43" Type="http://schemas.openxmlformats.org/officeDocument/2006/relationships/externalLink" Target="externalLinks/externalLink18.xml"/><Relationship Id="rId48" Type="http://schemas.openxmlformats.org/officeDocument/2006/relationships/externalLink" Target="externalLinks/externalLink23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8.xml"/><Relationship Id="rId38" Type="http://schemas.openxmlformats.org/officeDocument/2006/relationships/externalLink" Target="externalLinks/externalLink13.xml"/><Relationship Id="rId46" Type="http://schemas.openxmlformats.org/officeDocument/2006/relationships/externalLink" Target="externalLinks/externalLink2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externalLink" Target="externalLinks/externalLink11.xml"/><Relationship Id="rId49" Type="http://schemas.openxmlformats.org/officeDocument/2006/relationships/externalLink" Target="externalLinks/externalLink2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%20BILLING%20INFO\FUEL%20&amp;%20ENVIRONMENTAL%20SURCHARGE\CLARK%20FUEL%20ADJ%20-%20PSC%20NOV%202020-OCT%202022\NOV%202020.xlsx" TargetMode="External"/><Relationship Id="rId1" Type="http://schemas.openxmlformats.org/officeDocument/2006/relationships/externalLinkPath" Target="/A%20BILLING%20INFO/FUEL%20&amp;%20ENVIRONMENTAL%20SURCHARGE/CLARK%20FUEL%20ADJ%20-%20PSC%20NOV%202020-OCT%202022/NOV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%20BILLING%20INFO\FUEL%20&amp;%20ENVIRONMENTAL%20SURCHARGE\CLARK%20FUEL%20ADJ%20-%20PSC%20NOV%202020-OCT%202022\AUG%202021.xlsx" TargetMode="External"/><Relationship Id="rId1" Type="http://schemas.openxmlformats.org/officeDocument/2006/relationships/externalLinkPath" Target="/A%20BILLING%20INFO/FUEL%20&amp;%20ENVIRONMENTAL%20SURCHARGE/CLARK%20FUEL%20ADJ%20-%20PSC%20NOV%202020-OCT%202022/AUG%202021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%20BILLING%20INFO\FUEL%20&amp;%20ENVIRONMENTAL%20SURCHARGE\CLARK%20FUEL%20ADJ%20-%20PSC%20NOV%202020-OCT%202022\SEPT%202021.xlsx" TargetMode="External"/><Relationship Id="rId1" Type="http://schemas.openxmlformats.org/officeDocument/2006/relationships/externalLinkPath" Target="/A%20BILLING%20INFO/FUEL%20&amp;%20ENVIRONMENTAL%20SURCHARGE/CLARK%20FUEL%20ADJ%20-%20PSC%20NOV%202020-OCT%202022/SEPT%202021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%20BILLING%20INFO\FUEL%20&amp;%20ENVIRONMENTAL%20SURCHARGE\CLARK%20FUEL%20ADJ%20-%20PSC%20NOV%202020-OCT%202022\OCT%202021.xlsx" TargetMode="External"/><Relationship Id="rId1" Type="http://schemas.openxmlformats.org/officeDocument/2006/relationships/externalLinkPath" Target="/A%20BILLING%20INFO/FUEL%20&amp;%20ENVIRONMENTAL%20SURCHARGE/CLARK%20FUEL%20ADJ%20-%20PSC%20NOV%202020-OCT%202022/OCT%202021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%20BILLING%20INFO\FUEL%20&amp;%20ENVIRONMENTAL%20SURCHARGE\CLARK%20FUEL%20ADJ%20-%20PSC%20NOV%202020-OCT%202022\NOV%202021.xlsx" TargetMode="External"/><Relationship Id="rId1" Type="http://schemas.openxmlformats.org/officeDocument/2006/relationships/externalLinkPath" Target="/A%20BILLING%20INFO/FUEL%20&amp;%20ENVIRONMENTAL%20SURCHARGE/CLARK%20FUEL%20ADJ%20-%20PSC%20NOV%202020-OCT%202022/NOV%202021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%20BILLING%20INFO\FUEL%20&amp;%20ENVIRONMENTAL%20SURCHARGE\CLARK%20FUEL%20ADJ%20-%20PSC%20NOV%202020-OCT%202022\DEC%202021.xlsx" TargetMode="External"/><Relationship Id="rId1" Type="http://schemas.openxmlformats.org/officeDocument/2006/relationships/externalLinkPath" Target="/A%20BILLING%20INFO/FUEL%20&amp;%20ENVIRONMENTAL%20SURCHARGE/CLARK%20FUEL%20ADJ%20-%20PSC%20NOV%202020-OCT%202022/DEC%202021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%20BILLING%20INFO\FUEL%20&amp;%20ENVIRONMENTAL%20SURCHARGE\CLARK%20FUEL%20ADJ%20-%20PSC%20NOV%202020-OCT%202022\JAN%202022.xlsx" TargetMode="External"/><Relationship Id="rId1" Type="http://schemas.openxmlformats.org/officeDocument/2006/relationships/externalLinkPath" Target="/A%20BILLING%20INFO/FUEL%20&amp;%20ENVIRONMENTAL%20SURCHARGE/CLARK%20FUEL%20ADJ%20-%20PSC%20NOV%202020-OCT%202022/JAN%202022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%20BILLING%20INFO\FUEL%20&amp;%20ENVIRONMENTAL%20SURCHARGE\CLARK%20FUEL%20ADJ%20-%20PSC%20NOV%202020-OCT%202022\FEB%202022.xlsx" TargetMode="External"/><Relationship Id="rId1" Type="http://schemas.openxmlformats.org/officeDocument/2006/relationships/externalLinkPath" Target="/A%20BILLING%20INFO/FUEL%20&amp;%20ENVIRONMENTAL%20SURCHARGE/CLARK%20FUEL%20ADJ%20-%20PSC%20NOV%202020-OCT%202022/FEB%202022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%20BILLING%20INFO\FUEL%20&amp;%20ENVIRONMENTAL%20SURCHARGE\CLARK%20FUEL%20ADJ%20-%20PSC%20NOV%202020-OCT%202022\MAR%202022.xlsx" TargetMode="External"/><Relationship Id="rId1" Type="http://schemas.openxmlformats.org/officeDocument/2006/relationships/externalLinkPath" Target="/A%20BILLING%20INFO/FUEL%20&amp;%20ENVIRONMENTAL%20SURCHARGE/CLARK%20FUEL%20ADJ%20-%20PSC%20NOV%202020-OCT%202022/MAR%202022.xlsx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%20BILLING%20INFO\FUEL%20&amp;%20ENVIRONMENTAL%20SURCHARGE\CLARK%20FUEL%20ADJ%20-%20PSC%20NOV%202020-OCT%202022\APR%202022.xlsx" TargetMode="External"/><Relationship Id="rId1" Type="http://schemas.openxmlformats.org/officeDocument/2006/relationships/externalLinkPath" Target="/A%20BILLING%20INFO/FUEL%20&amp;%20ENVIRONMENTAL%20SURCHARGE/CLARK%20FUEL%20ADJ%20-%20PSC%20NOV%202020-OCT%202022/APR%202022.xlsx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%20BILLING%20INFO\FUEL%20&amp;%20ENVIRONMENTAL%20SURCHARGE\CLARK%20FUEL%20ADJ%20-%20PSC%20NOV%202020-OCT%202022\MAY%202022.xlsx" TargetMode="External"/><Relationship Id="rId1" Type="http://schemas.openxmlformats.org/officeDocument/2006/relationships/externalLinkPath" Target="/A%20BILLING%20INFO/FUEL%20&amp;%20ENVIRONMENTAL%20SURCHARGE/CLARK%20FUEL%20ADJ%20-%20PSC%20NOV%202020-OCT%202022/MAY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%20BILLING%20INFO\FUEL%20&amp;%20ENVIRONMENTAL%20SURCHARGE\CLARK%20FUEL%20ADJ%20-%20PSC%20NOV%202020-OCT%202022\DEC%202020.xlsx" TargetMode="External"/><Relationship Id="rId1" Type="http://schemas.openxmlformats.org/officeDocument/2006/relationships/externalLinkPath" Target="/A%20BILLING%20INFO/FUEL%20&amp;%20ENVIRONMENTAL%20SURCHARGE/CLARK%20FUEL%20ADJ%20-%20PSC%20NOV%202020-OCT%202022/DEC%202020.xlsx" TargetMode="External"/></Relationships>
</file>

<file path=xl/externalLinks/_rels/externalLink2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%20BILLING%20INFO\FUEL%20&amp;%20ENVIRONMENTAL%20SURCHARGE\CLARK%20FUEL%20ADJ%20-%20PSC%20NOV%202020-OCT%202022\JUNE%202022.xlsx" TargetMode="External"/><Relationship Id="rId1" Type="http://schemas.openxmlformats.org/officeDocument/2006/relationships/externalLinkPath" Target="/A%20BILLING%20INFO/FUEL%20&amp;%20ENVIRONMENTAL%20SURCHARGE/CLARK%20FUEL%20ADJ%20-%20PSC%20NOV%202020-OCT%202022/JUNE%202022.xlsx" TargetMode="External"/></Relationships>
</file>

<file path=xl/externalLinks/_rels/externalLink2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%20BILLING%20INFO\FUEL%20&amp;%20ENVIRONMENTAL%20SURCHARGE\CLARK%20FUEL%20ADJ%20-%20PSC%20NOV%202020-OCT%202022\JULY%202022.xlsx" TargetMode="External"/><Relationship Id="rId1" Type="http://schemas.openxmlformats.org/officeDocument/2006/relationships/externalLinkPath" Target="/A%20BILLING%20INFO/FUEL%20&amp;%20ENVIRONMENTAL%20SURCHARGE/CLARK%20FUEL%20ADJ%20-%20PSC%20NOV%202020-OCT%202022/JULY%202022.xlsx" TargetMode="External"/></Relationships>
</file>

<file path=xl/externalLinks/_rels/externalLink2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%20BILLING%20INFO\FUEL%20&amp;%20ENVIRONMENTAL%20SURCHARGE\CLARK%20FUEL%20ADJ%20-%20PSC%20NOV%202020-OCT%202022\AUG%202022.xlsx" TargetMode="External"/><Relationship Id="rId1" Type="http://schemas.openxmlformats.org/officeDocument/2006/relationships/externalLinkPath" Target="/A%20BILLING%20INFO/FUEL%20&amp;%20ENVIRONMENTAL%20SURCHARGE/CLARK%20FUEL%20ADJ%20-%20PSC%20NOV%202020-OCT%202022/AUG%202022.xlsx" TargetMode="External"/></Relationships>
</file>

<file path=xl/externalLinks/_rels/externalLink2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%20BILLING%20INFO\FUEL%20&amp;%20ENVIRONMENTAL%20SURCHARGE\CLARK%20FUEL%20ADJ%20-%20PSC%20NOV%202020-OCT%202022\SEPT%202022.xlsx" TargetMode="External"/><Relationship Id="rId1" Type="http://schemas.openxmlformats.org/officeDocument/2006/relationships/externalLinkPath" Target="/A%20BILLING%20INFO/FUEL%20&amp;%20ENVIRONMENTAL%20SURCHARGE/CLARK%20FUEL%20ADJ%20-%20PSC%20NOV%202020-OCT%202022/SEPT%202022.xlsx" TargetMode="External"/></Relationships>
</file>

<file path=xl/externalLinks/_rels/externalLink2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%20BILLING%20INFO\FUEL%20&amp;%20ENVIRONMENTAL%20SURCHARGE\CLARK%20FUEL%20ADJ%20-%20PSC%20NOV%202020-OCT%202022\OCT%202022.xlsx" TargetMode="External"/><Relationship Id="rId1" Type="http://schemas.openxmlformats.org/officeDocument/2006/relationships/externalLinkPath" Target="/A%20BILLING%20INFO/FUEL%20&amp;%20ENVIRONMENTAL%20SURCHARGE/CLARK%20FUEL%20ADJ%20-%20PSC%20NOV%202020-OCT%202022/OCT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%20BILLING%20INFO\FUEL%20&amp;%20ENVIRONMENTAL%20SURCHARGE\CLARK%20FUEL%20ADJ%20-%20PSC%20NOV%202020-OCT%202022\JAN%202021.xlsx" TargetMode="External"/><Relationship Id="rId1" Type="http://schemas.openxmlformats.org/officeDocument/2006/relationships/externalLinkPath" Target="/A%20BILLING%20INFO/FUEL%20&amp;%20ENVIRONMENTAL%20SURCHARGE/CLARK%20FUEL%20ADJ%20-%20PSC%20NOV%202020-OCT%202022/JAN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%20BILLING%20INFO\FUEL%20&amp;%20ENVIRONMENTAL%20SURCHARGE\CLARK%20FUEL%20ADJ%20-%20PSC%20NOV%202020-OCT%202022\FEB%202021.xlsx" TargetMode="External"/><Relationship Id="rId1" Type="http://schemas.openxmlformats.org/officeDocument/2006/relationships/externalLinkPath" Target="/A%20BILLING%20INFO/FUEL%20&amp;%20ENVIRONMENTAL%20SURCHARGE/CLARK%20FUEL%20ADJ%20-%20PSC%20NOV%202020-OCT%202022/FEB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%20BILLING%20INFO\FUEL%20&amp;%20ENVIRONMENTAL%20SURCHARGE\CLARK%20FUEL%20ADJ%20-%20PSC%20NOV%202020-OCT%202022\MAR%202021.xlsx" TargetMode="External"/><Relationship Id="rId1" Type="http://schemas.openxmlformats.org/officeDocument/2006/relationships/externalLinkPath" Target="/A%20BILLING%20INFO/FUEL%20&amp;%20ENVIRONMENTAL%20SURCHARGE/CLARK%20FUEL%20ADJ%20-%20PSC%20NOV%202020-OCT%202022/MAR%202021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%20BILLING%20INFO\FUEL%20&amp;%20ENVIRONMENTAL%20SURCHARGE\CLARK%20FUEL%20ADJ%20-%20PSC%20NOV%202020-OCT%202022\APR%202021.xlsx" TargetMode="External"/><Relationship Id="rId1" Type="http://schemas.openxmlformats.org/officeDocument/2006/relationships/externalLinkPath" Target="/A%20BILLING%20INFO/FUEL%20&amp;%20ENVIRONMENTAL%20SURCHARGE/CLARK%20FUEL%20ADJ%20-%20PSC%20NOV%202020-OCT%202022/APR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%20BILLING%20INFO\FUEL%20&amp;%20ENVIRONMENTAL%20SURCHARGE\CLARK%20FUEL%20ADJ%20-%20PSC%20NOV%202020-OCT%202022\MAY%202021.xlsx" TargetMode="External"/><Relationship Id="rId1" Type="http://schemas.openxmlformats.org/officeDocument/2006/relationships/externalLinkPath" Target="/A%20BILLING%20INFO/FUEL%20&amp;%20ENVIRONMENTAL%20SURCHARGE/CLARK%20FUEL%20ADJ%20-%20PSC%20NOV%202020-OCT%202022/MAY%202021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%20BILLING%20INFO\FUEL%20&amp;%20ENVIRONMENTAL%20SURCHARGE\CLARK%20FUEL%20ADJ%20-%20PSC%20NOV%202020-OCT%202022\JUNE%202021.xlsx" TargetMode="External"/><Relationship Id="rId1" Type="http://schemas.openxmlformats.org/officeDocument/2006/relationships/externalLinkPath" Target="/A%20BILLING%20INFO/FUEL%20&amp;%20ENVIRONMENTAL%20SURCHARGE/CLARK%20FUEL%20ADJ%20-%20PSC%20NOV%202020-OCT%202022/JUNE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%20BILLING%20INFO\FUEL%20&amp;%20ENVIRONMENTAL%20SURCHARGE\CLARK%20FUEL%20ADJ%20-%20PSC%20NOV%202020-OCT%202022\JULY%202021.xlsx" TargetMode="External"/><Relationship Id="rId1" Type="http://schemas.openxmlformats.org/officeDocument/2006/relationships/externalLinkPath" Target="/A%20BILLING%20INFO/FUEL%20&amp;%20ENVIRONMENTAL%20SURCHARGE/CLARK%20FUEL%20ADJ%20-%20PSC%20NOV%202020-OCT%202022/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C Fuel Adjustment Clause"/>
      <sheetName val="Data"/>
      <sheetName val="Instructions"/>
      <sheetName val="FAC REPORT"/>
      <sheetName val="Rolling line loss"/>
      <sheetName val="Sheet1"/>
    </sheetNames>
    <sheetDataSet>
      <sheetData sheetId="0" refreshError="1"/>
      <sheetData sheetId="1">
        <row r="6">
          <cell r="A6" t="str">
            <v>October-20</v>
          </cell>
          <cell r="B6">
            <v>27535692</v>
          </cell>
          <cell r="C6">
            <v>27556238</v>
          </cell>
          <cell r="D6">
            <v>46182</v>
          </cell>
          <cell r="G6">
            <v>-7.6340000000000002E-3</v>
          </cell>
          <cell r="H6">
            <v>27556238</v>
          </cell>
          <cell r="I6">
            <v>0</v>
          </cell>
          <cell r="K6">
            <v>-219703.11999999956</v>
          </cell>
          <cell r="L6">
            <v>-210355.20000000001</v>
          </cell>
          <cell r="N6" t="str">
            <v>November-20</v>
          </cell>
          <cell r="O6">
            <v>-176317</v>
          </cell>
          <cell r="P6">
            <v>-9347.9199999995471</v>
          </cell>
          <cell r="Q6">
            <v>0</v>
          </cell>
          <cell r="S6">
            <v>33520360</v>
          </cell>
          <cell r="U6">
            <v>5.8455999999999952E-2</v>
          </cell>
          <cell r="V6" t="str">
            <v>October-20</v>
          </cell>
          <cell r="W6">
            <v>-2.3999999999999998E-3</v>
          </cell>
          <cell r="X6">
            <v>0.94154400000000005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C Fuel Adjustment Clause"/>
      <sheetName val="Data"/>
      <sheetName val="Instructions"/>
      <sheetName val="FAC REPORT"/>
      <sheetName val="Rolling line loss"/>
      <sheetName val="Sheet1"/>
    </sheetNames>
    <sheetDataSet>
      <sheetData sheetId="0" refreshError="1"/>
      <sheetData sheetId="1">
        <row r="6">
          <cell r="A6" t="str">
            <v>July-21</v>
          </cell>
          <cell r="B6">
            <v>39327100</v>
          </cell>
          <cell r="C6">
            <v>37285459</v>
          </cell>
          <cell r="D6">
            <v>42818</v>
          </cell>
          <cell r="G6">
            <v>-5.1260000000000003E-3</v>
          </cell>
          <cell r="H6">
            <v>37285459</v>
          </cell>
          <cell r="I6">
            <v>0</v>
          </cell>
          <cell r="K6">
            <v>-169645.35</v>
          </cell>
          <cell r="L6">
            <v>-191148.58</v>
          </cell>
          <cell r="N6" t="str">
            <v>August-21</v>
          </cell>
          <cell r="O6">
            <v>-137839</v>
          </cell>
          <cell r="P6">
            <v>21503.229999999981</v>
          </cell>
          <cell r="Q6">
            <v>0</v>
          </cell>
          <cell r="S6">
            <v>39608529</v>
          </cell>
          <cell r="U6">
            <v>4.9282000000000048E-2</v>
          </cell>
          <cell r="V6" t="str">
            <v>July-21</v>
          </cell>
          <cell r="W6">
            <v>5.0799999999999998E-2</v>
          </cell>
          <cell r="X6">
            <v>0.95071799999999995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C Fuel Adjustment Clause"/>
      <sheetName val="Data"/>
      <sheetName val="Instructions"/>
      <sheetName val="FAC REPORT"/>
      <sheetName val="Rolling line loss"/>
      <sheetName val="Sheet1"/>
    </sheetNames>
    <sheetDataSet>
      <sheetData sheetId="0" refreshError="1"/>
      <sheetData sheetId="1">
        <row r="6">
          <cell r="A6" t="str">
            <v>August-21</v>
          </cell>
          <cell r="B6">
            <v>39608529</v>
          </cell>
          <cell r="C6">
            <v>36653063</v>
          </cell>
          <cell r="D6">
            <v>37324</v>
          </cell>
          <cell r="G6">
            <v>-3.006E-3</v>
          </cell>
          <cell r="H6">
            <v>36653063</v>
          </cell>
          <cell r="I6">
            <v>0</v>
          </cell>
          <cell r="K6">
            <v>-112117.84999999957</v>
          </cell>
          <cell r="L6">
            <v>-110188.47</v>
          </cell>
          <cell r="N6" t="str">
            <v>September-21</v>
          </cell>
          <cell r="O6">
            <v>-82536</v>
          </cell>
          <cell r="P6">
            <v>-1929.3799999995681</v>
          </cell>
          <cell r="Q6">
            <v>0</v>
          </cell>
          <cell r="S6">
            <v>30911491</v>
          </cell>
          <cell r="U6">
            <v>4.6821000000000002E-2</v>
          </cell>
          <cell r="V6" t="str">
            <v>August-21</v>
          </cell>
          <cell r="W6">
            <v>7.3700000000000002E-2</v>
          </cell>
          <cell r="X6">
            <v>0.953179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C Fuel Adjustment Clause"/>
      <sheetName val="Data"/>
      <sheetName val="Instructions"/>
      <sheetName val="FAC REPORT"/>
      <sheetName val="Rolling line loss"/>
      <sheetName val="Sheet1"/>
    </sheetNames>
    <sheetDataSet>
      <sheetData sheetId="0" refreshError="1"/>
      <sheetData sheetId="1">
        <row r="6">
          <cell r="A6" t="str">
            <v>September-21</v>
          </cell>
          <cell r="B6">
            <v>30911491</v>
          </cell>
          <cell r="C6">
            <v>27951668</v>
          </cell>
          <cell r="D6">
            <v>30560</v>
          </cell>
          <cell r="G6">
            <v>-3.0890000000000002E-3</v>
          </cell>
          <cell r="H6">
            <v>27951668</v>
          </cell>
          <cell r="I6">
            <v>0</v>
          </cell>
          <cell r="K6">
            <v>-116335.77000000002</v>
          </cell>
          <cell r="L6">
            <v>-86335.1</v>
          </cell>
          <cell r="N6" t="str">
            <v>October-21</v>
          </cell>
          <cell r="O6">
            <v>-25918</v>
          </cell>
          <cell r="P6">
            <v>-30000.670000000013</v>
          </cell>
          <cell r="Q6">
            <v>0</v>
          </cell>
          <cell r="S6">
            <v>28798648</v>
          </cell>
          <cell r="U6">
            <v>4.7227000000000019E-2</v>
          </cell>
          <cell r="V6" t="str">
            <v>September-21</v>
          </cell>
          <cell r="W6">
            <v>9.4799999999999995E-2</v>
          </cell>
          <cell r="X6">
            <v>0.95277299999999998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C Fuel Adjustment Clause"/>
      <sheetName val="Data"/>
      <sheetName val="Instructions"/>
      <sheetName val="FAC REPORT"/>
      <sheetName val="Rolling line loss"/>
      <sheetName val="Sheet1"/>
    </sheetNames>
    <sheetDataSet>
      <sheetData sheetId="0" refreshError="1"/>
      <sheetData sheetId="1">
        <row r="6">
          <cell r="A6" t="str">
            <v>October-21</v>
          </cell>
          <cell r="B6">
            <v>28798648</v>
          </cell>
          <cell r="C6">
            <v>30271736</v>
          </cell>
          <cell r="D6">
            <v>47249</v>
          </cell>
          <cell r="G6">
            <v>-2.8660000000000001E-3</v>
          </cell>
          <cell r="H6">
            <v>30271736</v>
          </cell>
          <cell r="I6">
            <v>0</v>
          </cell>
          <cell r="K6">
            <v>-84465.379999999568</v>
          </cell>
          <cell r="L6">
            <v>-86763.66</v>
          </cell>
          <cell r="N6" t="str">
            <v>November-21</v>
          </cell>
          <cell r="O6">
            <v>439323</v>
          </cell>
          <cell r="P6">
            <v>2298.2800000004354</v>
          </cell>
          <cell r="Q6">
            <v>0</v>
          </cell>
          <cell r="S6">
            <v>39051226</v>
          </cell>
          <cell r="U6">
            <v>4.3906000000000001E-2</v>
          </cell>
          <cell r="V6" t="str">
            <v>October-21</v>
          </cell>
          <cell r="W6">
            <v>-5.28E-2</v>
          </cell>
          <cell r="X6">
            <v>0.956094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C Fuel Adjustment Clause"/>
      <sheetName val="Data"/>
      <sheetName val="Instructions"/>
      <sheetName val="FAC REPORT"/>
      <sheetName val="Rolling line loss"/>
      <sheetName val="Sheet1"/>
    </sheetNames>
    <sheetDataSet>
      <sheetData sheetId="0" refreshError="1"/>
      <sheetData sheetId="1">
        <row r="6">
          <cell r="A6" t="str">
            <v>November-21</v>
          </cell>
          <cell r="B6">
            <v>39051226</v>
          </cell>
          <cell r="C6">
            <v>37756210</v>
          </cell>
          <cell r="D6">
            <v>58753</v>
          </cell>
          <cell r="G6">
            <v>-2.0379999999999999E-3</v>
          </cell>
          <cell r="H6">
            <v>37756210</v>
          </cell>
          <cell r="I6">
            <v>0</v>
          </cell>
          <cell r="K6">
            <v>-55918.670000000013</v>
          </cell>
          <cell r="L6">
            <v>-76905.87</v>
          </cell>
          <cell r="N6" t="str">
            <v>December-21</v>
          </cell>
          <cell r="O6">
            <v>692522</v>
          </cell>
          <cell r="P6">
            <v>20987.199999999983</v>
          </cell>
          <cell r="Q6">
            <v>0</v>
          </cell>
          <cell r="S6">
            <v>39347735</v>
          </cell>
          <cell r="U6">
            <v>5.2435000000000009E-2</v>
          </cell>
          <cell r="V6" t="str">
            <v>November-21</v>
          </cell>
          <cell r="W6">
            <v>3.1699999999999999E-2</v>
          </cell>
          <cell r="X6">
            <v>0.94756499999999999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C Fuel Adjustment Clause"/>
      <sheetName val="Data"/>
      <sheetName val="Instructions"/>
      <sheetName val="FAC REPORT"/>
      <sheetName val="Rolling line loss"/>
      <sheetName val="Sheet1"/>
    </sheetNames>
    <sheetDataSet>
      <sheetData sheetId="0" refreshError="1"/>
      <sheetData sheetId="1">
        <row r="6">
          <cell r="A6" t="str">
            <v>December-21</v>
          </cell>
          <cell r="B6">
            <v>39347735</v>
          </cell>
          <cell r="C6">
            <v>43163190</v>
          </cell>
          <cell r="D6">
            <v>82529</v>
          </cell>
          <cell r="G6">
            <v>1.1828E-2</v>
          </cell>
          <cell r="H6">
            <v>43163190</v>
          </cell>
          <cell r="I6">
            <v>0</v>
          </cell>
          <cell r="K6">
            <v>441621.28000000044</v>
          </cell>
          <cell r="L6">
            <v>510533.73</v>
          </cell>
          <cell r="N6" t="str">
            <v>January-22</v>
          </cell>
          <cell r="O6">
            <v>460927</v>
          </cell>
          <cell r="P6">
            <v>-68912.449999999546</v>
          </cell>
          <cell r="Q6">
            <v>0</v>
          </cell>
          <cell r="S6">
            <v>58642077</v>
          </cell>
          <cell r="U6">
            <v>4.5657999999999976E-2</v>
          </cell>
          <cell r="V6" t="str">
            <v>December-21</v>
          </cell>
          <cell r="W6">
            <v>-9.9099999999999994E-2</v>
          </cell>
          <cell r="X6">
            <v>0.95434200000000002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C Fuel Adjustment Clause"/>
      <sheetName val="Data"/>
      <sheetName val="Instructions"/>
      <sheetName val="FAC REPORT"/>
      <sheetName val="Rolling line loss"/>
      <sheetName val="Sheet1"/>
    </sheetNames>
    <sheetDataSet>
      <sheetData sheetId="0" refreshError="1"/>
      <sheetData sheetId="1">
        <row r="6">
          <cell r="A6" t="str">
            <v>January-22</v>
          </cell>
          <cell r="B6">
            <v>58642077</v>
          </cell>
          <cell r="C6">
            <v>53735014</v>
          </cell>
          <cell r="D6">
            <v>65630</v>
          </cell>
          <cell r="G6">
            <v>1.9136E-2</v>
          </cell>
          <cell r="H6">
            <v>53735014</v>
          </cell>
          <cell r="I6">
            <v>0</v>
          </cell>
          <cell r="K6">
            <v>713509.2</v>
          </cell>
          <cell r="L6">
            <v>1028305.67</v>
          </cell>
          <cell r="N6" t="str">
            <v>February-22</v>
          </cell>
          <cell r="O6">
            <v>438946</v>
          </cell>
          <cell r="P6">
            <v>-314796.47000000009</v>
          </cell>
          <cell r="Q6">
            <v>0</v>
          </cell>
          <cell r="S6">
            <v>44159446</v>
          </cell>
          <cell r="U6">
            <v>4.7386999999999957E-2</v>
          </cell>
          <cell r="V6" t="str">
            <v>January-22</v>
          </cell>
          <cell r="W6">
            <v>8.2600000000000007E-2</v>
          </cell>
          <cell r="X6">
            <v>0.95261300000000004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C Fuel Adjustment Clause"/>
      <sheetName val="Data"/>
      <sheetName val="Instructions"/>
      <sheetName val="FAC REPORT"/>
      <sheetName val="Rolling line loss"/>
      <sheetName val="Sheet1"/>
    </sheetNames>
    <sheetDataSet>
      <sheetData sheetId="0" refreshError="1"/>
      <sheetData sheetId="1">
        <row r="6">
          <cell r="A6" t="str">
            <v>February-22</v>
          </cell>
          <cell r="B6">
            <v>44159446</v>
          </cell>
          <cell r="C6">
            <v>37774608</v>
          </cell>
          <cell r="D6">
            <v>47803</v>
          </cell>
          <cell r="G6">
            <v>7.0049999999999999E-3</v>
          </cell>
          <cell r="H6">
            <v>37774608</v>
          </cell>
          <cell r="I6">
            <v>0</v>
          </cell>
          <cell r="K6">
            <v>392014.55000000045</v>
          </cell>
          <cell r="L6">
            <v>264619.03999999998</v>
          </cell>
          <cell r="N6" t="str">
            <v>March-22</v>
          </cell>
          <cell r="O6">
            <v>372840</v>
          </cell>
          <cell r="P6">
            <v>127395.51000000047</v>
          </cell>
          <cell r="Q6">
            <v>0</v>
          </cell>
          <cell r="S6">
            <v>37246956</v>
          </cell>
          <cell r="U6">
            <v>4.8038000000000025E-2</v>
          </cell>
          <cell r="V6" t="str">
            <v>February-22</v>
          </cell>
          <cell r="W6">
            <v>0.14349999999999999</v>
          </cell>
          <cell r="X6">
            <v>0.95196199999999997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C Fuel Adjustment Clause"/>
      <sheetName val="Data"/>
      <sheetName val="Instructions"/>
      <sheetName val="FAC REPORT"/>
      <sheetName val="Rolling line loss"/>
      <sheetName val="Sheet1"/>
    </sheetNames>
    <sheetDataSet>
      <sheetData sheetId="0" refreshError="1"/>
      <sheetData sheetId="1">
        <row r="6">
          <cell r="A6" t="str">
            <v>March-22</v>
          </cell>
          <cell r="B6">
            <v>37246956</v>
          </cell>
          <cell r="C6">
            <v>35596326</v>
          </cell>
          <cell r="D6">
            <v>39589</v>
          </cell>
          <cell r="G6">
            <v>2.9510000000000001E-3</v>
          </cell>
          <cell r="H6">
            <v>35596326</v>
          </cell>
          <cell r="I6">
            <v>0</v>
          </cell>
          <cell r="K6">
            <v>124149.52999999991</v>
          </cell>
          <cell r="L6">
            <v>105053.9</v>
          </cell>
          <cell r="N6" t="str">
            <v>April-22</v>
          </cell>
          <cell r="O6">
            <v>232510</v>
          </cell>
          <cell r="P6">
            <v>19095.629999999917</v>
          </cell>
          <cell r="Q6">
            <v>0</v>
          </cell>
          <cell r="S6">
            <v>31293528</v>
          </cell>
          <cell r="U6">
            <v>4.3310999999999988E-2</v>
          </cell>
          <cell r="V6" t="str">
            <v>March-22</v>
          </cell>
          <cell r="W6">
            <v>4.3299999999999998E-2</v>
          </cell>
          <cell r="X6">
            <v>0.95668900000000001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C Fuel Adjustment Clause"/>
      <sheetName val="Data"/>
      <sheetName val="Instructions"/>
      <sheetName val="FAC REPORT"/>
      <sheetName val="Rolling line loss"/>
      <sheetName val="Sheet1"/>
    </sheetNames>
    <sheetDataSet>
      <sheetData sheetId="0" refreshError="1"/>
      <sheetData sheetId="1">
        <row r="6">
          <cell r="A6" t="str">
            <v>April-22</v>
          </cell>
          <cell r="B6">
            <v>31293528</v>
          </cell>
          <cell r="C6">
            <v>26677829</v>
          </cell>
          <cell r="D6">
            <v>32594</v>
          </cell>
          <cell r="G6">
            <v>1.4108000000000001E-2</v>
          </cell>
          <cell r="H6">
            <v>26677829</v>
          </cell>
          <cell r="I6">
            <v>0</v>
          </cell>
          <cell r="K6">
            <v>500235.51000000047</v>
          </cell>
          <cell r="L6">
            <v>376381.65</v>
          </cell>
          <cell r="N6" t="str">
            <v>May-22</v>
          </cell>
          <cell r="O6">
            <v>215244</v>
          </cell>
          <cell r="P6">
            <v>123853.86000000045</v>
          </cell>
          <cell r="Q6">
            <v>0</v>
          </cell>
          <cell r="S6">
            <v>30444559</v>
          </cell>
          <cell r="U6">
            <v>4.8614000000000046E-2</v>
          </cell>
          <cell r="V6" t="str">
            <v>April-22</v>
          </cell>
          <cell r="W6">
            <v>0.14649999999999999</v>
          </cell>
          <cell r="X6">
            <v>0.95138599999999995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C Fuel Adjustment Clause"/>
      <sheetName val="Data"/>
      <sheetName val="Instructions"/>
      <sheetName val="FAC REPORT"/>
      <sheetName val="Rolling line loss"/>
      <sheetName val="Sheet1"/>
    </sheetNames>
    <sheetDataSet>
      <sheetData sheetId="0" refreshError="1"/>
      <sheetData sheetId="1">
        <row r="6">
          <cell r="A6" t="str">
            <v>November-20</v>
          </cell>
          <cell r="B6">
            <v>33520360</v>
          </cell>
          <cell r="C6">
            <v>36390674</v>
          </cell>
          <cell r="D6">
            <v>70455</v>
          </cell>
          <cell r="G6">
            <v>-8.8959999999999994E-3</v>
          </cell>
          <cell r="H6">
            <v>36390674</v>
          </cell>
          <cell r="I6">
            <v>0</v>
          </cell>
          <cell r="K6">
            <v>-232781.96000000002</v>
          </cell>
          <cell r="L6">
            <v>-323715.88</v>
          </cell>
          <cell r="N6" t="str">
            <v>December-20</v>
          </cell>
          <cell r="O6">
            <v>-248806</v>
          </cell>
          <cell r="P6">
            <v>90933.919999999984</v>
          </cell>
          <cell r="Q6">
            <v>0</v>
          </cell>
          <cell r="S6">
            <v>50061348</v>
          </cell>
          <cell r="U6">
            <v>4.4789999999999996E-2</v>
          </cell>
          <cell r="V6" t="str">
            <v>November-20</v>
          </cell>
          <cell r="W6">
            <v>-8.77E-2</v>
          </cell>
          <cell r="X6">
            <v>0.95521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C Fuel Adjustment Clause"/>
      <sheetName val="Data"/>
      <sheetName val="Instructions"/>
      <sheetName val="FAC REPORT"/>
      <sheetName val="Rolling line loss"/>
      <sheetName val="Sheet1"/>
    </sheetNames>
    <sheetDataSet>
      <sheetData sheetId="0" refreshError="1"/>
      <sheetData sheetId="1">
        <row r="6">
          <cell r="A6" t="str">
            <v>May-22</v>
          </cell>
          <cell r="B6">
            <v>30444559</v>
          </cell>
          <cell r="C6">
            <v>30595426</v>
          </cell>
          <cell r="D6">
            <v>38932</v>
          </cell>
          <cell r="G6">
            <v>8.404E-3</v>
          </cell>
          <cell r="H6">
            <v>30595426</v>
          </cell>
          <cell r="I6">
            <v>0</v>
          </cell>
          <cell r="K6">
            <v>251605.62999999992</v>
          </cell>
          <cell r="L6">
            <v>257111</v>
          </cell>
          <cell r="N6" t="str">
            <v>June-22</v>
          </cell>
          <cell r="O6">
            <v>340786</v>
          </cell>
          <cell r="P6">
            <v>-5505.3700000000827</v>
          </cell>
          <cell r="Q6">
            <v>0</v>
          </cell>
          <cell r="S6">
            <v>37122575</v>
          </cell>
          <cell r="U6">
            <v>4.5958999999999972E-2</v>
          </cell>
          <cell r="V6" t="str">
            <v>May-22</v>
          </cell>
          <cell r="W6">
            <v>-6.1999999999999998E-3</v>
          </cell>
          <cell r="X6">
            <v>0.95404100000000003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C Fuel Adjustment Clause"/>
      <sheetName val="Data"/>
      <sheetName val="Instructions"/>
      <sheetName val="FAC REPORT"/>
      <sheetName val="Rolling line loss"/>
      <sheetName val="Sheet1"/>
    </sheetNames>
    <sheetDataSet>
      <sheetData sheetId="0" refreshError="1"/>
      <sheetData sheetId="1">
        <row r="6">
          <cell r="A6" t="str">
            <v>June-22</v>
          </cell>
          <cell r="B6">
            <v>37122575</v>
          </cell>
          <cell r="C6">
            <v>38947877</v>
          </cell>
          <cell r="D6">
            <v>41548</v>
          </cell>
          <cell r="G6">
            <v>1.1707E-2</v>
          </cell>
          <cell r="H6">
            <v>38947877</v>
          </cell>
          <cell r="I6">
            <v>0</v>
          </cell>
          <cell r="K6">
            <v>339097.86000000045</v>
          </cell>
          <cell r="L6">
            <v>455967.05</v>
          </cell>
          <cell r="N6" t="str">
            <v>July-22</v>
          </cell>
          <cell r="O6">
            <v>677790</v>
          </cell>
          <cell r="P6">
            <v>-116869.18999999954</v>
          </cell>
          <cell r="Q6">
            <v>0</v>
          </cell>
          <cell r="S6">
            <v>41128044</v>
          </cell>
          <cell r="U6">
            <v>4.162699999999997E-2</v>
          </cell>
          <cell r="V6" t="str">
            <v>June-22</v>
          </cell>
          <cell r="W6">
            <v>-5.0299999999999997E-2</v>
          </cell>
          <cell r="X6">
            <v>0.95837300000000003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C Fuel Adjustment Clause"/>
      <sheetName val="Data"/>
      <sheetName val="Instructions"/>
      <sheetName val="FAC REPORT"/>
      <sheetName val="Rolling line loss"/>
      <sheetName val="Sheet1"/>
    </sheetNames>
    <sheetDataSet>
      <sheetData sheetId="0" refreshError="1"/>
      <sheetData sheetId="1">
        <row r="6">
          <cell r="A6" t="str">
            <v>July-22</v>
          </cell>
          <cell r="B6">
            <v>41128044</v>
          </cell>
          <cell r="C6">
            <v>36730722</v>
          </cell>
          <cell r="D6">
            <v>42095</v>
          </cell>
          <cell r="G6">
            <v>9.4669999999999997E-3</v>
          </cell>
          <cell r="H6">
            <v>36730722</v>
          </cell>
          <cell r="I6">
            <v>0</v>
          </cell>
          <cell r="K6">
            <v>335280.62999999989</v>
          </cell>
          <cell r="L6">
            <v>347732.59</v>
          </cell>
          <cell r="N6" t="str">
            <v>August-22</v>
          </cell>
          <cell r="O6">
            <v>571739</v>
          </cell>
          <cell r="P6">
            <v>-12451.960000000137</v>
          </cell>
          <cell r="Q6">
            <v>0</v>
          </cell>
          <cell r="S6">
            <v>38475000</v>
          </cell>
          <cell r="U6">
            <v>4.6610999999999958E-2</v>
          </cell>
          <cell r="V6" t="str">
            <v>July-22</v>
          </cell>
          <cell r="W6">
            <v>0.10589999999999999</v>
          </cell>
          <cell r="X6">
            <v>0.95338900000000004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C Fuel Adjustment Clause"/>
      <sheetName val="Data"/>
      <sheetName val="Instructions"/>
      <sheetName val="FAC REPORT"/>
      <sheetName val="Rolling line loss"/>
      <sheetName val="Sheet1"/>
    </sheetNames>
    <sheetDataSet>
      <sheetData sheetId="0" refreshError="1"/>
      <sheetData sheetId="1">
        <row r="6">
          <cell r="A6" t="str">
            <v>August-22</v>
          </cell>
          <cell r="B6">
            <v>38475000</v>
          </cell>
          <cell r="C6">
            <v>35397314</v>
          </cell>
          <cell r="D6">
            <v>34581</v>
          </cell>
          <cell r="G6">
            <v>1.423E-2</v>
          </cell>
          <cell r="H6">
            <v>35397314</v>
          </cell>
          <cell r="I6">
            <v>0</v>
          </cell>
          <cell r="K6">
            <v>560920.81000000052</v>
          </cell>
          <cell r="L6">
            <v>503698.46</v>
          </cell>
          <cell r="N6" t="str">
            <v>September-22</v>
          </cell>
          <cell r="O6">
            <v>603554</v>
          </cell>
          <cell r="P6">
            <v>57222.350000000501</v>
          </cell>
          <cell r="Q6">
            <v>0</v>
          </cell>
          <cell r="S6">
            <v>30652901</v>
          </cell>
          <cell r="U6">
            <v>4.7000999999999959E-2</v>
          </cell>
          <cell r="V6" t="str">
            <v>August-22</v>
          </cell>
          <cell r="W6">
            <v>7.9100000000000004E-2</v>
          </cell>
          <cell r="X6">
            <v>0.95299900000000004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C Fuel Adjustment Clause"/>
      <sheetName val="Data"/>
      <sheetName val="Instructions"/>
      <sheetName val="FAC REPORT"/>
      <sheetName val="Rolling line loss"/>
      <sheetName val="Sheet1"/>
    </sheetNames>
    <sheetDataSet>
      <sheetData sheetId="0" refreshError="1"/>
      <sheetData sheetId="1">
        <row r="6">
          <cell r="A6" t="str">
            <v>September-22</v>
          </cell>
          <cell r="B6">
            <v>30652901</v>
          </cell>
          <cell r="C6">
            <v>28544006</v>
          </cell>
          <cell r="D6">
            <v>32833</v>
          </cell>
          <cell r="G6">
            <v>1.5247E-2</v>
          </cell>
          <cell r="H6">
            <v>28544006</v>
          </cell>
          <cell r="I6">
            <v>0</v>
          </cell>
          <cell r="K6">
            <v>559287.0399999998</v>
          </cell>
          <cell r="L6">
            <v>435223.71</v>
          </cell>
          <cell r="N6" t="str">
            <v>October-22</v>
          </cell>
          <cell r="O6">
            <v>636300</v>
          </cell>
          <cell r="P6">
            <v>124063.32999999978</v>
          </cell>
          <cell r="Q6">
            <v>0</v>
          </cell>
          <cell r="S6">
            <v>29901398</v>
          </cell>
          <cell r="U6">
            <v>4.5158000000000031E-2</v>
          </cell>
          <cell r="V6" t="str">
            <v>September-22</v>
          </cell>
          <cell r="W6">
            <v>6.7699999999999996E-2</v>
          </cell>
          <cell r="X6">
            <v>0.95484199999999997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C Fuel Adjustment Clause"/>
      <sheetName val="Data"/>
      <sheetName val="Instructions"/>
      <sheetName val="FAC REPORT"/>
      <sheetName val="Rolling line loss"/>
      <sheetName val="Sheet1"/>
    </sheetNames>
    <sheetDataSet>
      <sheetData sheetId="0" refreshError="1"/>
      <sheetData sheetId="1">
        <row r="6">
          <cell r="A6" t="str">
            <v>December-20</v>
          </cell>
          <cell r="B6">
            <v>50061348</v>
          </cell>
          <cell r="C6">
            <v>50267570</v>
          </cell>
          <cell r="D6">
            <v>76525</v>
          </cell>
          <cell r="G6">
            <v>-5.8830000000000002E-3</v>
          </cell>
          <cell r="H6">
            <v>50267570</v>
          </cell>
          <cell r="I6">
            <v>0</v>
          </cell>
          <cell r="K6">
            <v>-185664.91999999955</v>
          </cell>
          <cell r="L6">
            <v>-295725.86</v>
          </cell>
          <cell r="N6" t="str">
            <v>January-21</v>
          </cell>
          <cell r="O6">
            <v>-207834</v>
          </cell>
          <cell r="P6">
            <v>110060.94000000044</v>
          </cell>
          <cell r="Q6">
            <v>0</v>
          </cell>
          <cell r="S6">
            <v>52351464</v>
          </cell>
          <cell r="U6">
            <v>3.8030000000000008E-2</v>
          </cell>
          <cell r="V6" t="str">
            <v>December-20</v>
          </cell>
          <cell r="W6">
            <v>-5.5999999999999999E-3</v>
          </cell>
          <cell r="X6">
            <v>0.96196999999999999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C Fuel Adjustment Clause"/>
      <sheetName val="Data"/>
      <sheetName val="Instructions"/>
      <sheetName val="FAC REPORT"/>
      <sheetName val="Rolling line loss"/>
      <sheetName val="Sheet1"/>
    </sheetNames>
    <sheetDataSet>
      <sheetData sheetId="0" refreshError="1"/>
      <sheetData sheetId="1">
        <row r="6">
          <cell r="A6" t="str">
            <v>January-21</v>
          </cell>
          <cell r="B6">
            <v>52351464</v>
          </cell>
          <cell r="C6">
            <v>48507120</v>
          </cell>
          <cell r="D6">
            <v>79904</v>
          </cell>
          <cell r="G6">
            <v>-3.3019999999999998E-3</v>
          </cell>
          <cell r="H6">
            <v>48507120</v>
          </cell>
          <cell r="I6">
            <v>0</v>
          </cell>
          <cell r="K6">
            <v>-157872.08000000002</v>
          </cell>
          <cell r="L6">
            <v>-159928.04</v>
          </cell>
          <cell r="N6" t="str">
            <v>February-21</v>
          </cell>
          <cell r="O6">
            <v>-242477</v>
          </cell>
          <cell r="P6">
            <v>2055.9599999999919</v>
          </cell>
          <cell r="Q6">
            <v>0</v>
          </cell>
          <cell r="S6">
            <v>49688283</v>
          </cell>
          <cell r="U6">
            <v>4.4648000000000021E-2</v>
          </cell>
          <cell r="V6" t="str">
            <v>January-21</v>
          </cell>
          <cell r="W6">
            <v>7.1900000000000006E-2</v>
          </cell>
          <cell r="X6">
            <v>0.95535199999999998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C Fuel Adjustment Clause"/>
      <sheetName val="Data"/>
      <sheetName val="Instructions"/>
      <sheetName val="FAC REPORT"/>
      <sheetName val="Rolling line loss"/>
      <sheetName val="Sheet1"/>
    </sheetNames>
    <sheetDataSet>
      <sheetData sheetId="0" refreshError="1"/>
      <sheetData sheetId="1">
        <row r="6">
          <cell r="A6" t="str">
            <v>February-21</v>
          </cell>
          <cell r="B6">
            <v>49688283</v>
          </cell>
          <cell r="C6">
            <v>43331626</v>
          </cell>
          <cell r="D6">
            <v>51319</v>
          </cell>
          <cell r="G6">
            <v>-1.9419999999999999E-3</v>
          </cell>
          <cell r="H6">
            <v>43331626</v>
          </cell>
          <cell r="I6">
            <v>0</v>
          </cell>
          <cell r="K6">
            <v>-97773.059999999561</v>
          </cell>
          <cell r="L6">
            <v>-84138.78</v>
          </cell>
          <cell r="N6" t="str">
            <v>March-21</v>
          </cell>
          <cell r="O6">
            <v>76984</v>
          </cell>
          <cell r="P6">
            <v>-13634.279999999562</v>
          </cell>
          <cell r="Q6">
            <v>0</v>
          </cell>
          <cell r="S6">
            <v>35806045</v>
          </cell>
          <cell r="U6">
            <v>4.4524000000000008E-2</v>
          </cell>
          <cell r="V6" t="str">
            <v>February-21</v>
          </cell>
          <cell r="W6">
            <v>0.12690000000000001</v>
          </cell>
          <cell r="X6">
            <v>0.95547599999999999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C Fuel Adjustment Clause"/>
      <sheetName val="Data"/>
      <sheetName val="Instructions"/>
      <sheetName val="FAC REPORT"/>
      <sheetName val="Rolling line loss"/>
      <sheetName val="Sheet1"/>
    </sheetNames>
    <sheetDataSet>
      <sheetData sheetId="0" refreshError="1"/>
      <sheetData sheetId="1">
        <row r="6">
          <cell r="A6" t="str">
            <v>March-21</v>
          </cell>
          <cell r="B6">
            <v>35806045</v>
          </cell>
          <cell r="C6">
            <v>32084930</v>
          </cell>
          <cell r="D6">
            <v>39349</v>
          </cell>
          <cell r="G6">
            <v>-5.0650000000000001E-3</v>
          </cell>
          <cell r="H6">
            <v>32084930</v>
          </cell>
          <cell r="I6">
            <v>0</v>
          </cell>
          <cell r="K6">
            <v>-240421.04</v>
          </cell>
          <cell r="L6">
            <v>-162518.5</v>
          </cell>
          <cell r="N6" t="str">
            <v>April-21</v>
          </cell>
          <cell r="O6">
            <v>-130786</v>
          </cell>
          <cell r="P6">
            <v>-77902.540000000008</v>
          </cell>
          <cell r="Q6">
            <v>0</v>
          </cell>
          <cell r="S6">
            <v>31213688</v>
          </cell>
          <cell r="U6">
            <v>4.741200000000001E-2</v>
          </cell>
          <cell r="V6" t="str">
            <v>March-21</v>
          </cell>
          <cell r="W6">
            <v>0.1028</v>
          </cell>
          <cell r="X6">
            <v>0.95258799999999999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C Fuel Adjustment Clause"/>
      <sheetName val="Data"/>
      <sheetName val="Instructions"/>
      <sheetName val="FAC REPORT"/>
      <sheetName val="Rolling line loss"/>
      <sheetName val="Sheet1"/>
    </sheetNames>
    <sheetDataSet>
      <sheetData sheetId="0" refreshError="1"/>
      <sheetData sheetId="1">
        <row r="6">
          <cell r="A6" t="str">
            <v>April-21</v>
          </cell>
          <cell r="B6">
            <v>31213688</v>
          </cell>
          <cell r="C6">
            <v>29002688</v>
          </cell>
          <cell r="D6">
            <v>32632</v>
          </cell>
          <cell r="G6">
            <v>1.851E-3</v>
          </cell>
          <cell r="H6">
            <v>29002688</v>
          </cell>
          <cell r="I6">
            <v>0</v>
          </cell>
          <cell r="K6">
            <v>63349.720000000438</v>
          </cell>
          <cell r="L6">
            <v>53670.98</v>
          </cell>
          <cell r="N6" t="str">
            <v>May-21</v>
          </cell>
          <cell r="O6">
            <v>-209757</v>
          </cell>
          <cell r="P6">
            <v>9678.7400000004345</v>
          </cell>
          <cell r="Q6">
            <v>0</v>
          </cell>
          <cell r="S6">
            <v>29669008</v>
          </cell>
          <cell r="U6">
            <v>4.9474000000000018E-2</v>
          </cell>
          <cell r="V6" t="str">
            <v>April-21</v>
          </cell>
          <cell r="W6">
            <v>6.9800000000000001E-2</v>
          </cell>
          <cell r="X6">
            <v>0.95052599999999998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C Fuel Adjustment Clause"/>
      <sheetName val="Data"/>
      <sheetName val="Instructions"/>
      <sheetName val="FAC REPORT"/>
      <sheetName val="Rolling line loss"/>
      <sheetName val="Sheet1"/>
    </sheetNames>
    <sheetDataSet>
      <sheetData sheetId="0" refreshError="1"/>
      <sheetData sheetId="1">
        <row r="6">
          <cell r="A6" t="str">
            <v>May-21</v>
          </cell>
          <cell r="B6">
            <v>29669008</v>
          </cell>
          <cell r="C6">
            <v>28653596</v>
          </cell>
          <cell r="D6">
            <v>38776</v>
          </cell>
          <cell r="G6">
            <v>-7.0190000000000001E-3</v>
          </cell>
          <cell r="H6">
            <v>28653596</v>
          </cell>
          <cell r="I6">
            <v>0</v>
          </cell>
          <cell r="K6">
            <v>-208688.54</v>
          </cell>
          <cell r="L6">
            <v>-201120.19</v>
          </cell>
          <cell r="N6" t="str">
            <v>June-21</v>
          </cell>
          <cell r="O6">
            <v>-162077</v>
          </cell>
          <cell r="P6">
            <v>-7568.3500000000058</v>
          </cell>
          <cell r="Q6">
            <v>0</v>
          </cell>
          <cell r="S6">
            <v>34779988</v>
          </cell>
          <cell r="U6">
            <v>4.846499999999998E-2</v>
          </cell>
          <cell r="V6" t="str">
            <v>May-21</v>
          </cell>
          <cell r="W6">
            <v>3.2899999999999999E-2</v>
          </cell>
          <cell r="X6">
            <v>0.95153500000000002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C Fuel Adjustment Clause"/>
      <sheetName val="Data"/>
      <sheetName val="Instructions"/>
      <sheetName val="FAC REPORT"/>
      <sheetName val="Rolling line loss"/>
      <sheetName val="Sheet1"/>
    </sheetNames>
    <sheetDataSet>
      <sheetData sheetId="0" refreshError="1"/>
      <sheetData sheetId="1">
        <row r="6">
          <cell r="A6" t="str">
            <v>June-21</v>
          </cell>
          <cell r="B6">
            <v>34779988</v>
          </cell>
          <cell r="C6">
            <v>34734486</v>
          </cell>
          <cell r="D6">
            <v>44849</v>
          </cell>
          <cell r="G6">
            <v>-7.0949999999999997E-3</v>
          </cell>
          <cell r="H6">
            <v>34734486</v>
          </cell>
          <cell r="I6">
            <v>0</v>
          </cell>
          <cell r="K6">
            <v>-200078.25999999957</v>
          </cell>
          <cell r="L6">
            <v>-246448.41</v>
          </cell>
          <cell r="N6" t="str">
            <v>July-21</v>
          </cell>
          <cell r="O6">
            <v>-158488</v>
          </cell>
          <cell r="P6">
            <v>46370.150000000431</v>
          </cell>
          <cell r="Q6">
            <v>0</v>
          </cell>
          <cell r="S6">
            <v>39327100</v>
          </cell>
          <cell r="U6">
            <v>5.1664000000000043E-2</v>
          </cell>
          <cell r="V6" t="str">
            <v>June-21</v>
          </cell>
          <cell r="W6">
            <v>0</v>
          </cell>
          <cell r="X6">
            <v>0.94833599999999996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35019-C2EF-4ADF-8B88-99616FBEE824}">
  <sheetPr codeName="Sheet6">
    <pageSetUpPr fitToPage="1"/>
  </sheetPr>
  <dimension ref="A1:G35"/>
  <sheetViews>
    <sheetView tabSelected="1" topLeftCell="B1" workbookViewId="0">
      <selection activeCell="C19" sqref="C19"/>
    </sheetView>
  </sheetViews>
  <sheetFormatPr defaultColWidth="9.109375" defaultRowHeight="12" x14ac:dyDescent="0.2"/>
  <cols>
    <col min="1" max="1" width="5.33203125" style="1" customWidth="1"/>
    <col min="2" max="2" width="35" style="1" customWidth="1"/>
    <col min="3" max="3" width="17.88671875" style="1" customWidth="1"/>
    <col min="4" max="4" width="11.44140625" style="1" customWidth="1"/>
    <col min="5" max="5" width="9.5546875" style="1" customWidth="1"/>
    <col min="6" max="6" width="35.6640625" style="1" customWidth="1"/>
    <col min="7" max="7" width="17.88671875" style="1" customWidth="1"/>
    <col min="8" max="16384" width="9.109375" style="1"/>
  </cols>
  <sheetData>
    <row r="1" spans="1:7" x14ac:dyDescent="0.2">
      <c r="B1" s="2" t="s">
        <v>66</v>
      </c>
      <c r="F1" s="2" t="s">
        <v>65</v>
      </c>
    </row>
    <row r="2" spans="1:7" x14ac:dyDescent="0.2">
      <c r="B2" s="2" t="s">
        <v>40</v>
      </c>
      <c r="C2" s="16" t="str">
        <f>[1]Data!A6</f>
        <v>October-20</v>
      </c>
      <c r="F2" s="2" t="s">
        <v>64</v>
      </c>
      <c r="G2" s="16" t="str">
        <f>[1]Data!N6</f>
        <v>November-20</v>
      </c>
    </row>
    <row r="4" spans="1:7" x14ac:dyDescent="0.2">
      <c r="A4" s="7" t="s">
        <v>63</v>
      </c>
      <c r="B4" s="2" t="s">
        <v>62</v>
      </c>
      <c r="C4" s="12">
        <f>[1]Data!B6</f>
        <v>27535692</v>
      </c>
      <c r="E4" s="7" t="s">
        <v>61</v>
      </c>
      <c r="F4" s="2" t="s">
        <v>60</v>
      </c>
    </row>
    <row r="5" spans="1:7" x14ac:dyDescent="0.2">
      <c r="C5" s="12"/>
      <c r="F5" s="2" t="s">
        <v>59</v>
      </c>
      <c r="G5" s="8">
        <f>[1]Data!O6</f>
        <v>-176317</v>
      </c>
    </row>
    <row r="6" spans="1:7" x14ac:dyDescent="0.2">
      <c r="A6" s="7" t="s">
        <v>58</v>
      </c>
      <c r="B6" s="2" t="s">
        <v>57</v>
      </c>
      <c r="C6" s="12">
        <f>[1]Data!C6</f>
        <v>27556238</v>
      </c>
      <c r="D6" s="19"/>
      <c r="F6" s="2" t="s">
        <v>56</v>
      </c>
      <c r="G6" s="8">
        <f>[1]Data!P6</f>
        <v>-9347.9199999995471</v>
      </c>
    </row>
    <row r="7" spans="1:7" x14ac:dyDescent="0.2">
      <c r="A7" s="7" t="s">
        <v>55</v>
      </c>
      <c r="B7" s="2" t="s">
        <v>54</v>
      </c>
      <c r="C7" s="12">
        <f>[1]Data!D6</f>
        <v>46182</v>
      </c>
      <c r="F7" s="2" t="s">
        <v>53</v>
      </c>
      <c r="G7" s="8">
        <f>[1]Data!Q6</f>
        <v>0</v>
      </c>
    </row>
    <row r="8" spans="1:7" x14ac:dyDescent="0.2">
      <c r="A8" s="7" t="s">
        <v>52</v>
      </c>
      <c r="B8" s="2" t="s">
        <v>51</v>
      </c>
      <c r="C8" s="12">
        <f>C6+C7</f>
        <v>27602420</v>
      </c>
      <c r="F8" s="2" t="s">
        <v>50</v>
      </c>
      <c r="G8" s="6">
        <f>G5+G6-G7</f>
        <v>-185664.91999999955</v>
      </c>
    </row>
    <row r="9" spans="1:7" x14ac:dyDescent="0.2">
      <c r="C9" s="12"/>
    </row>
    <row r="10" spans="1:7" x14ac:dyDescent="0.2">
      <c r="A10" s="7" t="s">
        <v>49</v>
      </c>
      <c r="B10" s="2" t="s">
        <v>48</v>
      </c>
      <c r="C10" s="12"/>
      <c r="E10" s="7" t="s">
        <v>47</v>
      </c>
      <c r="F10" s="2" t="s">
        <v>46</v>
      </c>
      <c r="G10" s="13">
        <f>[1]Data!S6</f>
        <v>33520360</v>
      </c>
    </row>
    <row r="11" spans="1:7" x14ac:dyDescent="0.2">
      <c r="B11" s="2" t="s">
        <v>45</v>
      </c>
      <c r="C11" s="18">
        <f>C4-C8</f>
        <v>-66728</v>
      </c>
      <c r="E11" s="7" t="s">
        <v>44</v>
      </c>
      <c r="F11" s="2" t="s">
        <v>43</v>
      </c>
      <c r="G11" s="10">
        <f>ROUND(G5/G10,6)</f>
        <v>-5.2599999999999999E-3</v>
      </c>
    </row>
    <row r="12" spans="1:7" x14ac:dyDescent="0.2">
      <c r="A12" s="5" t="s">
        <v>7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</row>
    <row r="13" spans="1:7" x14ac:dyDescent="0.2">
      <c r="B13" s="2" t="s">
        <v>42</v>
      </c>
      <c r="F13" s="2" t="s">
        <v>41</v>
      </c>
    </row>
    <row r="14" spans="1:7" x14ac:dyDescent="0.2">
      <c r="B14" s="2" t="s">
        <v>40</v>
      </c>
      <c r="C14" s="16" t="str">
        <f>C2</f>
        <v>October-20</v>
      </c>
      <c r="E14" s="7" t="s">
        <v>39</v>
      </c>
      <c r="F14" s="2" t="s">
        <v>38</v>
      </c>
      <c r="G14" s="17">
        <f>[1]Data!U6</f>
        <v>5.8455999999999952E-2</v>
      </c>
    </row>
    <row r="15" spans="1:7" x14ac:dyDescent="0.2">
      <c r="E15" s="7" t="s">
        <v>37</v>
      </c>
      <c r="F15" s="2" t="s">
        <v>36</v>
      </c>
      <c r="G15" s="16" t="str">
        <f>[1]Data!V6</f>
        <v>October-20</v>
      </c>
    </row>
    <row r="16" spans="1:7" x14ac:dyDescent="0.2">
      <c r="A16" s="7" t="s">
        <v>35</v>
      </c>
      <c r="B16" s="2" t="s">
        <v>34</v>
      </c>
      <c r="C16" s="15">
        <f>[1]Data!G6</f>
        <v>-7.6340000000000002E-3</v>
      </c>
      <c r="E16" s="7" t="s">
        <v>33</v>
      </c>
      <c r="F16" s="2" t="s">
        <v>32</v>
      </c>
      <c r="G16" s="14">
        <f>[1]Data!W6</f>
        <v>-2.3999999999999998E-3</v>
      </c>
    </row>
    <row r="17" spans="1:7" x14ac:dyDescent="0.2">
      <c r="A17" s="7" t="s">
        <v>31</v>
      </c>
      <c r="B17" s="2" t="s">
        <v>30</v>
      </c>
      <c r="C17" s="13">
        <f>[1]Data!H6</f>
        <v>27556238</v>
      </c>
    </row>
    <row r="18" spans="1:7" x14ac:dyDescent="0.2">
      <c r="A18" s="7" t="s">
        <v>29</v>
      </c>
      <c r="B18" s="2" t="s">
        <v>28</v>
      </c>
      <c r="C18" s="13">
        <f>[1]Data!I6</f>
        <v>0</v>
      </c>
      <c r="F18" s="2" t="s">
        <v>27</v>
      </c>
    </row>
    <row r="19" spans="1:7" x14ac:dyDescent="0.2">
      <c r="A19" s="7" t="s">
        <v>26</v>
      </c>
      <c r="B19" s="2" t="s">
        <v>25</v>
      </c>
      <c r="C19" s="12">
        <f>C17+C18</f>
        <v>27556238</v>
      </c>
      <c r="E19" s="7" t="s">
        <v>24</v>
      </c>
      <c r="F19" s="2" t="s">
        <v>23</v>
      </c>
      <c r="G19" s="11">
        <f>[1]Data!X6</f>
        <v>0.94154400000000005</v>
      </c>
    </row>
    <row r="20" spans="1:7" x14ac:dyDescent="0.2">
      <c r="A20" s="7" t="s">
        <v>22</v>
      </c>
      <c r="B20" s="2" t="s">
        <v>21</v>
      </c>
      <c r="E20" s="7" t="s">
        <v>20</v>
      </c>
      <c r="F20" s="2" t="s">
        <v>19</v>
      </c>
      <c r="G20" s="10">
        <f>ROUND(G8/G10,6)</f>
        <v>-5.5389999999999997E-3</v>
      </c>
    </row>
    <row r="21" spans="1:7" x14ac:dyDescent="0.2">
      <c r="B21" s="2" t="s">
        <v>18</v>
      </c>
      <c r="C21" s="8">
        <f>[1]Data!K6</f>
        <v>-219703.11999999956</v>
      </c>
      <c r="E21" s="7" t="s">
        <v>17</v>
      </c>
      <c r="F21" s="2" t="s">
        <v>16</v>
      </c>
      <c r="G21" s="10">
        <f>ROUND(G20/G19,6)</f>
        <v>-5.8830000000000002E-3</v>
      </c>
    </row>
    <row r="22" spans="1:7" x14ac:dyDescent="0.2">
      <c r="A22" s="7" t="s">
        <v>15</v>
      </c>
      <c r="B22" s="2" t="s">
        <v>14</v>
      </c>
      <c r="C22" s="6"/>
      <c r="E22" s="7" t="s">
        <v>13</v>
      </c>
      <c r="F22" s="2" t="s">
        <v>12</v>
      </c>
      <c r="G22" s="9">
        <f>(G21*100)</f>
        <v>-0.58830000000000005</v>
      </c>
    </row>
    <row r="23" spans="1:7" x14ac:dyDescent="0.2">
      <c r="B23" s="2" t="s">
        <v>11</v>
      </c>
      <c r="C23" s="8">
        <f>[1]Data!L6</f>
        <v>-210355.20000000001</v>
      </c>
    </row>
    <row r="24" spans="1:7" x14ac:dyDescent="0.2">
      <c r="A24" s="7" t="s">
        <v>10</v>
      </c>
      <c r="B24" s="2" t="s">
        <v>9</v>
      </c>
      <c r="C24" s="6"/>
    </row>
    <row r="25" spans="1:7" x14ac:dyDescent="0.2">
      <c r="B25" s="2" t="s">
        <v>8</v>
      </c>
      <c r="C25" s="6">
        <f>C21-C23</f>
        <v>-9347.9199999995471</v>
      </c>
    </row>
    <row r="26" spans="1:7" x14ac:dyDescent="0.2">
      <c r="A26" s="5" t="s">
        <v>7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x14ac:dyDescent="0.2">
      <c r="D27" s="20" t="s">
        <v>6</v>
      </c>
      <c r="E27" s="21"/>
      <c r="F27" s="21"/>
    </row>
    <row r="28" spans="1:7" x14ac:dyDescent="0.2">
      <c r="D28" s="4">
        <f>G22</f>
        <v>-0.58830000000000005</v>
      </c>
      <c r="E28" s="1" t="s">
        <v>5</v>
      </c>
    </row>
    <row r="29" spans="1:7" x14ac:dyDescent="0.2">
      <c r="D29" s="22">
        <v>44197</v>
      </c>
      <c r="E29" s="21"/>
    </row>
    <row r="31" spans="1:7" x14ac:dyDescent="0.2">
      <c r="A31" s="2" t="s">
        <v>4</v>
      </c>
      <c r="D31" s="3" t="s">
        <v>3</v>
      </c>
      <c r="E31" s="23">
        <f ca="1">TODAY()</f>
        <v>45455</v>
      </c>
      <c r="F31" s="21"/>
    </row>
    <row r="33" spans="1:3" x14ac:dyDescent="0.2">
      <c r="A33" s="20" t="s">
        <v>2</v>
      </c>
      <c r="B33" s="21"/>
      <c r="C33" s="21"/>
    </row>
    <row r="34" spans="1:3" x14ac:dyDescent="0.2">
      <c r="A34" s="2" t="s">
        <v>1</v>
      </c>
    </row>
    <row r="35" spans="1:3" x14ac:dyDescent="0.2">
      <c r="A35" s="20" t="s">
        <v>0</v>
      </c>
      <c r="B35" s="21"/>
      <c r="C35" s="21"/>
    </row>
  </sheetData>
  <mergeCells count="5">
    <mergeCell ref="D27:F27"/>
    <mergeCell ref="D29:E29"/>
    <mergeCell ref="E31:F31"/>
    <mergeCell ref="A33:C33"/>
    <mergeCell ref="A35:C35"/>
  </mergeCells>
  <pageMargins left="0.75" right="0.75" top="1" bottom="1" header="0.5" footer="0.5"/>
  <pageSetup orientation="landscape" r:id="rId1"/>
  <headerFooter alignWithMargins="0">
    <oddHeader>&amp;LCompany Name: Clark Energy Cooperative&amp;CMonthly Fuel Adjustment Report&amp;RWholesale Supplier: East Ky Power Coop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ADC5A-0E9D-4E58-A1A9-D6F14EC74EC4}">
  <sheetPr codeName="Sheet22">
    <pageSetUpPr fitToPage="1"/>
  </sheetPr>
  <dimension ref="A1:G35"/>
  <sheetViews>
    <sheetView topLeftCell="D1" workbookViewId="0">
      <selection activeCell="G16" sqref="G16"/>
    </sheetView>
  </sheetViews>
  <sheetFormatPr defaultColWidth="9.109375" defaultRowHeight="12" x14ac:dyDescent="0.2"/>
  <cols>
    <col min="1" max="1" width="5.33203125" style="1" customWidth="1"/>
    <col min="2" max="2" width="35" style="1" customWidth="1"/>
    <col min="3" max="3" width="17.88671875" style="1" customWidth="1"/>
    <col min="4" max="4" width="11.44140625" style="1" customWidth="1"/>
    <col min="5" max="5" width="9.5546875" style="1" customWidth="1"/>
    <col min="6" max="6" width="35.6640625" style="1" customWidth="1"/>
    <col min="7" max="7" width="17.88671875" style="1" customWidth="1"/>
    <col min="8" max="16384" width="9.109375" style="1"/>
  </cols>
  <sheetData>
    <row r="1" spans="1:7" x14ac:dyDescent="0.2">
      <c r="B1" s="2" t="s">
        <v>66</v>
      </c>
      <c r="F1" s="2" t="s">
        <v>65</v>
      </c>
    </row>
    <row r="2" spans="1:7" x14ac:dyDescent="0.2">
      <c r="B2" s="2" t="s">
        <v>40</v>
      </c>
      <c r="C2" s="16" t="str">
        <f>[10]Data!A6</f>
        <v>July-21</v>
      </c>
      <c r="F2" s="2" t="s">
        <v>64</v>
      </c>
      <c r="G2" s="16" t="str">
        <f>[10]Data!N6</f>
        <v>August-21</v>
      </c>
    </row>
    <row r="4" spans="1:7" x14ac:dyDescent="0.2">
      <c r="A4" s="7" t="s">
        <v>63</v>
      </c>
      <c r="B4" s="2" t="s">
        <v>62</v>
      </c>
      <c r="C4" s="12">
        <f>[10]Data!B6</f>
        <v>39327100</v>
      </c>
      <c r="E4" s="7" t="s">
        <v>61</v>
      </c>
      <c r="F4" s="2" t="s">
        <v>60</v>
      </c>
    </row>
    <row r="5" spans="1:7" x14ac:dyDescent="0.2">
      <c r="C5" s="12"/>
      <c r="F5" s="2" t="s">
        <v>59</v>
      </c>
      <c r="G5" s="8">
        <f>[10]Data!O6</f>
        <v>-137839</v>
      </c>
    </row>
    <row r="6" spans="1:7" x14ac:dyDescent="0.2">
      <c r="A6" s="7" t="s">
        <v>58</v>
      </c>
      <c r="B6" s="2" t="s">
        <v>57</v>
      </c>
      <c r="C6" s="12">
        <f>[10]Data!C6</f>
        <v>37285459</v>
      </c>
      <c r="D6" s="19"/>
      <c r="F6" s="2" t="s">
        <v>56</v>
      </c>
      <c r="G6" s="8">
        <f>[10]Data!P6</f>
        <v>21503.229999999981</v>
      </c>
    </row>
    <row r="7" spans="1:7" x14ac:dyDescent="0.2">
      <c r="A7" s="7" t="s">
        <v>55</v>
      </c>
      <c r="B7" s="2" t="s">
        <v>54</v>
      </c>
      <c r="C7" s="12">
        <f>[10]Data!D6</f>
        <v>42818</v>
      </c>
      <c r="F7" s="2" t="s">
        <v>53</v>
      </c>
      <c r="G7" s="8">
        <f>[10]Data!Q6</f>
        <v>0</v>
      </c>
    </row>
    <row r="8" spans="1:7" x14ac:dyDescent="0.2">
      <c r="A8" s="7" t="s">
        <v>52</v>
      </c>
      <c r="B8" s="2" t="s">
        <v>51</v>
      </c>
      <c r="C8" s="12">
        <f>C6+C7</f>
        <v>37328277</v>
      </c>
      <c r="F8" s="2" t="s">
        <v>50</v>
      </c>
      <c r="G8" s="6">
        <f>G5+G6-G7</f>
        <v>-116335.77000000002</v>
      </c>
    </row>
    <row r="9" spans="1:7" x14ac:dyDescent="0.2">
      <c r="C9" s="12"/>
    </row>
    <row r="10" spans="1:7" x14ac:dyDescent="0.2">
      <c r="A10" s="7" t="s">
        <v>49</v>
      </c>
      <c r="B10" s="2" t="s">
        <v>48</v>
      </c>
      <c r="C10" s="12"/>
      <c r="E10" s="7" t="s">
        <v>47</v>
      </c>
      <c r="F10" s="2" t="s">
        <v>46</v>
      </c>
      <c r="G10" s="13">
        <f>[10]Data!S6</f>
        <v>39608529</v>
      </c>
    </row>
    <row r="11" spans="1:7" x14ac:dyDescent="0.2">
      <c r="B11" s="2" t="s">
        <v>45</v>
      </c>
      <c r="C11" s="18">
        <f>C4-C8</f>
        <v>1998823</v>
      </c>
      <c r="E11" s="7" t="s">
        <v>44</v>
      </c>
      <c r="F11" s="2" t="s">
        <v>43</v>
      </c>
      <c r="G11" s="10">
        <f>ROUND(G5/G10,6)</f>
        <v>-3.48E-3</v>
      </c>
    </row>
    <row r="12" spans="1:7" x14ac:dyDescent="0.2">
      <c r="A12" s="5" t="s">
        <v>7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</row>
    <row r="13" spans="1:7" x14ac:dyDescent="0.2">
      <c r="B13" s="2" t="s">
        <v>42</v>
      </c>
      <c r="F13" s="2" t="s">
        <v>41</v>
      </c>
    </row>
    <row r="14" spans="1:7" x14ac:dyDescent="0.2">
      <c r="B14" s="2" t="s">
        <v>40</v>
      </c>
      <c r="C14" s="16" t="str">
        <f>C2</f>
        <v>July-21</v>
      </c>
      <c r="E14" s="7" t="s">
        <v>39</v>
      </c>
      <c r="F14" s="2" t="s">
        <v>38</v>
      </c>
      <c r="G14" s="17">
        <f>[10]Data!U6</f>
        <v>4.9282000000000048E-2</v>
      </c>
    </row>
    <row r="15" spans="1:7" x14ac:dyDescent="0.2">
      <c r="E15" s="7" t="s">
        <v>37</v>
      </c>
      <c r="F15" s="2" t="s">
        <v>36</v>
      </c>
      <c r="G15" s="16" t="str">
        <f>[10]Data!V6</f>
        <v>July-21</v>
      </c>
    </row>
    <row r="16" spans="1:7" x14ac:dyDescent="0.2">
      <c r="A16" s="7" t="s">
        <v>35</v>
      </c>
      <c r="B16" s="2" t="s">
        <v>34</v>
      </c>
      <c r="C16" s="15">
        <f>[10]Data!G6</f>
        <v>-5.1260000000000003E-3</v>
      </c>
      <c r="E16" s="7" t="s">
        <v>33</v>
      </c>
      <c r="F16" s="2" t="s">
        <v>32</v>
      </c>
      <c r="G16" s="14">
        <f>[10]Data!W6</f>
        <v>5.0799999999999998E-2</v>
      </c>
    </row>
    <row r="17" spans="1:7" x14ac:dyDescent="0.2">
      <c r="A17" s="7" t="s">
        <v>31</v>
      </c>
      <c r="B17" s="2" t="s">
        <v>30</v>
      </c>
      <c r="C17" s="13">
        <f>[10]Data!H6</f>
        <v>37285459</v>
      </c>
    </row>
    <row r="18" spans="1:7" x14ac:dyDescent="0.2">
      <c r="A18" s="7" t="s">
        <v>29</v>
      </c>
      <c r="B18" s="2" t="s">
        <v>28</v>
      </c>
      <c r="C18" s="13">
        <f>[10]Data!I6</f>
        <v>0</v>
      </c>
      <c r="F18" s="2" t="s">
        <v>27</v>
      </c>
    </row>
    <row r="19" spans="1:7" x14ac:dyDescent="0.2">
      <c r="A19" s="7" t="s">
        <v>26</v>
      </c>
      <c r="B19" s="2" t="s">
        <v>25</v>
      </c>
      <c r="C19" s="12">
        <f>C17+C18</f>
        <v>37285459</v>
      </c>
      <c r="E19" s="7" t="s">
        <v>24</v>
      </c>
      <c r="F19" s="2" t="s">
        <v>23</v>
      </c>
      <c r="G19" s="11">
        <f>[10]Data!X6</f>
        <v>0.95071799999999995</v>
      </c>
    </row>
    <row r="20" spans="1:7" x14ac:dyDescent="0.2">
      <c r="A20" s="7" t="s">
        <v>22</v>
      </c>
      <c r="B20" s="2" t="s">
        <v>21</v>
      </c>
      <c r="E20" s="7" t="s">
        <v>20</v>
      </c>
      <c r="F20" s="2" t="s">
        <v>19</v>
      </c>
      <c r="G20" s="10">
        <f>ROUND(G8/G10,6)</f>
        <v>-2.9369999999999999E-3</v>
      </c>
    </row>
    <row r="21" spans="1:7" x14ac:dyDescent="0.2">
      <c r="B21" s="2" t="s">
        <v>18</v>
      </c>
      <c r="C21" s="8">
        <f>[10]Data!K6</f>
        <v>-169645.35</v>
      </c>
      <c r="E21" s="7" t="s">
        <v>17</v>
      </c>
      <c r="F21" s="2" t="s">
        <v>16</v>
      </c>
      <c r="G21" s="10">
        <f>ROUND(G20/G19,6)</f>
        <v>-3.0890000000000002E-3</v>
      </c>
    </row>
    <row r="22" spans="1:7" x14ac:dyDescent="0.2">
      <c r="A22" s="7" t="s">
        <v>15</v>
      </c>
      <c r="B22" s="2" t="s">
        <v>14</v>
      </c>
      <c r="C22" s="6"/>
      <c r="E22" s="7" t="s">
        <v>13</v>
      </c>
      <c r="F22" s="2" t="s">
        <v>12</v>
      </c>
      <c r="G22" s="9">
        <f>(G21*100)</f>
        <v>-0.30890000000000001</v>
      </c>
    </row>
    <row r="23" spans="1:7" x14ac:dyDescent="0.2">
      <c r="B23" s="2" t="s">
        <v>11</v>
      </c>
      <c r="C23" s="8">
        <f>[10]Data!L6</f>
        <v>-191148.58</v>
      </c>
    </row>
    <row r="24" spans="1:7" x14ac:dyDescent="0.2">
      <c r="A24" s="7" t="s">
        <v>10</v>
      </c>
      <c r="B24" s="2" t="s">
        <v>9</v>
      </c>
      <c r="C24" s="6"/>
    </row>
    <row r="25" spans="1:7" x14ac:dyDescent="0.2">
      <c r="B25" s="2" t="s">
        <v>8</v>
      </c>
      <c r="C25" s="6">
        <f>C21-C23</f>
        <v>21503.229999999981</v>
      </c>
    </row>
    <row r="26" spans="1:7" x14ac:dyDescent="0.2">
      <c r="A26" s="5" t="s">
        <v>7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x14ac:dyDescent="0.2">
      <c r="D27" s="20" t="s">
        <v>6</v>
      </c>
      <c r="E27" s="21"/>
      <c r="F27" s="21"/>
    </row>
    <row r="28" spans="1:7" x14ac:dyDescent="0.2">
      <c r="D28" s="4">
        <f>G22</f>
        <v>-0.30890000000000001</v>
      </c>
      <c r="E28" s="1" t="s">
        <v>5</v>
      </c>
    </row>
    <row r="29" spans="1:7" x14ac:dyDescent="0.2">
      <c r="D29" s="22">
        <v>44470</v>
      </c>
      <c r="E29" s="21"/>
    </row>
    <row r="31" spans="1:7" x14ac:dyDescent="0.2">
      <c r="A31" s="2" t="s">
        <v>4</v>
      </c>
      <c r="D31" s="3" t="s">
        <v>3</v>
      </c>
      <c r="E31" s="23">
        <f ca="1">TODAY()</f>
        <v>45455</v>
      </c>
      <c r="F31" s="21"/>
    </row>
    <row r="33" spans="1:3" x14ac:dyDescent="0.2">
      <c r="A33" s="20" t="s">
        <v>2</v>
      </c>
      <c r="B33" s="21"/>
      <c r="C33" s="21"/>
    </row>
    <row r="34" spans="1:3" x14ac:dyDescent="0.2">
      <c r="A34" s="2" t="s">
        <v>1</v>
      </c>
    </row>
    <row r="35" spans="1:3" x14ac:dyDescent="0.2">
      <c r="A35" s="20" t="s">
        <v>0</v>
      </c>
      <c r="B35" s="21"/>
      <c r="C35" s="21"/>
    </row>
  </sheetData>
  <sheetProtection sheet="1" objects="1" scenarios="1"/>
  <mergeCells count="5">
    <mergeCell ref="D27:F27"/>
    <mergeCell ref="D29:E29"/>
    <mergeCell ref="E31:F31"/>
    <mergeCell ref="A33:C33"/>
    <mergeCell ref="A35:C35"/>
  </mergeCells>
  <pageMargins left="0.75" right="0.75" top="1" bottom="1" header="0.5" footer="0.5"/>
  <pageSetup orientation="landscape" r:id="rId1"/>
  <headerFooter alignWithMargins="0">
    <oddHeader>&amp;LCompany Name: Clark Energy Cooperative&amp;CMonthly Fuel Adjustment Report&amp;RWholesale Supplier: East Ky Power Coop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24959-BF47-40B4-936F-49C1196A9D4E}">
  <sheetPr codeName="Sheet2">
    <pageSetUpPr fitToPage="1"/>
  </sheetPr>
  <dimension ref="A1:G35"/>
  <sheetViews>
    <sheetView topLeftCell="C1" workbookViewId="0">
      <selection activeCell="G16" sqref="G16"/>
    </sheetView>
  </sheetViews>
  <sheetFormatPr defaultColWidth="9.109375" defaultRowHeight="12" x14ac:dyDescent="0.2"/>
  <cols>
    <col min="1" max="1" width="5.33203125" style="1" customWidth="1"/>
    <col min="2" max="2" width="35" style="1" customWidth="1"/>
    <col min="3" max="3" width="17.88671875" style="1" customWidth="1"/>
    <col min="4" max="4" width="11.44140625" style="1" customWidth="1"/>
    <col min="5" max="5" width="9.5546875" style="1" customWidth="1"/>
    <col min="6" max="6" width="35.6640625" style="1" customWidth="1"/>
    <col min="7" max="7" width="17.88671875" style="1" customWidth="1"/>
    <col min="8" max="16384" width="9.109375" style="1"/>
  </cols>
  <sheetData>
    <row r="1" spans="1:7" x14ac:dyDescent="0.2">
      <c r="B1" s="2" t="s">
        <v>66</v>
      </c>
      <c r="F1" s="2" t="s">
        <v>65</v>
      </c>
    </row>
    <row r="2" spans="1:7" x14ac:dyDescent="0.2">
      <c r="B2" s="2" t="s">
        <v>40</v>
      </c>
      <c r="C2" s="16" t="str">
        <f>[11]Data!A6</f>
        <v>August-21</v>
      </c>
      <c r="F2" s="2" t="s">
        <v>64</v>
      </c>
      <c r="G2" s="16" t="str">
        <f>[11]Data!N6</f>
        <v>September-21</v>
      </c>
    </row>
    <row r="4" spans="1:7" x14ac:dyDescent="0.2">
      <c r="A4" s="7" t="s">
        <v>63</v>
      </c>
      <c r="B4" s="2" t="s">
        <v>62</v>
      </c>
      <c r="C4" s="12">
        <f>[11]Data!B6</f>
        <v>39608529</v>
      </c>
      <c r="E4" s="7" t="s">
        <v>61</v>
      </c>
      <c r="F4" s="2" t="s">
        <v>60</v>
      </c>
    </row>
    <row r="5" spans="1:7" x14ac:dyDescent="0.2">
      <c r="C5" s="12"/>
      <c r="F5" s="2" t="s">
        <v>59</v>
      </c>
      <c r="G5" s="8">
        <f>[11]Data!O6</f>
        <v>-82536</v>
      </c>
    </row>
    <row r="6" spans="1:7" x14ac:dyDescent="0.2">
      <c r="A6" s="7" t="s">
        <v>58</v>
      </c>
      <c r="B6" s="2" t="s">
        <v>57</v>
      </c>
      <c r="C6" s="12">
        <f>[11]Data!C6</f>
        <v>36653063</v>
      </c>
      <c r="D6" s="19"/>
      <c r="F6" s="2" t="s">
        <v>56</v>
      </c>
      <c r="G6" s="8">
        <f>[11]Data!P6</f>
        <v>-1929.3799999995681</v>
      </c>
    </row>
    <row r="7" spans="1:7" x14ac:dyDescent="0.2">
      <c r="A7" s="7" t="s">
        <v>55</v>
      </c>
      <c r="B7" s="2" t="s">
        <v>54</v>
      </c>
      <c r="C7" s="12">
        <f>[11]Data!D6</f>
        <v>37324</v>
      </c>
      <c r="F7" s="2" t="s">
        <v>53</v>
      </c>
      <c r="G7" s="8">
        <f>[11]Data!Q6</f>
        <v>0</v>
      </c>
    </row>
    <row r="8" spans="1:7" x14ac:dyDescent="0.2">
      <c r="A8" s="7" t="s">
        <v>52</v>
      </c>
      <c r="B8" s="2" t="s">
        <v>51</v>
      </c>
      <c r="C8" s="12">
        <f>C6+C7</f>
        <v>36690387</v>
      </c>
      <c r="F8" s="2" t="s">
        <v>50</v>
      </c>
      <c r="G8" s="6">
        <f>G5+G6-G7</f>
        <v>-84465.379999999568</v>
      </c>
    </row>
    <row r="9" spans="1:7" x14ac:dyDescent="0.2">
      <c r="C9" s="12"/>
    </row>
    <row r="10" spans="1:7" x14ac:dyDescent="0.2">
      <c r="A10" s="7" t="s">
        <v>49</v>
      </c>
      <c r="B10" s="2" t="s">
        <v>48</v>
      </c>
      <c r="C10" s="12"/>
      <c r="E10" s="7" t="s">
        <v>47</v>
      </c>
      <c r="F10" s="2" t="s">
        <v>46</v>
      </c>
      <c r="G10" s="13">
        <f>[11]Data!S6</f>
        <v>30911491</v>
      </c>
    </row>
    <row r="11" spans="1:7" x14ac:dyDescent="0.2">
      <c r="B11" s="2" t="s">
        <v>45</v>
      </c>
      <c r="C11" s="18">
        <f>C4-C8</f>
        <v>2918142</v>
      </c>
      <c r="E11" s="7" t="s">
        <v>44</v>
      </c>
      <c r="F11" s="2" t="s">
        <v>43</v>
      </c>
      <c r="G11" s="10">
        <f>ROUND(G5/G10,6)</f>
        <v>-2.6700000000000001E-3</v>
      </c>
    </row>
    <row r="12" spans="1:7" x14ac:dyDescent="0.2">
      <c r="A12" s="5" t="s">
        <v>7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</row>
    <row r="13" spans="1:7" x14ac:dyDescent="0.2">
      <c r="B13" s="2" t="s">
        <v>42</v>
      </c>
      <c r="F13" s="2" t="s">
        <v>41</v>
      </c>
    </row>
    <row r="14" spans="1:7" x14ac:dyDescent="0.2">
      <c r="B14" s="2" t="s">
        <v>40</v>
      </c>
      <c r="C14" s="16" t="str">
        <f>C2</f>
        <v>August-21</v>
      </c>
      <c r="E14" s="7" t="s">
        <v>39</v>
      </c>
      <c r="F14" s="2" t="s">
        <v>38</v>
      </c>
      <c r="G14" s="17">
        <f>[11]Data!U6</f>
        <v>4.6821000000000002E-2</v>
      </c>
    </row>
    <row r="15" spans="1:7" x14ac:dyDescent="0.2">
      <c r="E15" s="7" t="s">
        <v>37</v>
      </c>
      <c r="F15" s="2" t="s">
        <v>36</v>
      </c>
      <c r="G15" s="16" t="str">
        <f>[11]Data!V6</f>
        <v>August-21</v>
      </c>
    </row>
    <row r="16" spans="1:7" x14ac:dyDescent="0.2">
      <c r="A16" s="7" t="s">
        <v>35</v>
      </c>
      <c r="B16" s="2" t="s">
        <v>34</v>
      </c>
      <c r="C16" s="15">
        <f>[11]Data!G6</f>
        <v>-3.006E-3</v>
      </c>
      <c r="E16" s="7" t="s">
        <v>33</v>
      </c>
      <c r="F16" s="2" t="s">
        <v>32</v>
      </c>
      <c r="G16" s="14">
        <f>[11]Data!W6</f>
        <v>7.3700000000000002E-2</v>
      </c>
    </row>
    <row r="17" spans="1:7" x14ac:dyDescent="0.2">
      <c r="A17" s="7" t="s">
        <v>31</v>
      </c>
      <c r="B17" s="2" t="s">
        <v>30</v>
      </c>
      <c r="C17" s="13">
        <f>[11]Data!H6</f>
        <v>36653063</v>
      </c>
    </row>
    <row r="18" spans="1:7" x14ac:dyDescent="0.2">
      <c r="A18" s="7" t="s">
        <v>29</v>
      </c>
      <c r="B18" s="2" t="s">
        <v>28</v>
      </c>
      <c r="C18" s="13">
        <f>[11]Data!I6</f>
        <v>0</v>
      </c>
      <c r="F18" s="2" t="s">
        <v>27</v>
      </c>
    </row>
    <row r="19" spans="1:7" x14ac:dyDescent="0.2">
      <c r="A19" s="7" t="s">
        <v>26</v>
      </c>
      <c r="B19" s="2" t="s">
        <v>25</v>
      </c>
      <c r="C19" s="12">
        <f>C17+C18</f>
        <v>36653063</v>
      </c>
      <c r="E19" s="7" t="s">
        <v>24</v>
      </c>
      <c r="F19" s="2" t="s">
        <v>23</v>
      </c>
      <c r="G19" s="11">
        <f>[11]Data!X6</f>
        <v>0.953179</v>
      </c>
    </row>
    <row r="20" spans="1:7" x14ac:dyDescent="0.2">
      <c r="A20" s="7" t="s">
        <v>22</v>
      </c>
      <c r="B20" s="2" t="s">
        <v>21</v>
      </c>
      <c r="E20" s="7" t="s">
        <v>20</v>
      </c>
      <c r="F20" s="2" t="s">
        <v>19</v>
      </c>
      <c r="G20" s="10">
        <f>ROUND(G8/G10,6)</f>
        <v>-2.7320000000000001E-3</v>
      </c>
    </row>
    <row r="21" spans="1:7" x14ac:dyDescent="0.2">
      <c r="B21" s="2" t="s">
        <v>18</v>
      </c>
      <c r="C21" s="8">
        <f>[11]Data!K6</f>
        <v>-112117.84999999957</v>
      </c>
      <c r="E21" s="7" t="s">
        <v>17</v>
      </c>
      <c r="F21" s="2" t="s">
        <v>16</v>
      </c>
      <c r="G21" s="10">
        <f>ROUND(G20/G19,6)</f>
        <v>-2.8660000000000001E-3</v>
      </c>
    </row>
    <row r="22" spans="1:7" x14ac:dyDescent="0.2">
      <c r="A22" s="7" t="s">
        <v>15</v>
      </c>
      <c r="B22" s="2" t="s">
        <v>14</v>
      </c>
      <c r="C22" s="6"/>
      <c r="E22" s="7" t="s">
        <v>13</v>
      </c>
      <c r="F22" s="2" t="s">
        <v>12</v>
      </c>
      <c r="G22" s="9">
        <f>(G21*100)</f>
        <v>-0.28660000000000002</v>
      </c>
    </row>
    <row r="23" spans="1:7" x14ac:dyDescent="0.2">
      <c r="B23" s="2" t="s">
        <v>11</v>
      </c>
      <c r="C23" s="8">
        <f>[11]Data!L6</f>
        <v>-110188.47</v>
      </c>
    </row>
    <row r="24" spans="1:7" x14ac:dyDescent="0.2">
      <c r="A24" s="7" t="s">
        <v>10</v>
      </c>
      <c r="B24" s="2" t="s">
        <v>9</v>
      </c>
      <c r="C24" s="6"/>
    </row>
    <row r="25" spans="1:7" x14ac:dyDescent="0.2">
      <c r="B25" s="2" t="s">
        <v>8</v>
      </c>
      <c r="C25" s="6">
        <f>C21-C23</f>
        <v>-1929.3799999995681</v>
      </c>
    </row>
    <row r="26" spans="1:7" x14ac:dyDescent="0.2">
      <c r="A26" s="5" t="s">
        <v>7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x14ac:dyDescent="0.2">
      <c r="D27" s="20" t="s">
        <v>6</v>
      </c>
      <c r="E27" s="21"/>
      <c r="F27" s="21"/>
    </row>
    <row r="28" spans="1:7" x14ac:dyDescent="0.2">
      <c r="D28" s="4">
        <f>G22</f>
        <v>-0.28660000000000002</v>
      </c>
      <c r="E28" s="1" t="s">
        <v>5</v>
      </c>
    </row>
    <row r="29" spans="1:7" x14ac:dyDescent="0.2">
      <c r="D29" s="22">
        <v>44501</v>
      </c>
      <c r="E29" s="21"/>
    </row>
    <row r="31" spans="1:7" x14ac:dyDescent="0.2">
      <c r="A31" s="2" t="s">
        <v>4</v>
      </c>
      <c r="D31" s="3" t="s">
        <v>3</v>
      </c>
      <c r="E31" s="23">
        <f ca="1">TODAY()</f>
        <v>45455</v>
      </c>
      <c r="F31" s="21"/>
    </row>
    <row r="33" spans="1:3" x14ac:dyDescent="0.2">
      <c r="A33" s="20" t="s">
        <v>2</v>
      </c>
      <c r="B33" s="21"/>
      <c r="C33" s="21"/>
    </row>
    <row r="34" spans="1:3" x14ac:dyDescent="0.2">
      <c r="A34" s="2" t="s">
        <v>1</v>
      </c>
    </row>
    <row r="35" spans="1:3" x14ac:dyDescent="0.2">
      <c r="A35" s="20" t="s">
        <v>0</v>
      </c>
      <c r="B35" s="21"/>
      <c r="C35" s="21"/>
    </row>
  </sheetData>
  <sheetProtection sheet="1" objects="1" scenarios="1"/>
  <mergeCells count="5">
    <mergeCell ref="D27:F27"/>
    <mergeCell ref="D29:E29"/>
    <mergeCell ref="E31:F31"/>
    <mergeCell ref="A33:C33"/>
    <mergeCell ref="A35:C35"/>
  </mergeCells>
  <pageMargins left="0.75" right="0.75" top="1" bottom="1" header="0.5" footer="0.5"/>
  <pageSetup orientation="landscape" r:id="rId1"/>
  <headerFooter alignWithMargins="0">
    <oddHeader>&amp;LCompany Name: Clark Energy Cooperative&amp;CMonthly Fuel Adjustment Report&amp;RWholesale Supplier: East Ky Power Coop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84F4C-813A-470A-9EB7-74E04C2D05B0}">
  <sheetPr codeName="Sheet4">
    <pageSetUpPr fitToPage="1"/>
  </sheetPr>
  <dimension ref="A1:G35"/>
  <sheetViews>
    <sheetView topLeftCell="D1" workbookViewId="0">
      <selection activeCell="H15" sqref="H15"/>
    </sheetView>
  </sheetViews>
  <sheetFormatPr defaultColWidth="9.109375" defaultRowHeight="12" x14ac:dyDescent="0.2"/>
  <cols>
    <col min="1" max="1" width="5.33203125" style="1" customWidth="1"/>
    <col min="2" max="2" width="35" style="1" customWidth="1"/>
    <col min="3" max="3" width="17.88671875" style="1" customWidth="1"/>
    <col min="4" max="4" width="11.44140625" style="1" customWidth="1"/>
    <col min="5" max="5" width="9.5546875" style="1" customWidth="1"/>
    <col min="6" max="6" width="35.6640625" style="1" customWidth="1"/>
    <col min="7" max="7" width="17.88671875" style="1" customWidth="1"/>
    <col min="8" max="16384" width="9.109375" style="1"/>
  </cols>
  <sheetData>
    <row r="1" spans="1:7" x14ac:dyDescent="0.2">
      <c r="B1" s="2" t="s">
        <v>66</v>
      </c>
      <c r="F1" s="2" t="s">
        <v>65</v>
      </c>
    </row>
    <row r="2" spans="1:7" x14ac:dyDescent="0.2">
      <c r="B2" s="2" t="s">
        <v>40</v>
      </c>
      <c r="C2" s="16" t="str">
        <f>[12]Data!A6</f>
        <v>September-21</v>
      </c>
      <c r="F2" s="2" t="s">
        <v>64</v>
      </c>
      <c r="G2" s="16" t="str">
        <f>[12]Data!N6</f>
        <v>October-21</v>
      </c>
    </row>
    <row r="4" spans="1:7" x14ac:dyDescent="0.2">
      <c r="A4" s="7" t="s">
        <v>63</v>
      </c>
      <c r="B4" s="2" t="s">
        <v>62</v>
      </c>
      <c r="C4" s="12">
        <f>[12]Data!B6</f>
        <v>30911491</v>
      </c>
      <c r="E4" s="7" t="s">
        <v>61</v>
      </c>
      <c r="F4" s="2" t="s">
        <v>60</v>
      </c>
    </row>
    <row r="5" spans="1:7" x14ac:dyDescent="0.2">
      <c r="C5" s="12"/>
      <c r="F5" s="2" t="s">
        <v>59</v>
      </c>
      <c r="G5" s="8">
        <f>[12]Data!O6</f>
        <v>-25918</v>
      </c>
    </row>
    <row r="6" spans="1:7" x14ac:dyDescent="0.2">
      <c r="A6" s="7" t="s">
        <v>58</v>
      </c>
      <c r="B6" s="2" t="s">
        <v>57</v>
      </c>
      <c r="C6" s="12">
        <f>[12]Data!C6</f>
        <v>27951668</v>
      </c>
      <c r="D6" s="19"/>
      <c r="F6" s="2" t="s">
        <v>56</v>
      </c>
      <c r="G6" s="8">
        <f>[12]Data!P6</f>
        <v>-30000.670000000013</v>
      </c>
    </row>
    <row r="7" spans="1:7" x14ac:dyDescent="0.2">
      <c r="A7" s="7" t="s">
        <v>55</v>
      </c>
      <c r="B7" s="2" t="s">
        <v>54</v>
      </c>
      <c r="C7" s="12">
        <f>[12]Data!D6</f>
        <v>30560</v>
      </c>
      <c r="F7" s="2" t="s">
        <v>53</v>
      </c>
      <c r="G7" s="8">
        <f>[12]Data!Q6</f>
        <v>0</v>
      </c>
    </row>
    <row r="8" spans="1:7" x14ac:dyDescent="0.2">
      <c r="A8" s="7" t="s">
        <v>52</v>
      </c>
      <c r="B8" s="2" t="s">
        <v>51</v>
      </c>
      <c r="C8" s="12">
        <f>C6+C7</f>
        <v>27982228</v>
      </c>
      <c r="F8" s="2" t="s">
        <v>50</v>
      </c>
      <c r="G8" s="6">
        <f>G5+G6-G7</f>
        <v>-55918.670000000013</v>
      </c>
    </row>
    <row r="9" spans="1:7" x14ac:dyDescent="0.2">
      <c r="C9" s="12"/>
    </row>
    <row r="10" spans="1:7" x14ac:dyDescent="0.2">
      <c r="A10" s="7" t="s">
        <v>49</v>
      </c>
      <c r="B10" s="2" t="s">
        <v>48</v>
      </c>
      <c r="C10" s="12"/>
      <c r="E10" s="7" t="s">
        <v>47</v>
      </c>
      <c r="F10" s="2" t="s">
        <v>46</v>
      </c>
      <c r="G10" s="13">
        <f>[12]Data!S6</f>
        <v>28798648</v>
      </c>
    </row>
    <row r="11" spans="1:7" x14ac:dyDescent="0.2">
      <c r="B11" s="2" t="s">
        <v>45</v>
      </c>
      <c r="C11" s="18">
        <f>C4-C8</f>
        <v>2929263</v>
      </c>
      <c r="E11" s="7" t="s">
        <v>44</v>
      </c>
      <c r="F11" s="2" t="s">
        <v>43</v>
      </c>
      <c r="G11" s="10">
        <f>ROUND(G5/G10,6)</f>
        <v>-8.9999999999999998E-4</v>
      </c>
    </row>
    <row r="12" spans="1:7" x14ac:dyDescent="0.2">
      <c r="A12" s="5" t="s">
        <v>7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</row>
    <row r="13" spans="1:7" x14ac:dyDescent="0.2">
      <c r="B13" s="2" t="s">
        <v>42</v>
      </c>
      <c r="F13" s="2" t="s">
        <v>41</v>
      </c>
    </row>
    <row r="14" spans="1:7" x14ac:dyDescent="0.2">
      <c r="B14" s="2" t="s">
        <v>40</v>
      </c>
      <c r="C14" s="16" t="str">
        <f>C2</f>
        <v>September-21</v>
      </c>
      <c r="E14" s="7" t="s">
        <v>39</v>
      </c>
      <c r="F14" s="2" t="s">
        <v>38</v>
      </c>
      <c r="G14" s="17">
        <f>[12]Data!U6</f>
        <v>4.7227000000000019E-2</v>
      </c>
    </row>
    <row r="15" spans="1:7" x14ac:dyDescent="0.2">
      <c r="E15" s="7" t="s">
        <v>37</v>
      </c>
      <c r="F15" s="2" t="s">
        <v>36</v>
      </c>
      <c r="G15" s="16" t="str">
        <f>[12]Data!V6</f>
        <v>September-21</v>
      </c>
    </row>
    <row r="16" spans="1:7" x14ac:dyDescent="0.2">
      <c r="A16" s="7" t="s">
        <v>35</v>
      </c>
      <c r="B16" s="2" t="s">
        <v>34</v>
      </c>
      <c r="C16" s="15">
        <f>[12]Data!G6</f>
        <v>-3.0890000000000002E-3</v>
      </c>
      <c r="E16" s="7" t="s">
        <v>33</v>
      </c>
      <c r="F16" s="2" t="s">
        <v>32</v>
      </c>
      <c r="G16" s="14">
        <f>[12]Data!W6</f>
        <v>9.4799999999999995E-2</v>
      </c>
    </row>
    <row r="17" spans="1:7" x14ac:dyDescent="0.2">
      <c r="A17" s="7" t="s">
        <v>31</v>
      </c>
      <c r="B17" s="2" t="s">
        <v>30</v>
      </c>
      <c r="C17" s="13">
        <f>[12]Data!H6</f>
        <v>27951668</v>
      </c>
    </row>
    <row r="18" spans="1:7" x14ac:dyDescent="0.2">
      <c r="A18" s="7" t="s">
        <v>29</v>
      </c>
      <c r="B18" s="2" t="s">
        <v>28</v>
      </c>
      <c r="C18" s="13">
        <f>[12]Data!I6</f>
        <v>0</v>
      </c>
      <c r="F18" s="2" t="s">
        <v>27</v>
      </c>
    </row>
    <row r="19" spans="1:7" x14ac:dyDescent="0.2">
      <c r="A19" s="7" t="s">
        <v>26</v>
      </c>
      <c r="B19" s="2" t="s">
        <v>25</v>
      </c>
      <c r="C19" s="12">
        <f>C17+C18</f>
        <v>27951668</v>
      </c>
      <c r="E19" s="7" t="s">
        <v>24</v>
      </c>
      <c r="F19" s="2" t="s">
        <v>23</v>
      </c>
      <c r="G19" s="11">
        <f>[12]Data!X6</f>
        <v>0.95277299999999998</v>
      </c>
    </row>
    <row r="20" spans="1:7" x14ac:dyDescent="0.2">
      <c r="A20" s="7" t="s">
        <v>22</v>
      </c>
      <c r="B20" s="2" t="s">
        <v>21</v>
      </c>
      <c r="E20" s="7" t="s">
        <v>20</v>
      </c>
      <c r="F20" s="2" t="s">
        <v>19</v>
      </c>
      <c r="G20" s="10">
        <f>ROUND(G8/G10,6)</f>
        <v>-1.9419999999999999E-3</v>
      </c>
    </row>
    <row r="21" spans="1:7" x14ac:dyDescent="0.2">
      <c r="B21" s="2" t="s">
        <v>18</v>
      </c>
      <c r="C21" s="8">
        <f>[12]Data!K6</f>
        <v>-116335.77000000002</v>
      </c>
      <c r="E21" s="7" t="s">
        <v>17</v>
      </c>
      <c r="F21" s="2" t="s">
        <v>16</v>
      </c>
      <c r="G21" s="10">
        <f>ROUND(G20/G19,6)</f>
        <v>-2.0379999999999999E-3</v>
      </c>
    </row>
    <row r="22" spans="1:7" x14ac:dyDescent="0.2">
      <c r="A22" s="7" t="s">
        <v>15</v>
      </c>
      <c r="B22" s="2" t="s">
        <v>14</v>
      </c>
      <c r="C22" s="6"/>
      <c r="E22" s="7" t="s">
        <v>13</v>
      </c>
      <c r="F22" s="2" t="s">
        <v>12</v>
      </c>
      <c r="G22" s="9">
        <f>(G21*100)</f>
        <v>-0.20379999999999998</v>
      </c>
    </row>
    <row r="23" spans="1:7" x14ac:dyDescent="0.2">
      <c r="B23" s="2" t="s">
        <v>11</v>
      </c>
      <c r="C23" s="8">
        <f>[12]Data!L6</f>
        <v>-86335.1</v>
      </c>
    </row>
    <row r="24" spans="1:7" x14ac:dyDescent="0.2">
      <c r="A24" s="7" t="s">
        <v>10</v>
      </c>
      <c r="B24" s="2" t="s">
        <v>9</v>
      </c>
      <c r="C24" s="6"/>
    </row>
    <row r="25" spans="1:7" x14ac:dyDescent="0.2">
      <c r="B25" s="2" t="s">
        <v>8</v>
      </c>
      <c r="C25" s="6">
        <f>C21-C23</f>
        <v>-30000.670000000013</v>
      </c>
    </row>
    <row r="26" spans="1:7" x14ac:dyDescent="0.2">
      <c r="A26" s="5" t="s">
        <v>7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x14ac:dyDescent="0.2">
      <c r="D27" s="20" t="s">
        <v>6</v>
      </c>
      <c r="E27" s="21"/>
      <c r="F27" s="21"/>
    </row>
    <row r="28" spans="1:7" x14ac:dyDescent="0.2">
      <c r="D28" s="4">
        <f>G22</f>
        <v>-0.20379999999999998</v>
      </c>
      <c r="E28" s="1" t="s">
        <v>5</v>
      </c>
    </row>
    <row r="29" spans="1:7" x14ac:dyDescent="0.2">
      <c r="D29" s="22">
        <v>44531</v>
      </c>
      <c r="E29" s="21"/>
    </row>
    <row r="31" spans="1:7" x14ac:dyDescent="0.2">
      <c r="A31" s="2" t="s">
        <v>4</v>
      </c>
      <c r="D31" s="3" t="s">
        <v>3</v>
      </c>
      <c r="E31" s="23">
        <f ca="1">TODAY()</f>
        <v>45455</v>
      </c>
      <c r="F31" s="21"/>
    </row>
    <row r="33" spans="1:3" x14ac:dyDescent="0.2">
      <c r="A33" s="20" t="s">
        <v>2</v>
      </c>
      <c r="B33" s="21"/>
      <c r="C33" s="21"/>
    </row>
    <row r="34" spans="1:3" x14ac:dyDescent="0.2">
      <c r="A34" s="2" t="s">
        <v>1</v>
      </c>
    </row>
    <row r="35" spans="1:3" x14ac:dyDescent="0.2">
      <c r="A35" s="20" t="s">
        <v>0</v>
      </c>
      <c r="B35" s="21"/>
      <c r="C35" s="21"/>
    </row>
  </sheetData>
  <sheetProtection sheet="1" objects="1" scenarios="1"/>
  <mergeCells count="5">
    <mergeCell ref="D27:F27"/>
    <mergeCell ref="D29:E29"/>
    <mergeCell ref="E31:F31"/>
    <mergeCell ref="A33:C33"/>
    <mergeCell ref="A35:C35"/>
  </mergeCells>
  <pageMargins left="0.75" right="0.75" top="1" bottom="1" header="0.5" footer="0.5"/>
  <pageSetup orientation="landscape" r:id="rId1"/>
  <headerFooter alignWithMargins="0">
    <oddHeader>&amp;LCompany Name: Clark Energy Cooperative&amp;CMonthly Fuel Adjustment Report&amp;RWholesale Supplier: East Ky Power Coop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F026C-3444-44FE-9F27-58C57862F65A}">
  <sheetPr codeName="Sheet5">
    <pageSetUpPr fitToPage="1"/>
  </sheetPr>
  <dimension ref="A1:G35"/>
  <sheetViews>
    <sheetView topLeftCell="C1" workbookViewId="0">
      <selection activeCell="F6" sqref="F6"/>
    </sheetView>
  </sheetViews>
  <sheetFormatPr defaultColWidth="9.109375" defaultRowHeight="12" x14ac:dyDescent="0.2"/>
  <cols>
    <col min="1" max="1" width="5.33203125" style="1" customWidth="1"/>
    <col min="2" max="2" width="35" style="1" customWidth="1"/>
    <col min="3" max="3" width="17.88671875" style="1" customWidth="1"/>
    <col min="4" max="4" width="11.44140625" style="1" customWidth="1"/>
    <col min="5" max="5" width="9.5546875" style="1" customWidth="1"/>
    <col min="6" max="6" width="35.6640625" style="1" customWidth="1"/>
    <col min="7" max="7" width="17.88671875" style="1" customWidth="1"/>
    <col min="8" max="16384" width="9.109375" style="1"/>
  </cols>
  <sheetData>
    <row r="1" spans="1:7" x14ac:dyDescent="0.2">
      <c r="B1" s="2" t="s">
        <v>66</v>
      </c>
      <c r="F1" s="2" t="s">
        <v>65</v>
      </c>
    </row>
    <row r="2" spans="1:7" x14ac:dyDescent="0.2">
      <c r="B2" s="2" t="s">
        <v>40</v>
      </c>
      <c r="C2" s="16" t="str">
        <f>[13]Data!A6</f>
        <v>October-21</v>
      </c>
      <c r="F2" s="2" t="s">
        <v>64</v>
      </c>
      <c r="G2" s="16" t="str">
        <f>[13]Data!N6</f>
        <v>November-21</v>
      </c>
    </row>
    <row r="4" spans="1:7" x14ac:dyDescent="0.2">
      <c r="A4" s="7" t="s">
        <v>63</v>
      </c>
      <c r="B4" s="2" t="s">
        <v>62</v>
      </c>
      <c r="C4" s="12">
        <f>[13]Data!B6</f>
        <v>28798648</v>
      </c>
      <c r="E4" s="7" t="s">
        <v>61</v>
      </c>
      <c r="F4" s="2" t="s">
        <v>60</v>
      </c>
    </row>
    <row r="5" spans="1:7" x14ac:dyDescent="0.2">
      <c r="C5" s="12"/>
      <c r="F5" s="2" t="s">
        <v>59</v>
      </c>
      <c r="G5" s="8">
        <f>[13]Data!O6</f>
        <v>439323</v>
      </c>
    </row>
    <row r="6" spans="1:7" x14ac:dyDescent="0.2">
      <c r="A6" s="7" t="s">
        <v>58</v>
      </c>
      <c r="B6" s="2" t="s">
        <v>57</v>
      </c>
      <c r="C6" s="12">
        <f>[13]Data!C6</f>
        <v>30271736</v>
      </c>
      <c r="D6" s="19"/>
      <c r="F6" s="2" t="s">
        <v>56</v>
      </c>
      <c r="G6" s="8">
        <f>[13]Data!P6</f>
        <v>2298.2800000004354</v>
      </c>
    </row>
    <row r="7" spans="1:7" x14ac:dyDescent="0.2">
      <c r="A7" s="7" t="s">
        <v>55</v>
      </c>
      <c r="B7" s="2" t="s">
        <v>54</v>
      </c>
      <c r="C7" s="12">
        <f>[13]Data!D6</f>
        <v>47249</v>
      </c>
      <c r="F7" s="2" t="s">
        <v>53</v>
      </c>
      <c r="G7" s="8">
        <f>[13]Data!Q6</f>
        <v>0</v>
      </c>
    </row>
    <row r="8" spans="1:7" x14ac:dyDescent="0.2">
      <c r="A8" s="7" t="s">
        <v>52</v>
      </c>
      <c r="B8" s="2" t="s">
        <v>51</v>
      </c>
      <c r="C8" s="12">
        <f>C6+C7</f>
        <v>30318985</v>
      </c>
      <c r="F8" s="2" t="s">
        <v>50</v>
      </c>
      <c r="G8" s="6">
        <f>G5+G6-G7</f>
        <v>441621.28000000044</v>
      </c>
    </row>
    <row r="9" spans="1:7" x14ac:dyDescent="0.2">
      <c r="C9" s="12"/>
    </row>
    <row r="10" spans="1:7" x14ac:dyDescent="0.2">
      <c r="A10" s="7" t="s">
        <v>49</v>
      </c>
      <c r="B10" s="2" t="s">
        <v>48</v>
      </c>
      <c r="C10" s="12"/>
      <c r="E10" s="7" t="s">
        <v>47</v>
      </c>
      <c r="F10" s="2" t="s">
        <v>46</v>
      </c>
      <c r="G10" s="13">
        <f>[13]Data!S6</f>
        <v>39051226</v>
      </c>
    </row>
    <row r="11" spans="1:7" x14ac:dyDescent="0.2">
      <c r="B11" s="2" t="s">
        <v>45</v>
      </c>
      <c r="C11" s="18">
        <f>C4-C8</f>
        <v>-1520337</v>
      </c>
      <c r="E11" s="7" t="s">
        <v>44</v>
      </c>
      <c r="F11" s="2" t="s">
        <v>43</v>
      </c>
      <c r="G11" s="10">
        <f>ROUND(G5/G10,6)</f>
        <v>1.125E-2</v>
      </c>
    </row>
    <row r="12" spans="1:7" x14ac:dyDescent="0.2">
      <c r="A12" s="5" t="s">
        <v>7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</row>
    <row r="13" spans="1:7" x14ac:dyDescent="0.2">
      <c r="B13" s="2" t="s">
        <v>42</v>
      </c>
      <c r="F13" s="2" t="s">
        <v>41</v>
      </c>
    </row>
    <row r="14" spans="1:7" x14ac:dyDescent="0.2">
      <c r="B14" s="2" t="s">
        <v>40</v>
      </c>
      <c r="C14" s="16" t="str">
        <f>C2</f>
        <v>October-21</v>
      </c>
      <c r="E14" s="7" t="s">
        <v>39</v>
      </c>
      <c r="F14" s="2" t="s">
        <v>38</v>
      </c>
      <c r="G14" s="17">
        <f>[13]Data!U6</f>
        <v>4.3906000000000001E-2</v>
      </c>
    </row>
    <row r="15" spans="1:7" x14ac:dyDescent="0.2">
      <c r="E15" s="7" t="s">
        <v>37</v>
      </c>
      <c r="F15" s="2" t="s">
        <v>36</v>
      </c>
      <c r="G15" s="16" t="str">
        <f>[13]Data!V6</f>
        <v>October-21</v>
      </c>
    </row>
    <row r="16" spans="1:7" x14ac:dyDescent="0.2">
      <c r="A16" s="7" t="s">
        <v>35</v>
      </c>
      <c r="B16" s="2" t="s">
        <v>34</v>
      </c>
      <c r="C16" s="15">
        <f>[13]Data!G6</f>
        <v>-2.8660000000000001E-3</v>
      </c>
      <c r="E16" s="7" t="s">
        <v>33</v>
      </c>
      <c r="F16" s="2" t="s">
        <v>32</v>
      </c>
      <c r="G16" s="14">
        <f>[13]Data!W6</f>
        <v>-5.28E-2</v>
      </c>
    </row>
    <row r="17" spans="1:7" x14ac:dyDescent="0.2">
      <c r="A17" s="7" t="s">
        <v>31</v>
      </c>
      <c r="B17" s="2" t="s">
        <v>30</v>
      </c>
      <c r="C17" s="13">
        <f>[13]Data!H6</f>
        <v>30271736</v>
      </c>
    </row>
    <row r="18" spans="1:7" x14ac:dyDescent="0.2">
      <c r="A18" s="7" t="s">
        <v>29</v>
      </c>
      <c r="B18" s="2" t="s">
        <v>28</v>
      </c>
      <c r="C18" s="13">
        <f>[13]Data!I6</f>
        <v>0</v>
      </c>
      <c r="F18" s="2" t="s">
        <v>27</v>
      </c>
    </row>
    <row r="19" spans="1:7" x14ac:dyDescent="0.2">
      <c r="A19" s="7" t="s">
        <v>26</v>
      </c>
      <c r="B19" s="2" t="s">
        <v>25</v>
      </c>
      <c r="C19" s="12">
        <f>C17+C18</f>
        <v>30271736</v>
      </c>
      <c r="E19" s="7" t="s">
        <v>24</v>
      </c>
      <c r="F19" s="2" t="s">
        <v>23</v>
      </c>
      <c r="G19" s="11">
        <f>[13]Data!X6</f>
        <v>0.956094</v>
      </c>
    </row>
    <row r="20" spans="1:7" x14ac:dyDescent="0.2">
      <c r="A20" s="7" t="s">
        <v>22</v>
      </c>
      <c r="B20" s="2" t="s">
        <v>21</v>
      </c>
      <c r="E20" s="7" t="s">
        <v>20</v>
      </c>
      <c r="F20" s="2" t="s">
        <v>19</v>
      </c>
      <c r="G20" s="10">
        <f>ROUND(G8/G10,6)</f>
        <v>1.1309E-2</v>
      </c>
    </row>
    <row r="21" spans="1:7" x14ac:dyDescent="0.2">
      <c r="B21" s="2" t="s">
        <v>18</v>
      </c>
      <c r="C21" s="8">
        <f>[13]Data!K6</f>
        <v>-84465.379999999568</v>
      </c>
      <c r="E21" s="7" t="s">
        <v>17</v>
      </c>
      <c r="F21" s="2" t="s">
        <v>16</v>
      </c>
      <c r="G21" s="10">
        <f>ROUND(G20/G19,6)</f>
        <v>1.1828E-2</v>
      </c>
    </row>
    <row r="22" spans="1:7" x14ac:dyDescent="0.2">
      <c r="A22" s="7" t="s">
        <v>15</v>
      </c>
      <c r="B22" s="2" t="s">
        <v>14</v>
      </c>
      <c r="C22" s="6"/>
      <c r="E22" s="7" t="s">
        <v>13</v>
      </c>
      <c r="F22" s="2" t="s">
        <v>12</v>
      </c>
      <c r="G22" s="9">
        <f>(G21*100)</f>
        <v>1.1828000000000001</v>
      </c>
    </row>
    <row r="23" spans="1:7" x14ac:dyDescent="0.2">
      <c r="B23" s="2" t="s">
        <v>11</v>
      </c>
      <c r="C23" s="8">
        <f>[13]Data!L6</f>
        <v>-86763.66</v>
      </c>
    </row>
    <row r="24" spans="1:7" x14ac:dyDescent="0.2">
      <c r="A24" s="7" t="s">
        <v>10</v>
      </c>
      <c r="B24" s="2" t="s">
        <v>9</v>
      </c>
      <c r="C24" s="6"/>
    </row>
    <row r="25" spans="1:7" x14ac:dyDescent="0.2">
      <c r="B25" s="2" t="s">
        <v>8</v>
      </c>
      <c r="C25" s="6">
        <f>C21-C23</f>
        <v>2298.2800000004354</v>
      </c>
    </row>
    <row r="26" spans="1:7" x14ac:dyDescent="0.2">
      <c r="A26" s="5" t="s">
        <v>7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x14ac:dyDescent="0.2">
      <c r="D27" s="20" t="s">
        <v>6</v>
      </c>
      <c r="E27" s="21"/>
      <c r="F27" s="21"/>
    </row>
    <row r="28" spans="1:7" x14ac:dyDescent="0.2">
      <c r="D28" s="4">
        <f>G22</f>
        <v>1.1828000000000001</v>
      </c>
      <c r="E28" s="1" t="s">
        <v>5</v>
      </c>
    </row>
    <row r="29" spans="1:7" x14ac:dyDescent="0.2">
      <c r="D29" s="22">
        <v>44562</v>
      </c>
      <c r="E29" s="21"/>
    </row>
    <row r="31" spans="1:7" x14ac:dyDescent="0.2">
      <c r="A31" s="2" t="s">
        <v>4</v>
      </c>
      <c r="D31" s="3" t="s">
        <v>3</v>
      </c>
      <c r="E31" s="23">
        <f ca="1">TODAY()</f>
        <v>45455</v>
      </c>
      <c r="F31" s="21"/>
    </row>
    <row r="33" spans="1:3" x14ac:dyDescent="0.2">
      <c r="A33" s="20" t="s">
        <v>2</v>
      </c>
      <c r="B33" s="21"/>
      <c r="C33" s="21"/>
    </row>
    <row r="34" spans="1:3" x14ac:dyDescent="0.2">
      <c r="A34" s="2" t="s">
        <v>1</v>
      </c>
    </row>
    <row r="35" spans="1:3" x14ac:dyDescent="0.2">
      <c r="A35" s="20" t="s">
        <v>0</v>
      </c>
      <c r="B35" s="21"/>
      <c r="C35" s="21"/>
    </row>
  </sheetData>
  <sheetProtection sheet="1" objects="1" scenarios="1"/>
  <mergeCells count="5">
    <mergeCell ref="D27:F27"/>
    <mergeCell ref="D29:E29"/>
    <mergeCell ref="E31:F31"/>
    <mergeCell ref="A33:C33"/>
    <mergeCell ref="A35:C35"/>
  </mergeCells>
  <pageMargins left="0.75" right="0.75" top="1" bottom="1" header="0.5" footer="0.5"/>
  <pageSetup orientation="landscape" r:id="rId1"/>
  <headerFooter alignWithMargins="0">
    <oddHeader>&amp;LCompany Name: Clark Energy Cooperative&amp;CMonthly Fuel Adjustment Report&amp;RWholesale Supplier: East Ky Power Coop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2DEB6-D858-4CA8-B1F7-821A267A3A98}">
  <sheetPr codeName="Sheet20">
    <pageSetUpPr fitToPage="1"/>
  </sheetPr>
  <dimension ref="A1:G35"/>
  <sheetViews>
    <sheetView topLeftCell="D1" workbookViewId="0">
      <selection activeCell="H16" sqref="H16"/>
    </sheetView>
  </sheetViews>
  <sheetFormatPr defaultColWidth="9.109375" defaultRowHeight="12" x14ac:dyDescent="0.2"/>
  <cols>
    <col min="1" max="1" width="5.33203125" style="1" customWidth="1"/>
    <col min="2" max="2" width="35" style="1" customWidth="1"/>
    <col min="3" max="3" width="17.88671875" style="1" customWidth="1"/>
    <col min="4" max="4" width="11.44140625" style="1" customWidth="1"/>
    <col min="5" max="5" width="9.5546875" style="1" customWidth="1"/>
    <col min="6" max="6" width="35.6640625" style="1" customWidth="1"/>
    <col min="7" max="7" width="17.88671875" style="1" customWidth="1"/>
    <col min="8" max="16384" width="9.109375" style="1"/>
  </cols>
  <sheetData>
    <row r="1" spans="1:7" x14ac:dyDescent="0.2">
      <c r="B1" s="2" t="s">
        <v>66</v>
      </c>
      <c r="F1" s="2" t="s">
        <v>65</v>
      </c>
    </row>
    <row r="2" spans="1:7" x14ac:dyDescent="0.2">
      <c r="B2" s="2" t="s">
        <v>40</v>
      </c>
      <c r="C2" s="16" t="str">
        <f>[14]Data!A6</f>
        <v>November-21</v>
      </c>
      <c r="F2" s="2" t="s">
        <v>64</v>
      </c>
      <c r="G2" s="16" t="str">
        <f>[14]Data!N6</f>
        <v>December-21</v>
      </c>
    </row>
    <row r="4" spans="1:7" x14ac:dyDescent="0.2">
      <c r="A4" s="7" t="s">
        <v>63</v>
      </c>
      <c r="B4" s="2" t="s">
        <v>62</v>
      </c>
      <c r="C4" s="12">
        <f>[14]Data!B6</f>
        <v>39051226</v>
      </c>
      <c r="E4" s="7" t="s">
        <v>61</v>
      </c>
      <c r="F4" s="2" t="s">
        <v>60</v>
      </c>
    </row>
    <row r="5" spans="1:7" x14ac:dyDescent="0.2">
      <c r="C5" s="12"/>
      <c r="F5" s="2" t="s">
        <v>59</v>
      </c>
      <c r="G5" s="8">
        <f>[14]Data!O6</f>
        <v>692522</v>
      </c>
    </row>
    <row r="6" spans="1:7" x14ac:dyDescent="0.2">
      <c r="A6" s="7" t="s">
        <v>58</v>
      </c>
      <c r="B6" s="2" t="s">
        <v>57</v>
      </c>
      <c r="C6" s="12">
        <f>[14]Data!C6</f>
        <v>37756210</v>
      </c>
      <c r="D6" s="19"/>
      <c r="F6" s="2" t="s">
        <v>56</v>
      </c>
      <c r="G6" s="8">
        <f>[14]Data!P6</f>
        <v>20987.199999999983</v>
      </c>
    </row>
    <row r="7" spans="1:7" x14ac:dyDescent="0.2">
      <c r="A7" s="7" t="s">
        <v>55</v>
      </c>
      <c r="B7" s="2" t="s">
        <v>54</v>
      </c>
      <c r="C7" s="12">
        <f>[14]Data!D6</f>
        <v>58753</v>
      </c>
      <c r="F7" s="2" t="s">
        <v>53</v>
      </c>
      <c r="G7" s="8">
        <f>[14]Data!Q6</f>
        <v>0</v>
      </c>
    </row>
    <row r="8" spans="1:7" x14ac:dyDescent="0.2">
      <c r="A8" s="7" t="s">
        <v>52</v>
      </c>
      <c r="B8" s="2" t="s">
        <v>51</v>
      </c>
      <c r="C8" s="12">
        <f>C6+C7</f>
        <v>37814963</v>
      </c>
      <c r="F8" s="2" t="s">
        <v>50</v>
      </c>
      <c r="G8" s="6">
        <f>G5+G6-G7</f>
        <v>713509.2</v>
      </c>
    </row>
    <row r="9" spans="1:7" x14ac:dyDescent="0.2">
      <c r="C9" s="12"/>
    </row>
    <row r="10" spans="1:7" x14ac:dyDescent="0.2">
      <c r="A10" s="7" t="s">
        <v>49</v>
      </c>
      <c r="B10" s="2" t="s">
        <v>48</v>
      </c>
      <c r="C10" s="12"/>
      <c r="E10" s="7" t="s">
        <v>47</v>
      </c>
      <c r="F10" s="2" t="s">
        <v>46</v>
      </c>
      <c r="G10" s="13">
        <f>[14]Data!S6</f>
        <v>39347735</v>
      </c>
    </row>
    <row r="11" spans="1:7" x14ac:dyDescent="0.2">
      <c r="B11" s="2" t="s">
        <v>45</v>
      </c>
      <c r="C11" s="18">
        <f>C4-C8</f>
        <v>1236263</v>
      </c>
      <c r="E11" s="7" t="s">
        <v>44</v>
      </c>
      <c r="F11" s="2" t="s">
        <v>43</v>
      </c>
      <c r="G11" s="10">
        <f>ROUND(G5/G10,6)</f>
        <v>1.7600000000000001E-2</v>
      </c>
    </row>
    <row r="12" spans="1:7" x14ac:dyDescent="0.2">
      <c r="A12" s="5" t="s">
        <v>7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</row>
    <row r="13" spans="1:7" x14ac:dyDescent="0.2">
      <c r="B13" s="2" t="s">
        <v>42</v>
      </c>
      <c r="F13" s="2" t="s">
        <v>41</v>
      </c>
    </row>
    <row r="14" spans="1:7" x14ac:dyDescent="0.2">
      <c r="B14" s="2" t="s">
        <v>40</v>
      </c>
      <c r="C14" s="16" t="str">
        <f>C2</f>
        <v>November-21</v>
      </c>
      <c r="E14" s="7" t="s">
        <v>39</v>
      </c>
      <c r="F14" s="2" t="s">
        <v>38</v>
      </c>
      <c r="G14" s="17">
        <f>[14]Data!U6</f>
        <v>5.2435000000000009E-2</v>
      </c>
    </row>
    <row r="15" spans="1:7" x14ac:dyDescent="0.2">
      <c r="E15" s="7" t="s">
        <v>37</v>
      </c>
      <c r="F15" s="2" t="s">
        <v>36</v>
      </c>
      <c r="G15" s="16" t="str">
        <f>[14]Data!V6</f>
        <v>November-21</v>
      </c>
    </row>
    <row r="16" spans="1:7" x14ac:dyDescent="0.2">
      <c r="A16" s="7" t="s">
        <v>35</v>
      </c>
      <c r="B16" s="2" t="s">
        <v>34</v>
      </c>
      <c r="C16" s="15">
        <f>[14]Data!G6</f>
        <v>-2.0379999999999999E-3</v>
      </c>
      <c r="E16" s="7" t="s">
        <v>33</v>
      </c>
      <c r="F16" s="2" t="s">
        <v>32</v>
      </c>
      <c r="G16" s="14">
        <f>[14]Data!W6</f>
        <v>3.1699999999999999E-2</v>
      </c>
    </row>
    <row r="17" spans="1:7" x14ac:dyDescent="0.2">
      <c r="A17" s="7" t="s">
        <v>31</v>
      </c>
      <c r="B17" s="2" t="s">
        <v>30</v>
      </c>
      <c r="C17" s="13">
        <f>[14]Data!H6</f>
        <v>37756210</v>
      </c>
    </row>
    <row r="18" spans="1:7" x14ac:dyDescent="0.2">
      <c r="A18" s="7" t="s">
        <v>29</v>
      </c>
      <c r="B18" s="2" t="s">
        <v>28</v>
      </c>
      <c r="C18" s="13">
        <f>[14]Data!I6</f>
        <v>0</v>
      </c>
      <c r="F18" s="2" t="s">
        <v>27</v>
      </c>
    </row>
    <row r="19" spans="1:7" x14ac:dyDescent="0.2">
      <c r="A19" s="7" t="s">
        <v>26</v>
      </c>
      <c r="B19" s="2" t="s">
        <v>25</v>
      </c>
      <c r="C19" s="12">
        <f>C17+C18</f>
        <v>37756210</v>
      </c>
      <c r="E19" s="7" t="s">
        <v>24</v>
      </c>
      <c r="F19" s="2" t="s">
        <v>23</v>
      </c>
      <c r="G19" s="11">
        <f>[14]Data!X6</f>
        <v>0.94756499999999999</v>
      </c>
    </row>
    <row r="20" spans="1:7" x14ac:dyDescent="0.2">
      <c r="A20" s="7" t="s">
        <v>22</v>
      </c>
      <c r="B20" s="2" t="s">
        <v>21</v>
      </c>
      <c r="E20" s="7" t="s">
        <v>20</v>
      </c>
      <c r="F20" s="2" t="s">
        <v>19</v>
      </c>
      <c r="G20" s="10">
        <f>ROUND(G8/G10,6)</f>
        <v>1.8133E-2</v>
      </c>
    </row>
    <row r="21" spans="1:7" x14ac:dyDescent="0.2">
      <c r="B21" s="2" t="s">
        <v>18</v>
      </c>
      <c r="C21" s="8">
        <f>[14]Data!K6</f>
        <v>-55918.670000000013</v>
      </c>
      <c r="E21" s="7" t="s">
        <v>17</v>
      </c>
      <c r="F21" s="2" t="s">
        <v>16</v>
      </c>
      <c r="G21" s="10">
        <f>ROUND(G20/G19,6)</f>
        <v>1.9136E-2</v>
      </c>
    </row>
    <row r="22" spans="1:7" x14ac:dyDescent="0.2">
      <c r="A22" s="7" t="s">
        <v>15</v>
      </c>
      <c r="B22" s="2" t="s">
        <v>14</v>
      </c>
      <c r="C22" s="6"/>
      <c r="E22" s="7" t="s">
        <v>13</v>
      </c>
      <c r="F22" s="2" t="s">
        <v>12</v>
      </c>
      <c r="G22" s="9">
        <f>(G21*100)</f>
        <v>1.9136</v>
      </c>
    </row>
    <row r="23" spans="1:7" x14ac:dyDescent="0.2">
      <c r="B23" s="2" t="s">
        <v>11</v>
      </c>
      <c r="C23" s="8">
        <f>[14]Data!L6</f>
        <v>-76905.87</v>
      </c>
    </row>
    <row r="24" spans="1:7" x14ac:dyDescent="0.2">
      <c r="A24" s="7" t="s">
        <v>10</v>
      </c>
      <c r="B24" s="2" t="s">
        <v>9</v>
      </c>
      <c r="C24" s="6"/>
    </row>
    <row r="25" spans="1:7" x14ac:dyDescent="0.2">
      <c r="B25" s="2" t="s">
        <v>8</v>
      </c>
      <c r="C25" s="6">
        <f>C21-C23</f>
        <v>20987.199999999983</v>
      </c>
    </row>
    <row r="26" spans="1:7" x14ac:dyDescent="0.2">
      <c r="A26" s="5" t="s">
        <v>7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x14ac:dyDescent="0.2">
      <c r="D27" s="20" t="s">
        <v>6</v>
      </c>
      <c r="E27" s="21"/>
      <c r="F27" s="21"/>
    </row>
    <row r="28" spans="1:7" x14ac:dyDescent="0.2">
      <c r="D28" s="4">
        <f>G22</f>
        <v>1.9136</v>
      </c>
      <c r="E28" s="1" t="s">
        <v>5</v>
      </c>
    </row>
    <row r="29" spans="1:7" x14ac:dyDescent="0.2">
      <c r="D29" s="22">
        <v>44593</v>
      </c>
      <c r="E29" s="21"/>
    </row>
    <row r="31" spans="1:7" x14ac:dyDescent="0.2">
      <c r="A31" s="2" t="s">
        <v>4</v>
      </c>
      <c r="D31" s="3" t="s">
        <v>3</v>
      </c>
      <c r="E31" s="23">
        <f ca="1">TODAY()</f>
        <v>45455</v>
      </c>
      <c r="F31" s="21"/>
    </row>
    <row r="33" spans="1:3" x14ac:dyDescent="0.2">
      <c r="A33" s="20" t="s">
        <v>2</v>
      </c>
      <c r="B33" s="21"/>
      <c r="C33" s="21"/>
    </row>
    <row r="34" spans="1:3" x14ac:dyDescent="0.2">
      <c r="A34" s="2" t="s">
        <v>1</v>
      </c>
    </row>
    <row r="35" spans="1:3" x14ac:dyDescent="0.2">
      <c r="A35" s="20" t="s">
        <v>0</v>
      </c>
      <c r="B35" s="21"/>
      <c r="C35" s="21"/>
    </row>
  </sheetData>
  <sheetProtection sheet="1" objects="1" scenarios="1"/>
  <mergeCells count="5">
    <mergeCell ref="D27:F27"/>
    <mergeCell ref="D29:E29"/>
    <mergeCell ref="E31:F31"/>
    <mergeCell ref="A33:C33"/>
    <mergeCell ref="A35:C35"/>
  </mergeCells>
  <pageMargins left="0.75" right="0.75" top="1" bottom="1" header="0.5" footer="0.5"/>
  <pageSetup orientation="landscape" r:id="rId1"/>
  <headerFooter alignWithMargins="0">
    <oddHeader>&amp;LCompany Name: Clark Energy Cooperative&amp;CMonthly Fuel Adjustment Report&amp;RWholesale Supplier: East Ky Power Coop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1D2E2-2462-4E7D-B08D-131680982307}">
  <sheetPr codeName="Sheet18">
    <pageSetUpPr fitToPage="1"/>
  </sheetPr>
  <dimension ref="A1:G35"/>
  <sheetViews>
    <sheetView topLeftCell="D1" workbookViewId="0">
      <selection activeCell="E33" sqref="E33"/>
    </sheetView>
  </sheetViews>
  <sheetFormatPr defaultColWidth="9.109375" defaultRowHeight="12" x14ac:dyDescent="0.2"/>
  <cols>
    <col min="1" max="1" width="5.33203125" style="1" customWidth="1"/>
    <col min="2" max="2" width="35" style="1" customWidth="1"/>
    <col min="3" max="3" width="17.88671875" style="1" customWidth="1"/>
    <col min="4" max="4" width="11.44140625" style="1" customWidth="1"/>
    <col min="5" max="5" width="9.5546875" style="1" customWidth="1"/>
    <col min="6" max="6" width="35.6640625" style="1" customWidth="1"/>
    <col min="7" max="7" width="17.88671875" style="1" customWidth="1"/>
    <col min="8" max="16384" width="9.109375" style="1"/>
  </cols>
  <sheetData>
    <row r="1" spans="1:7" x14ac:dyDescent="0.2">
      <c r="B1" s="2" t="s">
        <v>66</v>
      </c>
      <c r="F1" s="2" t="s">
        <v>65</v>
      </c>
    </row>
    <row r="2" spans="1:7" x14ac:dyDescent="0.2">
      <c r="B2" s="2" t="s">
        <v>40</v>
      </c>
      <c r="C2" s="16" t="str">
        <f>[15]Data!A6</f>
        <v>December-21</v>
      </c>
      <c r="F2" s="2" t="s">
        <v>64</v>
      </c>
      <c r="G2" s="16" t="str">
        <f>[15]Data!N6</f>
        <v>January-22</v>
      </c>
    </row>
    <row r="4" spans="1:7" x14ac:dyDescent="0.2">
      <c r="A4" s="7" t="s">
        <v>63</v>
      </c>
      <c r="B4" s="2" t="s">
        <v>62</v>
      </c>
      <c r="C4" s="12">
        <f>[15]Data!B6</f>
        <v>39347735</v>
      </c>
      <c r="E4" s="7" t="s">
        <v>61</v>
      </c>
      <c r="F4" s="2" t="s">
        <v>60</v>
      </c>
    </row>
    <row r="5" spans="1:7" x14ac:dyDescent="0.2">
      <c r="C5" s="12"/>
      <c r="F5" s="2" t="s">
        <v>59</v>
      </c>
      <c r="G5" s="8">
        <f>[15]Data!O6</f>
        <v>460927</v>
      </c>
    </row>
    <row r="6" spans="1:7" x14ac:dyDescent="0.2">
      <c r="A6" s="7" t="s">
        <v>58</v>
      </c>
      <c r="B6" s="2" t="s">
        <v>57</v>
      </c>
      <c r="C6" s="12">
        <f>[15]Data!C6</f>
        <v>43163190</v>
      </c>
      <c r="D6" s="19"/>
      <c r="F6" s="2" t="s">
        <v>56</v>
      </c>
      <c r="G6" s="8">
        <f>[15]Data!P6</f>
        <v>-68912.449999999546</v>
      </c>
    </row>
    <row r="7" spans="1:7" x14ac:dyDescent="0.2">
      <c r="A7" s="7" t="s">
        <v>55</v>
      </c>
      <c r="B7" s="2" t="s">
        <v>54</v>
      </c>
      <c r="C7" s="12">
        <f>[15]Data!D6</f>
        <v>82529</v>
      </c>
      <c r="F7" s="2" t="s">
        <v>53</v>
      </c>
      <c r="G7" s="8">
        <f>[15]Data!Q6</f>
        <v>0</v>
      </c>
    </row>
    <row r="8" spans="1:7" x14ac:dyDescent="0.2">
      <c r="A8" s="7" t="s">
        <v>52</v>
      </c>
      <c r="B8" s="2" t="s">
        <v>51</v>
      </c>
      <c r="C8" s="12">
        <f>C6+C7</f>
        <v>43245719</v>
      </c>
      <c r="F8" s="2" t="s">
        <v>50</v>
      </c>
      <c r="G8" s="6">
        <f>G5+G6-G7</f>
        <v>392014.55000000045</v>
      </c>
    </row>
    <row r="9" spans="1:7" x14ac:dyDescent="0.2">
      <c r="C9" s="12"/>
    </row>
    <row r="10" spans="1:7" x14ac:dyDescent="0.2">
      <c r="A10" s="7" t="s">
        <v>49</v>
      </c>
      <c r="B10" s="2" t="s">
        <v>48</v>
      </c>
      <c r="C10" s="12"/>
      <c r="E10" s="7" t="s">
        <v>47</v>
      </c>
      <c r="F10" s="2" t="s">
        <v>46</v>
      </c>
      <c r="G10" s="13">
        <f>[15]Data!S6</f>
        <v>58642077</v>
      </c>
    </row>
    <row r="11" spans="1:7" x14ac:dyDescent="0.2">
      <c r="B11" s="2" t="s">
        <v>45</v>
      </c>
      <c r="C11" s="18">
        <f>C4-C8</f>
        <v>-3897984</v>
      </c>
      <c r="E11" s="7" t="s">
        <v>44</v>
      </c>
      <c r="F11" s="2" t="s">
        <v>43</v>
      </c>
      <c r="G11" s="10">
        <f>ROUND(G5/G10,6)</f>
        <v>7.8600000000000007E-3</v>
      </c>
    </row>
    <row r="12" spans="1:7" x14ac:dyDescent="0.2">
      <c r="A12" s="5" t="s">
        <v>7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</row>
    <row r="13" spans="1:7" x14ac:dyDescent="0.2">
      <c r="B13" s="2" t="s">
        <v>42</v>
      </c>
      <c r="F13" s="2" t="s">
        <v>41</v>
      </c>
    </row>
    <row r="14" spans="1:7" x14ac:dyDescent="0.2">
      <c r="B14" s="2" t="s">
        <v>40</v>
      </c>
      <c r="C14" s="16" t="str">
        <f>C2</f>
        <v>December-21</v>
      </c>
      <c r="E14" s="7" t="s">
        <v>39</v>
      </c>
      <c r="F14" s="2" t="s">
        <v>38</v>
      </c>
      <c r="G14" s="17">
        <f>[15]Data!U6</f>
        <v>4.5657999999999976E-2</v>
      </c>
    </row>
    <row r="15" spans="1:7" x14ac:dyDescent="0.2">
      <c r="E15" s="7" t="s">
        <v>37</v>
      </c>
      <c r="F15" s="2" t="s">
        <v>36</v>
      </c>
      <c r="G15" s="16" t="str">
        <f>[15]Data!V6</f>
        <v>December-21</v>
      </c>
    </row>
    <row r="16" spans="1:7" x14ac:dyDescent="0.2">
      <c r="A16" s="7" t="s">
        <v>35</v>
      </c>
      <c r="B16" s="2" t="s">
        <v>34</v>
      </c>
      <c r="C16" s="15">
        <f>[15]Data!G6</f>
        <v>1.1828E-2</v>
      </c>
      <c r="E16" s="7" t="s">
        <v>33</v>
      </c>
      <c r="F16" s="2" t="s">
        <v>32</v>
      </c>
      <c r="G16" s="14">
        <f>[15]Data!W6</f>
        <v>-9.9099999999999994E-2</v>
      </c>
    </row>
    <row r="17" spans="1:7" x14ac:dyDescent="0.2">
      <c r="A17" s="7" t="s">
        <v>31</v>
      </c>
      <c r="B17" s="2" t="s">
        <v>30</v>
      </c>
      <c r="C17" s="13">
        <f>[15]Data!H6</f>
        <v>43163190</v>
      </c>
    </row>
    <row r="18" spans="1:7" x14ac:dyDescent="0.2">
      <c r="A18" s="7" t="s">
        <v>29</v>
      </c>
      <c r="B18" s="2" t="s">
        <v>28</v>
      </c>
      <c r="C18" s="13">
        <f>[15]Data!I6</f>
        <v>0</v>
      </c>
      <c r="F18" s="2" t="s">
        <v>27</v>
      </c>
    </row>
    <row r="19" spans="1:7" x14ac:dyDescent="0.2">
      <c r="A19" s="7" t="s">
        <v>26</v>
      </c>
      <c r="B19" s="2" t="s">
        <v>25</v>
      </c>
      <c r="C19" s="12">
        <f>C17+C18</f>
        <v>43163190</v>
      </c>
      <c r="E19" s="7" t="s">
        <v>24</v>
      </c>
      <c r="F19" s="2" t="s">
        <v>23</v>
      </c>
      <c r="G19" s="11">
        <f>[15]Data!X6</f>
        <v>0.95434200000000002</v>
      </c>
    </row>
    <row r="20" spans="1:7" x14ac:dyDescent="0.2">
      <c r="A20" s="7" t="s">
        <v>22</v>
      </c>
      <c r="B20" s="2" t="s">
        <v>21</v>
      </c>
      <c r="E20" s="7" t="s">
        <v>20</v>
      </c>
      <c r="F20" s="2" t="s">
        <v>19</v>
      </c>
      <c r="G20" s="10">
        <f>ROUND(G8/G10,6)</f>
        <v>6.685E-3</v>
      </c>
    </row>
    <row r="21" spans="1:7" x14ac:dyDescent="0.2">
      <c r="B21" s="2" t="s">
        <v>18</v>
      </c>
      <c r="C21" s="8">
        <f>[15]Data!K6</f>
        <v>441621.28000000044</v>
      </c>
      <c r="E21" s="7" t="s">
        <v>17</v>
      </c>
      <c r="F21" s="2" t="s">
        <v>16</v>
      </c>
      <c r="G21" s="10">
        <f>ROUND(G20/G19,6)</f>
        <v>7.0049999999999999E-3</v>
      </c>
    </row>
    <row r="22" spans="1:7" x14ac:dyDescent="0.2">
      <c r="A22" s="7" t="s">
        <v>15</v>
      </c>
      <c r="B22" s="2" t="s">
        <v>14</v>
      </c>
      <c r="C22" s="6"/>
      <c r="E22" s="7" t="s">
        <v>13</v>
      </c>
      <c r="F22" s="2" t="s">
        <v>12</v>
      </c>
      <c r="G22" s="9">
        <f>(G21*100)</f>
        <v>0.70050000000000001</v>
      </c>
    </row>
    <row r="23" spans="1:7" x14ac:dyDescent="0.2">
      <c r="B23" s="2" t="s">
        <v>11</v>
      </c>
      <c r="C23" s="8">
        <f>[15]Data!L6</f>
        <v>510533.73</v>
      </c>
    </row>
    <row r="24" spans="1:7" x14ac:dyDescent="0.2">
      <c r="A24" s="7" t="s">
        <v>10</v>
      </c>
      <c r="B24" s="2" t="s">
        <v>9</v>
      </c>
      <c r="C24" s="6"/>
    </row>
    <row r="25" spans="1:7" x14ac:dyDescent="0.2">
      <c r="B25" s="2" t="s">
        <v>8</v>
      </c>
      <c r="C25" s="6">
        <f>C21-C23</f>
        <v>-68912.449999999546</v>
      </c>
    </row>
    <row r="26" spans="1:7" x14ac:dyDescent="0.2">
      <c r="A26" s="5" t="s">
        <v>7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x14ac:dyDescent="0.2">
      <c r="D27" s="20" t="s">
        <v>6</v>
      </c>
      <c r="E27" s="21"/>
      <c r="F27" s="21"/>
    </row>
    <row r="28" spans="1:7" x14ac:dyDescent="0.2">
      <c r="D28" s="4">
        <f>G22</f>
        <v>0.70050000000000001</v>
      </c>
      <c r="E28" s="1" t="s">
        <v>5</v>
      </c>
    </row>
    <row r="29" spans="1:7" x14ac:dyDescent="0.2">
      <c r="D29" s="22">
        <v>44621</v>
      </c>
      <c r="E29" s="21"/>
    </row>
    <row r="31" spans="1:7" x14ac:dyDescent="0.2">
      <c r="A31" s="2" t="s">
        <v>4</v>
      </c>
      <c r="D31" s="3" t="s">
        <v>3</v>
      </c>
      <c r="E31" s="23">
        <f ca="1">TODAY()</f>
        <v>45455</v>
      </c>
      <c r="F31" s="21"/>
    </row>
    <row r="33" spans="1:3" x14ac:dyDescent="0.2">
      <c r="A33" s="20" t="s">
        <v>2</v>
      </c>
      <c r="B33" s="21"/>
      <c r="C33" s="21"/>
    </row>
    <row r="34" spans="1:3" x14ac:dyDescent="0.2">
      <c r="A34" s="2" t="s">
        <v>1</v>
      </c>
    </row>
    <row r="35" spans="1:3" x14ac:dyDescent="0.2">
      <c r="A35" s="20" t="s">
        <v>0</v>
      </c>
      <c r="B35" s="21"/>
      <c r="C35" s="21"/>
    </row>
  </sheetData>
  <sheetProtection sheet="1" objects="1" scenarios="1"/>
  <mergeCells count="5">
    <mergeCell ref="D27:F27"/>
    <mergeCell ref="D29:E29"/>
    <mergeCell ref="E31:F31"/>
    <mergeCell ref="A33:C33"/>
    <mergeCell ref="A35:C35"/>
  </mergeCells>
  <pageMargins left="0.75" right="0.75" top="1" bottom="1" header="0.5" footer="0.5"/>
  <pageSetup orientation="landscape" r:id="rId1"/>
  <headerFooter alignWithMargins="0">
    <oddHeader>&amp;LCompany Name: Clark Energy Cooperative&amp;CMonthly Fuel Adjustment Report&amp;RWholesale Supplier: East Ky Power Coop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30156-7EB3-4B09-97BC-7413FB1FA610}">
  <sheetPr codeName="Sheet19">
    <pageSetUpPr fitToPage="1"/>
  </sheetPr>
  <dimension ref="A1:G35"/>
  <sheetViews>
    <sheetView topLeftCell="D1" workbookViewId="0">
      <selection activeCell="G20" sqref="G20"/>
    </sheetView>
  </sheetViews>
  <sheetFormatPr defaultColWidth="9.109375" defaultRowHeight="12" x14ac:dyDescent="0.2"/>
  <cols>
    <col min="1" max="1" width="5.33203125" style="1" customWidth="1"/>
    <col min="2" max="2" width="35" style="1" customWidth="1"/>
    <col min="3" max="3" width="17.88671875" style="1" customWidth="1"/>
    <col min="4" max="4" width="11.44140625" style="1" customWidth="1"/>
    <col min="5" max="5" width="9.5546875" style="1" customWidth="1"/>
    <col min="6" max="6" width="35.6640625" style="1" customWidth="1"/>
    <col min="7" max="7" width="17.88671875" style="1" customWidth="1"/>
    <col min="8" max="16384" width="9.109375" style="1"/>
  </cols>
  <sheetData>
    <row r="1" spans="1:7" x14ac:dyDescent="0.2">
      <c r="B1" s="2" t="s">
        <v>66</v>
      </c>
      <c r="F1" s="2" t="s">
        <v>65</v>
      </c>
    </row>
    <row r="2" spans="1:7" x14ac:dyDescent="0.2">
      <c r="B2" s="2" t="s">
        <v>40</v>
      </c>
      <c r="C2" s="16" t="str">
        <f>[16]Data!A6</f>
        <v>January-22</v>
      </c>
      <c r="F2" s="2" t="s">
        <v>64</v>
      </c>
      <c r="G2" s="16" t="str">
        <f>[16]Data!N6</f>
        <v>February-22</v>
      </c>
    </row>
    <row r="4" spans="1:7" x14ac:dyDescent="0.2">
      <c r="A4" s="7" t="s">
        <v>63</v>
      </c>
      <c r="B4" s="2" t="s">
        <v>62</v>
      </c>
      <c r="C4" s="12">
        <f>[16]Data!B6</f>
        <v>58642077</v>
      </c>
      <c r="E4" s="7" t="s">
        <v>61</v>
      </c>
      <c r="F4" s="2" t="s">
        <v>60</v>
      </c>
    </row>
    <row r="5" spans="1:7" x14ac:dyDescent="0.2">
      <c r="C5" s="12"/>
      <c r="F5" s="2" t="s">
        <v>59</v>
      </c>
      <c r="G5" s="8">
        <f>[16]Data!O6</f>
        <v>438946</v>
      </c>
    </row>
    <row r="6" spans="1:7" x14ac:dyDescent="0.2">
      <c r="A6" s="7" t="s">
        <v>58</v>
      </c>
      <c r="B6" s="2" t="s">
        <v>57</v>
      </c>
      <c r="C6" s="12">
        <f>[16]Data!C6</f>
        <v>53735014</v>
      </c>
      <c r="D6" s="19"/>
      <c r="F6" s="2" t="s">
        <v>56</v>
      </c>
      <c r="G6" s="8">
        <f>[16]Data!P6</f>
        <v>-314796.47000000009</v>
      </c>
    </row>
    <row r="7" spans="1:7" x14ac:dyDescent="0.2">
      <c r="A7" s="7" t="s">
        <v>55</v>
      </c>
      <c r="B7" s="2" t="s">
        <v>54</v>
      </c>
      <c r="C7" s="12">
        <f>[16]Data!D6</f>
        <v>65630</v>
      </c>
      <c r="F7" s="2" t="s">
        <v>53</v>
      </c>
      <c r="G7" s="8">
        <f>[16]Data!Q6</f>
        <v>0</v>
      </c>
    </row>
    <row r="8" spans="1:7" x14ac:dyDescent="0.2">
      <c r="A8" s="7" t="s">
        <v>52</v>
      </c>
      <c r="B8" s="2" t="s">
        <v>51</v>
      </c>
      <c r="C8" s="12">
        <f>C6+C7</f>
        <v>53800644</v>
      </c>
      <c r="F8" s="2" t="s">
        <v>50</v>
      </c>
      <c r="G8" s="6">
        <f>G5+G6-G7</f>
        <v>124149.52999999991</v>
      </c>
    </row>
    <row r="9" spans="1:7" x14ac:dyDescent="0.2">
      <c r="C9" s="12"/>
    </row>
    <row r="10" spans="1:7" x14ac:dyDescent="0.2">
      <c r="A10" s="7" t="s">
        <v>49</v>
      </c>
      <c r="B10" s="2" t="s">
        <v>48</v>
      </c>
      <c r="C10" s="12"/>
      <c r="E10" s="7" t="s">
        <v>47</v>
      </c>
      <c r="F10" s="2" t="s">
        <v>46</v>
      </c>
      <c r="G10" s="13">
        <f>[16]Data!S6</f>
        <v>44159446</v>
      </c>
    </row>
    <row r="11" spans="1:7" x14ac:dyDescent="0.2">
      <c r="B11" s="2" t="s">
        <v>45</v>
      </c>
      <c r="C11" s="18">
        <f>C4-C8</f>
        <v>4841433</v>
      </c>
      <c r="E11" s="7" t="s">
        <v>44</v>
      </c>
      <c r="F11" s="2" t="s">
        <v>43</v>
      </c>
      <c r="G11" s="10">
        <f>ROUND(G5/G10,6)</f>
        <v>9.9399999999999992E-3</v>
      </c>
    </row>
    <row r="12" spans="1:7" x14ac:dyDescent="0.2">
      <c r="A12" s="5" t="s">
        <v>7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</row>
    <row r="13" spans="1:7" x14ac:dyDescent="0.2">
      <c r="B13" s="2" t="s">
        <v>42</v>
      </c>
      <c r="F13" s="2" t="s">
        <v>41</v>
      </c>
    </row>
    <row r="14" spans="1:7" x14ac:dyDescent="0.2">
      <c r="B14" s="2" t="s">
        <v>40</v>
      </c>
      <c r="C14" s="16" t="str">
        <f>C2</f>
        <v>January-22</v>
      </c>
      <c r="E14" s="7" t="s">
        <v>39</v>
      </c>
      <c r="F14" s="2" t="s">
        <v>38</v>
      </c>
      <c r="G14" s="17">
        <f>[16]Data!U6</f>
        <v>4.7386999999999957E-2</v>
      </c>
    </row>
    <row r="15" spans="1:7" x14ac:dyDescent="0.2">
      <c r="E15" s="7" t="s">
        <v>37</v>
      </c>
      <c r="F15" s="2" t="s">
        <v>36</v>
      </c>
      <c r="G15" s="16" t="str">
        <f>[16]Data!V6</f>
        <v>January-22</v>
      </c>
    </row>
    <row r="16" spans="1:7" x14ac:dyDescent="0.2">
      <c r="A16" s="7" t="s">
        <v>35</v>
      </c>
      <c r="B16" s="2" t="s">
        <v>34</v>
      </c>
      <c r="C16" s="15">
        <f>[16]Data!G6</f>
        <v>1.9136E-2</v>
      </c>
      <c r="E16" s="7" t="s">
        <v>33</v>
      </c>
      <c r="F16" s="2" t="s">
        <v>32</v>
      </c>
      <c r="G16" s="14">
        <f>[16]Data!W6</f>
        <v>8.2600000000000007E-2</v>
      </c>
    </row>
    <row r="17" spans="1:7" x14ac:dyDescent="0.2">
      <c r="A17" s="7" t="s">
        <v>31</v>
      </c>
      <c r="B17" s="2" t="s">
        <v>30</v>
      </c>
      <c r="C17" s="13">
        <f>[16]Data!H6</f>
        <v>53735014</v>
      </c>
    </row>
    <row r="18" spans="1:7" x14ac:dyDescent="0.2">
      <c r="A18" s="7" t="s">
        <v>29</v>
      </c>
      <c r="B18" s="2" t="s">
        <v>28</v>
      </c>
      <c r="C18" s="13">
        <f>[16]Data!I6</f>
        <v>0</v>
      </c>
      <c r="F18" s="2" t="s">
        <v>27</v>
      </c>
    </row>
    <row r="19" spans="1:7" x14ac:dyDescent="0.2">
      <c r="A19" s="7" t="s">
        <v>26</v>
      </c>
      <c r="B19" s="2" t="s">
        <v>25</v>
      </c>
      <c r="C19" s="12">
        <f>C17+C18</f>
        <v>53735014</v>
      </c>
      <c r="E19" s="7" t="s">
        <v>24</v>
      </c>
      <c r="F19" s="2" t="s">
        <v>23</v>
      </c>
      <c r="G19" s="11">
        <f>[16]Data!X6</f>
        <v>0.95261300000000004</v>
      </c>
    </row>
    <row r="20" spans="1:7" x14ac:dyDescent="0.2">
      <c r="A20" s="7" t="s">
        <v>22</v>
      </c>
      <c r="B20" s="2" t="s">
        <v>21</v>
      </c>
      <c r="E20" s="7" t="s">
        <v>20</v>
      </c>
      <c r="F20" s="2" t="s">
        <v>19</v>
      </c>
      <c r="G20" s="10">
        <f>ROUND(G8/G10,6)</f>
        <v>2.8110000000000001E-3</v>
      </c>
    </row>
    <row r="21" spans="1:7" x14ac:dyDescent="0.2">
      <c r="B21" s="2" t="s">
        <v>18</v>
      </c>
      <c r="C21" s="8">
        <f>[16]Data!K6</f>
        <v>713509.2</v>
      </c>
      <c r="E21" s="7" t="s">
        <v>17</v>
      </c>
      <c r="F21" s="2" t="s">
        <v>16</v>
      </c>
      <c r="G21" s="10">
        <f>ROUND(G20/G19,6)</f>
        <v>2.9510000000000001E-3</v>
      </c>
    </row>
    <row r="22" spans="1:7" x14ac:dyDescent="0.2">
      <c r="A22" s="7" t="s">
        <v>15</v>
      </c>
      <c r="B22" s="2" t="s">
        <v>14</v>
      </c>
      <c r="C22" s="6"/>
      <c r="E22" s="7" t="s">
        <v>13</v>
      </c>
      <c r="F22" s="2" t="s">
        <v>12</v>
      </c>
      <c r="G22" s="9">
        <f>(G21*100)</f>
        <v>0.29510000000000003</v>
      </c>
    </row>
    <row r="23" spans="1:7" x14ac:dyDescent="0.2">
      <c r="B23" s="2" t="s">
        <v>11</v>
      </c>
      <c r="C23" s="8">
        <f>[16]Data!L6</f>
        <v>1028305.67</v>
      </c>
    </row>
    <row r="24" spans="1:7" x14ac:dyDescent="0.2">
      <c r="A24" s="7" t="s">
        <v>10</v>
      </c>
      <c r="B24" s="2" t="s">
        <v>9</v>
      </c>
      <c r="C24" s="6"/>
    </row>
    <row r="25" spans="1:7" x14ac:dyDescent="0.2">
      <c r="B25" s="2" t="s">
        <v>8</v>
      </c>
      <c r="C25" s="6">
        <f>C21-C23</f>
        <v>-314796.47000000009</v>
      </c>
    </row>
    <row r="26" spans="1:7" x14ac:dyDescent="0.2">
      <c r="A26" s="5" t="s">
        <v>7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x14ac:dyDescent="0.2">
      <c r="D27" s="20" t="s">
        <v>6</v>
      </c>
      <c r="E27" s="21"/>
      <c r="F27" s="21"/>
    </row>
    <row r="28" spans="1:7" x14ac:dyDescent="0.2">
      <c r="D28" s="4">
        <f>G22</f>
        <v>0.29510000000000003</v>
      </c>
      <c r="E28" s="1" t="s">
        <v>5</v>
      </c>
    </row>
    <row r="29" spans="1:7" x14ac:dyDescent="0.2">
      <c r="D29" s="22">
        <v>44652</v>
      </c>
      <c r="E29" s="21"/>
    </row>
    <row r="31" spans="1:7" x14ac:dyDescent="0.2">
      <c r="A31" s="2" t="s">
        <v>4</v>
      </c>
      <c r="D31" s="3" t="s">
        <v>3</v>
      </c>
      <c r="E31" s="23">
        <f ca="1">TODAY()</f>
        <v>45455</v>
      </c>
      <c r="F31" s="21"/>
    </row>
    <row r="33" spans="1:3" x14ac:dyDescent="0.2">
      <c r="A33" s="20" t="s">
        <v>2</v>
      </c>
      <c r="B33" s="21"/>
      <c r="C33" s="21"/>
    </row>
    <row r="34" spans="1:3" x14ac:dyDescent="0.2">
      <c r="A34" s="2" t="s">
        <v>1</v>
      </c>
    </row>
    <row r="35" spans="1:3" x14ac:dyDescent="0.2">
      <c r="A35" s="20" t="s">
        <v>0</v>
      </c>
      <c r="B35" s="21"/>
      <c r="C35" s="21"/>
    </row>
  </sheetData>
  <sheetProtection sheet="1" objects="1" scenarios="1"/>
  <mergeCells count="5">
    <mergeCell ref="D27:F27"/>
    <mergeCell ref="D29:E29"/>
    <mergeCell ref="E31:F31"/>
    <mergeCell ref="A33:C33"/>
    <mergeCell ref="A35:C35"/>
  </mergeCells>
  <pageMargins left="0.75" right="0.75" top="1" bottom="1" header="0.5" footer="0.5"/>
  <pageSetup orientation="landscape" r:id="rId1"/>
  <headerFooter alignWithMargins="0">
    <oddHeader>&amp;LCompany Name: Clark Energy Cooperative&amp;CMonthly Fuel Adjustment Report&amp;RWholesale Supplier: East Ky Power Coop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C6C59-8D91-46A9-8413-9CEB0204F37E}">
  <sheetPr codeName="Sheet10">
    <pageSetUpPr fitToPage="1"/>
  </sheetPr>
  <dimension ref="A1:G35"/>
  <sheetViews>
    <sheetView topLeftCell="D1" workbookViewId="0">
      <selection activeCell="H18" sqref="H18"/>
    </sheetView>
  </sheetViews>
  <sheetFormatPr defaultColWidth="9.109375" defaultRowHeight="12" x14ac:dyDescent="0.2"/>
  <cols>
    <col min="1" max="1" width="5.33203125" style="1" customWidth="1"/>
    <col min="2" max="2" width="35" style="1" customWidth="1"/>
    <col min="3" max="3" width="17.88671875" style="1" customWidth="1"/>
    <col min="4" max="4" width="11.44140625" style="1" customWidth="1"/>
    <col min="5" max="5" width="9.5546875" style="1" customWidth="1"/>
    <col min="6" max="6" width="35.6640625" style="1" customWidth="1"/>
    <col min="7" max="7" width="17.88671875" style="1" customWidth="1"/>
    <col min="8" max="16384" width="9.109375" style="1"/>
  </cols>
  <sheetData>
    <row r="1" spans="1:7" x14ac:dyDescent="0.2">
      <c r="B1" s="2" t="s">
        <v>66</v>
      </c>
      <c r="F1" s="2" t="s">
        <v>65</v>
      </c>
    </row>
    <row r="2" spans="1:7" x14ac:dyDescent="0.2">
      <c r="B2" s="2" t="s">
        <v>40</v>
      </c>
      <c r="C2" s="16" t="str">
        <f>[17]Data!A6</f>
        <v>February-22</v>
      </c>
      <c r="F2" s="2" t="s">
        <v>64</v>
      </c>
      <c r="G2" s="16" t="str">
        <f>[17]Data!N6</f>
        <v>March-22</v>
      </c>
    </row>
    <row r="4" spans="1:7" x14ac:dyDescent="0.2">
      <c r="A4" s="7" t="s">
        <v>63</v>
      </c>
      <c r="B4" s="2" t="s">
        <v>62</v>
      </c>
      <c r="C4" s="12">
        <f>[17]Data!B6</f>
        <v>44159446</v>
      </c>
      <c r="E4" s="7" t="s">
        <v>61</v>
      </c>
      <c r="F4" s="2" t="s">
        <v>60</v>
      </c>
    </row>
    <row r="5" spans="1:7" x14ac:dyDescent="0.2">
      <c r="C5" s="12"/>
      <c r="F5" s="2" t="s">
        <v>59</v>
      </c>
      <c r="G5" s="8">
        <f>[17]Data!O6</f>
        <v>372840</v>
      </c>
    </row>
    <row r="6" spans="1:7" x14ac:dyDescent="0.2">
      <c r="A6" s="7" t="s">
        <v>58</v>
      </c>
      <c r="B6" s="2" t="s">
        <v>57</v>
      </c>
      <c r="C6" s="12">
        <f>[17]Data!C6</f>
        <v>37774608</v>
      </c>
      <c r="D6" s="19"/>
      <c r="F6" s="2" t="s">
        <v>56</v>
      </c>
      <c r="G6" s="8">
        <f>[17]Data!P6</f>
        <v>127395.51000000047</v>
      </c>
    </row>
    <row r="7" spans="1:7" x14ac:dyDescent="0.2">
      <c r="A7" s="7" t="s">
        <v>55</v>
      </c>
      <c r="B7" s="2" t="s">
        <v>54</v>
      </c>
      <c r="C7" s="12">
        <f>[17]Data!D6</f>
        <v>47803</v>
      </c>
      <c r="F7" s="2" t="s">
        <v>53</v>
      </c>
      <c r="G7" s="8">
        <f>[17]Data!Q6</f>
        <v>0</v>
      </c>
    </row>
    <row r="8" spans="1:7" x14ac:dyDescent="0.2">
      <c r="A8" s="7" t="s">
        <v>52</v>
      </c>
      <c r="B8" s="2" t="s">
        <v>51</v>
      </c>
      <c r="C8" s="12">
        <f>C6+C7</f>
        <v>37822411</v>
      </c>
      <c r="F8" s="2" t="s">
        <v>50</v>
      </c>
      <c r="G8" s="6">
        <f>G5+G6-G7</f>
        <v>500235.51000000047</v>
      </c>
    </row>
    <row r="9" spans="1:7" x14ac:dyDescent="0.2">
      <c r="C9" s="12"/>
    </row>
    <row r="10" spans="1:7" x14ac:dyDescent="0.2">
      <c r="A10" s="7" t="s">
        <v>49</v>
      </c>
      <c r="B10" s="2" t="s">
        <v>48</v>
      </c>
      <c r="C10" s="12"/>
      <c r="E10" s="7" t="s">
        <v>47</v>
      </c>
      <c r="F10" s="2" t="s">
        <v>46</v>
      </c>
      <c r="G10" s="13">
        <f>[17]Data!S6</f>
        <v>37246956</v>
      </c>
    </row>
    <row r="11" spans="1:7" x14ac:dyDescent="0.2">
      <c r="B11" s="2" t="s">
        <v>45</v>
      </c>
      <c r="C11" s="18">
        <f>C4-C8</f>
        <v>6337035</v>
      </c>
      <c r="E11" s="7" t="s">
        <v>44</v>
      </c>
      <c r="F11" s="2" t="s">
        <v>43</v>
      </c>
      <c r="G11" s="10">
        <f>ROUND(G5/G10,6)</f>
        <v>1.001E-2</v>
      </c>
    </row>
    <row r="12" spans="1:7" x14ac:dyDescent="0.2">
      <c r="A12" s="5" t="s">
        <v>7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</row>
    <row r="13" spans="1:7" x14ac:dyDescent="0.2">
      <c r="B13" s="2" t="s">
        <v>42</v>
      </c>
      <c r="F13" s="2" t="s">
        <v>41</v>
      </c>
    </row>
    <row r="14" spans="1:7" x14ac:dyDescent="0.2">
      <c r="B14" s="2" t="s">
        <v>40</v>
      </c>
      <c r="C14" s="16" t="str">
        <f>C2</f>
        <v>February-22</v>
      </c>
      <c r="E14" s="7" t="s">
        <v>39</v>
      </c>
      <c r="F14" s="2" t="s">
        <v>38</v>
      </c>
      <c r="G14" s="17">
        <f>[17]Data!U6</f>
        <v>4.8038000000000025E-2</v>
      </c>
    </row>
    <row r="15" spans="1:7" x14ac:dyDescent="0.2">
      <c r="E15" s="7" t="s">
        <v>37</v>
      </c>
      <c r="F15" s="2" t="s">
        <v>36</v>
      </c>
      <c r="G15" s="16" t="str">
        <f>[17]Data!V6</f>
        <v>February-22</v>
      </c>
    </row>
    <row r="16" spans="1:7" x14ac:dyDescent="0.2">
      <c r="A16" s="7" t="s">
        <v>35</v>
      </c>
      <c r="B16" s="2" t="s">
        <v>34</v>
      </c>
      <c r="C16" s="15">
        <f>[17]Data!G6</f>
        <v>7.0049999999999999E-3</v>
      </c>
      <c r="E16" s="7" t="s">
        <v>33</v>
      </c>
      <c r="F16" s="2" t="s">
        <v>32</v>
      </c>
      <c r="G16" s="14">
        <f>[17]Data!W6</f>
        <v>0.14349999999999999</v>
      </c>
    </row>
    <row r="17" spans="1:7" x14ac:dyDescent="0.2">
      <c r="A17" s="7" t="s">
        <v>31</v>
      </c>
      <c r="B17" s="2" t="s">
        <v>30</v>
      </c>
      <c r="C17" s="13">
        <f>[17]Data!H6</f>
        <v>37774608</v>
      </c>
    </row>
    <row r="18" spans="1:7" x14ac:dyDescent="0.2">
      <c r="A18" s="7" t="s">
        <v>29</v>
      </c>
      <c r="B18" s="2" t="s">
        <v>28</v>
      </c>
      <c r="C18" s="13">
        <f>[17]Data!I6</f>
        <v>0</v>
      </c>
      <c r="F18" s="2" t="s">
        <v>27</v>
      </c>
    </row>
    <row r="19" spans="1:7" x14ac:dyDescent="0.2">
      <c r="A19" s="7" t="s">
        <v>26</v>
      </c>
      <c r="B19" s="2" t="s">
        <v>25</v>
      </c>
      <c r="C19" s="12">
        <f>C17+C18</f>
        <v>37774608</v>
      </c>
      <c r="E19" s="7" t="s">
        <v>24</v>
      </c>
      <c r="F19" s="2" t="s">
        <v>23</v>
      </c>
      <c r="G19" s="11">
        <f>[17]Data!X6</f>
        <v>0.95196199999999997</v>
      </c>
    </row>
    <row r="20" spans="1:7" x14ac:dyDescent="0.2">
      <c r="A20" s="7" t="s">
        <v>22</v>
      </c>
      <c r="B20" s="2" t="s">
        <v>21</v>
      </c>
      <c r="E20" s="7" t="s">
        <v>20</v>
      </c>
      <c r="F20" s="2" t="s">
        <v>19</v>
      </c>
      <c r="G20" s="10">
        <f>ROUND(G8/G10,6)</f>
        <v>1.3429999999999999E-2</v>
      </c>
    </row>
    <row r="21" spans="1:7" x14ac:dyDescent="0.2">
      <c r="B21" s="2" t="s">
        <v>18</v>
      </c>
      <c r="C21" s="8">
        <f>[17]Data!K6</f>
        <v>392014.55000000045</v>
      </c>
      <c r="E21" s="7" t="s">
        <v>17</v>
      </c>
      <c r="F21" s="2" t="s">
        <v>16</v>
      </c>
      <c r="G21" s="10">
        <f>ROUND(G20/G19,6)</f>
        <v>1.4108000000000001E-2</v>
      </c>
    </row>
    <row r="22" spans="1:7" x14ac:dyDescent="0.2">
      <c r="A22" s="7" t="s">
        <v>15</v>
      </c>
      <c r="B22" s="2" t="s">
        <v>14</v>
      </c>
      <c r="C22" s="6"/>
      <c r="E22" s="7" t="s">
        <v>13</v>
      </c>
      <c r="F22" s="2" t="s">
        <v>12</v>
      </c>
      <c r="G22" s="9">
        <f>(G21*100)</f>
        <v>1.4108000000000001</v>
      </c>
    </row>
    <row r="23" spans="1:7" x14ac:dyDescent="0.2">
      <c r="B23" s="2" t="s">
        <v>11</v>
      </c>
      <c r="C23" s="8">
        <f>[17]Data!L6</f>
        <v>264619.03999999998</v>
      </c>
    </row>
    <row r="24" spans="1:7" x14ac:dyDescent="0.2">
      <c r="A24" s="7" t="s">
        <v>10</v>
      </c>
      <c r="B24" s="2" t="s">
        <v>9</v>
      </c>
      <c r="C24" s="6"/>
    </row>
    <row r="25" spans="1:7" x14ac:dyDescent="0.2">
      <c r="B25" s="2" t="s">
        <v>8</v>
      </c>
      <c r="C25" s="6">
        <f>C21-C23</f>
        <v>127395.51000000047</v>
      </c>
    </row>
    <row r="26" spans="1:7" x14ac:dyDescent="0.2">
      <c r="A26" s="5" t="s">
        <v>7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x14ac:dyDescent="0.2">
      <c r="D27" s="20" t="s">
        <v>6</v>
      </c>
      <c r="E27" s="21"/>
      <c r="F27" s="21"/>
    </row>
    <row r="28" spans="1:7" x14ac:dyDescent="0.2">
      <c r="D28" s="4">
        <f>G22</f>
        <v>1.4108000000000001</v>
      </c>
      <c r="E28" s="1" t="s">
        <v>5</v>
      </c>
    </row>
    <row r="29" spans="1:7" x14ac:dyDescent="0.2">
      <c r="D29" s="22">
        <v>44682</v>
      </c>
      <c r="E29" s="21"/>
    </row>
    <row r="31" spans="1:7" x14ac:dyDescent="0.2">
      <c r="A31" s="2" t="s">
        <v>4</v>
      </c>
      <c r="D31" s="3" t="s">
        <v>3</v>
      </c>
      <c r="E31" s="23">
        <f ca="1">TODAY()</f>
        <v>45455</v>
      </c>
      <c r="F31" s="21"/>
    </row>
    <row r="33" spans="1:3" x14ac:dyDescent="0.2">
      <c r="A33" s="20" t="s">
        <v>2</v>
      </c>
      <c r="B33" s="21"/>
      <c r="C33" s="21"/>
    </row>
    <row r="34" spans="1:3" x14ac:dyDescent="0.2">
      <c r="A34" s="2" t="s">
        <v>1</v>
      </c>
    </row>
    <row r="35" spans="1:3" x14ac:dyDescent="0.2">
      <c r="A35" s="20" t="s">
        <v>0</v>
      </c>
      <c r="B35" s="21"/>
      <c r="C35" s="21"/>
    </row>
  </sheetData>
  <sheetProtection sheet="1" objects="1" scenarios="1"/>
  <mergeCells count="5">
    <mergeCell ref="D27:F27"/>
    <mergeCell ref="D29:E29"/>
    <mergeCell ref="E31:F31"/>
    <mergeCell ref="A33:C33"/>
    <mergeCell ref="A35:C35"/>
  </mergeCells>
  <pageMargins left="0.75" right="0.75" top="1" bottom="1" header="0.5" footer="0.5"/>
  <pageSetup orientation="landscape" r:id="rId1"/>
  <headerFooter alignWithMargins="0">
    <oddHeader>&amp;LCompany Name: Clark Energy Cooperative&amp;CMonthly Fuel Adjustment Report&amp;RWholesale Supplier: East Ky Power Coop</oddHead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69230-28CB-40AD-91CC-DC94C118D4C4}">
  <sheetPr codeName="Sheet23">
    <pageSetUpPr fitToPage="1"/>
  </sheetPr>
  <dimension ref="A1:G35"/>
  <sheetViews>
    <sheetView topLeftCell="D1" workbookViewId="0">
      <selection activeCell="H19" sqref="H19"/>
    </sheetView>
  </sheetViews>
  <sheetFormatPr defaultColWidth="9.109375" defaultRowHeight="12" x14ac:dyDescent="0.2"/>
  <cols>
    <col min="1" max="1" width="5.33203125" style="1" customWidth="1"/>
    <col min="2" max="2" width="35" style="1" customWidth="1"/>
    <col min="3" max="3" width="17.88671875" style="1" customWidth="1"/>
    <col min="4" max="4" width="11.44140625" style="1" customWidth="1"/>
    <col min="5" max="5" width="9.5546875" style="1" customWidth="1"/>
    <col min="6" max="6" width="35.6640625" style="1" customWidth="1"/>
    <col min="7" max="7" width="17.88671875" style="1" customWidth="1"/>
    <col min="8" max="16384" width="9.109375" style="1"/>
  </cols>
  <sheetData>
    <row r="1" spans="1:7" x14ac:dyDescent="0.2">
      <c r="B1" s="2" t="s">
        <v>66</v>
      </c>
      <c r="F1" s="2" t="s">
        <v>65</v>
      </c>
    </row>
    <row r="2" spans="1:7" x14ac:dyDescent="0.2">
      <c r="B2" s="2" t="s">
        <v>40</v>
      </c>
      <c r="C2" s="16" t="str">
        <f>[18]Data!A6</f>
        <v>March-22</v>
      </c>
      <c r="F2" s="2" t="s">
        <v>64</v>
      </c>
      <c r="G2" s="16" t="str">
        <f>[18]Data!N6</f>
        <v>April-22</v>
      </c>
    </row>
    <row r="4" spans="1:7" x14ac:dyDescent="0.2">
      <c r="A4" s="7" t="s">
        <v>63</v>
      </c>
      <c r="B4" s="2" t="s">
        <v>62</v>
      </c>
      <c r="C4" s="12">
        <f>[18]Data!B6</f>
        <v>37246956</v>
      </c>
      <c r="E4" s="7" t="s">
        <v>61</v>
      </c>
      <c r="F4" s="2" t="s">
        <v>60</v>
      </c>
    </row>
    <row r="5" spans="1:7" x14ac:dyDescent="0.2">
      <c r="C5" s="12"/>
      <c r="F5" s="2" t="s">
        <v>59</v>
      </c>
      <c r="G5" s="8">
        <f>[18]Data!O6</f>
        <v>232510</v>
      </c>
    </row>
    <row r="6" spans="1:7" x14ac:dyDescent="0.2">
      <c r="A6" s="7" t="s">
        <v>58</v>
      </c>
      <c r="B6" s="2" t="s">
        <v>57</v>
      </c>
      <c r="C6" s="12">
        <f>[18]Data!C6</f>
        <v>35596326</v>
      </c>
      <c r="D6" s="19"/>
      <c r="F6" s="2" t="s">
        <v>56</v>
      </c>
      <c r="G6" s="8">
        <f>[18]Data!P6</f>
        <v>19095.629999999917</v>
      </c>
    </row>
    <row r="7" spans="1:7" x14ac:dyDescent="0.2">
      <c r="A7" s="7" t="s">
        <v>55</v>
      </c>
      <c r="B7" s="2" t="s">
        <v>54</v>
      </c>
      <c r="C7" s="12">
        <f>[18]Data!D6</f>
        <v>39589</v>
      </c>
      <c r="F7" s="2" t="s">
        <v>53</v>
      </c>
      <c r="G7" s="8">
        <f>[18]Data!Q6</f>
        <v>0</v>
      </c>
    </row>
    <row r="8" spans="1:7" x14ac:dyDescent="0.2">
      <c r="A8" s="7" t="s">
        <v>52</v>
      </c>
      <c r="B8" s="2" t="s">
        <v>51</v>
      </c>
      <c r="C8" s="12">
        <f>C6+C7</f>
        <v>35635915</v>
      </c>
      <c r="F8" s="2" t="s">
        <v>50</v>
      </c>
      <c r="G8" s="6">
        <f>G5+G6-G7</f>
        <v>251605.62999999992</v>
      </c>
    </row>
    <row r="9" spans="1:7" x14ac:dyDescent="0.2">
      <c r="C9" s="12"/>
    </row>
    <row r="10" spans="1:7" x14ac:dyDescent="0.2">
      <c r="A10" s="7" t="s">
        <v>49</v>
      </c>
      <c r="B10" s="2" t="s">
        <v>48</v>
      </c>
      <c r="C10" s="12"/>
      <c r="E10" s="7" t="s">
        <v>47</v>
      </c>
      <c r="F10" s="2" t="s">
        <v>46</v>
      </c>
      <c r="G10" s="13">
        <f>[18]Data!S6</f>
        <v>31293528</v>
      </c>
    </row>
    <row r="11" spans="1:7" x14ac:dyDescent="0.2">
      <c r="B11" s="2" t="s">
        <v>45</v>
      </c>
      <c r="C11" s="18">
        <f>C4-C8</f>
        <v>1611041</v>
      </c>
      <c r="E11" s="7" t="s">
        <v>44</v>
      </c>
      <c r="F11" s="2" t="s">
        <v>43</v>
      </c>
      <c r="G11" s="10">
        <f>ROUND(G5/G10,6)</f>
        <v>7.43E-3</v>
      </c>
    </row>
    <row r="12" spans="1:7" x14ac:dyDescent="0.2">
      <c r="A12" s="5" t="s">
        <v>7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</row>
    <row r="13" spans="1:7" x14ac:dyDescent="0.2">
      <c r="B13" s="2" t="s">
        <v>42</v>
      </c>
      <c r="F13" s="2" t="s">
        <v>41</v>
      </c>
    </row>
    <row r="14" spans="1:7" x14ac:dyDescent="0.2">
      <c r="B14" s="2" t="s">
        <v>40</v>
      </c>
      <c r="C14" s="16" t="str">
        <f>C2</f>
        <v>March-22</v>
      </c>
      <c r="E14" s="7" t="s">
        <v>39</v>
      </c>
      <c r="F14" s="2" t="s">
        <v>38</v>
      </c>
      <c r="G14" s="17">
        <f>[18]Data!U6</f>
        <v>4.3310999999999988E-2</v>
      </c>
    </row>
    <row r="15" spans="1:7" x14ac:dyDescent="0.2">
      <c r="E15" s="7" t="s">
        <v>37</v>
      </c>
      <c r="F15" s="2" t="s">
        <v>36</v>
      </c>
      <c r="G15" s="16" t="str">
        <f>[18]Data!V6</f>
        <v>March-22</v>
      </c>
    </row>
    <row r="16" spans="1:7" x14ac:dyDescent="0.2">
      <c r="A16" s="7" t="s">
        <v>35</v>
      </c>
      <c r="B16" s="2" t="s">
        <v>34</v>
      </c>
      <c r="C16" s="15">
        <f>[18]Data!G6</f>
        <v>2.9510000000000001E-3</v>
      </c>
      <c r="E16" s="7" t="s">
        <v>33</v>
      </c>
      <c r="F16" s="2" t="s">
        <v>32</v>
      </c>
      <c r="G16" s="14">
        <f>[18]Data!W6</f>
        <v>4.3299999999999998E-2</v>
      </c>
    </row>
    <row r="17" spans="1:7" x14ac:dyDescent="0.2">
      <c r="A17" s="7" t="s">
        <v>31</v>
      </c>
      <c r="B17" s="2" t="s">
        <v>30</v>
      </c>
      <c r="C17" s="13">
        <f>[18]Data!H6</f>
        <v>35596326</v>
      </c>
    </row>
    <row r="18" spans="1:7" x14ac:dyDescent="0.2">
      <c r="A18" s="7" t="s">
        <v>29</v>
      </c>
      <c r="B18" s="2" t="s">
        <v>28</v>
      </c>
      <c r="C18" s="13">
        <f>[18]Data!I6</f>
        <v>0</v>
      </c>
      <c r="F18" s="2" t="s">
        <v>27</v>
      </c>
    </row>
    <row r="19" spans="1:7" x14ac:dyDescent="0.2">
      <c r="A19" s="7" t="s">
        <v>26</v>
      </c>
      <c r="B19" s="2" t="s">
        <v>25</v>
      </c>
      <c r="C19" s="12">
        <f>C17+C18</f>
        <v>35596326</v>
      </c>
      <c r="E19" s="7" t="s">
        <v>24</v>
      </c>
      <c r="F19" s="2" t="s">
        <v>23</v>
      </c>
      <c r="G19" s="11">
        <f>[18]Data!X6</f>
        <v>0.95668900000000001</v>
      </c>
    </row>
    <row r="20" spans="1:7" x14ac:dyDescent="0.2">
      <c r="A20" s="7" t="s">
        <v>22</v>
      </c>
      <c r="B20" s="2" t="s">
        <v>21</v>
      </c>
      <c r="E20" s="7" t="s">
        <v>20</v>
      </c>
      <c r="F20" s="2" t="s">
        <v>19</v>
      </c>
      <c r="G20" s="10">
        <f>ROUND(G8/G10,6)</f>
        <v>8.0400000000000003E-3</v>
      </c>
    </row>
    <row r="21" spans="1:7" x14ac:dyDescent="0.2">
      <c r="B21" s="2" t="s">
        <v>18</v>
      </c>
      <c r="C21" s="8">
        <f>[18]Data!K6</f>
        <v>124149.52999999991</v>
      </c>
      <c r="E21" s="7" t="s">
        <v>17</v>
      </c>
      <c r="F21" s="2" t="s">
        <v>16</v>
      </c>
      <c r="G21" s="10">
        <f>ROUND(G20/G19,6)</f>
        <v>8.404E-3</v>
      </c>
    </row>
    <row r="22" spans="1:7" x14ac:dyDescent="0.2">
      <c r="A22" s="7" t="s">
        <v>15</v>
      </c>
      <c r="B22" s="2" t="s">
        <v>14</v>
      </c>
      <c r="C22" s="6"/>
      <c r="E22" s="7" t="s">
        <v>13</v>
      </c>
      <c r="F22" s="2" t="s">
        <v>12</v>
      </c>
      <c r="G22" s="9">
        <f>(G21*100)</f>
        <v>0.84040000000000004</v>
      </c>
    </row>
    <row r="23" spans="1:7" x14ac:dyDescent="0.2">
      <c r="B23" s="2" t="s">
        <v>11</v>
      </c>
      <c r="C23" s="8">
        <f>[18]Data!L6</f>
        <v>105053.9</v>
      </c>
    </row>
    <row r="24" spans="1:7" x14ac:dyDescent="0.2">
      <c r="A24" s="7" t="s">
        <v>10</v>
      </c>
      <c r="B24" s="2" t="s">
        <v>9</v>
      </c>
      <c r="C24" s="6"/>
    </row>
    <row r="25" spans="1:7" x14ac:dyDescent="0.2">
      <c r="B25" s="2" t="s">
        <v>8</v>
      </c>
      <c r="C25" s="6">
        <f>C21-C23</f>
        <v>19095.629999999917</v>
      </c>
    </row>
    <row r="26" spans="1:7" x14ac:dyDescent="0.2">
      <c r="A26" s="5" t="s">
        <v>7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x14ac:dyDescent="0.2">
      <c r="D27" s="20" t="s">
        <v>6</v>
      </c>
      <c r="E27" s="21"/>
      <c r="F27" s="21"/>
    </row>
    <row r="28" spans="1:7" x14ac:dyDescent="0.2">
      <c r="D28" s="4">
        <f>G22</f>
        <v>0.84040000000000004</v>
      </c>
      <c r="E28" s="1" t="s">
        <v>5</v>
      </c>
    </row>
    <row r="29" spans="1:7" x14ac:dyDescent="0.2">
      <c r="D29" s="22">
        <v>44713</v>
      </c>
      <c r="E29" s="21"/>
    </row>
    <row r="31" spans="1:7" x14ac:dyDescent="0.2">
      <c r="A31" s="2" t="s">
        <v>4</v>
      </c>
      <c r="D31" s="3" t="s">
        <v>3</v>
      </c>
      <c r="E31" s="23">
        <f ca="1">TODAY()</f>
        <v>45455</v>
      </c>
      <c r="F31" s="21"/>
    </row>
    <row r="33" spans="1:3" x14ac:dyDescent="0.2">
      <c r="A33" s="20" t="s">
        <v>2</v>
      </c>
      <c r="B33" s="21"/>
      <c r="C33" s="21"/>
    </row>
    <row r="34" spans="1:3" x14ac:dyDescent="0.2">
      <c r="A34" s="2" t="s">
        <v>1</v>
      </c>
    </row>
    <row r="35" spans="1:3" x14ac:dyDescent="0.2">
      <c r="A35" s="20" t="s">
        <v>0</v>
      </c>
      <c r="B35" s="21"/>
      <c r="C35" s="21"/>
    </row>
  </sheetData>
  <sheetProtection sheet="1" objects="1" scenarios="1"/>
  <mergeCells count="5">
    <mergeCell ref="D27:F27"/>
    <mergeCell ref="D29:E29"/>
    <mergeCell ref="E31:F31"/>
    <mergeCell ref="A33:C33"/>
    <mergeCell ref="A35:C35"/>
  </mergeCells>
  <pageMargins left="0.75" right="0.75" top="1" bottom="1" header="0.5" footer="0.5"/>
  <pageSetup orientation="landscape" r:id="rId1"/>
  <headerFooter alignWithMargins="0">
    <oddHeader>&amp;LCompany Name: Clark Energy Cooperative&amp;CMonthly Fuel Adjustment Report&amp;RWholesale Supplier: East Ky Power Coop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655DE-F676-4FB9-AB4B-71CC704C1556}">
  <sheetPr codeName="Sheet8">
    <pageSetUpPr fitToPage="1"/>
  </sheetPr>
  <dimension ref="A1:G35"/>
  <sheetViews>
    <sheetView topLeftCell="D1" workbookViewId="0">
      <selection activeCell="G14" sqref="G14"/>
    </sheetView>
  </sheetViews>
  <sheetFormatPr defaultColWidth="9.109375" defaultRowHeight="12" x14ac:dyDescent="0.2"/>
  <cols>
    <col min="1" max="1" width="5.33203125" style="1" customWidth="1"/>
    <col min="2" max="2" width="35" style="1" customWidth="1"/>
    <col min="3" max="3" width="17.88671875" style="1" customWidth="1"/>
    <col min="4" max="4" width="11.44140625" style="1" customWidth="1"/>
    <col min="5" max="5" width="9.5546875" style="1" customWidth="1"/>
    <col min="6" max="6" width="35.6640625" style="1" customWidth="1"/>
    <col min="7" max="7" width="17.88671875" style="1" customWidth="1"/>
    <col min="8" max="16384" width="9.109375" style="1"/>
  </cols>
  <sheetData>
    <row r="1" spans="1:7" x14ac:dyDescent="0.2">
      <c r="B1" s="2" t="s">
        <v>66</v>
      </c>
      <c r="F1" s="2" t="s">
        <v>65</v>
      </c>
    </row>
    <row r="2" spans="1:7" x14ac:dyDescent="0.2">
      <c r="B2" s="2" t="s">
        <v>40</v>
      </c>
      <c r="C2" s="16" t="str">
        <f>[19]Data!A6</f>
        <v>April-22</v>
      </c>
      <c r="F2" s="2" t="s">
        <v>64</v>
      </c>
      <c r="G2" s="16" t="str">
        <f>[19]Data!N6</f>
        <v>May-22</v>
      </c>
    </row>
    <row r="4" spans="1:7" x14ac:dyDescent="0.2">
      <c r="A4" s="7" t="s">
        <v>63</v>
      </c>
      <c r="B4" s="2" t="s">
        <v>62</v>
      </c>
      <c r="C4" s="12">
        <f>[19]Data!B6</f>
        <v>31293528</v>
      </c>
      <c r="E4" s="7" t="s">
        <v>61</v>
      </c>
      <c r="F4" s="2" t="s">
        <v>60</v>
      </c>
    </row>
    <row r="5" spans="1:7" x14ac:dyDescent="0.2">
      <c r="C5" s="12"/>
      <c r="F5" s="2" t="s">
        <v>59</v>
      </c>
      <c r="G5" s="8">
        <f>[19]Data!O6</f>
        <v>215244</v>
      </c>
    </row>
    <row r="6" spans="1:7" x14ac:dyDescent="0.2">
      <c r="A6" s="7" t="s">
        <v>58</v>
      </c>
      <c r="B6" s="2" t="s">
        <v>57</v>
      </c>
      <c r="C6" s="12">
        <f>[19]Data!C6</f>
        <v>26677829</v>
      </c>
      <c r="D6" s="19"/>
      <c r="F6" s="2" t="s">
        <v>56</v>
      </c>
      <c r="G6" s="8">
        <f>[19]Data!P6</f>
        <v>123853.86000000045</v>
      </c>
    </row>
    <row r="7" spans="1:7" x14ac:dyDescent="0.2">
      <c r="A7" s="7" t="s">
        <v>55</v>
      </c>
      <c r="B7" s="2" t="s">
        <v>54</v>
      </c>
      <c r="C7" s="12">
        <f>[19]Data!D6</f>
        <v>32594</v>
      </c>
      <c r="F7" s="2" t="s">
        <v>53</v>
      </c>
      <c r="G7" s="8">
        <f>[19]Data!Q6</f>
        <v>0</v>
      </c>
    </row>
    <row r="8" spans="1:7" x14ac:dyDescent="0.2">
      <c r="A8" s="7" t="s">
        <v>52</v>
      </c>
      <c r="B8" s="2" t="s">
        <v>51</v>
      </c>
      <c r="C8" s="12">
        <f>C6+C7</f>
        <v>26710423</v>
      </c>
      <c r="F8" s="2" t="s">
        <v>50</v>
      </c>
      <c r="G8" s="6">
        <f>G5+G6-G7</f>
        <v>339097.86000000045</v>
      </c>
    </row>
    <row r="9" spans="1:7" x14ac:dyDescent="0.2">
      <c r="C9" s="12"/>
    </row>
    <row r="10" spans="1:7" x14ac:dyDescent="0.2">
      <c r="A10" s="7" t="s">
        <v>49</v>
      </c>
      <c r="B10" s="2" t="s">
        <v>48</v>
      </c>
      <c r="C10" s="12"/>
      <c r="E10" s="7" t="s">
        <v>47</v>
      </c>
      <c r="F10" s="2" t="s">
        <v>46</v>
      </c>
      <c r="G10" s="13">
        <f>[19]Data!S6</f>
        <v>30444559</v>
      </c>
    </row>
    <row r="11" spans="1:7" x14ac:dyDescent="0.2">
      <c r="B11" s="2" t="s">
        <v>45</v>
      </c>
      <c r="C11" s="18">
        <f>C4-C8</f>
        <v>4583105</v>
      </c>
      <c r="E11" s="7" t="s">
        <v>44</v>
      </c>
      <c r="F11" s="2" t="s">
        <v>43</v>
      </c>
      <c r="G11" s="10">
        <f>ROUND(G5/G10,6)</f>
        <v>7.0699999999999999E-3</v>
      </c>
    </row>
    <row r="12" spans="1:7" x14ac:dyDescent="0.2">
      <c r="A12" s="5" t="s">
        <v>7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</row>
    <row r="13" spans="1:7" x14ac:dyDescent="0.2">
      <c r="B13" s="2" t="s">
        <v>42</v>
      </c>
      <c r="F13" s="2" t="s">
        <v>41</v>
      </c>
    </row>
    <row r="14" spans="1:7" x14ac:dyDescent="0.2">
      <c r="B14" s="2" t="s">
        <v>40</v>
      </c>
      <c r="C14" s="16" t="str">
        <f>C2</f>
        <v>April-22</v>
      </c>
      <c r="E14" s="7" t="s">
        <v>39</v>
      </c>
      <c r="F14" s="2" t="s">
        <v>38</v>
      </c>
      <c r="G14" s="17">
        <f>[19]Data!U6</f>
        <v>4.8614000000000046E-2</v>
      </c>
    </row>
    <row r="15" spans="1:7" x14ac:dyDescent="0.2">
      <c r="E15" s="7" t="s">
        <v>37</v>
      </c>
      <c r="F15" s="2" t="s">
        <v>36</v>
      </c>
      <c r="G15" s="16" t="str">
        <f>[19]Data!V6</f>
        <v>April-22</v>
      </c>
    </row>
    <row r="16" spans="1:7" x14ac:dyDescent="0.2">
      <c r="A16" s="7" t="s">
        <v>35</v>
      </c>
      <c r="B16" s="2" t="s">
        <v>34</v>
      </c>
      <c r="C16" s="15">
        <f>[19]Data!G6</f>
        <v>1.4108000000000001E-2</v>
      </c>
      <c r="E16" s="7" t="s">
        <v>33</v>
      </c>
      <c r="F16" s="2" t="s">
        <v>32</v>
      </c>
      <c r="G16" s="14">
        <f>[19]Data!W6</f>
        <v>0.14649999999999999</v>
      </c>
    </row>
    <row r="17" spans="1:7" x14ac:dyDescent="0.2">
      <c r="A17" s="7" t="s">
        <v>31</v>
      </c>
      <c r="B17" s="2" t="s">
        <v>30</v>
      </c>
      <c r="C17" s="13">
        <f>[19]Data!H6</f>
        <v>26677829</v>
      </c>
    </row>
    <row r="18" spans="1:7" x14ac:dyDescent="0.2">
      <c r="A18" s="7" t="s">
        <v>29</v>
      </c>
      <c r="B18" s="2" t="s">
        <v>28</v>
      </c>
      <c r="C18" s="13">
        <f>[19]Data!I6</f>
        <v>0</v>
      </c>
      <c r="F18" s="2" t="s">
        <v>27</v>
      </c>
    </row>
    <row r="19" spans="1:7" x14ac:dyDescent="0.2">
      <c r="A19" s="7" t="s">
        <v>26</v>
      </c>
      <c r="B19" s="2" t="s">
        <v>25</v>
      </c>
      <c r="C19" s="12">
        <f>C17+C18</f>
        <v>26677829</v>
      </c>
      <c r="E19" s="7" t="s">
        <v>24</v>
      </c>
      <c r="F19" s="2" t="s">
        <v>23</v>
      </c>
      <c r="G19" s="11">
        <f>[19]Data!X6</f>
        <v>0.95138599999999995</v>
      </c>
    </row>
    <row r="20" spans="1:7" x14ac:dyDescent="0.2">
      <c r="A20" s="7" t="s">
        <v>22</v>
      </c>
      <c r="B20" s="2" t="s">
        <v>21</v>
      </c>
      <c r="E20" s="7" t="s">
        <v>20</v>
      </c>
      <c r="F20" s="2" t="s">
        <v>19</v>
      </c>
      <c r="G20" s="10">
        <f>ROUND(G8/G10,6)</f>
        <v>1.1138E-2</v>
      </c>
    </row>
    <row r="21" spans="1:7" x14ac:dyDescent="0.2">
      <c r="B21" s="2" t="s">
        <v>18</v>
      </c>
      <c r="C21" s="8">
        <f>[19]Data!K6</f>
        <v>500235.51000000047</v>
      </c>
      <c r="E21" s="7" t="s">
        <v>17</v>
      </c>
      <c r="F21" s="2" t="s">
        <v>16</v>
      </c>
      <c r="G21" s="10">
        <f>ROUND(G20/G19,6)</f>
        <v>1.1707E-2</v>
      </c>
    </row>
    <row r="22" spans="1:7" x14ac:dyDescent="0.2">
      <c r="A22" s="7" t="s">
        <v>15</v>
      </c>
      <c r="B22" s="2" t="s">
        <v>14</v>
      </c>
      <c r="C22" s="6"/>
      <c r="E22" s="7" t="s">
        <v>13</v>
      </c>
      <c r="F22" s="2" t="s">
        <v>12</v>
      </c>
      <c r="G22" s="9">
        <f>(G21*100)</f>
        <v>1.1707000000000001</v>
      </c>
    </row>
    <row r="23" spans="1:7" x14ac:dyDescent="0.2">
      <c r="B23" s="2" t="s">
        <v>11</v>
      </c>
      <c r="C23" s="8">
        <f>[19]Data!L6</f>
        <v>376381.65</v>
      </c>
    </row>
    <row r="24" spans="1:7" x14ac:dyDescent="0.2">
      <c r="A24" s="7" t="s">
        <v>10</v>
      </c>
      <c r="B24" s="2" t="s">
        <v>9</v>
      </c>
      <c r="C24" s="6"/>
    </row>
    <row r="25" spans="1:7" x14ac:dyDescent="0.2">
      <c r="B25" s="2" t="s">
        <v>8</v>
      </c>
      <c r="C25" s="6">
        <f>C21-C23</f>
        <v>123853.86000000045</v>
      </c>
    </row>
    <row r="26" spans="1:7" x14ac:dyDescent="0.2">
      <c r="A26" s="5" t="s">
        <v>7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x14ac:dyDescent="0.2">
      <c r="D27" s="20" t="s">
        <v>6</v>
      </c>
      <c r="E27" s="21"/>
      <c r="F27" s="21"/>
    </row>
    <row r="28" spans="1:7" x14ac:dyDescent="0.2">
      <c r="D28" s="4">
        <f>G22</f>
        <v>1.1707000000000001</v>
      </c>
      <c r="E28" s="1" t="s">
        <v>5</v>
      </c>
    </row>
    <row r="29" spans="1:7" x14ac:dyDescent="0.2">
      <c r="D29" s="22">
        <v>44743</v>
      </c>
      <c r="E29" s="21"/>
    </row>
    <row r="31" spans="1:7" x14ac:dyDescent="0.2">
      <c r="A31" s="2" t="s">
        <v>4</v>
      </c>
      <c r="D31" s="3" t="s">
        <v>3</v>
      </c>
      <c r="E31" s="23">
        <f ca="1">TODAY()</f>
        <v>45455</v>
      </c>
      <c r="F31" s="21"/>
    </row>
    <row r="33" spans="1:3" x14ac:dyDescent="0.2">
      <c r="A33" s="20" t="s">
        <v>2</v>
      </c>
      <c r="B33" s="21"/>
      <c r="C33" s="21"/>
    </row>
    <row r="34" spans="1:3" x14ac:dyDescent="0.2">
      <c r="A34" s="2" t="s">
        <v>1</v>
      </c>
    </row>
    <row r="35" spans="1:3" x14ac:dyDescent="0.2">
      <c r="A35" s="20" t="s">
        <v>0</v>
      </c>
      <c r="B35" s="21"/>
      <c r="C35" s="21"/>
    </row>
  </sheetData>
  <sheetProtection sheet="1" objects="1" scenarios="1"/>
  <mergeCells count="5">
    <mergeCell ref="D27:F27"/>
    <mergeCell ref="D29:E29"/>
    <mergeCell ref="E31:F31"/>
    <mergeCell ref="A33:C33"/>
    <mergeCell ref="A35:C35"/>
  </mergeCells>
  <pageMargins left="0.75" right="0.75" top="1" bottom="1" header="0.5" footer="0.5"/>
  <pageSetup orientation="landscape" r:id="rId1"/>
  <headerFooter alignWithMargins="0">
    <oddHeader>&amp;LCompany Name: Clark Energy Cooperative&amp;CMonthly Fuel Adjustment Report&amp;RWholesale Supplier: East Ky Power Coop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D5913-EE01-4424-8B40-22FFAE3AB23A}">
  <sheetPr codeName="Sheet7">
    <pageSetUpPr fitToPage="1"/>
  </sheetPr>
  <dimension ref="A1:G35"/>
  <sheetViews>
    <sheetView topLeftCell="C1" workbookViewId="0">
      <selection activeCell="G16" sqref="G16"/>
    </sheetView>
  </sheetViews>
  <sheetFormatPr defaultColWidth="9.109375" defaultRowHeight="12" x14ac:dyDescent="0.2"/>
  <cols>
    <col min="1" max="1" width="5.33203125" style="1" customWidth="1"/>
    <col min="2" max="2" width="35" style="1" customWidth="1"/>
    <col min="3" max="3" width="17.88671875" style="1" customWidth="1"/>
    <col min="4" max="4" width="11.44140625" style="1" customWidth="1"/>
    <col min="5" max="5" width="9.5546875" style="1" customWidth="1"/>
    <col min="6" max="6" width="35.6640625" style="1" customWidth="1"/>
    <col min="7" max="7" width="17.88671875" style="1" customWidth="1"/>
    <col min="8" max="16384" width="9.109375" style="1"/>
  </cols>
  <sheetData>
    <row r="1" spans="1:7" x14ac:dyDescent="0.2">
      <c r="B1" s="2" t="s">
        <v>66</v>
      </c>
      <c r="F1" s="2" t="s">
        <v>65</v>
      </c>
    </row>
    <row r="2" spans="1:7" x14ac:dyDescent="0.2">
      <c r="B2" s="2" t="s">
        <v>40</v>
      </c>
      <c r="C2" s="16" t="str">
        <f>[2]Data!A6</f>
        <v>November-20</v>
      </c>
      <c r="F2" s="2" t="s">
        <v>64</v>
      </c>
      <c r="G2" s="16" t="str">
        <f>[2]Data!N6</f>
        <v>December-20</v>
      </c>
    </row>
    <row r="4" spans="1:7" x14ac:dyDescent="0.2">
      <c r="A4" s="7" t="s">
        <v>63</v>
      </c>
      <c r="B4" s="2" t="s">
        <v>62</v>
      </c>
      <c r="C4" s="12">
        <f>[2]Data!B6</f>
        <v>33520360</v>
      </c>
      <c r="E4" s="7" t="s">
        <v>61</v>
      </c>
      <c r="F4" s="2" t="s">
        <v>60</v>
      </c>
    </row>
    <row r="5" spans="1:7" x14ac:dyDescent="0.2">
      <c r="C5" s="12"/>
      <c r="F5" s="2" t="s">
        <v>59</v>
      </c>
      <c r="G5" s="8">
        <f>[2]Data!O6</f>
        <v>-248806</v>
      </c>
    </row>
    <row r="6" spans="1:7" x14ac:dyDescent="0.2">
      <c r="A6" s="7" t="s">
        <v>58</v>
      </c>
      <c r="B6" s="2" t="s">
        <v>57</v>
      </c>
      <c r="C6" s="12">
        <f>[2]Data!C6</f>
        <v>36390674</v>
      </c>
      <c r="D6" s="19"/>
      <c r="F6" s="2" t="s">
        <v>56</v>
      </c>
      <c r="G6" s="8">
        <f>[2]Data!P6</f>
        <v>90933.919999999984</v>
      </c>
    </row>
    <row r="7" spans="1:7" x14ac:dyDescent="0.2">
      <c r="A7" s="7" t="s">
        <v>55</v>
      </c>
      <c r="B7" s="2" t="s">
        <v>54</v>
      </c>
      <c r="C7" s="12">
        <f>[2]Data!D6</f>
        <v>70455</v>
      </c>
      <c r="F7" s="2" t="s">
        <v>53</v>
      </c>
      <c r="G7" s="8">
        <f>[2]Data!Q6</f>
        <v>0</v>
      </c>
    </row>
    <row r="8" spans="1:7" x14ac:dyDescent="0.2">
      <c r="A8" s="7" t="s">
        <v>52</v>
      </c>
      <c r="B8" s="2" t="s">
        <v>51</v>
      </c>
      <c r="C8" s="12">
        <f>C6+C7</f>
        <v>36461129</v>
      </c>
      <c r="F8" s="2" t="s">
        <v>50</v>
      </c>
      <c r="G8" s="6">
        <f>G5+G6-G7</f>
        <v>-157872.08000000002</v>
      </c>
    </row>
    <row r="9" spans="1:7" x14ac:dyDescent="0.2">
      <c r="C9" s="12"/>
    </row>
    <row r="10" spans="1:7" x14ac:dyDescent="0.2">
      <c r="A10" s="7" t="s">
        <v>49</v>
      </c>
      <c r="B10" s="2" t="s">
        <v>48</v>
      </c>
      <c r="C10" s="12"/>
      <c r="E10" s="7" t="s">
        <v>47</v>
      </c>
      <c r="F10" s="2" t="s">
        <v>46</v>
      </c>
      <c r="G10" s="13">
        <f>[2]Data!S6</f>
        <v>50061348</v>
      </c>
    </row>
    <row r="11" spans="1:7" x14ac:dyDescent="0.2">
      <c r="B11" s="2" t="s">
        <v>45</v>
      </c>
      <c r="C11" s="18">
        <f>C4-C8</f>
        <v>-2940769</v>
      </c>
      <c r="E11" s="7" t="s">
        <v>44</v>
      </c>
      <c r="F11" s="2" t="s">
        <v>43</v>
      </c>
      <c r="G11" s="10">
        <f>ROUND(G5/G10,6)</f>
        <v>-4.9699999999999996E-3</v>
      </c>
    </row>
    <row r="12" spans="1:7" x14ac:dyDescent="0.2">
      <c r="A12" s="5" t="s">
        <v>7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</row>
    <row r="13" spans="1:7" x14ac:dyDescent="0.2">
      <c r="B13" s="2" t="s">
        <v>42</v>
      </c>
      <c r="F13" s="2" t="s">
        <v>41</v>
      </c>
    </row>
    <row r="14" spans="1:7" x14ac:dyDescent="0.2">
      <c r="B14" s="2" t="s">
        <v>40</v>
      </c>
      <c r="C14" s="16" t="str">
        <f>C2</f>
        <v>November-20</v>
      </c>
      <c r="E14" s="7" t="s">
        <v>39</v>
      </c>
      <c r="F14" s="2" t="s">
        <v>38</v>
      </c>
      <c r="G14" s="17">
        <f>[2]Data!U6</f>
        <v>4.4789999999999996E-2</v>
      </c>
    </row>
    <row r="15" spans="1:7" x14ac:dyDescent="0.2">
      <c r="E15" s="7" t="s">
        <v>37</v>
      </c>
      <c r="F15" s="2" t="s">
        <v>36</v>
      </c>
      <c r="G15" s="16" t="str">
        <f>[2]Data!V6</f>
        <v>November-20</v>
      </c>
    </row>
    <row r="16" spans="1:7" x14ac:dyDescent="0.2">
      <c r="A16" s="7" t="s">
        <v>35</v>
      </c>
      <c r="B16" s="2" t="s">
        <v>34</v>
      </c>
      <c r="C16" s="15">
        <f>[2]Data!G6</f>
        <v>-8.8959999999999994E-3</v>
      </c>
      <c r="E16" s="7" t="s">
        <v>33</v>
      </c>
      <c r="F16" s="2" t="s">
        <v>32</v>
      </c>
      <c r="G16" s="14">
        <f>[2]Data!W6</f>
        <v>-8.77E-2</v>
      </c>
    </row>
    <row r="17" spans="1:7" x14ac:dyDescent="0.2">
      <c r="A17" s="7" t="s">
        <v>31</v>
      </c>
      <c r="B17" s="2" t="s">
        <v>30</v>
      </c>
      <c r="C17" s="13">
        <f>[2]Data!H6</f>
        <v>36390674</v>
      </c>
    </row>
    <row r="18" spans="1:7" x14ac:dyDescent="0.2">
      <c r="A18" s="7" t="s">
        <v>29</v>
      </c>
      <c r="B18" s="2" t="s">
        <v>28</v>
      </c>
      <c r="C18" s="13">
        <f>[2]Data!I6</f>
        <v>0</v>
      </c>
      <c r="F18" s="2" t="s">
        <v>27</v>
      </c>
    </row>
    <row r="19" spans="1:7" x14ac:dyDescent="0.2">
      <c r="A19" s="7" t="s">
        <v>26</v>
      </c>
      <c r="B19" s="2" t="s">
        <v>25</v>
      </c>
      <c r="C19" s="12">
        <f>C17+C18</f>
        <v>36390674</v>
      </c>
      <c r="E19" s="7" t="s">
        <v>24</v>
      </c>
      <c r="F19" s="2" t="s">
        <v>23</v>
      </c>
      <c r="G19" s="11">
        <f>[2]Data!X6</f>
        <v>0.95521</v>
      </c>
    </row>
    <row r="20" spans="1:7" x14ac:dyDescent="0.2">
      <c r="A20" s="7" t="s">
        <v>22</v>
      </c>
      <c r="B20" s="2" t="s">
        <v>21</v>
      </c>
      <c r="E20" s="7" t="s">
        <v>20</v>
      </c>
      <c r="F20" s="2" t="s">
        <v>19</v>
      </c>
      <c r="G20" s="10">
        <f>ROUND(G8/G10,6)</f>
        <v>-3.1540000000000001E-3</v>
      </c>
    </row>
    <row r="21" spans="1:7" x14ac:dyDescent="0.2">
      <c r="B21" s="2" t="s">
        <v>18</v>
      </c>
      <c r="C21" s="8">
        <f>[2]Data!K6</f>
        <v>-232781.96000000002</v>
      </c>
      <c r="E21" s="7" t="s">
        <v>17</v>
      </c>
      <c r="F21" s="2" t="s">
        <v>16</v>
      </c>
      <c r="G21" s="10">
        <f>ROUND(G20/G19,6)</f>
        <v>-3.3019999999999998E-3</v>
      </c>
    </row>
    <row r="22" spans="1:7" x14ac:dyDescent="0.2">
      <c r="A22" s="7" t="s">
        <v>15</v>
      </c>
      <c r="B22" s="2" t="s">
        <v>14</v>
      </c>
      <c r="C22" s="6"/>
      <c r="E22" s="7" t="s">
        <v>13</v>
      </c>
      <c r="F22" s="2" t="s">
        <v>12</v>
      </c>
      <c r="G22" s="9">
        <f>(G21*100)</f>
        <v>-0.33019999999999999</v>
      </c>
    </row>
    <row r="23" spans="1:7" x14ac:dyDescent="0.2">
      <c r="B23" s="2" t="s">
        <v>11</v>
      </c>
      <c r="C23" s="8">
        <f>[2]Data!L6</f>
        <v>-323715.88</v>
      </c>
    </row>
    <row r="24" spans="1:7" x14ac:dyDescent="0.2">
      <c r="A24" s="7" t="s">
        <v>10</v>
      </c>
      <c r="B24" s="2" t="s">
        <v>9</v>
      </c>
      <c r="C24" s="6"/>
    </row>
    <row r="25" spans="1:7" x14ac:dyDescent="0.2">
      <c r="B25" s="2" t="s">
        <v>8</v>
      </c>
      <c r="C25" s="6">
        <f>C21-C23</f>
        <v>90933.919999999984</v>
      </c>
    </row>
    <row r="26" spans="1:7" x14ac:dyDescent="0.2">
      <c r="A26" s="5" t="s">
        <v>7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x14ac:dyDescent="0.2">
      <c r="D27" s="20" t="s">
        <v>6</v>
      </c>
      <c r="E27" s="21"/>
      <c r="F27" s="21"/>
    </row>
    <row r="28" spans="1:7" x14ac:dyDescent="0.2">
      <c r="D28" s="4">
        <f>G22</f>
        <v>-0.33019999999999999</v>
      </c>
      <c r="E28" s="1" t="s">
        <v>5</v>
      </c>
    </row>
    <row r="29" spans="1:7" x14ac:dyDescent="0.2">
      <c r="D29" s="22">
        <v>44228</v>
      </c>
      <c r="E29" s="21"/>
    </row>
    <row r="31" spans="1:7" x14ac:dyDescent="0.2">
      <c r="A31" s="2" t="s">
        <v>4</v>
      </c>
      <c r="D31" s="3" t="s">
        <v>3</v>
      </c>
      <c r="E31" s="23">
        <f ca="1">TODAY()</f>
        <v>45455</v>
      </c>
      <c r="F31" s="21"/>
    </row>
    <row r="33" spans="1:3" x14ac:dyDescent="0.2">
      <c r="A33" s="20" t="s">
        <v>2</v>
      </c>
      <c r="B33" s="21"/>
      <c r="C33" s="21"/>
    </row>
    <row r="34" spans="1:3" x14ac:dyDescent="0.2">
      <c r="A34" s="2" t="s">
        <v>1</v>
      </c>
    </row>
    <row r="35" spans="1:3" x14ac:dyDescent="0.2">
      <c r="A35" s="20" t="s">
        <v>0</v>
      </c>
      <c r="B35" s="21"/>
      <c r="C35" s="21"/>
    </row>
  </sheetData>
  <sheetProtection sheet="1" objects="1" scenarios="1"/>
  <mergeCells count="5">
    <mergeCell ref="D27:F27"/>
    <mergeCell ref="D29:E29"/>
    <mergeCell ref="E31:F31"/>
    <mergeCell ref="A33:C33"/>
    <mergeCell ref="A35:C35"/>
  </mergeCells>
  <pageMargins left="0.75" right="0.75" top="1" bottom="1" header="0.5" footer="0.5"/>
  <pageSetup orientation="landscape" r:id="rId1"/>
  <headerFooter alignWithMargins="0">
    <oddHeader>&amp;LCompany Name: Clark Energy Cooperative&amp;CMonthly Fuel Adjustment Report&amp;RWholesale Supplier: East Ky Power Coop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BB88F-F22E-4A8F-B6F1-76B0DF3DC413}">
  <sheetPr codeName="Sheet16">
    <pageSetUpPr fitToPage="1"/>
  </sheetPr>
  <dimension ref="A1:G35"/>
  <sheetViews>
    <sheetView topLeftCell="D1" workbookViewId="0">
      <selection activeCell="H22" sqref="H22"/>
    </sheetView>
  </sheetViews>
  <sheetFormatPr defaultColWidth="9.109375" defaultRowHeight="12" x14ac:dyDescent="0.2"/>
  <cols>
    <col min="1" max="1" width="5.33203125" style="1" customWidth="1"/>
    <col min="2" max="2" width="35" style="1" customWidth="1"/>
    <col min="3" max="3" width="17.88671875" style="1" customWidth="1"/>
    <col min="4" max="4" width="11.44140625" style="1" customWidth="1"/>
    <col min="5" max="5" width="9.5546875" style="1" customWidth="1"/>
    <col min="6" max="6" width="35.6640625" style="1" customWidth="1"/>
    <col min="7" max="7" width="17.88671875" style="1" customWidth="1"/>
    <col min="8" max="16384" width="9.109375" style="1"/>
  </cols>
  <sheetData>
    <row r="1" spans="1:7" x14ac:dyDescent="0.2">
      <c r="B1" s="2" t="s">
        <v>66</v>
      </c>
      <c r="F1" s="2" t="s">
        <v>65</v>
      </c>
    </row>
    <row r="2" spans="1:7" x14ac:dyDescent="0.2">
      <c r="B2" s="2" t="s">
        <v>40</v>
      </c>
      <c r="C2" s="16" t="str">
        <f>[20]Data!A6</f>
        <v>May-22</v>
      </c>
      <c r="F2" s="2" t="s">
        <v>64</v>
      </c>
      <c r="G2" s="16" t="str">
        <f>[20]Data!N6</f>
        <v>June-22</v>
      </c>
    </row>
    <row r="4" spans="1:7" x14ac:dyDescent="0.2">
      <c r="A4" s="7" t="s">
        <v>63</v>
      </c>
      <c r="B4" s="2" t="s">
        <v>62</v>
      </c>
      <c r="C4" s="12">
        <f>[20]Data!B6</f>
        <v>30444559</v>
      </c>
      <c r="E4" s="7" t="s">
        <v>61</v>
      </c>
      <c r="F4" s="2" t="s">
        <v>60</v>
      </c>
    </row>
    <row r="5" spans="1:7" x14ac:dyDescent="0.2">
      <c r="C5" s="12"/>
      <c r="F5" s="2" t="s">
        <v>59</v>
      </c>
      <c r="G5" s="8">
        <f>[20]Data!O6</f>
        <v>340786</v>
      </c>
    </row>
    <row r="6" spans="1:7" x14ac:dyDescent="0.2">
      <c r="A6" s="7" t="s">
        <v>58</v>
      </c>
      <c r="B6" s="2" t="s">
        <v>57</v>
      </c>
      <c r="C6" s="12">
        <f>[20]Data!C6</f>
        <v>30595426</v>
      </c>
      <c r="D6" s="19"/>
      <c r="F6" s="2" t="s">
        <v>56</v>
      </c>
      <c r="G6" s="8">
        <f>[20]Data!P6</f>
        <v>-5505.3700000000827</v>
      </c>
    </row>
    <row r="7" spans="1:7" x14ac:dyDescent="0.2">
      <c r="A7" s="7" t="s">
        <v>55</v>
      </c>
      <c r="B7" s="2" t="s">
        <v>54</v>
      </c>
      <c r="C7" s="12">
        <f>[20]Data!D6</f>
        <v>38932</v>
      </c>
      <c r="F7" s="2" t="s">
        <v>53</v>
      </c>
      <c r="G7" s="8">
        <f>[20]Data!Q6</f>
        <v>0</v>
      </c>
    </row>
    <row r="8" spans="1:7" x14ac:dyDescent="0.2">
      <c r="A8" s="7" t="s">
        <v>52</v>
      </c>
      <c r="B8" s="2" t="s">
        <v>51</v>
      </c>
      <c r="C8" s="12">
        <f>C6+C7</f>
        <v>30634358</v>
      </c>
      <c r="F8" s="2" t="s">
        <v>50</v>
      </c>
      <c r="G8" s="6">
        <f>G5+G6-G7</f>
        <v>335280.62999999989</v>
      </c>
    </row>
    <row r="9" spans="1:7" x14ac:dyDescent="0.2">
      <c r="C9" s="12"/>
    </row>
    <row r="10" spans="1:7" x14ac:dyDescent="0.2">
      <c r="A10" s="7" t="s">
        <v>49</v>
      </c>
      <c r="B10" s="2" t="s">
        <v>48</v>
      </c>
      <c r="C10" s="12"/>
      <c r="E10" s="7" t="s">
        <v>47</v>
      </c>
      <c r="F10" s="2" t="s">
        <v>46</v>
      </c>
      <c r="G10" s="13">
        <f>[20]Data!S6</f>
        <v>37122575</v>
      </c>
    </row>
    <row r="11" spans="1:7" x14ac:dyDescent="0.2">
      <c r="B11" s="2" t="s">
        <v>45</v>
      </c>
      <c r="C11" s="18">
        <f>C4-C8</f>
        <v>-189799</v>
      </c>
      <c r="E11" s="7" t="s">
        <v>44</v>
      </c>
      <c r="F11" s="2" t="s">
        <v>43</v>
      </c>
      <c r="G11" s="10">
        <f>ROUND(G5/G10,6)</f>
        <v>9.1800000000000007E-3</v>
      </c>
    </row>
    <row r="12" spans="1:7" x14ac:dyDescent="0.2">
      <c r="A12" s="5" t="s">
        <v>7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</row>
    <row r="13" spans="1:7" x14ac:dyDescent="0.2">
      <c r="B13" s="2" t="s">
        <v>42</v>
      </c>
      <c r="F13" s="2" t="s">
        <v>41</v>
      </c>
    </row>
    <row r="14" spans="1:7" x14ac:dyDescent="0.2">
      <c r="B14" s="2" t="s">
        <v>40</v>
      </c>
      <c r="C14" s="16" t="str">
        <f>C2</f>
        <v>May-22</v>
      </c>
      <c r="E14" s="7" t="s">
        <v>39</v>
      </c>
      <c r="F14" s="2" t="s">
        <v>38</v>
      </c>
      <c r="G14" s="17">
        <f>[20]Data!U6</f>
        <v>4.5958999999999972E-2</v>
      </c>
    </row>
    <row r="15" spans="1:7" x14ac:dyDescent="0.2">
      <c r="E15" s="7" t="s">
        <v>37</v>
      </c>
      <c r="F15" s="2" t="s">
        <v>36</v>
      </c>
      <c r="G15" s="16" t="str">
        <f>[20]Data!V6</f>
        <v>May-22</v>
      </c>
    </row>
    <row r="16" spans="1:7" x14ac:dyDescent="0.2">
      <c r="A16" s="7" t="s">
        <v>35</v>
      </c>
      <c r="B16" s="2" t="s">
        <v>34</v>
      </c>
      <c r="C16" s="15">
        <f>[20]Data!G6</f>
        <v>8.404E-3</v>
      </c>
      <c r="E16" s="7" t="s">
        <v>33</v>
      </c>
      <c r="F16" s="2" t="s">
        <v>32</v>
      </c>
      <c r="G16" s="14">
        <f>[20]Data!W6</f>
        <v>-6.1999999999999998E-3</v>
      </c>
    </row>
    <row r="17" spans="1:7" x14ac:dyDescent="0.2">
      <c r="A17" s="7" t="s">
        <v>31</v>
      </c>
      <c r="B17" s="2" t="s">
        <v>30</v>
      </c>
      <c r="C17" s="13">
        <f>[20]Data!H6</f>
        <v>30595426</v>
      </c>
    </row>
    <row r="18" spans="1:7" x14ac:dyDescent="0.2">
      <c r="A18" s="7" t="s">
        <v>29</v>
      </c>
      <c r="B18" s="2" t="s">
        <v>28</v>
      </c>
      <c r="C18" s="13">
        <f>[20]Data!I6</f>
        <v>0</v>
      </c>
      <c r="F18" s="2" t="s">
        <v>27</v>
      </c>
    </row>
    <row r="19" spans="1:7" x14ac:dyDescent="0.2">
      <c r="A19" s="7" t="s">
        <v>26</v>
      </c>
      <c r="B19" s="2" t="s">
        <v>25</v>
      </c>
      <c r="C19" s="12">
        <f>C17+C18</f>
        <v>30595426</v>
      </c>
      <c r="E19" s="7" t="s">
        <v>24</v>
      </c>
      <c r="F19" s="2" t="s">
        <v>23</v>
      </c>
      <c r="G19" s="11">
        <f>[20]Data!X6</f>
        <v>0.95404100000000003</v>
      </c>
    </row>
    <row r="20" spans="1:7" x14ac:dyDescent="0.2">
      <c r="A20" s="7" t="s">
        <v>22</v>
      </c>
      <c r="B20" s="2" t="s">
        <v>21</v>
      </c>
      <c r="E20" s="7" t="s">
        <v>20</v>
      </c>
      <c r="F20" s="2" t="s">
        <v>19</v>
      </c>
      <c r="G20" s="10">
        <f>ROUND(G8/G10,6)</f>
        <v>9.0320000000000001E-3</v>
      </c>
    </row>
    <row r="21" spans="1:7" x14ac:dyDescent="0.2">
      <c r="B21" s="2" t="s">
        <v>18</v>
      </c>
      <c r="C21" s="8">
        <f>[20]Data!K6</f>
        <v>251605.62999999992</v>
      </c>
      <c r="E21" s="7" t="s">
        <v>17</v>
      </c>
      <c r="F21" s="2" t="s">
        <v>16</v>
      </c>
      <c r="G21" s="10">
        <f>ROUND(G20/G19,6)</f>
        <v>9.4669999999999997E-3</v>
      </c>
    </row>
    <row r="22" spans="1:7" x14ac:dyDescent="0.2">
      <c r="A22" s="7" t="s">
        <v>15</v>
      </c>
      <c r="B22" s="2" t="s">
        <v>14</v>
      </c>
      <c r="C22" s="6"/>
      <c r="E22" s="7" t="s">
        <v>13</v>
      </c>
      <c r="F22" s="2" t="s">
        <v>12</v>
      </c>
      <c r="G22" s="9">
        <f>(G21*100)</f>
        <v>0.94669999999999999</v>
      </c>
    </row>
    <row r="23" spans="1:7" x14ac:dyDescent="0.2">
      <c r="B23" s="2" t="s">
        <v>11</v>
      </c>
      <c r="C23" s="8">
        <f>[20]Data!L6</f>
        <v>257111</v>
      </c>
    </row>
    <row r="24" spans="1:7" x14ac:dyDescent="0.2">
      <c r="A24" s="7" t="s">
        <v>10</v>
      </c>
      <c r="B24" s="2" t="s">
        <v>9</v>
      </c>
      <c r="C24" s="6"/>
    </row>
    <row r="25" spans="1:7" x14ac:dyDescent="0.2">
      <c r="B25" s="2" t="s">
        <v>8</v>
      </c>
      <c r="C25" s="6">
        <f>C21-C23</f>
        <v>-5505.3700000000827</v>
      </c>
    </row>
    <row r="26" spans="1:7" x14ac:dyDescent="0.2">
      <c r="A26" s="5" t="s">
        <v>7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x14ac:dyDescent="0.2">
      <c r="D27" s="20" t="s">
        <v>6</v>
      </c>
      <c r="E27" s="21"/>
      <c r="F27" s="21"/>
    </row>
    <row r="28" spans="1:7" x14ac:dyDescent="0.2">
      <c r="D28" s="4">
        <f>G22</f>
        <v>0.94669999999999999</v>
      </c>
      <c r="E28" s="1" t="s">
        <v>5</v>
      </c>
    </row>
    <row r="29" spans="1:7" x14ac:dyDescent="0.2">
      <c r="D29" s="22">
        <v>44774</v>
      </c>
      <c r="E29" s="21"/>
    </row>
    <row r="31" spans="1:7" x14ac:dyDescent="0.2">
      <c r="A31" s="2" t="s">
        <v>4</v>
      </c>
      <c r="D31" s="3" t="s">
        <v>3</v>
      </c>
      <c r="E31" s="23">
        <f ca="1">TODAY()</f>
        <v>45455</v>
      </c>
      <c r="F31" s="21"/>
    </row>
    <row r="33" spans="1:3" x14ac:dyDescent="0.2">
      <c r="A33" s="20" t="s">
        <v>2</v>
      </c>
      <c r="B33" s="21"/>
      <c r="C33" s="21"/>
    </row>
    <row r="34" spans="1:3" x14ac:dyDescent="0.2">
      <c r="A34" s="2" t="s">
        <v>1</v>
      </c>
    </row>
    <row r="35" spans="1:3" x14ac:dyDescent="0.2">
      <c r="A35" s="20" t="s">
        <v>0</v>
      </c>
      <c r="B35" s="21"/>
      <c r="C35" s="21"/>
    </row>
  </sheetData>
  <sheetProtection sheet="1" objects="1" scenarios="1"/>
  <mergeCells count="5">
    <mergeCell ref="D27:F27"/>
    <mergeCell ref="D29:E29"/>
    <mergeCell ref="E31:F31"/>
    <mergeCell ref="A33:C33"/>
    <mergeCell ref="A35:C35"/>
  </mergeCells>
  <pageMargins left="0.75" right="0.75" top="1" bottom="1" header="0.5" footer="0.5"/>
  <pageSetup orientation="landscape" r:id="rId1"/>
  <headerFooter alignWithMargins="0">
    <oddHeader>&amp;LCompany Name: Clark Energy Cooperative&amp;CMonthly Fuel Adjustment Report&amp;RWholesale Supplier: East Ky Power Coop</oddHead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F6D48-C0D4-47AA-86F8-7BE84597E3A9}">
  <sheetPr codeName="Sheet17">
    <pageSetUpPr fitToPage="1"/>
  </sheetPr>
  <dimension ref="A1:G35"/>
  <sheetViews>
    <sheetView topLeftCell="C1" workbookViewId="0">
      <selection activeCell="G14" sqref="G14"/>
    </sheetView>
  </sheetViews>
  <sheetFormatPr defaultColWidth="9.109375" defaultRowHeight="12" x14ac:dyDescent="0.2"/>
  <cols>
    <col min="1" max="1" width="5.33203125" style="1" customWidth="1"/>
    <col min="2" max="2" width="35" style="1" customWidth="1"/>
    <col min="3" max="3" width="17.88671875" style="1" customWidth="1"/>
    <col min="4" max="4" width="11.44140625" style="1" customWidth="1"/>
    <col min="5" max="5" width="9.5546875" style="1" customWidth="1"/>
    <col min="6" max="6" width="35.6640625" style="1" customWidth="1"/>
    <col min="7" max="7" width="17.88671875" style="1" customWidth="1"/>
    <col min="8" max="16384" width="9.109375" style="1"/>
  </cols>
  <sheetData>
    <row r="1" spans="1:7" x14ac:dyDescent="0.2">
      <c r="B1" s="2" t="s">
        <v>66</v>
      </c>
      <c r="F1" s="2" t="s">
        <v>65</v>
      </c>
    </row>
    <row r="2" spans="1:7" x14ac:dyDescent="0.2">
      <c r="B2" s="2" t="s">
        <v>40</v>
      </c>
      <c r="C2" s="16" t="str">
        <f>[21]Data!A6</f>
        <v>June-22</v>
      </c>
      <c r="F2" s="2" t="s">
        <v>64</v>
      </c>
      <c r="G2" s="16" t="str">
        <f>[21]Data!N6</f>
        <v>July-22</v>
      </c>
    </row>
    <row r="4" spans="1:7" x14ac:dyDescent="0.2">
      <c r="A4" s="7" t="s">
        <v>63</v>
      </c>
      <c r="B4" s="2" t="s">
        <v>62</v>
      </c>
      <c r="C4" s="12">
        <f>[21]Data!B6</f>
        <v>37122575</v>
      </c>
      <c r="E4" s="7" t="s">
        <v>61</v>
      </c>
      <c r="F4" s="2" t="s">
        <v>60</v>
      </c>
    </row>
    <row r="5" spans="1:7" x14ac:dyDescent="0.2">
      <c r="C5" s="12"/>
      <c r="F5" s="2" t="s">
        <v>59</v>
      </c>
      <c r="G5" s="8">
        <f>[21]Data!O6</f>
        <v>677790</v>
      </c>
    </row>
    <row r="6" spans="1:7" x14ac:dyDescent="0.2">
      <c r="A6" s="7" t="s">
        <v>58</v>
      </c>
      <c r="B6" s="2" t="s">
        <v>57</v>
      </c>
      <c r="C6" s="12">
        <f>[21]Data!C6</f>
        <v>38947877</v>
      </c>
      <c r="D6" s="19"/>
      <c r="F6" s="2" t="s">
        <v>56</v>
      </c>
      <c r="G6" s="8">
        <f>[21]Data!P6</f>
        <v>-116869.18999999954</v>
      </c>
    </row>
    <row r="7" spans="1:7" x14ac:dyDescent="0.2">
      <c r="A7" s="7" t="s">
        <v>55</v>
      </c>
      <c r="B7" s="2" t="s">
        <v>54</v>
      </c>
      <c r="C7" s="12">
        <f>[21]Data!D6</f>
        <v>41548</v>
      </c>
      <c r="F7" s="2" t="s">
        <v>53</v>
      </c>
      <c r="G7" s="8">
        <f>[21]Data!Q6</f>
        <v>0</v>
      </c>
    </row>
    <row r="8" spans="1:7" x14ac:dyDescent="0.2">
      <c r="A8" s="7" t="s">
        <v>52</v>
      </c>
      <c r="B8" s="2" t="s">
        <v>51</v>
      </c>
      <c r="C8" s="12">
        <f>C6+C7</f>
        <v>38989425</v>
      </c>
      <c r="F8" s="2" t="s">
        <v>50</v>
      </c>
      <c r="G8" s="6">
        <f>G5+G6-G7</f>
        <v>560920.81000000052</v>
      </c>
    </row>
    <row r="9" spans="1:7" x14ac:dyDescent="0.2">
      <c r="C9" s="12"/>
    </row>
    <row r="10" spans="1:7" x14ac:dyDescent="0.2">
      <c r="A10" s="7" t="s">
        <v>49</v>
      </c>
      <c r="B10" s="2" t="s">
        <v>48</v>
      </c>
      <c r="C10" s="12"/>
      <c r="E10" s="7" t="s">
        <v>47</v>
      </c>
      <c r="F10" s="2" t="s">
        <v>46</v>
      </c>
      <c r="G10" s="13">
        <f>[21]Data!S6</f>
        <v>41128044</v>
      </c>
    </row>
    <row r="11" spans="1:7" x14ac:dyDescent="0.2">
      <c r="B11" s="2" t="s">
        <v>45</v>
      </c>
      <c r="C11" s="18">
        <f>C4-C8</f>
        <v>-1866850</v>
      </c>
      <c r="E11" s="7" t="s">
        <v>44</v>
      </c>
      <c r="F11" s="2" t="s">
        <v>43</v>
      </c>
      <c r="G11" s="10">
        <f>ROUND(G5/G10,6)</f>
        <v>1.6480000000000002E-2</v>
      </c>
    </row>
    <row r="12" spans="1:7" x14ac:dyDescent="0.2">
      <c r="A12" s="5" t="s">
        <v>7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</row>
    <row r="13" spans="1:7" x14ac:dyDescent="0.2">
      <c r="B13" s="2" t="s">
        <v>42</v>
      </c>
      <c r="F13" s="2" t="s">
        <v>41</v>
      </c>
    </row>
    <row r="14" spans="1:7" x14ac:dyDescent="0.2">
      <c r="B14" s="2" t="s">
        <v>40</v>
      </c>
      <c r="C14" s="16" t="str">
        <f>C2</f>
        <v>June-22</v>
      </c>
      <c r="E14" s="7" t="s">
        <v>39</v>
      </c>
      <c r="F14" s="2" t="s">
        <v>38</v>
      </c>
      <c r="G14" s="17">
        <f>[21]Data!U6</f>
        <v>4.162699999999997E-2</v>
      </c>
    </row>
    <row r="15" spans="1:7" x14ac:dyDescent="0.2">
      <c r="E15" s="7" t="s">
        <v>37</v>
      </c>
      <c r="F15" s="2" t="s">
        <v>36</v>
      </c>
      <c r="G15" s="16" t="str">
        <f>[21]Data!V6</f>
        <v>June-22</v>
      </c>
    </row>
    <row r="16" spans="1:7" x14ac:dyDescent="0.2">
      <c r="A16" s="7" t="s">
        <v>35</v>
      </c>
      <c r="B16" s="2" t="s">
        <v>34</v>
      </c>
      <c r="C16" s="15">
        <f>[21]Data!G6</f>
        <v>1.1707E-2</v>
      </c>
      <c r="E16" s="7" t="s">
        <v>33</v>
      </c>
      <c r="F16" s="2" t="s">
        <v>32</v>
      </c>
      <c r="G16" s="14">
        <f>[21]Data!W6</f>
        <v>-5.0299999999999997E-2</v>
      </c>
    </row>
    <row r="17" spans="1:7" x14ac:dyDescent="0.2">
      <c r="A17" s="7" t="s">
        <v>31</v>
      </c>
      <c r="B17" s="2" t="s">
        <v>30</v>
      </c>
      <c r="C17" s="13">
        <f>[21]Data!H6</f>
        <v>38947877</v>
      </c>
    </row>
    <row r="18" spans="1:7" x14ac:dyDescent="0.2">
      <c r="A18" s="7" t="s">
        <v>29</v>
      </c>
      <c r="B18" s="2" t="s">
        <v>28</v>
      </c>
      <c r="C18" s="13">
        <f>[21]Data!I6</f>
        <v>0</v>
      </c>
      <c r="F18" s="2" t="s">
        <v>27</v>
      </c>
    </row>
    <row r="19" spans="1:7" x14ac:dyDescent="0.2">
      <c r="A19" s="7" t="s">
        <v>26</v>
      </c>
      <c r="B19" s="2" t="s">
        <v>25</v>
      </c>
      <c r="C19" s="12">
        <f>C17+C18</f>
        <v>38947877</v>
      </c>
      <c r="E19" s="7" t="s">
        <v>24</v>
      </c>
      <c r="F19" s="2" t="s">
        <v>23</v>
      </c>
      <c r="G19" s="11">
        <f>[21]Data!X6</f>
        <v>0.95837300000000003</v>
      </c>
    </row>
    <row r="20" spans="1:7" x14ac:dyDescent="0.2">
      <c r="A20" s="7" t="s">
        <v>22</v>
      </c>
      <c r="B20" s="2" t="s">
        <v>21</v>
      </c>
      <c r="E20" s="7" t="s">
        <v>20</v>
      </c>
      <c r="F20" s="2" t="s">
        <v>19</v>
      </c>
      <c r="G20" s="10">
        <f>ROUND(G8/G10,6)</f>
        <v>1.3638000000000001E-2</v>
      </c>
    </row>
    <row r="21" spans="1:7" x14ac:dyDescent="0.2">
      <c r="B21" s="2" t="s">
        <v>18</v>
      </c>
      <c r="C21" s="8">
        <f>[21]Data!K6</f>
        <v>339097.86000000045</v>
      </c>
      <c r="E21" s="7" t="s">
        <v>17</v>
      </c>
      <c r="F21" s="2" t="s">
        <v>16</v>
      </c>
      <c r="G21" s="10">
        <f>ROUND(G20/G19,6)</f>
        <v>1.423E-2</v>
      </c>
    </row>
    <row r="22" spans="1:7" x14ac:dyDescent="0.2">
      <c r="A22" s="7" t="s">
        <v>15</v>
      </c>
      <c r="B22" s="2" t="s">
        <v>14</v>
      </c>
      <c r="C22" s="6"/>
      <c r="E22" s="7" t="s">
        <v>13</v>
      </c>
      <c r="F22" s="2" t="s">
        <v>12</v>
      </c>
      <c r="G22" s="9">
        <f>(G21*100)</f>
        <v>1.423</v>
      </c>
    </row>
    <row r="23" spans="1:7" x14ac:dyDescent="0.2">
      <c r="B23" s="2" t="s">
        <v>11</v>
      </c>
      <c r="C23" s="8">
        <f>[21]Data!L6</f>
        <v>455967.05</v>
      </c>
    </row>
    <row r="24" spans="1:7" x14ac:dyDescent="0.2">
      <c r="A24" s="7" t="s">
        <v>10</v>
      </c>
      <c r="B24" s="2" t="s">
        <v>9</v>
      </c>
      <c r="C24" s="6"/>
    </row>
    <row r="25" spans="1:7" x14ac:dyDescent="0.2">
      <c r="B25" s="2" t="s">
        <v>8</v>
      </c>
      <c r="C25" s="6">
        <f>C21-C23</f>
        <v>-116869.18999999954</v>
      </c>
    </row>
    <row r="26" spans="1:7" x14ac:dyDescent="0.2">
      <c r="A26" s="5" t="s">
        <v>7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x14ac:dyDescent="0.2">
      <c r="D27" s="20" t="s">
        <v>6</v>
      </c>
      <c r="E27" s="21"/>
      <c r="F27" s="21"/>
    </row>
    <row r="28" spans="1:7" x14ac:dyDescent="0.2">
      <c r="D28" s="4">
        <f>G22</f>
        <v>1.423</v>
      </c>
      <c r="E28" s="1" t="s">
        <v>5</v>
      </c>
    </row>
    <row r="29" spans="1:7" x14ac:dyDescent="0.2">
      <c r="D29" s="22">
        <v>44805</v>
      </c>
      <c r="E29" s="21"/>
    </row>
    <row r="31" spans="1:7" x14ac:dyDescent="0.2">
      <c r="A31" s="2" t="s">
        <v>4</v>
      </c>
      <c r="D31" s="3" t="s">
        <v>3</v>
      </c>
      <c r="E31" s="23">
        <f ca="1">TODAY()</f>
        <v>45455</v>
      </c>
      <c r="F31" s="21"/>
    </row>
    <row r="33" spans="1:3" x14ac:dyDescent="0.2">
      <c r="A33" s="20" t="s">
        <v>2</v>
      </c>
      <c r="B33" s="21"/>
      <c r="C33" s="21"/>
    </row>
    <row r="34" spans="1:3" x14ac:dyDescent="0.2">
      <c r="A34" s="2" t="s">
        <v>1</v>
      </c>
    </row>
    <row r="35" spans="1:3" x14ac:dyDescent="0.2">
      <c r="A35" s="20" t="s">
        <v>0</v>
      </c>
      <c r="B35" s="21"/>
      <c r="C35" s="21"/>
    </row>
  </sheetData>
  <sheetProtection sheet="1" objects="1" scenarios="1"/>
  <mergeCells count="5">
    <mergeCell ref="D27:F27"/>
    <mergeCell ref="D29:E29"/>
    <mergeCell ref="E31:F31"/>
    <mergeCell ref="A33:C33"/>
    <mergeCell ref="A35:C35"/>
  </mergeCells>
  <pageMargins left="0.75" right="0.75" top="1" bottom="1" header="0.5" footer="0.5"/>
  <pageSetup orientation="landscape" r:id="rId1"/>
  <headerFooter alignWithMargins="0">
    <oddHeader>&amp;LCompany Name: Clark Energy Cooperative&amp;CMonthly Fuel Adjustment Report&amp;RWholesale Supplier: East Ky Power Coop</oddHead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21E9C-6FC2-4384-B3F9-100FF745375A}">
  <sheetPr codeName="Sheet21">
    <pageSetUpPr fitToPage="1"/>
  </sheetPr>
  <dimension ref="A1:G35"/>
  <sheetViews>
    <sheetView topLeftCell="D1" workbookViewId="0">
      <selection activeCell="H19" sqref="H19"/>
    </sheetView>
  </sheetViews>
  <sheetFormatPr defaultColWidth="9.109375" defaultRowHeight="12" x14ac:dyDescent="0.2"/>
  <cols>
    <col min="1" max="1" width="5.33203125" style="1" customWidth="1"/>
    <col min="2" max="2" width="35" style="1" customWidth="1"/>
    <col min="3" max="3" width="17.88671875" style="1" customWidth="1"/>
    <col min="4" max="4" width="11.44140625" style="1" customWidth="1"/>
    <col min="5" max="5" width="9.5546875" style="1" customWidth="1"/>
    <col min="6" max="6" width="35.6640625" style="1" customWidth="1"/>
    <col min="7" max="7" width="17.88671875" style="1" customWidth="1"/>
    <col min="8" max="16384" width="9.109375" style="1"/>
  </cols>
  <sheetData>
    <row r="1" spans="1:7" x14ac:dyDescent="0.2">
      <c r="B1" s="2" t="s">
        <v>66</v>
      </c>
      <c r="F1" s="2" t="s">
        <v>65</v>
      </c>
    </row>
    <row r="2" spans="1:7" x14ac:dyDescent="0.2">
      <c r="B2" s="2" t="s">
        <v>40</v>
      </c>
      <c r="C2" s="16" t="str">
        <f>[22]Data!A6</f>
        <v>July-22</v>
      </c>
      <c r="F2" s="2" t="s">
        <v>64</v>
      </c>
      <c r="G2" s="16" t="str">
        <f>[22]Data!N6</f>
        <v>August-22</v>
      </c>
    </row>
    <row r="4" spans="1:7" x14ac:dyDescent="0.2">
      <c r="A4" s="7" t="s">
        <v>63</v>
      </c>
      <c r="B4" s="2" t="s">
        <v>62</v>
      </c>
      <c r="C4" s="12">
        <f>[22]Data!B6</f>
        <v>41128044</v>
      </c>
      <c r="E4" s="7" t="s">
        <v>61</v>
      </c>
      <c r="F4" s="2" t="s">
        <v>60</v>
      </c>
    </row>
    <row r="5" spans="1:7" x14ac:dyDescent="0.2">
      <c r="C5" s="12"/>
      <c r="F5" s="2" t="s">
        <v>59</v>
      </c>
      <c r="G5" s="8">
        <f>[22]Data!O6</f>
        <v>571739</v>
      </c>
    </row>
    <row r="6" spans="1:7" x14ac:dyDescent="0.2">
      <c r="A6" s="7" t="s">
        <v>58</v>
      </c>
      <c r="B6" s="2" t="s">
        <v>57</v>
      </c>
      <c r="C6" s="12">
        <f>[22]Data!C6</f>
        <v>36730722</v>
      </c>
      <c r="D6" s="19"/>
      <c r="F6" s="2" t="s">
        <v>56</v>
      </c>
      <c r="G6" s="8">
        <f>[22]Data!P6</f>
        <v>-12451.960000000137</v>
      </c>
    </row>
    <row r="7" spans="1:7" x14ac:dyDescent="0.2">
      <c r="A7" s="7" t="s">
        <v>55</v>
      </c>
      <c r="B7" s="2" t="s">
        <v>54</v>
      </c>
      <c r="C7" s="12">
        <f>[22]Data!D6</f>
        <v>42095</v>
      </c>
      <c r="F7" s="2" t="s">
        <v>53</v>
      </c>
      <c r="G7" s="8">
        <f>[22]Data!Q6</f>
        <v>0</v>
      </c>
    </row>
    <row r="8" spans="1:7" x14ac:dyDescent="0.2">
      <c r="A8" s="7" t="s">
        <v>52</v>
      </c>
      <c r="B8" s="2" t="s">
        <v>51</v>
      </c>
      <c r="C8" s="12">
        <f>C6+C7</f>
        <v>36772817</v>
      </c>
      <c r="F8" s="2" t="s">
        <v>50</v>
      </c>
      <c r="G8" s="6">
        <f>G5+G6-G7</f>
        <v>559287.0399999998</v>
      </c>
    </row>
    <row r="9" spans="1:7" x14ac:dyDescent="0.2">
      <c r="C9" s="12"/>
    </row>
    <row r="10" spans="1:7" x14ac:dyDescent="0.2">
      <c r="A10" s="7" t="s">
        <v>49</v>
      </c>
      <c r="B10" s="2" t="s">
        <v>48</v>
      </c>
      <c r="C10" s="12"/>
      <c r="E10" s="7" t="s">
        <v>47</v>
      </c>
      <c r="F10" s="2" t="s">
        <v>46</v>
      </c>
      <c r="G10" s="13">
        <f>[22]Data!S6</f>
        <v>38475000</v>
      </c>
    </row>
    <row r="11" spans="1:7" x14ac:dyDescent="0.2">
      <c r="B11" s="2" t="s">
        <v>45</v>
      </c>
      <c r="C11" s="18">
        <f>C4-C8</f>
        <v>4355227</v>
      </c>
      <c r="E11" s="7" t="s">
        <v>44</v>
      </c>
      <c r="F11" s="2" t="s">
        <v>43</v>
      </c>
      <c r="G11" s="10">
        <f>ROUND(G5/G10,6)</f>
        <v>1.486E-2</v>
      </c>
    </row>
    <row r="12" spans="1:7" x14ac:dyDescent="0.2">
      <c r="A12" s="5" t="s">
        <v>7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</row>
    <row r="13" spans="1:7" x14ac:dyDescent="0.2">
      <c r="B13" s="2" t="s">
        <v>42</v>
      </c>
      <c r="F13" s="2" t="s">
        <v>41</v>
      </c>
    </row>
    <row r="14" spans="1:7" x14ac:dyDescent="0.2">
      <c r="B14" s="2" t="s">
        <v>40</v>
      </c>
      <c r="C14" s="16" t="str">
        <f>C2</f>
        <v>July-22</v>
      </c>
      <c r="E14" s="7" t="s">
        <v>39</v>
      </c>
      <c r="F14" s="2" t="s">
        <v>38</v>
      </c>
      <c r="G14" s="17">
        <f>[22]Data!U6</f>
        <v>4.6610999999999958E-2</v>
      </c>
    </row>
    <row r="15" spans="1:7" x14ac:dyDescent="0.2">
      <c r="E15" s="7" t="s">
        <v>37</v>
      </c>
      <c r="F15" s="2" t="s">
        <v>36</v>
      </c>
      <c r="G15" s="16" t="str">
        <f>[22]Data!V6</f>
        <v>July-22</v>
      </c>
    </row>
    <row r="16" spans="1:7" x14ac:dyDescent="0.2">
      <c r="A16" s="7" t="s">
        <v>35</v>
      </c>
      <c r="B16" s="2" t="s">
        <v>34</v>
      </c>
      <c r="C16" s="15">
        <f>[22]Data!G6</f>
        <v>9.4669999999999997E-3</v>
      </c>
      <c r="E16" s="7" t="s">
        <v>33</v>
      </c>
      <c r="F16" s="2" t="s">
        <v>32</v>
      </c>
      <c r="G16" s="14">
        <f>[22]Data!W6</f>
        <v>0.10589999999999999</v>
      </c>
    </row>
    <row r="17" spans="1:7" x14ac:dyDescent="0.2">
      <c r="A17" s="7" t="s">
        <v>31</v>
      </c>
      <c r="B17" s="2" t="s">
        <v>30</v>
      </c>
      <c r="C17" s="13">
        <f>[22]Data!H6</f>
        <v>36730722</v>
      </c>
    </row>
    <row r="18" spans="1:7" x14ac:dyDescent="0.2">
      <c r="A18" s="7" t="s">
        <v>29</v>
      </c>
      <c r="B18" s="2" t="s">
        <v>28</v>
      </c>
      <c r="C18" s="13">
        <f>[22]Data!I6</f>
        <v>0</v>
      </c>
      <c r="F18" s="2" t="s">
        <v>27</v>
      </c>
    </row>
    <row r="19" spans="1:7" x14ac:dyDescent="0.2">
      <c r="A19" s="7" t="s">
        <v>26</v>
      </c>
      <c r="B19" s="2" t="s">
        <v>25</v>
      </c>
      <c r="C19" s="12">
        <f>C17+C18</f>
        <v>36730722</v>
      </c>
      <c r="E19" s="7" t="s">
        <v>24</v>
      </c>
      <c r="F19" s="2" t="s">
        <v>23</v>
      </c>
      <c r="G19" s="11">
        <f>[22]Data!X6</f>
        <v>0.95338900000000004</v>
      </c>
    </row>
    <row r="20" spans="1:7" x14ac:dyDescent="0.2">
      <c r="A20" s="7" t="s">
        <v>22</v>
      </c>
      <c r="B20" s="2" t="s">
        <v>21</v>
      </c>
      <c r="E20" s="7" t="s">
        <v>20</v>
      </c>
      <c r="F20" s="2" t="s">
        <v>19</v>
      </c>
      <c r="G20" s="10">
        <f>ROUND(G8/G10,6)</f>
        <v>1.4536E-2</v>
      </c>
    </row>
    <row r="21" spans="1:7" x14ac:dyDescent="0.2">
      <c r="B21" s="2" t="s">
        <v>18</v>
      </c>
      <c r="C21" s="8">
        <f>[22]Data!K6</f>
        <v>335280.62999999989</v>
      </c>
      <c r="E21" s="7" t="s">
        <v>17</v>
      </c>
      <c r="F21" s="2" t="s">
        <v>16</v>
      </c>
      <c r="G21" s="10">
        <f>ROUND(G20/G19,6)</f>
        <v>1.5247E-2</v>
      </c>
    </row>
    <row r="22" spans="1:7" x14ac:dyDescent="0.2">
      <c r="A22" s="7" t="s">
        <v>15</v>
      </c>
      <c r="B22" s="2" t="s">
        <v>14</v>
      </c>
      <c r="C22" s="6"/>
      <c r="E22" s="7" t="s">
        <v>13</v>
      </c>
      <c r="F22" s="2" t="s">
        <v>12</v>
      </c>
      <c r="G22" s="9">
        <f>(G21*100)</f>
        <v>1.5246999999999999</v>
      </c>
    </row>
    <row r="23" spans="1:7" x14ac:dyDescent="0.2">
      <c r="B23" s="2" t="s">
        <v>11</v>
      </c>
      <c r="C23" s="8">
        <f>[22]Data!L6</f>
        <v>347732.59</v>
      </c>
    </row>
    <row r="24" spans="1:7" x14ac:dyDescent="0.2">
      <c r="A24" s="7" t="s">
        <v>10</v>
      </c>
      <c r="B24" s="2" t="s">
        <v>9</v>
      </c>
      <c r="C24" s="6"/>
    </row>
    <row r="25" spans="1:7" x14ac:dyDescent="0.2">
      <c r="B25" s="2" t="s">
        <v>8</v>
      </c>
      <c r="C25" s="6">
        <f>C21-C23</f>
        <v>-12451.960000000137</v>
      </c>
    </row>
    <row r="26" spans="1:7" x14ac:dyDescent="0.2">
      <c r="A26" s="5" t="s">
        <v>7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x14ac:dyDescent="0.2">
      <c r="D27" s="20" t="s">
        <v>6</v>
      </c>
      <c r="E27" s="21"/>
      <c r="F27" s="21"/>
    </row>
    <row r="28" spans="1:7" x14ac:dyDescent="0.2">
      <c r="D28" s="4">
        <f>G22</f>
        <v>1.5246999999999999</v>
      </c>
      <c r="E28" s="1" t="s">
        <v>5</v>
      </c>
    </row>
    <row r="29" spans="1:7" x14ac:dyDescent="0.2">
      <c r="D29" s="22">
        <v>44835</v>
      </c>
      <c r="E29" s="21"/>
    </row>
    <row r="31" spans="1:7" x14ac:dyDescent="0.2">
      <c r="A31" s="2" t="s">
        <v>4</v>
      </c>
      <c r="D31" s="3" t="s">
        <v>3</v>
      </c>
      <c r="E31" s="23">
        <f ca="1">TODAY()</f>
        <v>45455</v>
      </c>
      <c r="F31" s="21"/>
    </row>
    <row r="33" spans="1:3" x14ac:dyDescent="0.2">
      <c r="A33" s="20" t="s">
        <v>2</v>
      </c>
      <c r="B33" s="21"/>
      <c r="C33" s="21"/>
    </row>
    <row r="34" spans="1:3" x14ac:dyDescent="0.2">
      <c r="A34" s="2" t="s">
        <v>1</v>
      </c>
    </row>
    <row r="35" spans="1:3" x14ac:dyDescent="0.2">
      <c r="A35" s="20" t="s">
        <v>0</v>
      </c>
      <c r="B35" s="21"/>
      <c r="C35" s="21"/>
    </row>
  </sheetData>
  <sheetProtection sheet="1" objects="1" scenarios="1"/>
  <mergeCells count="5">
    <mergeCell ref="D27:F27"/>
    <mergeCell ref="D29:E29"/>
    <mergeCell ref="E31:F31"/>
    <mergeCell ref="A33:C33"/>
    <mergeCell ref="A35:C35"/>
  </mergeCells>
  <pageMargins left="0.75" right="0.75" top="1" bottom="1" header="0.5" footer="0.5"/>
  <pageSetup orientation="landscape" r:id="rId1"/>
  <headerFooter alignWithMargins="0">
    <oddHeader>&amp;LCompany Name: Clark Energy Cooperative&amp;CMonthly Fuel Adjustment Report&amp;RWholesale Supplier: East Ky Power Coop</oddHead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F4FAC-32B6-4CDE-B687-9ED6954CD9A2}">
  <sheetPr codeName="Sheet1">
    <pageSetUpPr fitToPage="1"/>
  </sheetPr>
  <dimension ref="A1:G35"/>
  <sheetViews>
    <sheetView topLeftCell="D1" workbookViewId="0">
      <selection activeCell="G21" sqref="G21"/>
    </sheetView>
  </sheetViews>
  <sheetFormatPr defaultColWidth="9.109375" defaultRowHeight="12" x14ac:dyDescent="0.2"/>
  <cols>
    <col min="1" max="1" width="5.33203125" style="1" customWidth="1"/>
    <col min="2" max="2" width="35" style="1" customWidth="1"/>
    <col min="3" max="3" width="17.88671875" style="1" customWidth="1"/>
    <col min="4" max="4" width="11.44140625" style="1" customWidth="1"/>
    <col min="5" max="5" width="9.5546875" style="1" customWidth="1"/>
    <col min="6" max="6" width="35.6640625" style="1" customWidth="1"/>
    <col min="7" max="7" width="17.88671875" style="1" customWidth="1"/>
    <col min="8" max="16384" width="9.109375" style="1"/>
  </cols>
  <sheetData>
    <row r="1" spans="1:7" x14ac:dyDescent="0.2">
      <c r="B1" s="2" t="s">
        <v>66</v>
      </c>
      <c r="F1" s="2" t="s">
        <v>65</v>
      </c>
    </row>
    <row r="2" spans="1:7" x14ac:dyDescent="0.2">
      <c r="B2" s="2" t="s">
        <v>40</v>
      </c>
      <c r="C2" s="16" t="str">
        <f>[23]Data!A6</f>
        <v>August-22</v>
      </c>
      <c r="F2" s="2" t="s">
        <v>64</v>
      </c>
      <c r="G2" s="16" t="str">
        <f>[23]Data!N6</f>
        <v>September-22</v>
      </c>
    </row>
    <row r="4" spans="1:7" x14ac:dyDescent="0.2">
      <c r="A4" s="7" t="s">
        <v>63</v>
      </c>
      <c r="B4" s="2" t="s">
        <v>62</v>
      </c>
      <c r="C4" s="12">
        <f>[23]Data!B6</f>
        <v>38475000</v>
      </c>
      <c r="E4" s="7" t="s">
        <v>61</v>
      </c>
      <c r="F4" s="2" t="s">
        <v>60</v>
      </c>
    </row>
    <row r="5" spans="1:7" x14ac:dyDescent="0.2">
      <c r="C5" s="12"/>
      <c r="F5" s="2" t="s">
        <v>59</v>
      </c>
      <c r="G5" s="8">
        <f>[23]Data!O6</f>
        <v>603554</v>
      </c>
    </row>
    <row r="6" spans="1:7" x14ac:dyDescent="0.2">
      <c r="A6" s="7" t="s">
        <v>58</v>
      </c>
      <c r="B6" s="2" t="s">
        <v>57</v>
      </c>
      <c r="C6" s="12">
        <f>[23]Data!C6</f>
        <v>35397314</v>
      </c>
      <c r="D6" s="19"/>
      <c r="F6" s="2" t="s">
        <v>56</v>
      </c>
      <c r="G6" s="8">
        <f>[23]Data!P6</f>
        <v>57222.350000000501</v>
      </c>
    </row>
    <row r="7" spans="1:7" x14ac:dyDescent="0.2">
      <c r="A7" s="7" t="s">
        <v>55</v>
      </c>
      <c r="B7" s="2" t="s">
        <v>54</v>
      </c>
      <c r="C7" s="12">
        <f>[23]Data!D6</f>
        <v>34581</v>
      </c>
      <c r="F7" s="2" t="s">
        <v>53</v>
      </c>
      <c r="G7" s="8">
        <f>[23]Data!Q6</f>
        <v>0</v>
      </c>
    </row>
    <row r="8" spans="1:7" x14ac:dyDescent="0.2">
      <c r="A8" s="7" t="s">
        <v>52</v>
      </c>
      <c r="B8" s="2" t="s">
        <v>51</v>
      </c>
      <c r="C8" s="12">
        <f>C6+C7</f>
        <v>35431895</v>
      </c>
      <c r="F8" s="2" t="s">
        <v>50</v>
      </c>
      <c r="G8" s="6">
        <f>G5+G6-G7</f>
        <v>660776.35000000056</v>
      </c>
    </row>
    <row r="9" spans="1:7" x14ac:dyDescent="0.2">
      <c r="C9" s="12"/>
    </row>
    <row r="10" spans="1:7" x14ac:dyDescent="0.2">
      <c r="A10" s="7" t="s">
        <v>49</v>
      </c>
      <c r="B10" s="2" t="s">
        <v>48</v>
      </c>
      <c r="C10" s="12"/>
      <c r="E10" s="7" t="s">
        <v>47</v>
      </c>
      <c r="F10" s="2" t="s">
        <v>46</v>
      </c>
      <c r="G10" s="13">
        <f>[23]Data!S6</f>
        <v>30652901</v>
      </c>
    </row>
    <row r="11" spans="1:7" x14ac:dyDescent="0.2">
      <c r="B11" s="2" t="s">
        <v>45</v>
      </c>
      <c r="C11" s="18">
        <f>C4-C8</f>
        <v>3043105</v>
      </c>
      <c r="E11" s="7" t="s">
        <v>44</v>
      </c>
      <c r="F11" s="2" t="s">
        <v>43</v>
      </c>
      <c r="G11" s="10">
        <f>ROUND(G5/G10,6)</f>
        <v>1.9689999999999999E-2</v>
      </c>
    </row>
    <row r="12" spans="1:7" x14ac:dyDescent="0.2">
      <c r="A12" s="5" t="s">
        <v>7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</row>
    <row r="13" spans="1:7" x14ac:dyDescent="0.2">
      <c r="B13" s="2" t="s">
        <v>42</v>
      </c>
      <c r="F13" s="2" t="s">
        <v>41</v>
      </c>
    </row>
    <row r="14" spans="1:7" x14ac:dyDescent="0.2">
      <c r="B14" s="2" t="s">
        <v>40</v>
      </c>
      <c r="C14" s="16" t="str">
        <f>C2</f>
        <v>August-22</v>
      </c>
      <c r="E14" s="7" t="s">
        <v>39</v>
      </c>
      <c r="F14" s="2" t="s">
        <v>38</v>
      </c>
      <c r="G14" s="17">
        <f>[23]Data!U6</f>
        <v>4.7000999999999959E-2</v>
      </c>
    </row>
    <row r="15" spans="1:7" x14ac:dyDescent="0.2">
      <c r="E15" s="7" t="s">
        <v>37</v>
      </c>
      <c r="F15" s="2" t="s">
        <v>36</v>
      </c>
      <c r="G15" s="16" t="str">
        <f>[23]Data!V6</f>
        <v>August-22</v>
      </c>
    </row>
    <row r="16" spans="1:7" x14ac:dyDescent="0.2">
      <c r="A16" s="7" t="s">
        <v>35</v>
      </c>
      <c r="B16" s="2" t="s">
        <v>34</v>
      </c>
      <c r="C16" s="15">
        <f>[23]Data!G6</f>
        <v>1.423E-2</v>
      </c>
      <c r="E16" s="7" t="s">
        <v>33</v>
      </c>
      <c r="F16" s="2" t="s">
        <v>32</v>
      </c>
      <c r="G16" s="14">
        <f>[23]Data!W6</f>
        <v>7.9100000000000004E-2</v>
      </c>
    </row>
    <row r="17" spans="1:7" x14ac:dyDescent="0.2">
      <c r="A17" s="7" t="s">
        <v>31</v>
      </c>
      <c r="B17" s="2" t="s">
        <v>30</v>
      </c>
      <c r="C17" s="13">
        <f>[23]Data!H6</f>
        <v>35397314</v>
      </c>
    </row>
    <row r="18" spans="1:7" x14ac:dyDescent="0.2">
      <c r="A18" s="7" t="s">
        <v>29</v>
      </c>
      <c r="B18" s="2" t="s">
        <v>28</v>
      </c>
      <c r="C18" s="13">
        <f>[23]Data!I6</f>
        <v>0</v>
      </c>
      <c r="F18" s="2" t="s">
        <v>27</v>
      </c>
    </row>
    <row r="19" spans="1:7" x14ac:dyDescent="0.2">
      <c r="A19" s="7" t="s">
        <v>26</v>
      </c>
      <c r="B19" s="2" t="s">
        <v>25</v>
      </c>
      <c r="C19" s="12">
        <f>C17+C18</f>
        <v>35397314</v>
      </c>
      <c r="E19" s="7" t="s">
        <v>24</v>
      </c>
      <c r="F19" s="2" t="s">
        <v>23</v>
      </c>
      <c r="G19" s="11">
        <f>[23]Data!X6</f>
        <v>0.95299900000000004</v>
      </c>
    </row>
    <row r="20" spans="1:7" x14ac:dyDescent="0.2">
      <c r="A20" s="7" t="s">
        <v>22</v>
      </c>
      <c r="B20" s="2" t="s">
        <v>21</v>
      </c>
      <c r="E20" s="7" t="s">
        <v>20</v>
      </c>
      <c r="F20" s="2" t="s">
        <v>19</v>
      </c>
      <c r="G20" s="10">
        <f>ROUND(G8/G10,6)</f>
        <v>2.1557E-2</v>
      </c>
    </row>
    <row r="21" spans="1:7" x14ac:dyDescent="0.2">
      <c r="B21" s="2" t="s">
        <v>18</v>
      </c>
      <c r="C21" s="8">
        <f>[23]Data!K6</f>
        <v>560920.81000000052</v>
      </c>
      <c r="E21" s="7" t="s">
        <v>17</v>
      </c>
      <c r="F21" s="2" t="s">
        <v>16</v>
      </c>
      <c r="G21" s="10">
        <f>ROUND(G20/G19,6)</f>
        <v>2.2620000000000001E-2</v>
      </c>
    </row>
    <row r="22" spans="1:7" x14ac:dyDescent="0.2">
      <c r="A22" s="7" t="s">
        <v>15</v>
      </c>
      <c r="B22" s="2" t="s">
        <v>14</v>
      </c>
      <c r="C22" s="6"/>
      <c r="E22" s="7" t="s">
        <v>13</v>
      </c>
      <c r="F22" s="2" t="s">
        <v>12</v>
      </c>
      <c r="G22" s="9">
        <f>(G21*100)</f>
        <v>2.262</v>
      </c>
    </row>
    <row r="23" spans="1:7" x14ac:dyDescent="0.2">
      <c r="B23" s="2" t="s">
        <v>11</v>
      </c>
      <c r="C23" s="8">
        <f>[23]Data!L6</f>
        <v>503698.46</v>
      </c>
    </row>
    <row r="24" spans="1:7" x14ac:dyDescent="0.2">
      <c r="A24" s="7" t="s">
        <v>10</v>
      </c>
      <c r="B24" s="2" t="s">
        <v>9</v>
      </c>
      <c r="C24" s="6"/>
    </row>
    <row r="25" spans="1:7" x14ac:dyDescent="0.2">
      <c r="B25" s="2" t="s">
        <v>8</v>
      </c>
      <c r="C25" s="6">
        <f>C21-C23</f>
        <v>57222.350000000501</v>
      </c>
    </row>
    <row r="26" spans="1:7" x14ac:dyDescent="0.2">
      <c r="A26" s="5" t="s">
        <v>7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x14ac:dyDescent="0.2">
      <c r="D27" s="20" t="s">
        <v>6</v>
      </c>
      <c r="E27" s="21"/>
      <c r="F27" s="21"/>
    </row>
    <row r="28" spans="1:7" x14ac:dyDescent="0.2">
      <c r="D28" s="4">
        <f>G22</f>
        <v>2.262</v>
      </c>
      <c r="E28" s="1" t="s">
        <v>5</v>
      </c>
    </row>
    <row r="29" spans="1:7" x14ac:dyDescent="0.2">
      <c r="D29" s="22">
        <v>44866</v>
      </c>
      <c r="E29" s="21"/>
    </row>
    <row r="31" spans="1:7" x14ac:dyDescent="0.2">
      <c r="A31" s="2" t="s">
        <v>4</v>
      </c>
      <c r="D31" s="3" t="s">
        <v>3</v>
      </c>
      <c r="E31" s="23">
        <f ca="1">TODAY()</f>
        <v>45455</v>
      </c>
      <c r="F31" s="21"/>
    </row>
    <row r="33" spans="1:3" x14ac:dyDescent="0.2">
      <c r="A33" s="20" t="s">
        <v>2</v>
      </c>
      <c r="B33" s="21"/>
      <c r="C33" s="21"/>
    </row>
    <row r="34" spans="1:3" x14ac:dyDescent="0.2">
      <c r="A34" s="2" t="s">
        <v>1</v>
      </c>
    </row>
    <row r="35" spans="1:3" x14ac:dyDescent="0.2">
      <c r="A35" s="20" t="s">
        <v>0</v>
      </c>
      <c r="B35" s="21"/>
      <c r="C35" s="21"/>
    </row>
  </sheetData>
  <sheetProtection sheet="1" objects="1" scenarios="1"/>
  <mergeCells count="5">
    <mergeCell ref="D27:F27"/>
    <mergeCell ref="D29:E29"/>
    <mergeCell ref="E31:F31"/>
    <mergeCell ref="A33:C33"/>
    <mergeCell ref="A35:C35"/>
  </mergeCells>
  <pageMargins left="0.75" right="0.75" top="1" bottom="1" header="0.5" footer="0.5"/>
  <pageSetup orientation="landscape" r:id="rId1"/>
  <headerFooter alignWithMargins="0">
    <oddHeader>&amp;LCompany Name: Clark Energy Cooperative&amp;CMonthly Fuel Adjustment Report&amp;RWholesale Supplier: East Ky Power Coop</oddHead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9D100-1C0E-422E-AA1D-6ABE2E10BD5B}">
  <sheetPr codeName="Sheet3">
    <pageSetUpPr fitToPage="1"/>
  </sheetPr>
  <dimension ref="A1:G35"/>
  <sheetViews>
    <sheetView topLeftCell="D1" workbookViewId="0">
      <selection activeCell="G21" sqref="G21"/>
    </sheetView>
  </sheetViews>
  <sheetFormatPr defaultColWidth="9.109375" defaultRowHeight="12" x14ac:dyDescent="0.2"/>
  <cols>
    <col min="1" max="1" width="5.33203125" style="1" customWidth="1"/>
    <col min="2" max="2" width="35" style="1" customWidth="1"/>
    <col min="3" max="3" width="17.88671875" style="1" customWidth="1"/>
    <col min="4" max="4" width="11.44140625" style="1" customWidth="1"/>
    <col min="5" max="5" width="9.5546875" style="1" customWidth="1"/>
    <col min="6" max="6" width="35.6640625" style="1" customWidth="1"/>
    <col min="7" max="7" width="17.88671875" style="1" customWidth="1"/>
    <col min="8" max="16384" width="9.109375" style="1"/>
  </cols>
  <sheetData>
    <row r="1" spans="1:7" x14ac:dyDescent="0.2">
      <c r="B1" s="2" t="s">
        <v>66</v>
      </c>
      <c r="F1" s="2" t="s">
        <v>65</v>
      </c>
    </row>
    <row r="2" spans="1:7" x14ac:dyDescent="0.2">
      <c r="B2" s="2" t="s">
        <v>40</v>
      </c>
      <c r="C2" s="16" t="str">
        <f>[24]Data!A6</f>
        <v>September-22</v>
      </c>
      <c r="F2" s="2" t="s">
        <v>64</v>
      </c>
      <c r="G2" s="16" t="str">
        <f>[24]Data!N6</f>
        <v>October-22</v>
      </c>
    </row>
    <row r="4" spans="1:7" x14ac:dyDescent="0.2">
      <c r="A4" s="7" t="s">
        <v>63</v>
      </c>
      <c r="B4" s="2" t="s">
        <v>62</v>
      </c>
      <c r="C4" s="12">
        <f>[24]Data!B6</f>
        <v>30652901</v>
      </c>
      <c r="E4" s="7" t="s">
        <v>61</v>
      </c>
      <c r="F4" s="2" t="s">
        <v>60</v>
      </c>
    </row>
    <row r="5" spans="1:7" x14ac:dyDescent="0.2">
      <c r="C5" s="12"/>
      <c r="F5" s="2" t="s">
        <v>59</v>
      </c>
      <c r="G5" s="8">
        <f>[24]Data!O6</f>
        <v>636300</v>
      </c>
    </row>
    <row r="6" spans="1:7" x14ac:dyDescent="0.2">
      <c r="A6" s="7" t="s">
        <v>58</v>
      </c>
      <c r="B6" s="2" t="s">
        <v>57</v>
      </c>
      <c r="C6" s="12">
        <f>[24]Data!C6</f>
        <v>28544006</v>
      </c>
      <c r="D6" s="19"/>
      <c r="F6" s="2" t="s">
        <v>56</v>
      </c>
      <c r="G6" s="8">
        <f>[24]Data!P6</f>
        <v>124063.32999999978</v>
      </c>
    </row>
    <row r="7" spans="1:7" x14ac:dyDescent="0.2">
      <c r="A7" s="7" t="s">
        <v>55</v>
      </c>
      <c r="B7" s="2" t="s">
        <v>54</v>
      </c>
      <c r="C7" s="12">
        <f>[24]Data!D6</f>
        <v>32833</v>
      </c>
      <c r="F7" s="2" t="s">
        <v>53</v>
      </c>
      <c r="G7" s="8">
        <f>[24]Data!Q6</f>
        <v>0</v>
      </c>
    </row>
    <row r="8" spans="1:7" x14ac:dyDescent="0.2">
      <c r="A8" s="7" t="s">
        <v>52</v>
      </c>
      <c r="B8" s="2" t="s">
        <v>51</v>
      </c>
      <c r="C8" s="12">
        <f>C6+C7</f>
        <v>28576839</v>
      </c>
      <c r="F8" s="2" t="s">
        <v>50</v>
      </c>
      <c r="G8" s="6">
        <f>G5+G6-G7</f>
        <v>760363.32999999984</v>
      </c>
    </row>
    <row r="9" spans="1:7" x14ac:dyDescent="0.2">
      <c r="C9" s="12"/>
    </row>
    <row r="10" spans="1:7" x14ac:dyDescent="0.2">
      <c r="A10" s="7" t="s">
        <v>49</v>
      </c>
      <c r="B10" s="2" t="s">
        <v>48</v>
      </c>
      <c r="C10" s="12"/>
      <c r="E10" s="7" t="s">
        <v>47</v>
      </c>
      <c r="F10" s="2" t="s">
        <v>46</v>
      </c>
      <c r="G10" s="13">
        <f>[24]Data!S6</f>
        <v>29901398</v>
      </c>
    </row>
    <row r="11" spans="1:7" x14ac:dyDescent="0.2">
      <c r="B11" s="2" t="s">
        <v>45</v>
      </c>
      <c r="C11" s="18">
        <f>C4-C8</f>
        <v>2076062</v>
      </c>
      <c r="E11" s="7" t="s">
        <v>44</v>
      </c>
      <c r="F11" s="2" t="s">
        <v>43</v>
      </c>
      <c r="G11" s="10">
        <f>ROUND(G5/G10,6)</f>
        <v>2.128E-2</v>
      </c>
    </row>
    <row r="12" spans="1:7" x14ac:dyDescent="0.2">
      <c r="A12" s="5" t="s">
        <v>7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</row>
    <row r="13" spans="1:7" x14ac:dyDescent="0.2">
      <c r="B13" s="2" t="s">
        <v>42</v>
      </c>
      <c r="F13" s="2" t="s">
        <v>41</v>
      </c>
    </row>
    <row r="14" spans="1:7" x14ac:dyDescent="0.2">
      <c r="B14" s="2" t="s">
        <v>40</v>
      </c>
      <c r="C14" s="16" t="str">
        <f>C2</f>
        <v>September-22</v>
      </c>
      <c r="E14" s="7" t="s">
        <v>39</v>
      </c>
      <c r="F14" s="2" t="s">
        <v>38</v>
      </c>
      <c r="G14" s="17">
        <f>[24]Data!U6</f>
        <v>4.5158000000000031E-2</v>
      </c>
    </row>
    <row r="15" spans="1:7" x14ac:dyDescent="0.2">
      <c r="E15" s="7" t="s">
        <v>37</v>
      </c>
      <c r="F15" s="2" t="s">
        <v>36</v>
      </c>
      <c r="G15" s="16" t="str">
        <f>[24]Data!V6</f>
        <v>September-22</v>
      </c>
    </row>
    <row r="16" spans="1:7" x14ac:dyDescent="0.2">
      <c r="A16" s="7" t="s">
        <v>35</v>
      </c>
      <c r="B16" s="2" t="s">
        <v>34</v>
      </c>
      <c r="C16" s="15">
        <f>[24]Data!G6</f>
        <v>1.5247E-2</v>
      </c>
      <c r="E16" s="7" t="s">
        <v>33</v>
      </c>
      <c r="F16" s="2" t="s">
        <v>32</v>
      </c>
      <c r="G16" s="14">
        <f>[24]Data!W6</f>
        <v>6.7699999999999996E-2</v>
      </c>
    </row>
    <row r="17" spans="1:7" x14ac:dyDescent="0.2">
      <c r="A17" s="7" t="s">
        <v>31</v>
      </c>
      <c r="B17" s="2" t="s">
        <v>30</v>
      </c>
      <c r="C17" s="13">
        <f>[24]Data!H6</f>
        <v>28544006</v>
      </c>
    </row>
    <row r="18" spans="1:7" x14ac:dyDescent="0.2">
      <c r="A18" s="7" t="s">
        <v>29</v>
      </c>
      <c r="B18" s="2" t="s">
        <v>28</v>
      </c>
      <c r="C18" s="13">
        <f>[24]Data!I6</f>
        <v>0</v>
      </c>
      <c r="F18" s="2" t="s">
        <v>27</v>
      </c>
    </row>
    <row r="19" spans="1:7" x14ac:dyDescent="0.2">
      <c r="A19" s="7" t="s">
        <v>26</v>
      </c>
      <c r="B19" s="2" t="s">
        <v>25</v>
      </c>
      <c r="C19" s="12">
        <f>C17+C18</f>
        <v>28544006</v>
      </c>
      <c r="E19" s="7" t="s">
        <v>24</v>
      </c>
      <c r="F19" s="2" t="s">
        <v>23</v>
      </c>
      <c r="G19" s="11">
        <f>[24]Data!X6</f>
        <v>0.95484199999999997</v>
      </c>
    </row>
    <row r="20" spans="1:7" x14ac:dyDescent="0.2">
      <c r="A20" s="7" t="s">
        <v>22</v>
      </c>
      <c r="B20" s="2" t="s">
        <v>21</v>
      </c>
      <c r="E20" s="7" t="s">
        <v>20</v>
      </c>
      <c r="F20" s="2" t="s">
        <v>19</v>
      </c>
      <c r="G20" s="10">
        <f>ROUND(G8/G10,6)</f>
        <v>2.5429E-2</v>
      </c>
    </row>
    <row r="21" spans="1:7" x14ac:dyDescent="0.2">
      <c r="B21" s="2" t="s">
        <v>18</v>
      </c>
      <c r="C21" s="8">
        <f>[24]Data!K6</f>
        <v>559287.0399999998</v>
      </c>
      <c r="E21" s="7" t="s">
        <v>17</v>
      </c>
      <c r="F21" s="2" t="s">
        <v>16</v>
      </c>
      <c r="G21" s="10">
        <f>ROUND(G20/G19,6)</f>
        <v>2.6631999999999999E-2</v>
      </c>
    </row>
    <row r="22" spans="1:7" x14ac:dyDescent="0.2">
      <c r="A22" s="7" t="s">
        <v>15</v>
      </c>
      <c r="B22" s="2" t="s">
        <v>14</v>
      </c>
      <c r="C22" s="6"/>
      <c r="E22" s="7" t="s">
        <v>13</v>
      </c>
      <c r="F22" s="2" t="s">
        <v>12</v>
      </c>
      <c r="G22" s="9">
        <f>(G21*100)</f>
        <v>2.6631999999999998</v>
      </c>
    </row>
    <row r="23" spans="1:7" x14ac:dyDescent="0.2">
      <c r="B23" s="2" t="s">
        <v>11</v>
      </c>
      <c r="C23" s="8">
        <f>[24]Data!L6</f>
        <v>435223.71</v>
      </c>
    </row>
    <row r="24" spans="1:7" x14ac:dyDescent="0.2">
      <c r="A24" s="7" t="s">
        <v>10</v>
      </c>
      <c r="B24" s="2" t="s">
        <v>9</v>
      </c>
      <c r="C24" s="6"/>
    </row>
    <row r="25" spans="1:7" x14ac:dyDescent="0.2">
      <c r="B25" s="2" t="s">
        <v>8</v>
      </c>
      <c r="C25" s="6">
        <f>C21-C23</f>
        <v>124063.32999999978</v>
      </c>
    </row>
    <row r="26" spans="1:7" x14ac:dyDescent="0.2">
      <c r="A26" s="5" t="s">
        <v>7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x14ac:dyDescent="0.2">
      <c r="D27" s="20" t="s">
        <v>6</v>
      </c>
      <c r="E27" s="21"/>
      <c r="F27" s="21"/>
    </row>
    <row r="28" spans="1:7" x14ac:dyDescent="0.2">
      <c r="D28" s="4">
        <f>G22</f>
        <v>2.6631999999999998</v>
      </c>
      <c r="E28" s="1" t="s">
        <v>5</v>
      </c>
    </row>
    <row r="29" spans="1:7" x14ac:dyDescent="0.2">
      <c r="D29" s="22">
        <v>44896</v>
      </c>
      <c r="E29" s="21"/>
    </row>
    <row r="31" spans="1:7" x14ac:dyDescent="0.2">
      <c r="A31" s="2" t="s">
        <v>4</v>
      </c>
      <c r="D31" s="3" t="s">
        <v>3</v>
      </c>
      <c r="E31" s="23">
        <f ca="1">TODAY()</f>
        <v>45455</v>
      </c>
      <c r="F31" s="21"/>
    </row>
    <row r="33" spans="1:3" x14ac:dyDescent="0.2">
      <c r="A33" s="20" t="s">
        <v>2</v>
      </c>
      <c r="B33" s="21"/>
      <c r="C33" s="21"/>
    </row>
    <row r="34" spans="1:3" x14ac:dyDescent="0.2">
      <c r="A34" s="2" t="s">
        <v>1</v>
      </c>
    </row>
    <row r="35" spans="1:3" x14ac:dyDescent="0.2">
      <c r="A35" s="20" t="s">
        <v>0</v>
      </c>
      <c r="B35" s="21"/>
      <c r="C35" s="21"/>
    </row>
  </sheetData>
  <sheetProtection sheet="1" objects="1" scenarios="1"/>
  <mergeCells count="5">
    <mergeCell ref="D27:F27"/>
    <mergeCell ref="D29:E29"/>
    <mergeCell ref="E31:F31"/>
    <mergeCell ref="A33:C33"/>
    <mergeCell ref="A35:C35"/>
  </mergeCells>
  <pageMargins left="0.75" right="0.75" top="1" bottom="1" header="0.5" footer="0.5"/>
  <pageSetup orientation="landscape" r:id="rId1"/>
  <headerFooter alignWithMargins="0">
    <oddHeader>&amp;LCompany Name: Clark Energy Cooperative&amp;CMonthly Fuel Adjustment Report&amp;RWholesale Supplier: East Ky Power Coop</oddHead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4F8AE-FD65-4FDA-A534-849BCDFAFC42}">
  <sheetPr codeName="Sheet25"/>
  <dimension ref="A1"/>
  <sheetViews>
    <sheetView workbookViewId="0">
      <selection activeCell="D6" sqref="D6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82FAE-11CE-4B05-8446-CAE03658CF59}">
  <sheetPr codeName="Sheet11">
    <pageSetUpPr fitToPage="1"/>
  </sheetPr>
  <dimension ref="A1:G35"/>
  <sheetViews>
    <sheetView topLeftCell="C1" workbookViewId="0">
      <selection activeCell="G22" sqref="G22"/>
    </sheetView>
  </sheetViews>
  <sheetFormatPr defaultColWidth="9.109375" defaultRowHeight="12" x14ac:dyDescent="0.2"/>
  <cols>
    <col min="1" max="1" width="5.33203125" style="1" customWidth="1"/>
    <col min="2" max="2" width="35" style="1" customWidth="1"/>
    <col min="3" max="3" width="17.88671875" style="1" customWidth="1"/>
    <col min="4" max="4" width="11.44140625" style="1" customWidth="1"/>
    <col min="5" max="5" width="9.5546875" style="1" customWidth="1"/>
    <col min="6" max="6" width="35.6640625" style="1" customWidth="1"/>
    <col min="7" max="7" width="17.88671875" style="1" customWidth="1"/>
    <col min="8" max="16384" width="9.109375" style="1"/>
  </cols>
  <sheetData>
    <row r="1" spans="1:7" x14ac:dyDescent="0.2">
      <c r="B1" s="2" t="s">
        <v>66</v>
      </c>
      <c r="F1" s="2" t="s">
        <v>65</v>
      </c>
    </row>
    <row r="2" spans="1:7" x14ac:dyDescent="0.2">
      <c r="B2" s="2" t="s">
        <v>40</v>
      </c>
      <c r="C2" s="16" t="str">
        <f>[3]Data!A6</f>
        <v>December-20</v>
      </c>
      <c r="F2" s="2" t="s">
        <v>64</v>
      </c>
      <c r="G2" s="16" t="str">
        <f>[3]Data!N6</f>
        <v>January-21</v>
      </c>
    </row>
    <row r="4" spans="1:7" x14ac:dyDescent="0.2">
      <c r="A4" s="7" t="s">
        <v>63</v>
      </c>
      <c r="B4" s="2" t="s">
        <v>62</v>
      </c>
      <c r="C4" s="12">
        <f>[3]Data!B6</f>
        <v>50061348</v>
      </c>
      <c r="E4" s="7" t="s">
        <v>61</v>
      </c>
      <c r="F4" s="2" t="s">
        <v>60</v>
      </c>
    </row>
    <row r="5" spans="1:7" x14ac:dyDescent="0.2">
      <c r="C5" s="12"/>
      <c r="F5" s="2" t="s">
        <v>59</v>
      </c>
      <c r="G5" s="8">
        <f>[3]Data!O6</f>
        <v>-207834</v>
      </c>
    </row>
    <row r="6" spans="1:7" x14ac:dyDescent="0.2">
      <c r="A6" s="7" t="s">
        <v>58</v>
      </c>
      <c r="B6" s="2" t="s">
        <v>57</v>
      </c>
      <c r="C6" s="12">
        <f>[3]Data!C6</f>
        <v>50267570</v>
      </c>
      <c r="D6" s="19"/>
      <c r="F6" s="2" t="s">
        <v>56</v>
      </c>
      <c r="G6" s="8">
        <f>[3]Data!P6</f>
        <v>110060.94000000044</v>
      </c>
    </row>
    <row r="7" spans="1:7" x14ac:dyDescent="0.2">
      <c r="A7" s="7" t="s">
        <v>55</v>
      </c>
      <c r="B7" s="2" t="s">
        <v>54</v>
      </c>
      <c r="C7" s="12">
        <f>[3]Data!D6</f>
        <v>76525</v>
      </c>
      <c r="F7" s="2" t="s">
        <v>53</v>
      </c>
      <c r="G7" s="8">
        <f>[3]Data!Q6</f>
        <v>0</v>
      </c>
    </row>
    <row r="8" spans="1:7" x14ac:dyDescent="0.2">
      <c r="A8" s="7" t="s">
        <v>52</v>
      </c>
      <c r="B8" s="2" t="s">
        <v>51</v>
      </c>
      <c r="C8" s="12">
        <f>C6+C7</f>
        <v>50344095</v>
      </c>
      <c r="F8" s="2" t="s">
        <v>50</v>
      </c>
      <c r="G8" s="6">
        <f>G5+G6-G7</f>
        <v>-97773.059999999561</v>
      </c>
    </row>
    <row r="9" spans="1:7" x14ac:dyDescent="0.2">
      <c r="C9" s="12"/>
    </row>
    <row r="10" spans="1:7" x14ac:dyDescent="0.2">
      <c r="A10" s="7" t="s">
        <v>49</v>
      </c>
      <c r="B10" s="2" t="s">
        <v>48</v>
      </c>
      <c r="C10" s="12"/>
      <c r="E10" s="7" t="s">
        <v>47</v>
      </c>
      <c r="F10" s="2" t="s">
        <v>46</v>
      </c>
      <c r="G10" s="13">
        <f>[3]Data!S6</f>
        <v>52351464</v>
      </c>
    </row>
    <row r="11" spans="1:7" x14ac:dyDescent="0.2">
      <c r="B11" s="2" t="s">
        <v>45</v>
      </c>
      <c r="C11" s="18">
        <f>C4-C8</f>
        <v>-282747</v>
      </c>
      <c r="E11" s="7" t="s">
        <v>44</v>
      </c>
      <c r="F11" s="2" t="s">
        <v>43</v>
      </c>
      <c r="G11" s="10">
        <f>ROUND(G5/G10,6)</f>
        <v>-3.9699999999999996E-3</v>
      </c>
    </row>
    <row r="12" spans="1:7" x14ac:dyDescent="0.2">
      <c r="A12" s="5" t="s">
        <v>7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</row>
    <row r="13" spans="1:7" x14ac:dyDescent="0.2">
      <c r="B13" s="2" t="s">
        <v>42</v>
      </c>
      <c r="F13" s="2" t="s">
        <v>41</v>
      </c>
    </row>
    <row r="14" spans="1:7" x14ac:dyDescent="0.2">
      <c r="B14" s="2" t="s">
        <v>40</v>
      </c>
      <c r="C14" s="16" t="str">
        <f>C2</f>
        <v>December-20</v>
      </c>
      <c r="E14" s="7" t="s">
        <v>39</v>
      </c>
      <c r="F14" s="2" t="s">
        <v>38</v>
      </c>
      <c r="G14" s="17">
        <f>[3]Data!U6</f>
        <v>3.8030000000000008E-2</v>
      </c>
    </row>
    <row r="15" spans="1:7" x14ac:dyDescent="0.2">
      <c r="E15" s="7" t="s">
        <v>37</v>
      </c>
      <c r="F15" s="2" t="s">
        <v>36</v>
      </c>
      <c r="G15" s="16" t="str">
        <f>[3]Data!V6</f>
        <v>December-20</v>
      </c>
    </row>
    <row r="16" spans="1:7" x14ac:dyDescent="0.2">
      <c r="A16" s="7" t="s">
        <v>35</v>
      </c>
      <c r="B16" s="2" t="s">
        <v>34</v>
      </c>
      <c r="C16" s="15">
        <f>[3]Data!G6</f>
        <v>-5.8830000000000002E-3</v>
      </c>
      <c r="E16" s="7" t="s">
        <v>33</v>
      </c>
      <c r="F16" s="2" t="s">
        <v>32</v>
      </c>
      <c r="G16" s="14">
        <f>[3]Data!W6</f>
        <v>-5.5999999999999999E-3</v>
      </c>
    </row>
    <row r="17" spans="1:7" x14ac:dyDescent="0.2">
      <c r="A17" s="7" t="s">
        <v>31</v>
      </c>
      <c r="B17" s="2" t="s">
        <v>30</v>
      </c>
      <c r="C17" s="13">
        <f>[3]Data!H6</f>
        <v>50267570</v>
      </c>
    </row>
    <row r="18" spans="1:7" x14ac:dyDescent="0.2">
      <c r="A18" s="7" t="s">
        <v>29</v>
      </c>
      <c r="B18" s="2" t="s">
        <v>28</v>
      </c>
      <c r="C18" s="13">
        <f>[3]Data!I6</f>
        <v>0</v>
      </c>
      <c r="F18" s="2" t="s">
        <v>27</v>
      </c>
    </row>
    <row r="19" spans="1:7" x14ac:dyDescent="0.2">
      <c r="A19" s="7" t="s">
        <v>26</v>
      </c>
      <c r="B19" s="2" t="s">
        <v>25</v>
      </c>
      <c r="C19" s="12">
        <f>C17+C18</f>
        <v>50267570</v>
      </c>
      <c r="E19" s="7" t="s">
        <v>24</v>
      </c>
      <c r="F19" s="2" t="s">
        <v>23</v>
      </c>
      <c r="G19" s="11">
        <f>[3]Data!X6</f>
        <v>0.96196999999999999</v>
      </c>
    </row>
    <row r="20" spans="1:7" x14ac:dyDescent="0.2">
      <c r="A20" s="7" t="s">
        <v>22</v>
      </c>
      <c r="B20" s="2" t="s">
        <v>21</v>
      </c>
      <c r="E20" s="7" t="s">
        <v>20</v>
      </c>
      <c r="F20" s="2" t="s">
        <v>19</v>
      </c>
      <c r="G20" s="10">
        <f>ROUND(G8/G10,6)</f>
        <v>-1.8680000000000001E-3</v>
      </c>
    </row>
    <row r="21" spans="1:7" x14ac:dyDescent="0.2">
      <c r="B21" s="2" t="s">
        <v>18</v>
      </c>
      <c r="C21" s="8">
        <f>[3]Data!K6</f>
        <v>-185664.91999999955</v>
      </c>
      <c r="E21" s="7" t="s">
        <v>17</v>
      </c>
      <c r="F21" s="2" t="s">
        <v>16</v>
      </c>
      <c r="G21" s="10">
        <f>ROUND(G20/G19,6)</f>
        <v>-1.9419999999999999E-3</v>
      </c>
    </row>
    <row r="22" spans="1:7" x14ac:dyDescent="0.2">
      <c r="A22" s="7" t="s">
        <v>15</v>
      </c>
      <c r="B22" s="2" t="s">
        <v>14</v>
      </c>
      <c r="C22" s="6"/>
      <c r="E22" s="7" t="s">
        <v>13</v>
      </c>
      <c r="F22" s="2" t="s">
        <v>12</v>
      </c>
      <c r="G22" s="9">
        <f>(G21*100)</f>
        <v>-0.19419999999999998</v>
      </c>
    </row>
    <row r="23" spans="1:7" x14ac:dyDescent="0.2">
      <c r="B23" s="2" t="s">
        <v>11</v>
      </c>
      <c r="C23" s="8">
        <f>[3]Data!L6</f>
        <v>-295725.86</v>
      </c>
    </row>
    <row r="24" spans="1:7" x14ac:dyDescent="0.2">
      <c r="A24" s="7" t="s">
        <v>10</v>
      </c>
      <c r="B24" s="2" t="s">
        <v>9</v>
      </c>
      <c r="C24" s="6"/>
    </row>
    <row r="25" spans="1:7" x14ac:dyDescent="0.2">
      <c r="B25" s="2" t="s">
        <v>8</v>
      </c>
      <c r="C25" s="6">
        <f>C21-C23</f>
        <v>110060.94000000044</v>
      </c>
    </row>
    <row r="26" spans="1:7" x14ac:dyDescent="0.2">
      <c r="A26" s="5" t="s">
        <v>7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x14ac:dyDescent="0.2">
      <c r="D27" s="20" t="s">
        <v>6</v>
      </c>
      <c r="E27" s="21"/>
      <c r="F27" s="21"/>
    </row>
    <row r="28" spans="1:7" x14ac:dyDescent="0.2">
      <c r="D28" s="4">
        <f>G22</f>
        <v>-0.19419999999999998</v>
      </c>
      <c r="E28" s="1" t="s">
        <v>5</v>
      </c>
    </row>
    <row r="29" spans="1:7" x14ac:dyDescent="0.2">
      <c r="D29" s="22">
        <v>44256</v>
      </c>
      <c r="E29" s="21"/>
    </row>
    <row r="31" spans="1:7" x14ac:dyDescent="0.2">
      <c r="A31" s="2" t="s">
        <v>4</v>
      </c>
      <c r="D31" s="3" t="s">
        <v>3</v>
      </c>
      <c r="E31" s="23">
        <f ca="1">TODAY()</f>
        <v>45455</v>
      </c>
      <c r="F31" s="21"/>
    </row>
    <row r="33" spans="1:3" x14ac:dyDescent="0.2">
      <c r="A33" s="20" t="s">
        <v>2</v>
      </c>
      <c r="B33" s="21"/>
      <c r="C33" s="21"/>
    </row>
    <row r="34" spans="1:3" x14ac:dyDescent="0.2">
      <c r="A34" s="2" t="s">
        <v>1</v>
      </c>
    </row>
    <row r="35" spans="1:3" x14ac:dyDescent="0.2">
      <c r="A35" s="20" t="s">
        <v>0</v>
      </c>
      <c r="B35" s="21"/>
      <c r="C35" s="21"/>
    </row>
  </sheetData>
  <sheetProtection sheet="1" objects="1" scenarios="1"/>
  <mergeCells count="5">
    <mergeCell ref="D27:F27"/>
    <mergeCell ref="D29:E29"/>
    <mergeCell ref="E31:F31"/>
    <mergeCell ref="A33:C33"/>
    <mergeCell ref="A35:C35"/>
  </mergeCells>
  <pageMargins left="0.75" right="0.75" top="1" bottom="1" header="0.5" footer="0.5"/>
  <pageSetup orientation="landscape" r:id="rId1"/>
  <headerFooter alignWithMargins="0">
    <oddHeader>&amp;LCompany Name: Clark Energy Cooperative&amp;CMonthly Fuel Adjustment Report&amp;RWholesale Supplier: East Ky Power Coop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9E2D0-31AF-4980-8602-B263C0EAD5B3}">
  <sheetPr codeName="Sheet12">
    <pageSetUpPr fitToPage="1"/>
  </sheetPr>
  <dimension ref="A1:G35"/>
  <sheetViews>
    <sheetView topLeftCell="D1" workbookViewId="0">
      <selection activeCell="H20" sqref="H20"/>
    </sheetView>
  </sheetViews>
  <sheetFormatPr defaultColWidth="9.109375" defaultRowHeight="12" x14ac:dyDescent="0.2"/>
  <cols>
    <col min="1" max="1" width="5.33203125" style="1" customWidth="1"/>
    <col min="2" max="2" width="35" style="1" customWidth="1"/>
    <col min="3" max="3" width="17.88671875" style="1" customWidth="1"/>
    <col min="4" max="4" width="11.44140625" style="1" customWidth="1"/>
    <col min="5" max="5" width="9.5546875" style="1" customWidth="1"/>
    <col min="6" max="6" width="35.6640625" style="1" customWidth="1"/>
    <col min="7" max="7" width="17.88671875" style="1" customWidth="1"/>
    <col min="8" max="16384" width="9.109375" style="1"/>
  </cols>
  <sheetData>
    <row r="1" spans="1:7" x14ac:dyDescent="0.2">
      <c r="B1" s="2" t="s">
        <v>66</v>
      </c>
      <c r="F1" s="2" t="s">
        <v>65</v>
      </c>
    </row>
    <row r="2" spans="1:7" x14ac:dyDescent="0.2">
      <c r="B2" s="2" t="s">
        <v>40</v>
      </c>
      <c r="C2" s="16" t="str">
        <f>[4]Data!A6</f>
        <v>January-21</v>
      </c>
      <c r="F2" s="2" t="s">
        <v>64</v>
      </c>
      <c r="G2" s="16" t="str">
        <f>[4]Data!N6</f>
        <v>February-21</v>
      </c>
    </row>
    <row r="4" spans="1:7" x14ac:dyDescent="0.2">
      <c r="A4" s="7" t="s">
        <v>63</v>
      </c>
      <c r="B4" s="2" t="s">
        <v>62</v>
      </c>
      <c r="C4" s="12">
        <f>[4]Data!B6</f>
        <v>52351464</v>
      </c>
      <c r="E4" s="7" t="s">
        <v>61</v>
      </c>
      <c r="F4" s="2" t="s">
        <v>60</v>
      </c>
    </row>
    <row r="5" spans="1:7" x14ac:dyDescent="0.2">
      <c r="C5" s="12"/>
      <c r="F5" s="2" t="s">
        <v>59</v>
      </c>
      <c r="G5" s="8">
        <f>[4]Data!O6</f>
        <v>-242477</v>
      </c>
    </row>
    <row r="6" spans="1:7" x14ac:dyDescent="0.2">
      <c r="A6" s="7" t="s">
        <v>58</v>
      </c>
      <c r="B6" s="2" t="s">
        <v>57</v>
      </c>
      <c r="C6" s="12">
        <f>[4]Data!C6</f>
        <v>48507120</v>
      </c>
      <c r="D6" s="19"/>
      <c r="F6" s="2" t="s">
        <v>56</v>
      </c>
      <c r="G6" s="8">
        <f>[4]Data!P6</f>
        <v>2055.9599999999919</v>
      </c>
    </row>
    <row r="7" spans="1:7" x14ac:dyDescent="0.2">
      <c r="A7" s="7" t="s">
        <v>55</v>
      </c>
      <c r="B7" s="2" t="s">
        <v>54</v>
      </c>
      <c r="C7" s="12">
        <f>[4]Data!D6</f>
        <v>79904</v>
      </c>
      <c r="F7" s="2" t="s">
        <v>53</v>
      </c>
      <c r="G7" s="8">
        <f>[4]Data!Q6</f>
        <v>0</v>
      </c>
    </row>
    <row r="8" spans="1:7" x14ac:dyDescent="0.2">
      <c r="A8" s="7" t="s">
        <v>52</v>
      </c>
      <c r="B8" s="2" t="s">
        <v>51</v>
      </c>
      <c r="C8" s="12">
        <f>C6+C7</f>
        <v>48587024</v>
      </c>
      <c r="F8" s="2" t="s">
        <v>50</v>
      </c>
      <c r="G8" s="6">
        <f>G5+G6-G7</f>
        <v>-240421.04</v>
      </c>
    </row>
    <row r="9" spans="1:7" x14ac:dyDescent="0.2">
      <c r="C9" s="12"/>
    </row>
    <row r="10" spans="1:7" x14ac:dyDescent="0.2">
      <c r="A10" s="7" t="s">
        <v>49</v>
      </c>
      <c r="B10" s="2" t="s">
        <v>48</v>
      </c>
      <c r="C10" s="12"/>
      <c r="E10" s="7" t="s">
        <v>47</v>
      </c>
      <c r="F10" s="2" t="s">
        <v>46</v>
      </c>
      <c r="G10" s="13">
        <f>[4]Data!S6</f>
        <v>49688283</v>
      </c>
    </row>
    <row r="11" spans="1:7" x14ac:dyDescent="0.2">
      <c r="B11" s="2" t="s">
        <v>45</v>
      </c>
      <c r="C11" s="18">
        <f>C4-C8</f>
        <v>3764440</v>
      </c>
      <c r="E11" s="7" t="s">
        <v>44</v>
      </c>
      <c r="F11" s="2" t="s">
        <v>43</v>
      </c>
      <c r="G11" s="10">
        <f>ROUND(G5/G10,6)</f>
        <v>-4.8799999999999998E-3</v>
      </c>
    </row>
    <row r="12" spans="1:7" x14ac:dyDescent="0.2">
      <c r="A12" s="5" t="s">
        <v>7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</row>
    <row r="13" spans="1:7" x14ac:dyDescent="0.2">
      <c r="B13" s="2" t="s">
        <v>42</v>
      </c>
      <c r="F13" s="2" t="s">
        <v>41</v>
      </c>
    </row>
    <row r="14" spans="1:7" x14ac:dyDescent="0.2">
      <c r="B14" s="2" t="s">
        <v>40</v>
      </c>
      <c r="C14" s="16" t="str">
        <f>C2</f>
        <v>January-21</v>
      </c>
      <c r="E14" s="7" t="s">
        <v>39</v>
      </c>
      <c r="F14" s="2" t="s">
        <v>38</v>
      </c>
      <c r="G14" s="17">
        <f>[4]Data!U6</f>
        <v>4.4648000000000021E-2</v>
      </c>
    </row>
    <row r="15" spans="1:7" x14ac:dyDescent="0.2">
      <c r="E15" s="7" t="s">
        <v>37</v>
      </c>
      <c r="F15" s="2" t="s">
        <v>36</v>
      </c>
      <c r="G15" s="16" t="str">
        <f>[4]Data!V6</f>
        <v>January-21</v>
      </c>
    </row>
    <row r="16" spans="1:7" x14ac:dyDescent="0.2">
      <c r="A16" s="7" t="s">
        <v>35</v>
      </c>
      <c r="B16" s="2" t="s">
        <v>34</v>
      </c>
      <c r="C16" s="15">
        <f>[4]Data!G6</f>
        <v>-3.3019999999999998E-3</v>
      </c>
      <c r="E16" s="7" t="s">
        <v>33</v>
      </c>
      <c r="F16" s="2" t="s">
        <v>32</v>
      </c>
      <c r="G16" s="14">
        <f>[4]Data!W6</f>
        <v>7.1900000000000006E-2</v>
      </c>
    </row>
    <row r="17" spans="1:7" x14ac:dyDescent="0.2">
      <c r="A17" s="7" t="s">
        <v>31</v>
      </c>
      <c r="B17" s="2" t="s">
        <v>30</v>
      </c>
      <c r="C17" s="13">
        <f>[4]Data!H6</f>
        <v>48507120</v>
      </c>
    </row>
    <row r="18" spans="1:7" x14ac:dyDescent="0.2">
      <c r="A18" s="7" t="s">
        <v>29</v>
      </c>
      <c r="B18" s="2" t="s">
        <v>28</v>
      </c>
      <c r="C18" s="13">
        <f>[4]Data!I6</f>
        <v>0</v>
      </c>
      <c r="F18" s="2" t="s">
        <v>27</v>
      </c>
    </row>
    <row r="19" spans="1:7" x14ac:dyDescent="0.2">
      <c r="A19" s="7" t="s">
        <v>26</v>
      </c>
      <c r="B19" s="2" t="s">
        <v>25</v>
      </c>
      <c r="C19" s="12">
        <f>C17+C18</f>
        <v>48507120</v>
      </c>
      <c r="E19" s="7" t="s">
        <v>24</v>
      </c>
      <c r="F19" s="2" t="s">
        <v>23</v>
      </c>
      <c r="G19" s="11">
        <f>[4]Data!X6</f>
        <v>0.95535199999999998</v>
      </c>
    </row>
    <row r="20" spans="1:7" x14ac:dyDescent="0.2">
      <c r="A20" s="7" t="s">
        <v>22</v>
      </c>
      <c r="B20" s="2" t="s">
        <v>21</v>
      </c>
      <c r="E20" s="7" t="s">
        <v>20</v>
      </c>
      <c r="F20" s="2" t="s">
        <v>19</v>
      </c>
      <c r="G20" s="10">
        <f>ROUND(G8/G10,6)</f>
        <v>-4.8390000000000004E-3</v>
      </c>
    </row>
    <row r="21" spans="1:7" x14ac:dyDescent="0.2">
      <c r="B21" s="2" t="s">
        <v>18</v>
      </c>
      <c r="C21" s="8">
        <f>[4]Data!K6</f>
        <v>-157872.08000000002</v>
      </c>
      <c r="E21" s="7" t="s">
        <v>17</v>
      </c>
      <c r="F21" s="2" t="s">
        <v>16</v>
      </c>
      <c r="G21" s="10">
        <f>ROUND(G20/G19,6)</f>
        <v>-5.0650000000000001E-3</v>
      </c>
    </row>
    <row r="22" spans="1:7" x14ac:dyDescent="0.2">
      <c r="A22" s="7" t="s">
        <v>15</v>
      </c>
      <c r="B22" s="2" t="s">
        <v>14</v>
      </c>
      <c r="C22" s="6"/>
      <c r="E22" s="7" t="s">
        <v>13</v>
      </c>
      <c r="F22" s="2" t="s">
        <v>12</v>
      </c>
      <c r="G22" s="9">
        <f>(G21*100)</f>
        <v>-0.50649999999999995</v>
      </c>
    </row>
    <row r="23" spans="1:7" x14ac:dyDescent="0.2">
      <c r="B23" s="2" t="s">
        <v>11</v>
      </c>
      <c r="C23" s="8">
        <f>[4]Data!L6</f>
        <v>-159928.04</v>
      </c>
    </row>
    <row r="24" spans="1:7" x14ac:dyDescent="0.2">
      <c r="A24" s="7" t="s">
        <v>10</v>
      </c>
      <c r="B24" s="2" t="s">
        <v>9</v>
      </c>
      <c r="C24" s="6"/>
    </row>
    <row r="25" spans="1:7" x14ac:dyDescent="0.2">
      <c r="B25" s="2" t="s">
        <v>8</v>
      </c>
      <c r="C25" s="6">
        <f>C21-C23</f>
        <v>2055.9599999999919</v>
      </c>
    </row>
    <row r="26" spans="1:7" x14ac:dyDescent="0.2">
      <c r="A26" s="5" t="s">
        <v>7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x14ac:dyDescent="0.2">
      <c r="D27" s="20" t="s">
        <v>6</v>
      </c>
      <c r="E27" s="21"/>
      <c r="F27" s="21"/>
    </row>
    <row r="28" spans="1:7" x14ac:dyDescent="0.2">
      <c r="D28" s="4">
        <f>G22</f>
        <v>-0.50649999999999995</v>
      </c>
      <c r="E28" s="1" t="s">
        <v>5</v>
      </c>
    </row>
    <row r="29" spans="1:7" x14ac:dyDescent="0.2">
      <c r="D29" s="22">
        <v>44287</v>
      </c>
      <c r="E29" s="21"/>
    </row>
    <row r="31" spans="1:7" x14ac:dyDescent="0.2">
      <c r="A31" s="2" t="s">
        <v>4</v>
      </c>
      <c r="D31" s="3" t="s">
        <v>3</v>
      </c>
      <c r="E31" s="23">
        <f ca="1">TODAY()</f>
        <v>45455</v>
      </c>
      <c r="F31" s="21"/>
    </row>
    <row r="33" spans="1:3" x14ac:dyDescent="0.2">
      <c r="A33" s="20" t="s">
        <v>2</v>
      </c>
      <c r="B33" s="21"/>
      <c r="C33" s="21"/>
    </row>
    <row r="34" spans="1:3" x14ac:dyDescent="0.2">
      <c r="A34" s="2" t="s">
        <v>1</v>
      </c>
    </row>
    <row r="35" spans="1:3" x14ac:dyDescent="0.2">
      <c r="A35" s="20" t="s">
        <v>0</v>
      </c>
      <c r="B35" s="21"/>
      <c r="C35" s="21"/>
    </row>
  </sheetData>
  <sheetProtection sheet="1" objects="1" scenarios="1"/>
  <mergeCells count="5">
    <mergeCell ref="D27:F27"/>
    <mergeCell ref="D29:E29"/>
    <mergeCell ref="E31:F31"/>
    <mergeCell ref="A33:C33"/>
    <mergeCell ref="A35:C35"/>
  </mergeCells>
  <pageMargins left="0.75" right="0.75" top="1" bottom="1" header="0.5" footer="0.5"/>
  <pageSetup orientation="landscape" r:id="rId1"/>
  <headerFooter alignWithMargins="0">
    <oddHeader>&amp;LCompany Name: Clark Energy Cooperative&amp;CMonthly Fuel Adjustment Report&amp;RWholesale Supplier: East Ky Power Coop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1770F-DF45-428F-BDCA-579A23411483}">
  <sheetPr codeName="Sheet13">
    <pageSetUpPr fitToPage="1"/>
  </sheetPr>
  <dimension ref="A1:G35"/>
  <sheetViews>
    <sheetView topLeftCell="D1" workbookViewId="0">
      <selection activeCell="H16" sqref="H16"/>
    </sheetView>
  </sheetViews>
  <sheetFormatPr defaultColWidth="9.109375" defaultRowHeight="12" x14ac:dyDescent="0.2"/>
  <cols>
    <col min="1" max="1" width="5.33203125" style="1" customWidth="1"/>
    <col min="2" max="2" width="35" style="1" customWidth="1"/>
    <col min="3" max="3" width="17.88671875" style="1" customWidth="1"/>
    <col min="4" max="4" width="11.44140625" style="1" customWidth="1"/>
    <col min="5" max="5" width="9.5546875" style="1" customWidth="1"/>
    <col min="6" max="6" width="35.6640625" style="1" customWidth="1"/>
    <col min="7" max="7" width="17.88671875" style="1" customWidth="1"/>
    <col min="8" max="16384" width="9.109375" style="1"/>
  </cols>
  <sheetData>
    <row r="1" spans="1:7" x14ac:dyDescent="0.2">
      <c r="B1" s="2" t="s">
        <v>66</v>
      </c>
      <c r="F1" s="2" t="s">
        <v>65</v>
      </c>
    </row>
    <row r="2" spans="1:7" x14ac:dyDescent="0.2">
      <c r="B2" s="2" t="s">
        <v>40</v>
      </c>
      <c r="C2" s="16" t="str">
        <f>[5]Data!A6</f>
        <v>February-21</v>
      </c>
      <c r="F2" s="2" t="s">
        <v>64</v>
      </c>
      <c r="G2" s="16" t="str">
        <f>[5]Data!N6</f>
        <v>March-21</v>
      </c>
    </row>
    <row r="4" spans="1:7" x14ac:dyDescent="0.2">
      <c r="A4" s="7" t="s">
        <v>63</v>
      </c>
      <c r="B4" s="2" t="s">
        <v>62</v>
      </c>
      <c r="C4" s="12">
        <f>[5]Data!B6</f>
        <v>49688283</v>
      </c>
      <c r="E4" s="7" t="s">
        <v>61</v>
      </c>
      <c r="F4" s="2" t="s">
        <v>60</v>
      </c>
    </row>
    <row r="5" spans="1:7" x14ac:dyDescent="0.2">
      <c r="C5" s="12"/>
      <c r="F5" s="2" t="s">
        <v>59</v>
      </c>
      <c r="G5" s="8">
        <f>[5]Data!O6</f>
        <v>76984</v>
      </c>
    </row>
    <row r="6" spans="1:7" x14ac:dyDescent="0.2">
      <c r="A6" s="7" t="s">
        <v>58</v>
      </c>
      <c r="B6" s="2" t="s">
        <v>57</v>
      </c>
      <c r="C6" s="12">
        <f>[5]Data!C6</f>
        <v>43331626</v>
      </c>
      <c r="D6" s="19"/>
      <c r="F6" s="2" t="s">
        <v>56</v>
      </c>
      <c r="G6" s="8">
        <f>[5]Data!P6</f>
        <v>-13634.279999999562</v>
      </c>
    </row>
    <row r="7" spans="1:7" x14ac:dyDescent="0.2">
      <c r="A7" s="7" t="s">
        <v>55</v>
      </c>
      <c r="B7" s="2" t="s">
        <v>54</v>
      </c>
      <c r="C7" s="12">
        <f>[5]Data!D6</f>
        <v>51319</v>
      </c>
      <c r="F7" s="2" t="s">
        <v>53</v>
      </c>
      <c r="G7" s="8">
        <f>[5]Data!Q6</f>
        <v>0</v>
      </c>
    </row>
    <row r="8" spans="1:7" x14ac:dyDescent="0.2">
      <c r="A8" s="7" t="s">
        <v>52</v>
      </c>
      <c r="B8" s="2" t="s">
        <v>51</v>
      </c>
      <c r="C8" s="12">
        <f>C6+C7</f>
        <v>43382945</v>
      </c>
      <c r="F8" s="2" t="s">
        <v>50</v>
      </c>
      <c r="G8" s="6">
        <f>G5+G6-G7</f>
        <v>63349.720000000438</v>
      </c>
    </row>
    <row r="9" spans="1:7" x14ac:dyDescent="0.2">
      <c r="C9" s="12"/>
    </row>
    <row r="10" spans="1:7" x14ac:dyDescent="0.2">
      <c r="A10" s="7" t="s">
        <v>49</v>
      </c>
      <c r="B10" s="2" t="s">
        <v>48</v>
      </c>
      <c r="C10" s="12"/>
      <c r="E10" s="7" t="s">
        <v>47</v>
      </c>
      <c r="F10" s="2" t="s">
        <v>46</v>
      </c>
      <c r="G10" s="13">
        <f>[5]Data!S6</f>
        <v>35806045</v>
      </c>
    </row>
    <row r="11" spans="1:7" x14ac:dyDescent="0.2">
      <c r="B11" s="2" t="s">
        <v>45</v>
      </c>
      <c r="C11" s="18">
        <f>C4-C8</f>
        <v>6305338</v>
      </c>
      <c r="E11" s="7" t="s">
        <v>44</v>
      </c>
      <c r="F11" s="2" t="s">
        <v>43</v>
      </c>
      <c r="G11" s="10">
        <f>ROUND(G5/G10,6)</f>
        <v>2.15E-3</v>
      </c>
    </row>
    <row r="12" spans="1:7" x14ac:dyDescent="0.2">
      <c r="A12" s="5" t="s">
        <v>7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</row>
    <row r="13" spans="1:7" x14ac:dyDescent="0.2">
      <c r="B13" s="2" t="s">
        <v>42</v>
      </c>
      <c r="F13" s="2" t="s">
        <v>41</v>
      </c>
    </row>
    <row r="14" spans="1:7" x14ac:dyDescent="0.2">
      <c r="B14" s="2" t="s">
        <v>40</v>
      </c>
      <c r="C14" s="16" t="str">
        <f>C2</f>
        <v>February-21</v>
      </c>
      <c r="E14" s="7" t="s">
        <v>39</v>
      </c>
      <c r="F14" s="2" t="s">
        <v>38</v>
      </c>
      <c r="G14" s="17">
        <f>[5]Data!U6</f>
        <v>4.4524000000000008E-2</v>
      </c>
    </row>
    <row r="15" spans="1:7" x14ac:dyDescent="0.2">
      <c r="E15" s="7" t="s">
        <v>37</v>
      </c>
      <c r="F15" s="2" t="s">
        <v>36</v>
      </c>
      <c r="G15" s="16" t="str">
        <f>[5]Data!V6</f>
        <v>February-21</v>
      </c>
    </row>
    <row r="16" spans="1:7" x14ac:dyDescent="0.2">
      <c r="A16" s="7" t="s">
        <v>35</v>
      </c>
      <c r="B16" s="2" t="s">
        <v>34</v>
      </c>
      <c r="C16" s="15">
        <f>[5]Data!G6</f>
        <v>-1.9419999999999999E-3</v>
      </c>
      <c r="E16" s="7" t="s">
        <v>33</v>
      </c>
      <c r="F16" s="2" t="s">
        <v>32</v>
      </c>
      <c r="G16" s="14">
        <f>[5]Data!W6</f>
        <v>0.12690000000000001</v>
      </c>
    </row>
    <row r="17" spans="1:7" x14ac:dyDescent="0.2">
      <c r="A17" s="7" t="s">
        <v>31</v>
      </c>
      <c r="B17" s="2" t="s">
        <v>30</v>
      </c>
      <c r="C17" s="13">
        <f>[5]Data!H6</f>
        <v>43331626</v>
      </c>
    </row>
    <row r="18" spans="1:7" x14ac:dyDescent="0.2">
      <c r="A18" s="7" t="s">
        <v>29</v>
      </c>
      <c r="B18" s="2" t="s">
        <v>28</v>
      </c>
      <c r="C18" s="13">
        <f>[5]Data!I6</f>
        <v>0</v>
      </c>
      <c r="F18" s="2" t="s">
        <v>27</v>
      </c>
    </row>
    <row r="19" spans="1:7" x14ac:dyDescent="0.2">
      <c r="A19" s="7" t="s">
        <v>26</v>
      </c>
      <c r="B19" s="2" t="s">
        <v>25</v>
      </c>
      <c r="C19" s="12">
        <f>C17+C18</f>
        <v>43331626</v>
      </c>
      <c r="E19" s="7" t="s">
        <v>24</v>
      </c>
      <c r="F19" s="2" t="s">
        <v>23</v>
      </c>
      <c r="G19" s="11">
        <f>[5]Data!X6</f>
        <v>0.95547599999999999</v>
      </c>
    </row>
    <row r="20" spans="1:7" x14ac:dyDescent="0.2">
      <c r="A20" s="7" t="s">
        <v>22</v>
      </c>
      <c r="B20" s="2" t="s">
        <v>21</v>
      </c>
      <c r="E20" s="7" t="s">
        <v>20</v>
      </c>
      <c r="F20" s="2" t="s">
        <v>19</v>
      </c>
      <c r="G20" s="10">
        <f>ROUND(G8/G10,6)</f>
        <v>1.769E-3</v>
      </c>
    </row>
    <row r="21" spans="1:7" x14ac:dyDescent="0.2">
      <c r="B21" s="2" t="s">
        <v>18</v>
      </c>
      <c r="C21" s="8">
        <f>[5]Data!K6</f>
        <v>-97773.059999999561</v>
      </c>
      <c r="E21" s="7" t="s">
        <v>17</v>
      </c>
      <c r="F21" s="2" t="s">
        <v>16</v>
      </c>
      <c r="G21" s="10">
        <f>ROUND(G20/G19,6)</f>
        <v>1.851E-3</v>
      </c>
    </row>
    <row r="22" spans="1:7" x14ac:dyDescent="0.2">
      <c r="A22" s="7" t="s">
        <v>15</v>
      </c>
      <c r="B22" s="2" t="s">
        <v>14</v>
      </c>
      <c r="C22" s="6"/>
      <c r="E22" s="7" t="s">
        <v>13</v>
      </c>
      <c r="F22" s="2" t="s">
        <v>12</v>
      </c>
      <c r="G22" s="9">
        <f>(G21*100)</f>
        <v>0.18509999999999999</v>
      </c>
    </row>
    <row r="23" spans="1:7" x14ac:dyDescent="0.2">
      <c r="B23" s="2" t="s">
        <v>11</v>
      </c>
      <c r="C23" s="8">
        <f>[5]Data!L6</f>
        <v>-84138.78</v>
      </c>
    </row>
    <row r="24" spans="1:7" x14ac:dyDescent="0.2">
      <c r="A24" s="7" t="s">
        <v>10</v>
      </c>
      <c r="B24" s="2" t="s">
        <v>9</v>
      </c>
      <c r="C24" s="6"/>
    </row>
    <row r="25" spans="1:7" x14ac:dyDescent="0.2">
      <c r="B25" s="2" t="s">
        <v>8</v>
      </c>
      <c r="C25" s="6">
        <f>C21-C23</f>
        <v>-13634.279999999562</v>
      </c>
    </row>
    <row r="26" spans="1:7" x14ac:dyDescent="0.2">
      <c r="A26" s="5" t="s">
        <v>7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x14ac:dyDescent="0.2">
      <c r="D27" s="20" t="s">
        <v>6</v>
      </c>
      <c r="E27" s="21"/>
      <c r="F27" s="21"/>
    </row>
    <row r="28" spans="1:7" x14ac:dyDescent="0.2">
      <c r="D28" s="4">
        <f>G22</f>
        <v>0.18509999999999999</v>
      </c>
      <c r="E28" s="1" t="s">
        <v>5</v>
      </c>
    </row>
    <row r="29" spans="1:7" x14ac:dyDescent="0.2">
      <c r="D29" s="22">
        <v>44317</v>
      </c>
      <c r="E29" s="21"/>
    </row>
    <row r="31" spans="1:7" x14ac:dyDescent="0.2">
      <c r="A31" s="2" t="s">
        <v>4</v>
      </c>
      <c r="D31" s="3" t="s">
        <v>3</v>
      </c>
      <c r="E31" s="23">
        <f ca="1">TODAY()</f>
        <v>45455</v>
      </c>
      <c r="F31" s="21"/>
    </row>
    <row r="33" spans="1:3" x14ac:dyDescent="0.2">
      <c r="A33" s="20" t="s">
        <v>2</v>
      </c>
      <c r="B33" s="21"/>
      <c r="C33" s="21"/>
    </row>
    <row r="34" spans="1:3" x14ac:dyDescent="0.2">
      <c r="A34" s="2" t="s">
        <v>1</v>
      </c>
    </row>
    <row r="35" spans="1:3" x14ac:dyDescent="0.2">
      <c r="A35" s="20" t="s">
        <v>0</v>
      </c>
      <c r="B35" s="21"/>
      <c r="C35" s="21"/>
    </row>
  </sheetData>
  <sheetProtection sheet="1" objects="1" scenarios="1"/>
  <mergeCells count="5">
    <mergeCell ref="D27:F27"/>
    <mergeCell ref="D29:E29"/>
    <mergeCell ref="E31:F31"/>
    <mergeCell ref="A33:C33"/>
    <mergeCell ref="A35:C35"/>
  </mergeCells>
  <pageMargins left="0.75" right="0.75" top="1" bottom="1" header="0.5" footer="0.5"/>
  <pageSetup orientation="landscape" r:id="rId1"/>
  <headerFooter alignWithMargins="0">
    <oddHeader>&amp;LCompany Name: Clark Energy Cooperative&amp;CMonthly Fuel Adjustment Report&amp;RWholesale Supplier: East Ky Power Coop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0EC80-BA1A-4914-88B4-6EB1D6D21E54}">
  <sheetPr codeName="Sheet24">
    <pageSetUpPr fitToPage="1"/>
  </sheetPr>
  <dimension ref="A1:G35"/>
  <sheetViews>
    <sheetView topLeftCell="C1" workbookViewId="0">
      <selection activeCell="G28" sqref="G28"/>
    </sheetView>
  </sheetViews>
  <sheetFormatPr defaultColWidth="9.109375" defaultRowHeight="12" x14ac:dyDescent="0.2"/>
  <cols>
    <col min="1" max="1" width="5.33203125" style="1" customWidth="1"/>
    <col min="2" max="2" width="35" style="1" customWidth="1"/>
    <col min="3" max="3" width="17.88671875" style="1" customWidth="1"/>
    <col min="4" max="4" width="11.44140625" style="1" customWidth="1"/>
    <col min="5" max="5" width="9.5546875" style="1" customWidth="1"/>
    <col min="6" max="6" width="35.6640625" style="1" customWidth="1"/>
    <col min="7" max="7" width="17.88671875" style="1" customWidth="1"/>
    <col min="8" max="16384" width="9.109375" style="1"/>
  </cols>
  <sheetData>
    <row r="1" spans="1:7" x14ac:dyDescent="0.2">
      <c r="B1" s="2" t="s">
        <v>66</v>
      </c>
      <c r="F1" s="2" t="s">
        <v>65</v>
      </c>
    </row>
    <row r="2" spans="1:7" x14ac:dyDescent="0.2">
      <c r="B2" s="2" t="s">
        <v>40</v>
      </c>
      <c r="C2" s="16" t="str">
        <f>[6]Data!A6</f>
        <v>March-21</v>
      </c>
      <c r="F2" s="2" t="s">
        <v>64</v>
      </c>
      <c r="G2" s="16" t="str">
        <f>[6]Data!N6</f>
        <v>April-21</v>
      </c>
    </row>
    <row r="4" spans="1:7" x14ac:dyDescent="0.2">
      <c r="A4" s="7" t="s">
        <v>63</v>
      </c>
      <c r="B4" s="2" t="s">
        <v>62</v>
      </c>
      <c r="C4" s="12">
        <f>[6]Data!B6</f>
        <v>35806045</v>
      </c>
      <c r="E4" s="7" t="s">
        <v>61</v>
      </c>
      <c r="F4" s="2" t="s">
        <v>60</v>
      </c>
    </row>
    <row r="5" spans="1:7" x14ac:dyDescent="0.2">
      <c r="C5" s="12"/>
      <c r="F5" s="2" t="s">
        <v>59</v>
      </c>
      <c r="G5" s="8">
        <f>[6]Data!O6</f>
        <v>-130786</v>
      </c>
    </row>
    <row r="6" spans="1:7" x14ac:dyDescent="0.2">
      <c r="A6" s="7" t="s">
        <v>58</v>
      </c>
      <c r="B6" s="2" t="s">
        <v>57</v>
      </c>
      <c r="C6" s="12">
        <f>[6]Data!C6</f>
        <v>32084930</v>
      </c>
      <c r="D6" s="19"/>
      <c r="F6" s="2" t="s">
        <v>56</v>
      </c>
      <c r="G6" s="8">
        <f>[6]Data!P6</f>
        <v>-77902.540000000008</v>
      </c>
    </row>
    <row r="7" spans="1:7" x14ac:dyDescent="0.2">
      <c r="A7" s="7" t="s">
        <v>55</v>
      </c>
      <c r="B7" s="2" t="s">
        <v>54</v>
      </c>
      <c r="C7" s="12">
        <f>[6]Data!D6</f>
        <v>39349</v>
      </c>
      <c r="F7" s="2" t="s">
        <v>53</v>
      </c>
      <c r="G7" s="8">
        <f>[6]Data!Q6</f>
        <v>0</v>
      </c>
    </row>
    <row r="8" spans="1:7" x14ac:dyDescent="0.2">
      <c r="A8" s="7" t="s">
        <v>52</v>
      </c>
      <c r="B8" s="2" t="s">
        <v>51</v>
      </c>
      <c r="C8" s="12">
        <f>C6+C7</f>
        <v>32124279</v>
      </c>
      <c r="F8" s="2" t="s">
        <v>50</v>
      </c>
      <c r="G8" s="6">
        <f>G5+G6-G7</f>
        <v>-208688.54</v>
      </c>
    </row>
    <row r="9" spans="1:7" x14ac:dyDescent="0.2">
      <c r="C9" s="12"/>
    </row>
    <row r="10" spans="1:7" x14ac:dyDescent="0.2">
      <c r="A10" s="7" t="s">
        <v>49</v>
      </c>
      <c r="B10" s="2" t="s">
        <v>48</v>
      </c>
      <c r="C10" s="12"/>
      <c r="E10" s="7" t="s">
        <v>47</v>
      </c>
      <c r="F10" s="2" t="s">
        <v>46</v>
      </c>
      <c r="G10" s="13">
        <f>[6]Data!S6</f>
        <v>31213688</v>
      </c>
    </row>
    <row r="11" spans="1:7" x14ac:dyDescent="0.2">
      <c r="B11" s="2" t="s">
        <v>45</v>
      </c>
      <c r="C11" s="18">
        <f>C4-C8</f>
        <v>3681766</v>
      </c>
      <c r="E11" s="7" t="s">
        <v>44</v>
      </c>
      <c r="F11" s="2" t="s">
        <v>43</v>
      </c>
      <c r="G11" s="10">
        <f>ROUND(G5/G10,6)</f>
        <v>-4.1900000000000001E-3</v>
      </c>
    </row>
    <row r="12" spans="1:7" x14ac:dyDescent="0.2">
      <c r="A12" s="5" t="s">
        <v>7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</row>
    <row r="13" spans="1:7" x14ac:dyDescent="0.2">
      <c r="B13" s="2" t="s">
        <v>42</v>
      </c>
      <c r="F13" s="2" t="s">
        <v>41</v>
      </c>
    </row>
    <row r="14" spans="1:7" x14ac:dyDescent="0.2">
      <c r="B14" s="2" t="s">
        <v>40</v>
      </c>
      <c r="C14" s="16" t="str">
        <f>C2</f>
        <v>March-21</v>
      </c>
      <c r="E14" s="7" t="s">
        <v>39</v>
      </c>
      <c r="F14" s="2" t="s">
        <v>38</v>
      </c>
      <c r="G14" s="17">
        <f>[6]Data!U6</f>
        <v>4.741200000000001E-2</v>
      </c>
    </row>
    <row r="15" spans="1:7" x14ac:dyDescent="0.2">
      <c r="E15" s="7" t="s">
        <v>37</v>
      </c>
      <c r="F15" s="2" t="s">
        <v>36</v>
      </c>
      <c r="G15" s="16" t="str">
        <f>[6]Data!V6</f>
        <v>March-21</v>
      </c>
    </row>
    <row r="16" spans="1:7" x14ac:dyDescent="0.2">
      <c r="A16" s="7" t="s">
        <v>35</v>
      </c>
      <c r="B16" s="2" t="s">
        <v>34</v>
      </c>
      <c r="C16" s="15">
        <f>[6]Data!G6</f>
        <v>-5.0650000000000001E-3</v>
      </c>
      <c r="E16" s="7" t="s">
        <v>33</v>
      </c>
      <c r="F16" s="2" t="s">
        <v>32</v>
      </c>
      <c r="G16" s="14">
        <f>[6]Data!W6</f>
        <v>0.1028</v>
      </c>
    </row>
    <row r="17" spans="1:7" x14ac:dyDescent="0.2">
      <c r="A17" s="7" t="s">
        <v>31</v>
      </c>
      <c r="B17" s="2" t="s">
        <v>30</v>
      </c>
      <c r="C17" s="13">
        <f>[6]Data!H6</f>
        <v>32084930</v>
      </c>
    </row>
    <row r="18" spans="1:7" x14ac:dyDescent="0.2">
      <c r="A18" s="7" t="s">
        <v>29</v>
      </c>
      <c r="B18" s="2" t="s">
        <v>28</v>
      </c>
      <c r="C18" s="13">
        <f>[6]Data!I6</f>
        <v>0</v>
      </c>
      <c r="F18" s="2" t="s">
        <v>27</v>
      </c>
    </row>
    <row r="19" spans="1:7" x14ac:dyDescent="0.2">
      <c r="A19" s="7" t="s">
        <v>26</v>
      </c>
      <c r="B19" s="2" t="s">
        <v>25</v>
      </c>
      <c r="C19" s="12">
        <f>C17+C18</f>
        <v>32084930</v>
      </c>
      <c r="E19" s="7" t="s">
        <v>24</v>
      </c>
      <c r="F19" s="2" t="s">
        <v>23</v>
      </c>
      <c r="G19" s="11">
        <f>[6]Data!X6</f>
        <v>0.95258799999999999</v>
      </c>
    </row>
    <row r="20" spans="1:7" x14ac:dyDescent="0.2">
      <c r="A20" s="7" t="s">
        <v>22</v>
      </c>
      <c r="B20" s="2" t="s">
        <v>21</v>
      </c>
      <c r="E20" s="7" t="s">
        <v>20</v>
      </c>
      <c r="F20" s="2" t="s">
        <v>19</v>
      </c>
      <c r="G20" s="10">
        <f>ROUND(G8/G10,6)</f>
        <v>-6.6860000000000001E-3</v>
      </c>
    </row>
    <row r="21" spans="1:7" x14ac:dyDescent="0.2">
      <c r="B21" s="2" t="s">
        <v>18</v>
      </c>
      <c r="C21" s="8">
        <f>[6]Data!K6</f>
        <v>-240421.04</v>
      </c>
      <c r="E21" s="7" t="s">
        <v>17</v>
      </c>
      <c r="F21" s="2" t="s">
        <v>16</v>
      </c>
      <c r="G21" s="10">
        <f>ROUND(G20/G19,6)</f>
        <v>-7.0190000000000001E-3</v>
      </c>
    </row>
    <row r="22" spans="1:7" x14ac:dyDescent="0.2">
      <c r="A22" s="7" t="s">
        <v>15</v>
      </c>
      <c r="B22" s="2" t="s">
        <v>14</v>
      </c>
      <c r="C22" s="6"/>
      <c r="E22" s="7" t="s">
        <v>13</v>
      </c>
      <c r="F22" s="2" t="s">
        <v>12</v>
      </c>
      <c r="G22" s="9">
        <f>(G21*100)</f>
        <v>-0.70189999999999997</v>
      </c>
    </row>
    <row r="23" spans="1:7" x14ac:dyDescent="0.2">
      <c r="B23" s="2" t="s">
        <v>11</v>
      </c>
      <c r="C23" s="8">
        <f>[6]Data!L6</f>
        <v>-162518.5</v>
      </c>
    </row>
    <row r="24" spans="1:7" x14ac:dyDescent="0.2">
      <c r="A24" s="7" t="s">
        <v>10</v>
      </c>
      <c r="B24" s="2" t="s">
        <v>9</v>
      </c>
      <c r="C24" s="6"/>
    </row>
    <row r="25" spans="1:7" x14ac:dyDescent="0.2">
      <c r="B25" s="2" t="s">
        <v>8</v>
      </c>
      <c r="C25" s="6">
        <f>C21-C23</f>
        <v>-77902.540000000008</v>
      </c>
    </row>
    <row r="26" spans="1:7" x14ac:dyDescent="0.2">
      <c r="A26" s="5" t="s">
        <v>7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x14ac:dyDescent="0.2">
      <c r="D27" s="20" t="s">
        <v>6</v>
      </c>
      <c r="E27" s="21"/>
      <c r="F27" s="21"/>
    </row>
    <row r="28" spans="1:7" x14ac:dyDescent="0.2">
      <c r="D28" s="4">
        <f>G22</f>
        <v>-0.70189999999999997</v>
      </c>
      <c r="E28" s="1" t="s">
        <v>5</v>
      </c>
    </row>
    <row r="29" spans="1:7" x14ac:dyDescent="0.2">
      <c r="D29" s="22">
        <v>44348</v>
      </c>
      <c r="E29" s="21"/>
    </row>
    <row r="31" spans="1:7" x14ac:dyDescent="0.2">
      <c r="A31" s="2" t="s">
        <v>4</v>
      </c>
      <c r="D31" s="3" t="s">
        <v>3</v>
      </c>
      <c r="E31" s="23">
        <f ca="1">TODAY()</f>
        <v>45455</v>
      </c>
      <c r="F31" s="21"/>
    </row>
    <row r="33" spans="1:3" x14ac:dyDescent="0.2">
      <c r="A33" s="20" t="s">
        <v>2</v>
      </c>
      <c r="B33" s="21"/>
      <c r="C33" s="21"/>
    </row>
    <row r="34" spans="1:3" x14ac:dyDescent="0.2">
      <c r="A34" s="2" t="s">
        <v>1</v>
      </c>
    </row>
    <row r="35" spans="1:3" x14ac:dyDescent="0.2">
      <c r="A35" s="20" t="s">
        <v>0</v>
      </c>
      <c r="B35" s="21"/>
      <c r="C35" s="21"/>
    </row>
  </sheetData>
  <sheetProtection sheet="1" objects="1" scenarios="1"/>
  <mergeCells count="5">
    <mergeCell ref="D27:F27"/>
    <mergeCell ref="A33:C33"/>
    <mergeCell ref="A35:C35"/>
    <mergeCell ref="D29:E29"/>
    <mergeCell ref="E31:F31"/>
  </mergeCells>
  <pageMargins left="0.75" right="0.75" top="1" bottom="1" header="0.5" footer="0.5"/>
  <pageSetup orientation="landscape" r:id="rId1"/>
  <headerFooter alignWithMargins="0">
    <oddHeader>&amp;LCompany Name: Clark Energy Cooperative&amp;CMonthly Fuel Adjustment Report&amp;RWholesale Supplier: East Ky Power Coop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076CD-179F-41E3-B9F8-A95B9F08690D}">
  <sheetPr codeName="Sheet9">
    <pageSetUpPr fitToPage="1"/>
  </sheetPr>
  <dimension ref="A1:G35"/>
  <sheetViews>
    <sheetView topLeftCell="D1" workbookViewId="0">
      <selection activeCell="G20" sqref="G20"/>
    </sheetView>
  </sheetViews>
  <sheetFormatPr defaultColWidth="9.109375" defaultRowHeight="12" x14ac:dyDescent="0.2"/>
  <cols>
    <col min="1" max="1" width="5.33203125" style="1" customWidth="1"/>
    <col min="2" max="2" width="35" style="1" customWidth="1"/>
    <col min="3" max="3" width="17.88671875" style="1" customWidth="1"/>
    <col min="4" max="4" width="11.44140625" style="1" customWidth="1"/>
    <col min="5" max="5" width="9.5546875" style="1" customWidth="1"/>
    <col min="6" max="6" width="35.6640625" style="1" customWidth="1"/>
    <col min="7" max="7" width="17.88671875" style="1" customWidth="1"/>
    <col min="8" max="16384" width="9.109375" style="1"/>
  </cols>
  <sheetData>
    <row r="1" spans="1:7" x14ac:dyDescent="0.2">
      <c r="B1" s="2" t="s">
        <v>66</v>
      </c>
      <c r="F1" s="2" t="s">
        <v>65</v>
      </c>
    </row>
    <row r="2" spans="1:7" x14ac:dyDescent="0.2">
      <c r="B2" s="2" t="s">
        <v>40</v>
      </c>
      <c r="C2" s="16" t="str">
        <f>[7]Data!A6</f>
        <v>April-21</v>
      </c>
      <c r="F2" s="2" t="s">
        <v>64</v>
      </c>
      <c r="G2" s="16" t="str">
        <f>[7]Data!N6</f>
        <v>May-21</v>
      </c>
    </row>
    <row r="4" spans="1:7" x14ac:dyDescent="0.2">
      <c r="A4" s="7" t="s">
        <v>63</v>
      </c>
      <c r="B4" s="2" t="s">
        <v>62</v>
      </c>
      <c r="C4" s="12">
        <f>[7]Data!B6</f>
        <v>31213688</v>
      </c>
      <c r="E4" s="7" t="s">
        <v>61</v>
      </c>
      <c r="F4" s="2" t="s">
        <v>60</v>
      </c>
    </row>
    <row r="5" spans="1:7" x14ac:dyDescent="0.2">
      <c r="C5" s="12"/>
      <c r="F5" s="2" t="s">
        <v>59</v>
      </c>
      <c r="G5" s="8">
        <f>[7]Data!O6</f>
        <v>-209757</v>
      </c>
    </row>
    <row r="6" spans="1:7" x14ac:dyDescent="0.2">
      <c r="A6" s="7" t="s">
        <v>58</v>
      </c>
      <c r="B6" s="2" t="s">
        <v>57</v>
      </c>
      <c r="C6" s="12">
        <f>[7]Data!C6</f>
        <v>29002688</v>
      </c>
      <c r="D6" s="19"/>
      <c r="F6" s="2" t="s">
        <v>56</v>
      </c>
      <c r="G6" s="8">
        <f>[7]Data!P6</f>
        <v>9678.7400000004345</v>
      </c>
    </row>
    <row r="7" spans="1:7" x14ac:dyDescent="0.2">
      <c r="A7" s="7" t="s">
        <v>55</v>
      </c>
      <c r="B7" s="2" t="s">
        <v>54</v>
      </c>
      <c r="C7" s="12">
        <f>[7]Data!D6</f>
        <v>32632</v>
      </c>
      <c r="F7" s="2" t="s">
        <v>53</v>
      </c>
      <c r="G7" s="8">
        <f>[7]Data!Q6</f>
        <v>0</v>
      </c>
    </row>
    <row r="8" spans="1:7" x14ac:dyDescent="0.2">
      <c r="A8" s="7" t="s">
        <v>52</v>
      </c>
      <c r="B8" s="2" t="s">
        <v>51</v>
      </c>
      <c r="C8" s="12">
        <f>C6+C7</f>
        <v>29035320</v>
      </c>
      <c r="F8" s="2" t="s">
        <v>50</v>
      </c>
      <c r="G8" s="6">
        <f>G5+G6-G7</f>
        <v>-200078.25999999957</v>
      </c>
    </row>
    <row r="9" spans="1:7" x14ac:dyDescent="0.2">
      <c r="C9" s="12"/>
    </row>
    <row r="10" spans="1:7" x14ac:dyDescent="0.2">
      <c r="A10" s="7" t="s">
        <v>49</v>
      </c>
      <c r="B10" s="2" t="s">
        <v>48</v>
      </c>
      <c r="C10" s="12"/>
      <c r="E10" s="7" t="s">
        <v>47</v>
      </c>
      <c r="F10" s="2" t="s">
        <v>46</v>
      </c>
      <c r="G10" s="13">
        <f>[7]Data!S6</f>
        <v>29669008</v>
      </c>
    </row>
    <row r="11" spans="1:7" x14ac:dyDescent="0.2">
      <c r="B11" s="2" t="s">
        <v>45</v>
      </c>
      <c r="C11" s="18">
        <f>C4-C8</f>
        <v>2178368</v>
      </c>
      <c r="E11" s="7" t="s">
        <v>44</v>
      </c>
      <c r="F11" s="2" t="s">
        <v>43</v>
      </c>
      <c r="G11" s="10">
        <f>ROUND(G5/G10,6)</f>
        <v>-7.0699999999999999E-3</v>
      </c>
    </row>
    <row r="12" spans="1:7" x14ac:dyDescent="0.2">
      <c r="A12" s="5" t="s">
        <v>7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</row>
    <row r="13" spans="1:7" x14ac:dyDescent="0.2">
      <c r="B13" s="2" t="s">
        <v>42</v>
      </c>
      <c r="F13" s="2" t="s">
        <v>41</v>
      </c>
    </row>
    <row r="14" spans="1:7" x14ac:dyDescent="0.2">
      <c r="B14" s="2" t="s">
        <v>40</v>
      </c>
      <c r="C14" s="16" t="str">
        <f>C2</f>
        <v>April-21</v>
      </c>
      <c r="E14" s="7" t="s">
        <v>39</v>
      </c>
      <c r="F14" s="2" t="s">
        <v>38</v>
      </c>
      <c r="G14" s="17">
        <f>[7]Data!U6</f>
        <v>4.9474000000000018E-2</v>
      </c>
    </row>
    <row r="15" spans="1:7" x14ac:dyDescent="0.2">
      <c r="E15" s="7" t="s">
        <v>37</v>
      </c>
      <c r="F15" s="2" t="s">
        <v>36</v>
      </c>
      <c r="G15" s="16" t="str">
        <f>[7]Data!V6</f>
        <v>April-21</v>
      </c>
    </row>
    <row r="16" spans="1:7" x14ac:dyDescent="0.2">
      <c r="A16" s="7" t="s">
        <v>35</v>
      </c>
      <c r="B16" s="2" t="s">
        <v>34</v>
      </c>
      <c r="C16" s="15">
        <f>[7]Data!G6</f>
        <v>1.851E-3</v>
      </c>
      <c r="E16" s="7" t="s">
        <v>33</v>
      </c>
      <c r="F16" s="2" t="s">
        <v>32</v>
      </c>
      <c r="G16" s="14">
        <f>[7]Data!W6</f>
        <v>6.9800000000000001E-2</v>
      </c>
    </row>
    <row r="17" spans="1:7" x14ac:dyDescent="0.2">
      <c r="A17" s="7" t="s">
        <v>31</v>
      </c>
      <c r="B17" s="2" t="s">
        <v>30</v>
      </c>
      <c r="C17" s="13">
        <f>[7]Data!H6</f>
        <v>29002688</v>
      </c>
    </row>
    <row r="18" spans="1:7" x14ac:dyDescent="0.2">
      <c r="A18" s="7" t="s">
        <v>29</v>
      </c>
      <c r="B18" s="2" t="s">
        <v>28</v>
      </c>
      <c r="C18" s="13">
        <f>[7]Data!I6</f>
        <v>0</v>
      </c>
      <c r="F18" s="2" t="s">
        <v>27</v>
      </c>
    </row>
    <row r="19" spans="1:7" x14ac:dyDescent="0.2">
      <c r="A19" s="7" t="s">
        <v>26</v>
      </c>
      <c r="B19" s="2" t="s">
        <v>25</v>
      </c>
      <c r="C19" s="12">
        <f>C17+C18</f>
        <v>29002688</v>
      </c>
      <c r="E19" s="7" t="s">
        <v>24</v>
      </c>
      <c r="F19" s="2" t="s">
        <v>23</v>
      </c>
      <c r="G19" s="11">
        <f>[7]Data!X6</f>
        <v>0.95052599999999998</v>
      </c>
    </row>
    <row r="20" spans="1:7" x14ac:dyDescent="0.2">
      <c r="A20" s="7" t="s">
        <v>22</v>
      </c>
      <c r="B20" s="2" t="s">
        <v>21</v>
      </c>
      <c r="E20" s="7" t="s">
        <v>20</v>
      </c>
      <c r="F20" s="2" t="s">
        <v>19</v>
      </c>
      <c r="G20" s="10">
        <f>ROUND(G8/G10,6)</f>
        <v>-6.744E-3</v>
      </c>
    </row>
    <row r="21" spans="1:7" x14ac:dyDescent="0.2">
      <c r="B21" s="2" t="s">
        <v>18</v>
      </c>
      <c r="C21" s="8">
        <f>[7]Data!K6</f>
        <v>63349.720000000438</v>
      </c>
      <c r="E21" s="7" t="s">
        <v>17</v>
      </c>
      <c r="F21" s="2" t="s">
        <v>16</v>
      </c>
      <c r="G21" s="10">
        <f>ROUND(G20/G19,6)</f>
        <v>-7.0949999999999997E-3</v>
      </c>
    </row>
    <row r="22" spans="1:7" x14ac:dyDescent="0.2">
      <c r="A22" s="7" t="s">
        <v>15</v>
      </c>
      <c r="B22" s="2" t="s">
        <v>14</v>
      </c>
      <c r="C22" s="6"/>
      <c r="E22" s="7" t="s">
        <v>13</v>
      </c>
      <c r="F22" s="2" t="s">
        <v>12</v>
      </c>
      <c r="G22" s="9">
        <f>(G21*100)</f>
        <v>-0.70950000000000002</v>
      </c>
    </row>
    <row r="23" spans="1:7" x14ac:dyDescent="0.2">
      <c r="B23" s="2" t="s">
        <v>11</v>
      </c>
      <c r="C23" s="8">
        <f>[7]Data!L6</f>
        <v>53670.98</v>
      </c>
    </row>
    <row r="24" spans="1:7" x14ac:dyDescent="0.2">
      <c r="A24" s="7" t="s">
        <v>10</v>
      </c>
      <c r="B24" s="2" t="s">
        <v>9</v>
      </c>
      <c r="C24" s="6"/>
    </row>
    <row r="25" spans="1:7" x14ac:dyDescent="0.2">
      <c r="B25" s="2" t="s">
        <v>8</v>
      </c>
      <c r="C25" s="6">
        <f>C21-C23</f>
        <v>9678.7400000004345</v>
      </c>
    </row>
    <row r="26" spans="1:7" x14ac:dyDescent="0.2">
      <c r="A26" s="5" t="s">
        <v>7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x14ac:dyDescent="0.2">
      <c r="D27" s="20" t="s">
        <v>6</v>
      </c>
      <c r="E27" s="21"/>
      <c r="F27" s="21"/>
    </row>
    <row r="28" spans="1:7" x14ac:dyDescent="0.2">
      <c r="D28" s="4">
        <f>G22</f>
        <v>-0.70950000000000002</v>
      </c>
      <c r="E28" s="1" t="s">
        <v>5</v>
      </c>
    </row>
    <row r="29" spans="1:7" x14ac:dyDescent="0.2">
      <c r="D29" s="22">
        <v>44378</v>
      </c>
      <c r="E29" s="21"/>
    </row>
    <row r="31" spans="1:7" x14ac:dyDescent="0.2">
      <c r="A31" s="2" t="s">
        <v>4</v>
      </c>
      <c r="D31" s="3" t="s">
        <v>3</v>
      </c>
      <c r="E31" s="23">
        <f ca="1">TODAY()</f>
        <v>45455</v>
      </c>
      <c r="F31" s="21"/>
    </row>
    <row r="33" spans="1:3" x14ac:dyDescent="0.2">
      <c r="A33" s="20" t="s">
        <v>2</v>
      </c>
      <c r="B33" s="21"/>
      <c r="C33" s="21"/>
    </row>
    <row r="34" spans="1:3" x14ac:dyDescent="0.2">
      <c r="A34" s="2" t="s">
        <v>1</v>
      </c>
    </row>
    <row r="35" spans="1:3" x14ac:dyDescent="0.2">
      <c r="A35" s="20" t="s">
        <v>0</v>
      </c>
      <c r="B35" s="21"/>
      <c r="C35" s="21"/>
    </row>
  </sheetData>
  <sheetProtection sheet="1" objects="1" scenarios="1"/>
  <mergeCells count="5">
    <mergeCell ref="D27:F27"/>
    <mergeCell ref="D29:E29"/>
    <mergeCell ref="E31:F31"/>
    <mergeCell ref="A33:C33"/>
    <mergeCell ref="A35:C35"/>
  </mergeCells>
  <pageMargins left="0.75" right="0.75" top="1" bottom="1" header="0.5" footer="0.5"/>
  <pageSetup orientation="landscape" r:id="rId1"/>
  <headerFooter alignWithMargins="0">
    <oddHeader>&amp;LCompany Name: Clark Energy Cooperative&amp;CMonthly Fuel Adjustment Report&amp;RWholesale Supplier: East Ky Power Coop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858C2-CC21-456B-A9C5-44C77E4242AB}">
  <sheetPr codeName="Sheet14">
    <pageSetUpPr fitToPage="1"/>
  </sheetPr>
  <dimension ref="A1:G35"/>
  <sheetViews>
    <sheetView topLeftCell="C1" workbookViewId="0">
      <selection activeCell="F15" sqref="F15"/>
    </sheetView>
  </sheetViews>
  <sheetFormatPr defaultColWidth="9.109375" defaultRowHeight="12" x14ac:dyDescent="0.2"/>
  <cols>
    <col min="1" max="1" width="5.33203125" style="1" customWidth="1"/>
    <col min="2" max="2" width="35" style="1" customWidth="1"/>
    <col min="3" max="3" width="17.88671875" style="1" customWidth="1"/>
    <col min="4" max="4" width="11.44140625" style="1" customWidth="1"/>
    <col min="5" max="5" width="9.5546875" style="1" customWidth="1"/>
    <col min="6" max="6" width="35.6640625" style="1" customWidth="1"/>
    <col min="7" max="7" width="17.88671875" style="1" customWidth="1"/>
    <col min="8" max="16384" width="9.109375" style="1"/>
  </cols>
  <sheetData>
    <row r="1" spans="1:7" x14ac:dyDescent="0.2">
      <c r="B1" s="2" t="s">
        <v>66</v>
      </c>
      <c r="F1" s="2" t="s">
        <v>65</v>
      </c>
    </row>
    <row r="2" spans="1:7" x14ac:dyDescent="0.2">
      <c r="B2" s="2" t="s">
        <v>40</v>
      </c>
      <c r="C2" s="16" t="str">
        <f>[8]Data!A6</f>
        <v>May-21</v>
      </c>
      <c r="F2" s="2" t="s">
        <v>64</v>
      </c>
      <c r="G2" s="16" t="str">
        <f>[8]Data!N6</f>
        <v>June-21</v>
      </c>
    </row>
    <row r="4" spans="1:7" x14ac:dyDescent="0.2">
      <c r="A4" s="7" t="s">
        <v>63</v>
      </c>
      <c r="B4" s="2" t="s">
        <v>62</v>
      </c>
      <c r="C4" s="12">
        <f>[8]Data!B6</f>
        <v>29669008</v>
      </c>
      <c r="E4" s="7" t="s">
        <v>61</v>
      </c>
      <c r="F4" s="2" t="s">
        <v>60</v>
      </c>
    </row>
    <row r="5" spans="1:7" x14ac:dyDescent="0.2">
      <c r="C5" s="12"/>
      <c r="F5" s="2" t="s">
        <v>59</v>
      </c>
      <c r="G5" s="8">
        <f>[8]Data!O6</f>
        <v>-162077</v>
      </c>
    </row>
    <row r="6" spans="1:7" x14ac:dyDescent="0.2">
      <c r="A6" s="7" t="s">
        <v>58</v>
      </c>
      <c r="B6" s="2" t="s">
        <v>57</v>
      </c>
      <c r="C6" s="12">
        <f>[8]Data!C6</f>
        <v>28653596</v>
      </c>
      <c r="D6" s="19"/>
      <c r="F6" s="2" t="s">
        <v>56</v>
      </c>
      <c r="G6" s="8">
        <f>[8]Data!P6</f>
        <v>-7568.3500000000058</v>
      </c>
    </row>
    <row r="7" spans="1:7" x14ac:dyDescent="0.2">
      <c r="A7" s="7" t="s">
        <v>55</v>
      </c>
      <c r="B7" s="2" t="s">
        <v>54</v>
      </c>
      <c r="C7" s="12">
        <f>[8]Data!D6</f>
        <v>38776</v>
      </c>
      <c r="F7" s="2" t="s">
        <v>53</v>
      </c>
      <c r="G7" s="8">
        <f>[8]Data!Q6</f>
        <v>0</v>
      </c>
    </row>
    <row r="8" spans="1:7" x14ac:dyDescent="0.2">
      <c r="A8" s="7" t="s">
        <v>52</v>
      </c>
      <c r="B8" s="2" t="s">
        <v>51</v>
      </c>
      <c r="C8" s="12">
        <f>C6+C7</f>
        <v>28692372</v>
      </c>
      <c r="F8" s="2" t="s">
        <v>50</v>
      </c>
      <c r="G8" s="6">
        <f>G5+G6-G7</f>
        <v>-169645.35</v>
      </c>
    </row>
    <row r="9" spans="1:7" x14ac:dyDescent="0.2">
      <c r="C9" s="12"/>
    </row>
    <row r="10" spans="1:7" x14ac:dyDescent="0.2">
      <c r="A10" s="7" t="s">
        <v>49</v>
      </c>
      <c r="B10" s="2" t="s">
        <v>48</v>
      </c>
      <c r="C10" s="12"/>
      <c r="E10" s="7" t="s">
        <v>47</v>
      </c>
      <c r="F10" s="2" t="s">
        <v>46</v>
      </c>
      <c r="G10" s="13">
        <f>[8]Data!S6</f>
        <v>34779988</v>
      </c>
    </row>
    <row r="11" spans="1:7" x14ac:dyDescent="0.2">
      <c r="B11" s="2" t="s">
        <v>45</v>
      </c>
      <c r="C11" s="18">
        <f>C4-C8</f>
        <v>976636</v>
      </c>
      <c r="E11" s="7" t="s">
        <v>44</v>
      </c>
      <c r="F11" s="2" t="s">
        <v>43</v>
      </c>
      <c r="G11" s="10">
        <f>ROUND(G5/G10,6)</f>
        <v>-4.6600000000000001E-3</v>
      </c>
    </row>
    <row r="12" spans="1:7" x14ac:dyDescent="0.2">
      <c r="A12" s="5" t="s">
        <v>7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</row>
    <row r="13" spans="1:7" x14ac:dyDescent="0.2">
      <c r="B13" s="2" t="s">
        <v>42</v>
      </c>
      <c r="F13" s="2" t="s">
        <v>41</v>
      </c>
    </row>
    <row r="14" spans="1:7" x14ac:dyDescent="0.2">
      <c r="B14" s="2" t="s">
        <v>40</v>
      </c>
      <c r="C14" s="16" t="str">
        <f>C2</f>
        <v>May-21</v>
      </c>
      <c r="E14" s="7" t="s">
        <v>39</v>
      </c>
      <c r="F14" s="2" t="s">
        <v>38</v>
      </c>
      <c r="G14" s="17">
        <f>[8]Data!U6</f>
        <v>4.846499999999998E-2</v>
      </c>
    </row>
    <row r="15" spans="1:7" x14ac:dyDescent="0.2">
      <c r="E15" s="7" t="s">
        <v>37</v>
      </c>
      <c r="F15" s="2" t="s">
        <v>36</v>
      </c>
      <c r="G15" s="16" t="str">
        <f>[8]Data!V6</f>
        <v>May-21</v>
      </c>
    </row>
    <row r="16" spans="1:7" x14ac:dyDescent="0.2">
      <c r="A16" s="7" t="s">
        <v>35</v>
      </c>
      <c r="B16" s="2" t="s">
        <v>34</v>
      </c>
      <c r="C16" s="15">
        <f>[8]Data!G6</f>
        <v>-7.0190000000000001E-3</v>
      </c>
      <c r="E16" s="7" t="s">
        <v>33</v>
      </c>
      <c r="F16" s="2" t="s">
        <v>32</v>
      </c>
      <c r="G16" s="14">
        <f>[8]Data!W6</f>
        <v>3.2899999999999999E-2</v>
      </c>
    </row>
    <row r="17" spans="1:7" x14ac:dyDescent="0.2">
      <c r="A17" s="7" t="s">
        <v>31</v>
      </c>
      <c r="B17" s="2" t="s">
        <v>30</v>
      </c>
      <c r="C17" s="13">
        <f>[8]Data!H6</f>
        <v>28653596</v>
      </c>
    </row>
    <row r="18" spans="1:7" x14ac:dyDescent="0.2">
      <c r="A18" s="7" t="s">
        <v>29</v>
      </c>
      <c r="B18" s="2" t="s">
        <v>28</v>
      </c>
      <c r="C18" s="13">
        <f>[8]Data!I6</f>
        <v>0</v>
      </c>
      <c r="F18" s="2" t="s">
        <v>27</v>
      </c>
    </row>
    <row r="19" spans="1:7" x14ac:dyDescent="0.2">
      <c r="A19" s="7" t="s">
        <v>26</v>
      </c>
      <c r="B19" s="2" t="s">
        <v>25</v>
      </c>
      <c r="C19" s="12">
        <f>C17+C18</f>
        <v>28653596</v>
      </c>
      <c r="E19" s="7" t="s">
        <v>24</v>
      </c>
      <c r="F19" s="2" t="s">
        <v>23</v>
      </c>
      <c r="G19" s="11">
        <f>[8]Data!X6</f>
        <v>0.95153500000000002</v>
      </c>
    </row>
    <row r="20" spans="1:7" x14ac:dyDescent="0.2">
      <c r="A20" s="7" t="s">
        <v>22</v>
      </c>
      <c r="B20" s="2" t="s">
        <v>21</v>
      </c>
      <c r="E20" s="7" t="s">
        <v>20</v>
      </c>
      <c r="F20" s="2" t="s">
        <v>19</v>
      </c>
      <c r="G20" s="10">
        <f>ROUND(G8/G10,6)</f>
        <v>-4.8780000000000004E-3</v>
      </c>
    </row>
    <row r="21" spans="1:7" x14ac:dyDescent="0.2">
      <c r="B21" s="2" t="s">
        <v>18</v>
      </c>
      <c r="C21" s="8">
        <f>[8]Data!K6</f>
        <v>-208688.54</v>
      </c>
      <c r="E21" s="7" t="s">
        <v>17</v>
      </c>
      <c r="F21" s="2" t="s">
        <v>16</v>
      </c>
      <c r="G21" s="10">
        <f>ROUND(G20/G19,6)</f>
        <v>-5.1260000000000003E-3</v>
      </c>
    </row>
    <row r="22" spans="1:7" x14ac:dyDescent="0.2">
      <c r="A22" s="7" t="s">
        <v>15</v>
      </c>
      <c r="B22" s="2" t="s">
        <v>14</v>
      </c>
      <c r="C22" s="6"/>
      <c r="E22" s="7" t="s">
        <v>13</v>
      </c>
      <c r="F22" s="2" t="s">
        <v>12</v>
      </c>
      <c r="G22" s="9">
        <f>(G21*100)</f>
        <v>-0.51260000000000006</v>
      </c>
    </row>
    <row r="23" spans="1:7" x14ac:dyDescent="0.2">
      <c r="B23" s="2" t="s">
        <v>11</v>
      </c>
      <c r="C23" s="8">
        <f>[8]Data!L6</f>
        <v>-201120.19</v>
      </c>
    </row>
    <row r="24" spans="1:7" x14ac:dyDescent="0.2">
      <c r="A24" s="7" t="s">
        <v>10</v>
      </c>
      <c r="B24" s="2" t="s">
        <v>9</v>
      </c>
      <c r="C24" s="6"/>
    </row>
    <row r="25" spans="1:7" x14ac:dyDescent="0.2">
      <c r="B25" s="2" t="s">
        <v>8</v>
      </c>
      <c r="C25" s="6">
        <f>C21-C23</f>
        <v>-7568.3500000000058</v>
      </c>
    </row>
    <row r="26" spans="1:7" x14ac:dyDescent="0.2">
      <c r="A26" s="5" t="s">
        <v>7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x14ac:dyDescent="0.2">
      <c r="D27" s="20" t="s">
        <v>6</v>
      </c>
      <c r="E27" s="21"/>
      <c r="F27" s="21"/>
    </row>
    <row r="28" spans="1:7" x14ac:dyDescent="0.2">
      <c r="D28" s="4">
        <f>G22</f>
        <v>-0.51260000000000006</v>
      </c>
      <c r="E28" s="1" t="s">
        <v>5</v>
      </c>
    </row>
    <row r="29" spans="1:7" x14ac:dyDescent="0.2">
      <c r="D29" s="22">
        <v>44409</v>
      </c>
      <c r="E29" s="21"/>
    </row>
    <row r="31" spans="1:7" x14ac:dyDescent="0.2">
      <c r="A31" s="2" t="s">
        <v>4</v>
      </c>
      <c r="D31" s="3" t="s">
        <v>3</v>
      </c>
      <c r="E31" s="23">
        <f ca="1">TODAY()</f>
        <v>45455</v>
      </c>
      <c r="F31" s="21"/>
    </row>
    <row r="33" spans="1:3" x14ac:dyDescent="0.2">
      <c r="A33" s="20" t="s">
        <v>2</v>
      </c>
      <c r="B33" s="21"/>
      <c r="C33" s="21"/>
    </row>
    <row r="34" spans="1:3" x14ac:dyDescent="0.2">
      <c r="A34" s="2" t="s">
        <v>1</v>
      </c>
    </row>
    <row r="35" spans="1:3" x14ac:dyDescent="0.2">
      <c r="A35" s="20" t="s">
        <v>0</v>
      </c>
      <c r="B35" s="21"/>
      <c r="C35" s="21"/>
    </row>
  </sheetData>
  <sheetProtection sheet="1" objects="1" scenarios="1"/>
  <mergeCells count="5">
    <mergeCell ref="D27:F27"/>
    <mergeCell ref="D29:E29"/>
    <mergeCell ref="E31:F31"/>
    <mergeCell ref="A33:C33"/>
    <mergeCell ref="A35:C35"/>
  </mergeCells>
  <pageMargins left="0.75" right="0.75" top="1" bottom="1" header="0.5" footer="0.5"/>
  <pageSetup orientation="landscape" r:id="rId1"/>
  <headerFooter alignWithMargins="0">
    <oddHeader>&amp;LCompany Name: Clark Energy Cooperative&amp;CMonthly Fuel Adjustment Report&amp;RWholesale Supplier: East Ky Power Coop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E45BA-20CD-426E-BF2B-A574F471B4F4}">
  <sheetPr codeName="Sheet15">
    <pageSetUpPr fitToPage="1"/>
  </sheetPr>
  <dimension ref="A1:G35"/>
  <sheetViews>
    <sheetView topLeftCell="C1" workbookViewId="0">
      <selection activeCell="G14" sqref="G14"/>
    </sheetView>
  </sheetViews>
  <sheetFormatPr defaultColWidth="9.109375" defaultRowHeight="12" x14ac:dyDescent="0.2"/>
  <cols>
    <col min="1" max="1" width="5.33203125" style="1" customWidth="1"/>
    <col min="2" max="2" width="35" style="1" customWidth="1"/>
    <col min="3" max="3" width="17.88671875" style="1" customWidth="1"/>
    <col min="4" max="4" width="11.44140625" style="1" customWidth="1"/>
    <col min="5" max="5" width="9.5546875" style="1" customWidth="1"/>
    <col min="6" max="6" width="35.6640625" style="1" customWidth="1"/>
    <col min="7" max="7" width="17.88671875" style="1" customWidth="1"/>
    <col min="8" max="16384" width="9.109375" style="1"/>
  </cols>
  <sheetData>
    <row r="1" spans="1:7" x14ac:dyDescent="0.2">
      <c r="B1" s="2" t="s">
        <v>66</v>
      </c>
      <c r="F1" s="2" t="s">
        <v>65</v>
      </c>
    </row>
    <row r="2" spans="1:7" x14ac:dyDescent="0.2">
      <c r="B2" s="2" t="s">
        <v>40</v>
      </c>
      <c r="C2" s="16" t="str">
        <f>[9]Data!A6</f>
        <v>June-21</v>
      </c>
      <c r="F2" s="2" t="s">
        <v>64</v>
      </c>
      <c r="G2" s="16" t="str">
        <f>[9]Data!N6</f>
        <v>July-21</v>
      </c>
    </row>
    <row r="4" spans="1:7" x14ac:dyDescent="0.2">
      <c r="A4" s="7" t="s">
        <v>63</v>
      </c>
      <c r="B4" s="2" t="s">
        <v>62</v>
      </c>
      <c r="C4" s="12">
        <f>[9]Data!B6</f>
        <v>34779988</v>
      </c>
      <c r="E4" s="7" t="s">
        <v>61</v>
      </c>
      <c r="F4" s="2" t="s">
        <v>60</v>
      </c>
    </row>
    <row r="5" spans="1:7" x14ac:dyDescent="0.2">
      <c r="C5" s="12"/>
      <c r="F5" s="2" t="s">
        <v>59</v>
      </c>
      <c r="G5" s="8">
        <f>[9]Data!O6</f>
        <v>-158488</v>
      </c>
    </row>
    <row r="6" spans="1:7" x14ac:dyDescent="0.2">
      <c r="A6" s="7" t="s">
        <v>58</v>
      </c>
      <c r="B6" s="2" t="s">
        <v>57</v>
      </c>
      <c r="C6" s="12">
        <f>[9]Data!C6</f>
        <v>34734486</v>
      </c>
      <c r="D6" s="19"/>
      <c r="F6" s="2" t="s">
        <v>56</v>
      </c>
      <c r="G6" s="8">
        <f>[9]Data!P6</f>
        <v>46370.150000000431</v>
      </c>
    </row>
    <row r="7" spans="1:7" x14ac:dyDescent="0.2">
      <c r="A7" s="7" t="s">
        <v>55</v>
      </c>
      <c r="B7" s="2" t="s">
        <v>54</v>
      </c>
      <c r="C7" s="12">
        <f>[9]Data!D6</f>
        <v>44849</v>
      </c>
      <c r="F7" s="2" t="s">
        <v>53</v>
      </c>
      <c r="G7" s="8">
        <f>[9]Data!Q6</f>
        <v>0</v>
      </c>
    </row>
    <row r="8" spans="1:7" x14ac:dyDescent="0.2">
      <c r="A8" s="7" t="s">
        <v>52</v>
      </c>
      <c r="B8" s="2" t="s">
        <v>51</v>
      </c>
      <c r="C8" s="12">
        <f>C6+C7</f>
        <v>34779335</v>
      </c>
      <c r="F8" s="2" t="s">
        <v>50</v>
      </c>
      <c r="G8" s="6">
        <f>G5+G6-G7</f>
        <v>-112117.84999999957</v>
      </c>
    </row>
    <row r="9" spans="1:7" x14ac:dyDescent="0.2">
      <c r="C9" s="12"/>
    </row>
    <row r="10" spans="1:7" x14ac:dyDescent="0.2">
      <c r="A10" s="7" t="s">
        <v>49</v>
      </c>
      <c r="B10" s="2" t="s">
        <v>48</v>
      </c>
      <c r="C10" s="12"/>
      <c r="E10" s="7" t="s">
        <v>47</v>
      </c>
      <c r="F10" s="2" t="s">
        <v>46</v>
      </c>
      <c r="G10" s="13">
        <f>[9]Data!S6</f>
        <v>39327100</v>
      </c>
    </row>
    <row r="11" spans="1:7" x14ac:dyDescent="0.2">
      <c r="B11" s="2" t="s">
        <v>45</v>
      </c>
      <c r="C11" s="18">
        <f>C4-C8</f>
        <v>653</v>
      </c>
      <c r="E11" s="7" t="s">
        <v>44</v>
      </c>
      <c r="F11" s="2" t="s">
        <v>43</v>
      </c>
      <c r="G11" s="10">
        <f>ROUND(G5/G10,6)</f>
        <v>-4.0299999999999997E-3</v>
      </c>
    </row>
    <row r="12" spans="1:7" x14ac:dyDescent="0.2">
      <c r="A12" s="5" t="s">
        <v>7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</row>
    <row r="13" spans="1:7" x14ac:dyDescent="0.2">
      <c r="B13" s="2" t="s">
        <v>42</v>
      </c>
      <c r="F13" s="2" t="s">
        <v>41</v>
      </c>
    </row>
    <row r="14" spans="1:7" x14ac:dyDescent="0.2">
      <c r="B14" s="2" t="s">
        <v>40</v>
      </c>
      <c r="C14" s="16" t="str">
        <f>C2</f>
        <v>June-21</v>
      </c>
      <c r="E14" s="7" t="s">
        <v>39</v>
      </c>
      <c r="F14" s="2" t="s">
        <v>38</v>
      </c>
      <c r="G14" s="17">
        <f>[9]Data!U6</f>
        <v>5.1664000000000043E-2</v>
      </c>
    </row>
    <row r="15" spans="1:7" x14ac:dyDescent="0.2">
      <c r="E15" s="7" t="s">
        <v>37</v>
      </c>
      <c r="F15" s="2" t="s">
        <v>36</v>
      </c>
      <c r="G15" s="16" t="str">
        <f>[9]Data!V6</f>
        <v>June-21</v>
      </c>
    </row>
    <row r="16" spans="1:7" x14ac:dyDescent="0.2">
      <c r="A16" s="7" t="s">
        <v>35</v>
      </c>
      <c r="B16" s="2" t="s">
        <v>34</v>
      </c>
      <c r="C16" s="15">
        <f>[9]Data!G6</f>
        <v>-7.0949999999999997E-3</v>
      </c>
      <c r="E16" s="7" t="s">
        <v>33</v>
      </c>
      <c r="F16" s="2" t="s">
        <v>32</v>
      </c>
      <c r="G16" s="14">
        <f>[9]Data!W6</f>
        <v>0</v>
      </c>
    </row>
    <row r="17" spans="1:7" x14ac:dyDescent="0.2">
      <c r="A17" s="7" t="s">
        <v>31</v>
      </c>
      <c r="B17" s="2" t="s">
        <v>30</v>
      </c>
      <c r="C17" s="13">
        <f>[9]Data!H6</f>
        <v>34734486</v>
      </c>
    </row>
    <row r="18" spans="1:7" x14ac:dyDescent="0.2">
      <c r="A18" s="7" t="s">
        <v>29</v>
      </c>
      <c r="B18" s="2" t="s">
        <v>28</v>
      </c>
      <c r="C18" s="13">
        <f>[9]Data!I6</f>
        <v>0</v>
      </c>
      <c r="F18" s="2" t="s">
        <v>27</v>
      </c>
    </row>
    <row r="19" spans="1:7" x14ac:dyDescent="0.2">
      <c r="A19" s="7" t="s">
        <v>26</v>
      </c>
      <c r="B19" s="2" t="s">
        <v>25</v>
      </c>
      <c r="C19" s="12">
        <f>C17+C18</f>
        <v>34734486</v>
      </c>
      <c r="E19" s="7" t="s">
        <v>24</v>
      </c>
      <c r="F19" s="2" t="s">
        <v>23</v>
      </c>
      <c r="G19" s="11">
        <f>[9]Data!X6</f>
        <v>0.94833599999999996</v>
      </c>
    </row>
    <row r="20" spans="1:7" x14ac:dyDescent="0.2">
      <c r="A20" s="7" t="s">
        <v>22</v>
      </c>
      <c r="B20" s="2" t="s">
        <v>21</v>
      </c>
      <c r="E20" s="7" t="s">
        <v>20</v>
      </c>
      <c r="F20" s="2" t="s">
        <v>19</v>
      </c>
      <c r="G20" s="10">
        <f>ROUND(G8/G10,6)</f>
        <v>-2.8509999999999998E-3</v>
      </c>
    </row>
    <row r="21" spans="1:7" x14ac:dyDescent="0.2">
      <c r="B21" s="2" t="s">
        <v>18</v>
      </c>
      <c r="C21" s="8">
        <f>[9]Data!K6</f>
        <v>-200078.25999999957</v>
      </c>
      <c r="E21" s="7" t="s">
        <v>17</v>
      </c>
      <c r="F21" s="2" t="s">
        <v>16</v>
      </c>
      <c r="G21" s="10">
        <f>ROUND(G20/G19,6)</f>
        <v>-3.006E-3</v>
      </c>
    </row>
    <row r="22" spans="1:7" x14ac:dyDescent="0.2">
      <c r="A22" s="7" t="s">
        <v>15</v>
      </c>
      <c r="B22" s="2" t="s">
        <v>14</v>
      </c>
      <c r="C22" s="6"/>
      <c r="E22" s="7" t="s">
        <v>13</v>
      </c>
      <c r="F22" s="2" t="s">
        <v>12</v>
      </c>
      <c r="G22" s="9">
        <f>(G21*100)</f>
        <v>-0.30059999999999998</v>
      </c>
    </row>
    <row r="23" spans="1:7" x14ac:dyDescent="0.2">
      <c r="B23" s="2" t="s">
        <v>11</v>
      </c>
      <c r="C23" s="8">
        <f>[9]Data!L6</f>
        <v>-246448.41</v>
      </c>
    </row>
    <row r="24" spans="1:7" x14ac:dyDescent="0.2">
      <c r="A24" s="7" t="s">
        <v>10</v>
      </c>
      <c r="B24" s="2" t="s">
        <v>9</v>
      </c>
      <c r="C24" s="6"/>
    </row>
    <row r="25" spans="1:7" x14ac:dyDescent="0.2">
      <c r="B25" s="2" t="s">
        <v>8</v>
      </c>
      <c r="C25" s="6">
        <f>C21-C23</f>
        <v>46370.150000000431</v>
      </c>
    </row>
    <row r="26" spans="1:7" x14ac:dyDescent="0.2">
      <c r="A26" s="5" t="s">
        <v>7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</row>
    <row r="27" spans="1:7" x14ac:dyDescent="0.2">
      <c r="D27" s="20" t="s">
        <v>6</v>
      </c>
      <c r="E27" s="21"/>
      <c r="F27" s="21"/>
    </row>
    <row r="28" spans="1:7" x14ac:dyDescent="0.2">
      <c r="D28" s="4">
        <f>G22</f>
        <v>-0.30059999999999998</v>
      </c>
      <c r="E28" s="1" t="s">
        <v>5</v>
      </c>
    </row>
    <row r="29" spans="1:7" x14ac:dyDescent="0.2">
      <c r="D29" s="22">
        <v>44440</v>
      </c>
      <c r="E29" s="21"/>
    </row>
    <row r="31" spans="1:7" x14ac:dyDescent="0.2">
      <c r="A31" s="2" t="s">
        <v>4</v>
      </c>
      <c r="D31" s="3" t="s">
        <v>3</v>
      </c>
      <c r="E31" s="23">
        <f ca="1">TODAY()</f>
        <v>45455</v>
      </c>
      <c r="F31" s="21"/>
    </row>
    <row r="33" spans="1:3" x14ac:dyDescent="0.2">
      <c r="A33" s="20" t="s">
        <v>2</v>
      </c>
      <c r="B33" s="21"/>
      <c r="C33" s="21"/>
    </row>
    <row r="34" spans="1:3" x14ac:dyDescent="0.2">
      <c r="A34" s="2" t="s">
        <v>1</v>
      </c>
    </row>
    <row r="35" spans="1:3" x14ac:dyDescent="0.2">
      <c r="A35" s="20" t="s">
        <v>0</v>
      </c>
      <c r="B35" s="21"/>
      <c r="C35" s="21"/>
    </row>
  </sheetData>
  <sheetProtection sheet="1" objects="1" scenarios="1"/>
  <mergeCells count="5">
    <mergeCell ref="D27:F27"/>
    <mergeCell ref="D29:E29"/>
    <mergeCell ref="E31:F31"/>
    <mergeCell ref="A33:C33"/>
    <mergeCell ref="A35:C35"/>
  </mergeCells>
  <pageMargins left="0.75" right="0.75" top="1" bottom="1" header="0.5" footer="0.5"/>
  <pageSetup orientation="landscape" r:id="rId1"/>
  <headerFooter alignWithMargins="0">
    <oddHeader>&amp;LCompany Name: Clark Energy Cooperative&amp;CMonthly Fuel Adjustment Report&amp;RWholesale Supplier: East Ky Power Coop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NOV 2020</vt:lpstr>
      <vt:lpstr>DEC 2020</vt:lpstr>
      <vt:lpstr>JAN 2021</vt:lpstr>
      <vt:lpstr>FEB 2021</vt:lpstr>
      <vt:lpstr>MARCH 2021</vt:lpstr>
      <vt:lpstr>APRIL 2021</vt:lpstr>
      <vt:lpstr>MAY 2021</vt:lpstr>
      <vt:lpstr>JUNE 2021</vt:lpstr>
      <vt:lpstr>JULY 2021</vt:lpstr>
      <vt:lpstr>AUG 2021</vt:lpstr>
      <vt:lpstr>SEPT 2021</vt:lpstr>
      <vt:lpstr>OCT 2021</vt:lpstr>
      <vt:lpstr>NOV 2021</vt:lpstr>
      <vt:lpstr>DEC 2021</vt:lpstr>
      <vt:lpstr>JAN 2022</vt:lpstr>
      <vt:lpstr>FEB 2022</vt:lpstr>
      <vt:lpstr>MARCH 2022</vt:lpstr>
      <vt:lpstr>APRIL 2022</vt:lpstr>
      <vt:lpstr>MAY 2022</vt:lpstr>
      <vt:lpstr>JUNE 2022</vt:lpstr>
      <vt:lpstr>JULY 2022</vt:lpstr>
      <vt:lpstr>AUG 2022</vt:lpstr>
      <vt:lpstr>SEPT 2022</vt:lpstr>
      <vt:lpstr>OCT 2022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Smith</dc:creator>
  <cp:lastModifiedBy>Brian Frasure</cp:lastModifiedBy>
  <dcterms:created xsi:type="dcterms:W3CDTF">2024-06-11T19:02:27Z</dcterms:created>
  <dcterms:modified xsi:type="dcterms:W3CDTF">2024-06-13T04:02:25Z</dcterms:modified>
</cp:coreProperties>
</file>