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ntucky\Blue\Draft Testimony\Supplemental\"/>
    </mc:Choice>
  </mc:AlternateContent>
  <xr:revisionPtr revIDLastSave="0" documentId="8_{7A90E4D7-0C80-4E05-99C1-4E98CF9CF9A0}" xr6:coauthVersionLast="47" xr6:coauthVersionMax="47" xr10:uidLastSave="{00000000-0000-0000-0000-000000000000}"/>
  <bookViews>
    <workbookView xWindow="-120" yWindow="-120" windowWidth="20730" windowHeight="11160" activeTab="1" xr2:uid="{C6CFE66F-168C-4C64-BA33-60B3F5F5466D}"/>
  </bookViews>
  <sheets>
    <sheet name="Applicants Rate Base" sheetId="1" r:id="rId1"/>
    <sheet name="Alternate Cap Structure" sheetId="2" r:id="rId2"/>
  </sheets>
  <definedNames>
    <definedName name="_xlnm.Print_Area" localSheetId="1">'Alternate Cap Structure'!$B$1:$N$44</definedName>
    <definedName name="_xlnm.Print_Area" localSheetId="0">'Applicants Rate Base'!$A$1:$L$58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F40" i="2"/>
  <c r="D25" i="2"/>
  <c r="F21" i="2" s="1"/>
  <c r="F14" i="2"/>
  <c r="J12" i="2"/>
  <c r="N12" i="2" s="1"/>
  <c r="J11" i="2"/>
  <c r="D27" i="1"/>
  <c r="F23" i="2" l="1"/>
  <c r="J23" i="2" s="1"/>
  <c r="N23" i="2" s="1"/>
  <c r="F22" i="2"/>
  <c r="J22" i="2" s="1"/>
  <c r="N22" i="2" s="1"/>
  <c r="J21" i="2"/>
  <c r="F25" i="2"/>
  <c r="J14" i="2"/>
  <c r="N11" i="2"/>
  <c r="N14" i="2" s="1"/>
  <c r="D34" i="2" s="1"/>
  <c r="D36" i="2" s="1"/>
  <c r="L22" i="1"/>
  <c r="L52" i="1"/>
  <c r="L54" i="1" s="1"/>
  <c r="L55" i="1" s="1"/>
  <c r="D52" i="1"/>
  <c r="D54" i="1" s="1"/>
  <c r="D57" i="1" s="1"/>
  <c r="D29" i="1"/>
  <c r="H29" i="1" s="1"/>
  <c r="L29" i="1" s="1"/>
  <c r="D37" i="1" s="1"/>
  <c r="N21" i="2" l="1"/>
  <c r="N25" i="2" s="1"/>
  <c r="F34" i="2" s="1"/>
  <c r="F36" i="2" s="1"/>
  <c r="D37" i="2" s="1"/>
  <c r="D44" i="2" s="1"/>
  <c r="J25" i="2"/>
  <c r="D46" i="1"/>
  <c r="H27" i="1"/>
  <c r="D42" i="1" s="1"/>
  <c r="D53" i="1"/>
  <c r="D56" i="1" s="1"/>
  <c r="H31" i="1" l="1"/>
  <c r="L27" i="1"/>
  <c r="D58" i="1"/>
  <c r="F57" i="1" s="1"/>
  <c r="L31" i="1" l="1"/>
  <c r="L35" i="1" s="1"/>
  <c r="D36" i="1"/>
  <c r="F56" i="1"/>
  <c r="H12" i="1" l="1"/>
  <c r="L12" i="1" s="1"/>
  <c r="H10" i="1"/>
  <c r="L10" i="1" s="1"/>
  <c r="L14" i="1" l="1"/>
  <c r="L20" i="1" s="1"/>
  <c r="H14" i="1"/>
  <c r="D41" i="1" l="1"/>
  <c r="D43" i="1" s="1"/>
  <c r="D44" i="1" l="1"/>
  <c r="D45" i="1"/>
  <c r="D47" i="1" s="1"/>
</calcChain>
</file>

<file path=xl/sharedStrings.xml><?xml version="1.0" encoding="utf-8"?>
<sst xmlns="http://schemas.openxmlformats.org/spreadsheetml/2006/main" count="95" uniqueCount="78">
  <si>
    <t>Bluegrass Water Company</t>
  </si>
  <si>
    <t>Case No. 2022-00432</t>
  </si>
  <si>
    <t xml:space="preserve">Impact of Double Leveraged Capital Structure </t>
  </si>
  <si>
    <t xml:space="preserve">Office of the Attorney General </t>
  </si>
  <si>
    <t>Item</t>
  </si>
  <si>
    <t>Cost</t>
  </si>
  <si>
    <t>Weighted Cost</t>
  </si>
  <si>
    <t>Gross of Tax Return</t>
  </si>
  <si>
    <t>Long-Term Debt</t>
  </si>
  <si>
    <t>Common Equity</t>
  </si>
  <si>
    <t>Gross-up Factor 2/</t>
  </si>
  <si>
    <t>1/ Company ROR Schedule</t>
  </si>
  <si>
    <t>Proposed Rate Base (000's)</t>
  </si>
  <si>
    <t>I. Bluegrass Proposed Capital Structure</t>
  </si>
  <si>
    <t>Total Capitalization</t>
  </si>
  <si>
    <t>Less: Bluegrass Debt</t>
  </si>
  <si>
    <t>Net Residual Capitalization</t>
  </si>
  <si>
    <t>Debt Portion of Residual Capitalization</t>
  </si>
  <si>
    <t>Equity Portion of Resideual Capitalization</t>
  </si>
  <si>
    <t>Total Debt</t>
  </si>
  <si>
    <t>Total Equity</t>
  </si>
  <si>
    <t>Requested Return on Rate Base (000s)</t>
  </si>
  <si>
    <t>Tax Rate</t>
  </si>
  <si>
    <t>State Tax Rate</t>
  </si>
  <si>
    <t>Income subjet to Federal Tax</t>
  </si>
  <si>
    <t>Federal Tax Rate</t>
  </si>
  <si>
    <t>Effective Federal Tax Rate</t>
  </si>
  <si>
    <t>Combined Tax Rate</t>
  </si>
  <si>
    <t>Capitalization Rate 1/</t>
  </si>
  <si>
    <t>Implied Equity Level (000s)</t>
  </si>
  <si>
    <t>II. Assume  U.S. Water Actual Capital Structure 75% Debt/25% Equity</t>
  </si>
  <si>
    <t>Bluegrass Requested Return</t>
  </si>
  <si>
    <t>Interest Expense @ 85% Debt Level</t>
  </si>
  <si>
    <t>Return Available for Equity</t>
  </si>
  <si>
    <t xml:space="preserve">Less: Taxes </t>
  </si>
  <si>
    <t>Return After Tax</t>
  </si>
  <si>
    <t>Equity @ 15% Level</t>
  </si>
  <si>
    <t>After-Tax Return</t>
  </si>
  <si>
    <t xml:space="preserve">Debt Portion </t>
  </si>
  <si>
    <t>Equity Portion</t>
  </si>
  <si>
    <t>Line No.</t>
  </si>
  <si>
    <t>Alternative Capital Structure</t>
  </si>
  <si>
    <t>Notes Payable to Associated Companies</t>
  </si>
  <si>
    <t>Commone Equity</t>
  </si>
  <si>
    <t>Amount</t>
  </si>
  <si>
    <t>Capitalization</t>
  </si>
  <si>
    <t xml:space="preserve">Gross-Up </t>
  </si>
  <si>
    <t>Pre-Tax</t>
  </si>
  <si>
    <t>Factor - 1.3324</t>
  </si>
  <si>
    <t>Cost 1/</t>
  </si>
  <si>
    <t>1/ Proposed by Company</t>
  </si>
  <si>
    <t>Total</t>
  </si>
  <si>
    <t>Bluegrass Capital Structure would be comprised of $2,900,000 of Bluegrass Debt, with residual capitalization at 75% debt/25% equity.</t>
  </si>
  <si>
    <t>Earned ROE under 85% Debt/15% Equity financing (000s)</t>
  </si>
  <si>
    <t>N/A</t>
  </si>
  <si>
    <t>2/ Exhibit DND-10 (Only the Common Equity return requires gross-up), excludes Company's Bad Debt gross-up</t>
  </si>
  <si>
    <t>Bluegrass Balance Sheet @ 2/28/2023</t>
  </si>
  <si>
    <t>PSC 1-27</t>
  </si>
  <si>
    <t>Bluegrass Proposed Capital Structure</t>
  </si>
  <si>
    <t>Exhibit DWD-1</t>
  </si>
  <si>
    <t>Notes Payable</t>
  </si>
  <si>
    <t>Long-Term LiabilitiesPayable to Associated Companies</t>
  </si>
  <si>
    <t>Adjustment Associated with Alternative Capital Structure</t>
  </si>
  <si>
    <t>Company Request</t>
  </si>
  <si>
    <t>Attorney General</t>
  </si>
  <si>
    <t>Pre-Tax Return</t>
  </si>
  <si>
    <t>Proposed</t>
  </si>
  <si>
    <t>Applied to Attorney General Rate Base</t>
  </si>
  <si>
    <t>AG Proposed Rate Base (000s) Ex DND-5</t>
  </si>
  <si>
    <t>Required Return</t>
  </si>
  <si>
    <t>Adjustment to Reflect Bluegrass Capitalization at 2/28/23</t>
  </si>
  <si>
    <t>Less: Adj. Supported in Direct Testimonay</t>
  </si>
  <si>
    <t>Scenario 2</t>
  </si>
  <si>
    <t>Scenario 3</t>
  </si>
  <si>
    <t xml:space="preserve">Adjust ROE to 9.9% </t>
  </si>
  <si>
    <t>Reduction in Proposed Revenue Requirement</t>
  </si>
  <si>
    <t>Exhibit SDND-1</t>
  </si>
  <si>
    <t>Exhibit SDND-2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</si>
</sst>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0" fontId="0" fillId="0" borderId="1" xfId="3" applyNumberFormat="1" applyFont="1" applyBorder="1"/>
    <xf numFmtId="10" fontId="0" fillId="0" borderId="1" xfId="0" applyNumberFormat="1" applyBorder="1"/>
    <xf numFmtId="0" fontId="0" fillId="0" borderId="1" xfId="0" applyBorder="1"/>
    <xf numFmtId="9" fontId="0" fillId="0" borderId="0" xfId="3" applyFont="1" applyBorder="1"/>
    <xf numFmtId="10" fontId="0" fillId="0" borderId="0" xfId="0" applyNumberFormat="1"/>
    <xf numFmtId="10" fontId="0" fillId="0" borderId="0" xfId="3" applyNumberFormat="1" applyFont="1" applyBorder="1"/>
    <xf numFmtId="165" fontId="0" fillId="0" borderId="1" xfId="2" applyNumberFormat="1" applyFont="1" applyBorder="1"/>
    <xf numFmtId="0" fontId="0" fillId="0" borderId="3" xfId="0" applyBorder="1"/>
    <xf numFmtId="165" fontId="0" fillId="0" borderId="3" xfId="2" applyNumberFormat="1" applyFont="1" applyBorder="1"/>
    <xf numFmtId="0" fontId="0" fillId="0" borderId="4" xfId="0" applyBorder="1"/>
    <xf numFmtId="0" fontId="0" fillId="0" borderId="5" xfId="0" applyBorder="1"/>
    <xf numFmtId="165" fontId="0" fillId="0" borderId="0" xfId="2" applyNumberFormat="1" applyFont="1" applyBorder="1"/>
    <xf numFmtId="0" fontId="0" fillId="0" borderId="6" xfId="0" applyBorder="1"/>
    <xf numFmtId="10" fontId="0" fillId="0" borderId="6" xfId="3" applyNumberFormat="1" applyFont="1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10" fontId="0" fillId="0" borderId="8" xfId="3" applyNumberFormat="1" applyFont="1" applyBorder="1"/>
    <xf numFmtId="10" fontId="0" fillId="0" borderId="8" xfId="0" applyNumberFormat="1" applyBorder="1"/>
    <xf numFmtId="10" fontId="0" fillId="0" borderId="6" xfId="0" applyNumberFormat="1" applyBorder="1"/>
    <xf numFmtId="164" fontId="0" fillId="0" borderId="8" xfId="1" applyNumberFormat="1" applyFont="1" applyBorder="1"/>
    <xf numFmtId="44" fontId="0" fillId="0" borderId="6" xfId="2" applyFont="1" applyBorder="1"/>
    <xf numFmtId="44" fontId="0" fillId="0" borderId="8" xfId="2" applyFont="1" applyBorder="1"/>
    <xf numFmtId="0" fontId="2" fillId="0" borderId="5" xfId="0" applyFont="1" applyBorder="1"/>
    <xf numFmtId="165" fontId="0" fillId="0" borderId="8" xfId="2" applyNumberFormat="1" applyFont="1" applyBorder="1"/>
    <xf numFmtId="165" fontId="0" fillId="0" borderId="6" xfId="2" applyNumberFormat="1" applyFont="1" applyBorder="1"/>
    <xf numFmtId="164" fontId="0" fillId="0" borderId="6" xfId="1" applyNumberFormat="1" applyFont="1" applyBorder="1"/>
    <xf numFmtId="9" fontId="0" fillId="0" borderId="1" xfId="3" applyFont="1" applyBorder="1"/>
    <xf numFmtId="0" fontId="0" fillId="0" borderId="2" xfId="0" applyBorder="1"/>
    <xf numFmtId="0" fontId="2" fillId="0" borderId="7" xfId="0" applyFont="1" applyBorder="1"/>
    <xf numFmtId="0" fontId="2" fillId="0" borderId="1" xfId="0" applyFont="1" applyBorder="1"/>
    <xf numFmtId="10" fontId="2" fillId="0" borderId="8" xfId="3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65" fontId="0" fillId="0" borderId="0" xfId="2" applyNumberFormat="1" applyFont="1"/>
    <xf numFmtId="9" fontId="0" fillId="0" borderId="0" xfId="3" applyFont="1"/>
    <xf numFmtId="10" fontId="0" fillId="0" borderId="0" xfId="3" applyNumberFormat="1" applyFont="1"/>
    <xf numFmtId="165" fontId="0" fillId="0" borderId="0" xfId="0" applyNumberFormat="1"/>
    <xf numFmtId="165" fontId="0" fillId="0" borderId="1" xfId="0" applyNumberFormat="1" applyBorder="1"/>
    <xf numFmtId="0" fontId="2" fillId="0" borderId="0" xfId="0" applyFont="1"/>
    <xf numFmtId="165" fontId="0" fillId="0" borderId="6" xfId="0" applyNumberFormat="1" applyBorder="1"/>
    <xf numFmtId="165" fontId="0" fillId="0" borderId="8" xfId="0" applyNumberFormat="1" applyBorder="1"/>
    <xf numFmtId="0" fontId="0" fillId="0" borderId="0" xfId="0" applyBorder="1"/>
    <xf numFmtId="10" fontId="0" fillId="0" borderId="0" xfId="0" applyNumberFormat="1" applyBorder="1"/>
    <xf numFmtId="0" fontId="2" fillId="0" borderId="0" xfId="0" applyFont="1" applyAlignment="1"/>
    <xf numFmtId="0" fontId="0" fillId="0" borderId="0" xfId="0" applyBorder="1" applyAlignment="1"/>
    <xf numFmtId="165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C49-1864-493D-BDBA-4F55E73DEA6A}">
  <sheetPr>
    <pageSetUpPr fitToPage="1"/>
  </sheetPr>
  <dimension ref="A1:L58"/>
  <sheetViews>
    <sheetView topLeftCell="A17" zoomScale="85" zoomScaleNormal="85" workbookViewId="0">
      <selection activeCell="M35" sqref="M35"/>
    </sheetView>
  </sheetViews>
  <sheetFormatPr defaultRowHeight="15" x14ac:dyDescent="0.25"/>
  <cols>
    <col min="1" max="1" width="8" style="35" bestFit="1" customWidth="1"/>
    <col min="2" max="2" width="45.7109375" customWidth="1"/>
    <col min="3" max="3" width="3.7109375" customWidth="1"/>
    <col min="4" max="4" width="17.28515625" customWidth="1"/>
    <col min="5" max="5" width="4.5703125" customWidth="1"/>
    <col min="6" max="6" width="13" customWidth="1"/>
    <col min="7" max="7" width="4.42578125" customWidth="1"/>
    <col min="8" max="8" width="20.42578125" bestFit="1" customWidth="1"/>
    <col min="9" max="9" width="3.85546875" customWidth="1"/>
    <col min="10" max="10" width="11.7109375" customWidth="1"/>
    <col min="11" max="11" width="3.42578125" customWidth="1"/>
    <col min="12" max="12" width="11.5703125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3" spans="1:12" x14ac:dyDescent="0.25">
      <c r="B3" s="1" t="s">
        <v>2</v>
      </c>
      <c r="H3" s="45" t="s">
        <v>76</v>
      </c>
    </row>
    <row r="4" spans="1:12" x14ac:dyDescent="0.25">
      <c r="B4" s="1" t="s">
        <v>3</v>
      </c>
    </row>
    <row r="6" spans="1:12" s="2" customFormat="1" ht="30" x14ac:dyDescent="0.25">
      <c r="A6" s="36" t="s">
        <v>40</v>
      </c>
      <c r="B6" s="36" t="s">
        <v>4</v>
      </c>
      <c r="C6" s="37"/>
      <c r="D6" s="36" t="s">
        <v>28</v>
      </c>
      <c r="E6" s="37"/>
      <c r="F6" s="36" t="s">
        <v>5</v>
      </c>
      <c r="G6" s="37"/>
      <c r="H6" s="36" t="s">
        <v>6</v>
      </c>
      <c r="I6" s="38"/>
      <c r="J6" s="36" t="s">
        <v>10</v>
      </c>
      <c r="K6" s="37"/>
      <c r="L6" s="36" t="s">
        <v>7</v>
      </c>
    </row>
    <row r="8" spans="1:12" x14ac:dyDescent="0.25">
      <c r="A8" s="35">
        <v>1</v>
      </c>
      <c r="B8" s="19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2"/>
    </row>
    <row r="9" spans="1:12" x14ac:dyDescent="0.25">
      <c r="B9" s="13"/>
      <c r="L9" s="15"/>
    </row>
    <row r="10" spans="1:12" x14ac:dyDescent="0.25">
      <c r="A10" s="35">
        <v>2</v>
      </c>
      <c r="B10" s="13" t="s">
        <v>8</v>
      </c>
      <c r="D10" s="8">
        <v>0.38840000000000002</v>
      </c>
      <c r="E10" s="8"/>
      <c r="F10" s="8">
        <v>6.8000000000000005E-2</v>
      </c>
      <c r="G10" s="8"/>
      <c r="H10" s="8">
        <f>D10*F10</f>
        <v>2.6411200000000003E-2</v>
      </c>
      <c r="J10">
        <v>1</v>
      </c>
      <c r="L10" s="16">
        <f>H10*J10</f>
        <v>2.6411200000000003E-2</v>
      </c>
    </row>
    <row r="11" spans="1:12" x14ac:dyDescent="0.25">
      <c r="B11" s="13"/>
      <c r="D11" s="8"/>
      <c r="E11" s="8"/>
      <c r="F11" s="8"/>
      <c r="G11" s="8"/>
      <c r="H11" s="8"/>
      <c r="L11" s="16"/>
    </row>
    <row r="12" spans="1:12" x14ac:dyDescent="0.25">
      <c r="A12" s="35">
        <v>3</v>
      </c>
      <c r="B12" s="13" t="s">
        <v>9</v>
      </c>
      <c r="D12" s="8">
        <v>0.61160000000000003</v>
      </c>
      <c r="E12" s="8"/>
      <c r="F12" s="8">
        <v>0.11650000000000001</v>
      </c>
      <c r="G12" s="8"/>
      <c r="H12" s="3">
        <f>D12*F12</f>
        <v>7.1251400000000006E-2</v>
      </c>
      <c r="J12">
        <v>1.3324</v>
      </c>
      <c r="L12" s="20">
        <f>H12*J12</f>
        <v>9.493536536000001E-2</v>
      </c>
    </row>
    <row r="13" spans="1:12" x14ac:dyDescent="0.25">
      <c r="B13" s="13"/>
      <c r="L13" s="15"/>
    </row>
    <row r="14" spans="1:12" x14ac:dyDescent="0.25">
      <c r="B14" s="13"/>
      <c r="H14" s="7">
        <f>H10+H12</f>
        <v>9.7662600000000016E-2</v>
      </c>
      <c r="L14" s="22">
        <f>L10+L12</f>
        <v>0.12134656536000002</v>
      </c>
    </row>
    <row r="15" spans="1:12" x14ac:dyDescent="0.25">
      <c r="A15" s="35">
        <v>4</v>
      </c>
      <c r="B15" s="13" t="s">
        <v>11</v>
      </c>
      <c r="L15" s="15"/>
    </row>
    <row r="16" spans="1:12" x14ac:dyDescent="0.25">
      <c r="A16" s="35">
        <v>5</v>
      </c>
      <c r="B16" s="13" t="s">
        <v>55</v>
      </c>
      <c r="L16" s="15"/>
    </row>
    <row r="17" spans="1:12" x14ac:dyDescent="0.25">
      <c r="B17" s="26"/>
      <c r="L17" s="15"/>
    </row>
    <row r="18" spans="1:12" x14ac:dyDescent="0.25">
      <c r="A18" s="35">
        <v>6</v>
      </c>
      <c r="B18" s="13" t="s">
        <v>12</v>
      </c>
      <c r="L18" s="23">
        <v>6388</v>
      </c>
    </row>
    <row r="19" spans="1:12" x14ac:dyDescent="0.25">
      <c r="B19" s="13"/>
      <c r="L19" s="15"/>
    </row>
    <row r="20" spans="1:12" x14ac:dyDescent="0.25">
      <c r="A20" s="35">
        <v>7</v>
      </c>
      <c r="B20" s="13" t="s">
        <v>21</v>
      </c>
      <c r="L20" s="28">
        <f>L14*L18</f>
        <v>775.16185951968009</v>
      </c>
    </row>
    <row r="21" spans="1:12" x14ac:dyDescent="0.25">
      <c r="B21" s="13"/>
      <c r="L21" s="24"/>
    </row>
    <row r="22" spans="1:12" x14ac:dyDescent="0.25">
      <c r="A22" s="35">
        <v>8</v>
      </c>
      <c r="B22" s="17" t="s">
        <v>29</v>
      </c>
      <c r="C22" s="5"/>
      <c r="D22" s="5"/>
      <c r="E22" s="5"/>
      <c r="F22" s="5"/>
      <c r="G22" s="5"/>
      <c r="H22" s="5"/>
      <c r="I22" s="5"/>
      <c r="J22" s="5"/>
      <c r="K22" s="5"/>
      <c r="L22" s="27">
        <f>D12*L18</f>
        <v>3906.9008000000003</v>
      </c>
    </row>
    <row r="24" spans="1:12" x14ac:dyDescent="0.25">
      <c r="A24" s="35">
        <v>9</v>
      </c>
      <c r="B24" s="19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2"/>
    </row>
    <row r="25" spans="1:12" x14ac:dyDescent="0.25">
      <c r="A25" s="35">
        <v>10</v>
      </c>
      <c r="B25" s="13" t="s">
        <v>52</v>
      </c>
      <c r="L25" s="15"/>
    </row>
    <row r="26" spans="1:12" x14ac:dyDescent="0.25">
      <c r="B26" s="13"/>
      <c r="L26" s="15"/>
    </row>
    <row r="27" spans="1:12" x14ac:dyDescent="0.25">
      <c r="A27" s="35">
        <v>11</v>
      </c>
      <c r="B27" s="13" t="s">
        <v>8</v>
      </c>
      <c r="D27" s="8">
        <f>(2900000+((6388000-2900000)*0.75))/6388000</f>
        <v>0.86349405134627422</v>
      </c>
      <c r="F27" s="8">
        <v>6.8000000000000005E-2</v>
      </c>
      <c r="H27" s="7">
        <f>D27*F27</f>
        <v>5.8717595491546648E-2</v>
      </c>
      <c r="J27">
        <v>1</v>
      </c>
      <c r="L27" s="16">
        <f>H27*J27</f>
        <v>5.8717595491546648E-2</v>
      </c>
    </row>
    <row r="28" spans="1:12" x14ac:dyDescent="0.25">
      <c r="B28" s="13"/>
      <c r="F28" s="8"/>
      <c r="H28" s="7"/>
      <c r="L28" s="16"/>
    </row>
    <row r="29" spans="1:12" x14ac:dyDescent="0.25">
      <c r="A29" s="35">
        <v>12</v>
      </c>
      <c r="B29" s="13" t="s">
        <v>9</v>
      </c>
      <c r="D29" s="4">
        <f>D31-D27</f>
        <v>0.13650594865372578</v>
      </c>
      <c r="F29" s="3">
        <v>0.11650000000000001</v>
      </c>
      <c r="H29" s="4">
        <f>D29*F29</f>
        <v>1.5902943018159053E-2</v>
      </c>
      <c r="J29">
        <v>1.35</v>
      </c>
      <c r="L29" s="20">
        <f>H29*J29</f>
        <v>2.1468973074514723E-2</v>
      </c>
    </row>
    <row r="30" spans="1:12" x14ac:dyDescent="0.25">
      <c r="B30" s="13"/>
      <c r="L30" s="15"/>
    </row>
    <row r="31" spans="1:12" x14ac:dyDescent="0.25">
      <c r="A31" s="35">
        <v>13</v>
      </c>
      <c r="B31" s="13" t="s">
        <v>14</v>
      </c>
      <c r="D31" s="6">
        <v>1</v>
      </c>
      <c r="H31" s="7">
        <f>H27+H29</f>
        <v>7.4620538509705708E-2</v>
      </c>
      <c r="L31" s="22">
        <f>L27+L29</f>
        <v>8.0186568566061378E-2</v>
      </c>
    </row>
    <row r="32" spans="1:12" x14ac:dyDescent="0.25">
      <c r="B32" s="13"/>
      <c r="D32" s="6"/>
      <c r="H32" s="7"/>
      <c r="L32" s="22"/>
    </row>
    <row r="33" spans="1:12" x14ac:dyDescent="0.25">
      <c r="A33" s="35">
        <v>14</v>
      </c>
      <c r="B33" s="13" t="s">
        <v>12</v>
      </c>
      <c r="L33" s="29">
        <v>6388</v>
      </c>
    </row>
    <row r="34" spans="1:12" x14ac:dyDescent="0.25">
      <c r="B34" s="13"/>
      <c r="D34" s="6"/>
      <c r="H34" s="7"/>
      <c r="L34" s="22"/>
    </row>
    <row r="35" spans="1:12" x14ac:dyDescent="0.25">
      <c r="A35" s="35">
        <v>15</v>
      </c>
      <c r="B35" s="13" t="s">
        <v>21</v>
      </c>
      <c r="D35" s="6"/>
      <c r="H35" s="7"/>
      <c r="L35" s="28">
        <f>L31*L33</f>
        <v>512.23180000000013</v>
      </c>
    </row>
    <row r="36" spans="1:12" x14ac:dyDescent="0.25">
      <c r="A36" s="35">
        <v>16</v>
      </c>
      <c r="B36" s="13" t="s">
        <v>38</v>
      </c>
      <c r="D36" s="14">
        <f>L33*L27</f>
        <v>375.08799999999997</v>
      </c>
      <c r="H36" s="7"/>
      <c r="L36" s="24"/>
    </row>
    <row r="37" spans="1:12" x14ac:dyDescent="0.25">
      <c r="A37" s="35">
        <v>17</v>
      </c>
      <c r="B37" s="13" t="s">
        <v>39</v>
      </c>
      <c r="D37" s="14">
        <f>L29*L33</f>
        <v>137.14380000000006</v>
      </c>
      <c r="H37" s="7"/>
      <c r="L37" s="24"/>
    </row>
    <row r="38" spans="1:12" x14ac:dyDescent="0.25">
      <c r="B38" s="17"/>
      <c r="C38" s="5"/>
      <c r="D38" s="30"/>
      <c r="E38" s="5"/>
      <c r="F38" s="5"/>
      <c r="G38" s="5"/>
      <c r="H38" s="4"/>
      <c r="I38" s="5"/>
      <c r="J38" s="5"/>
      <c r="K38" s="5"/>
      <c r="L38" s="25"/>
    </row>
    <row r="39" spans="1:12" x14ac:dyDescent="0.25">
      <c r="L39" s="7"/>
    </row>
    <row r="40" spans="1:12" x14ac:dyDescent="0.25">
      <c r="A40" s="35">
        <v>18</v>
      </c>
      <c r="B40" s="31" t="s">
        <v>53</v>
      </c>
      <c r="C40" s="10"/>
      <c r="D40" s="12"/>
      <c r="L40" s="7"/>
    </row>
    <row r="41" spans="1:12" x14ac:dyDescent="0.25">
      <c r="A41" s="35">
        <v>19</v>
      </c>
      <c r="B41" s="13" t="s">
        <v>31</v>
      </c>
      <c r="D41" s="46">
        <f>L20</f>
        <v>775.16185951968009</v>
      </c>
      <c r="L41" s="7"/>
    </row>
    <row r="42" spans="1:12" x14ac:dyDescent="0.25">
      <c r="A42" s="35">
        <v>20</v>
      </c>
      <c r="B42" s="13" t="s">
        <v>32</v>
      </c>
      <c r="D42" s="47">
        <f>H27*L33</f>
        <v>375.08799999999997</v>
      </c>
      <c r="L42" s="7"/>
    </row>
    <row r="43" spans="1:12" x14ac:dyDescent="0.25">
      <c r="A43" s="35">
        <v>21</v>
      </c>
      <c r="B43" s="13" t="s">
        <v>33</v>
      </c>
      <c r="D43" s="46">
        <f>D41-D42</f>
        <v>400.07385951968013</v>
      </c>
      <c r="L43" s="7"/>
    </row>
    <row r="44" spans="1:12" x14ac:dyDescent="0.25">
      <c r="A44" s="35">
        <v>22</v>
      </c>
      <c r="B44" s="13" t="s">
        <v>34</v>
      </c>
      <c r="D44" s="28">
        <f>D43*-L55</f>
        <v>-99.818427950160185</v>
      </c>
      <c r="L44" s="7"/>
    </row>
    <row r="45" spans="1:12" x14ac:dyDescent="0.25">
      <c r="A45" s="35">
        <v>23</v>
      </c>
      <c r="B45" s="13" t="s">
        <v>35</v>
      </c>
      <c r="D45" s="46">
        <f>D43+D44</f>
        <v>300.25543156951994</v>
      </c>
      <c r="L45" s="7"/>
    </row>
    <row r="46" spans="1:12" x14ac:dyDescent="0.25">
      <c r="A46" s="35">
        <v>24</v>
      </c>
      <c r="B46" s="13" t="s">
        <v>36</v>
      </c>
      <c r="D46" s="46">
        <f>L33*D29</f>
        <v>872.00000000000034</v>
      </c>
      <c r="L46" s="7"/>
    </row>
    <row r="47" spans="1:12" x14ac:dyDescent="0.25">
      <c r="A47" s="35">
        <v>25</v>
      </c>
      <c r="B47" s="32" t="s">
        <v>37</v>
      </c>
      <c r="C47" s="33"/>
      <c r="D47" s="34">
        <f>D45/D46</f>
        <v>0.34432962335954109</v>
      </c>
      <c r="L47" s="7"/>
    </row>
    <row r="48" spans="1:12" x14ac:dyDescent="0.25">
      <c r="L48" s="7"/>
    </row>
    <row r="50" spans="1:12" x14ac:dyDescent="0.25">
      <c r="A50" s="35">
        <v>26</v>
      </c>
      <c r="B50" s="19" t="s">
        <v>14</v>
      </c>
      <c r="C50" s="10"/>
      <c r="D50" s="11">
        <v>6388</v>
      </c>
      <c r="E50" s="10"/>
      <c r="F50" s="12"/>
      <c r="H50" s="19" t="s">
        <v>22</v>
      </c>
      <c r="I50" s="10"/>
      <c r="J50" s="10"/>
      <c r="K50" s="10"/>
      <c r="L50" s="12"/>
    </row>
    <row r="51" spans="1:12" x14ac:dyDescent="0.25">
      <c r="A51" s="35">
        <v>27</v>
      </c>
      <c r="B51" s="13" t="s">
        <v>15</v>
      </c>
      <c r="D51" s="14">
        <v>-2900</v>
      </c>
      <c r="F51" s="15"/>
      <c r="H51" s="13" t="s">
        <v>23</v>
      </c>
      <c r="L51" s="16">
        <v>0.05</v>
      </c>
    </row>
    <row r="52" spans="1:12" x14ac:dyDescent="0.25">
      <c r="A52" s="35">
        <v>28</v>
      </c>
      <c r="B52" s="13" t="s">
        <v>16</v>
      </c>
      <c r="D52" s="14">
        <f>D50+D51</f>
        <v>3488</v>
      </c>
      <c r="F52" s="15"/>
      <c r="H52" s="13" t="s">
        <v>24</v>
      </c>
      <c r="L52" s="16">
        <f>1-L51</f>
        <v>0.95</v>
      </c>
    </row>
    <row r="53" spans="1:12" x14ac:dyDescent="0.25">
      <c r="A53" s="35">
        <v>29</v>
      </c>
      <c r="B53" s="13" t="s">
        <v>17</v>
      </c>
      <c r="D53" s="14">
        <f>D52*0.75</f>
        <v>2616</v>
      </c>
      <c r="F53" s="15"/>
      <c r="H53" s="13" t="s">
        <v>25</v>
      </c>
      <c r="L53" s="16">
        <v>0.21</v>
      </c>
    </row>
    <row r="54" spans="1:12" x14ac:dyDescent="0.25">
      <c r="A54" s="35">
        <v>30</v>
      </c>
      <c r="B54" s="13" t="s">
        <v>18</v>
      </c>
      <c r="D54" s="14">
        <f>D52*0.25</f>
        <v>872</v>
      </c>
      <c r="F54" s="15"/>
      <c r="H54" s="13" t="s">
        <v>26</v>
      </c>
      <c r="L54" s="20">
        <f>L52*L53</f>
        <v>0.19949999999999998</v>
      </c>
    </row>
    <row r="55" spans="1:12" x14ac:dyDescent="0.25">
      <c r="B55" s="13"/>
      <c r="D55" s="14"/>
      <c r="F55" s="15"/>
      <c r="H55" s="17" t="s">
        <v>27</v>
      </c>
      <c r="I55" s="5"/>
      <c r="J55" s="5"/>
      <c r="K55" s="5"/>
      <c r="L55" s="21">
        <f>L54+L51</f>
        <v>0.2495</v>
      </c>
    </row>
    <row r="56" spans="1:12" x14ac:dyDescent="0.25">
      <c r="A56" s="35">
        <v>31</v>
      </c>
      <c r="B56" s="13" t="s">
        <v>19</v>
      </c>
      <c r="D56" s="14">
        <f>-D51+D53</f>
        <v>5516</v>
      </c>
      <c r="F56" s="16">
        <f>D56/D58</f>
        <v>0.86349405134627422</v>
      </c>
    </row>
    <row r="57" spans="1:12" x14ac:dyDescent="0.25">
      <c r="A57" s="35">
        <v>32</v>
      </c>
      <c r="B57" s="13" t="s">
        <v>20</v>
      </c>
      <c r="D57" s="9">
        <f>D54</f>
        <v>872</v>
      </c>
      <c r="F57" s="16">
        <f>D57/D58</f>
        <v>0.13650594865372573</v>
      </c>
    </row>
    <row r="58" spans="1:12" x14ac:dyDescent="0.25">
      <c r="B58" s="17"/>
      <c r="C58" s="5"/>
      <c r="D58" s="9">
        <f>D56+D57</f>
        <v>6388</v>
      </c>
      <c r="E58" s="5"/>
      <c r="F58" s="18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5718-BE13-4C7B-B22C-BE9B8C1C05B7}">
  <sheetPr>
    <pageSetUpPr fitToPage="1"/>
  </sheetPr>
  <dimension ref="A2:N44"/>
  <sheetViews>
    <sheetView tabSelected="1" topLeftCell="A16" zoomScale="115" zoomScaleNormal="115" workbookViewId="0">
      <selection activeCell="D27" sqref="D27"/>
    </sheetView>
  </sheetViews>
  <sheetFormatPr defaultRowHeight="15" x14ac:dyDescent="0.25"/>
  <cols>
    <col min="2" max="2" width="37.85546875" customWidth="1"/>
    <col min="3" max="3" width="2.85546875" customWidth="1"/>
    <col min="4" max="4" width="17.28515625" bestFit="1" customWidth="1"/>
    <col min="5" max="5" width="2.28515625" customWidth="1"/>
    <col min="6" max="6" width="16.42578125" bestFit="1" customWidth="1"/>
    <col min="7" max="7" width="2" customWidth="1"/>
    <col min="8" max="8" width="14.7109375" customWidth="1"/>
    <col min="9" max="9" width="3" customWidth="1"/>
    <col min="10" max="10" width="14.7109375" customWidth="1"/>
    <col min="11" max="11" width="3" customWidth="1"/>
    <col min="12" max="12" width="15.85546875" customWidth="1"/>
    <col min="13" max="13" width="3.140625" customWidth="1"/>
    <col min="14" max="14" width="15.5703125" customWidth="1"/>
  </cols>
  <sheetData>
    <row r="2" spans="1:14" x14ac:dyDescent="0.25">
      <c r="B2" s="1" t="s">
        <v>0</v>
      </c>
    </row>
    <row r="3" spans="1:14" x14ac:dyDescent="0.25">
      <c r="B3" s="1" t="s">
        <v>1</v>
      </c>
    </row>
    <row r="4" spans="1:14" x14ac:dyDescent="0.25">
      <c r="B4" s="1" t="s">
        <v>41</v>
      </c>
      <c r="L4" s="45" t="s">
        <v>77</v>
      </c>
    </row>
    <row r="5" spans="1:14" x14ac:dyDescent="0.25">
      <c r="B5" s="1" t="s">
        <v>3</v>
      </c>
    </row>
    <row r="6" spans="1:14" x14ac:dyDescent="0.25">
      <c r="B6" s="1"/>
      <c r="L6" s="1" t="s">
        <v>46</v>
      </c>
      <c r="M6" s="1"/>
      <c r="N6" s="39" t="s">
        <v>47</v>
      </c>
    </row>
    <row r="7" spans="1:14" s="1" customFormat="1" x14ac:dyDescent="0.25">
      <c r="A7" s="1" t="s">
        <v>40</v>
      </c>
      <c r="B7" s="1" t="s">
        <v>4</v>
      </c>
      <c r="D7" s="1" t="s">
        <v>44</v>
      </c>
      <c r="F7" s="1" t="s">
        <v>45</v>
      </c>
      <c r="H7" s="1" t="s">
        <v>49</v>
      </c>
      <c r="J7" s="1" t="s">
        <v>6</v>
      </c>
      <c r="L7" s="1" t="s">
        <v>48</v>
      </c>
      <c r="N7" s="1" t="s">
        <v>5</v>
      </c>
    </row>
    <row r="8" spans="1:14" s="1" customFormat="1" x14ac:dyDescent="0.25">
      <c r="B8" s="50" t="s">
        <v>58</v>
      </c>
    </row>
    <row r="9" spans="1:14" s="1" customFormat="1" x14ac:dyDescent="0.25">
      <c r="B9" s="50" t="s">
        <v>59</v>
      </c>
    </row>
    <row r="10" spans="1:14" x14ac:dyDescent="0.25">
      <c r="B10" s="35"/>
    </row>
    <row r="11" spans="1:14" x14ac:dyDescent="0.25">
      <c r="B11" s="51" t="s">
        <v>42</v>
      </c>
      <c r="C11" s="48"/>
      <c r="D11" s="52" t="s">
        <v>54</v>
      </c>
      <c r="E11" s="48"/>
      <c r="F11" s="8">
        <v>0.38840000000000002</v>
      </c>
      <c r="G11" s="8"/>
      <c r="H11" s="8">
        <v>6.8000000000000005E-2</v>
      </c>
      <c r="I11" s="8"/>
      <c r="J11" s="8">
        <f>F11*H11</f>
        <v>2.6411200000000003E-2</v>
      </c>
      <c r="K11" s="48"/>
      <c r="L11" s="48">
        <v>1</v>
      </c>
      <c r="M11" s="48"/>
      <c r="N11" s="8">
        <f>J11*L11</f>
        <v>2.6411200000000003E-2</v>
      </c>
    </row>
    <row r="12" spans="1:14" x14ac:dyDescent="0.25">
      <c r="B12" s="51" t="s">
        <v>43</v>
      </c>
      <c r="C12" s="48"/>
      <c r="D12" s="52" t="s">
        <v>54</v>
      </c>
      <c r="E12" s="48"/>
      <c r="F12" s="3">
        <v>0.61160000000000003</v>
      </c>
      <c r="G12" s="8"/>
      <c r="H12" s="8">
        <v>0.11650000000000001</v>
      </c>
      <c r="I12" s="8"/>
      <c r="J12" s="3">
        <f>F12*H12</f>
        <v>7.1251400000000006E-2</v>
      </c>
      <c r="K12" s="48"/>
      <c r="L12" s="48">
        <v>1.3324</v>
      </c>
      <c r="M12" s="48"/>
      <c r="N12" s="3">
        <f>J12*L12</f>
        <v>9.493536536000001E-2</v>
      </c>
    </row>
    <row r="13" spans="1:14" x14ac:dyDescent="0.25">
      <c r="B13" s="48"/>
      <c r="C13" s="48"/>
      <c r="D13" s="14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B14" s="48" t="s">
        <v>51</v>
      </c>
      <c r="C14" s="48"/>
      <c r="D14" s="14"/>
      <c r="E14" s="48"/>
      <c r="F14" s="49">
        <f>F11+F12</f>
        <v>1</v>
      </c>
      <c r="G14" s="48"/>
      <c r="H14" s="48"/>
      <c r="I14" s="48"/>
      <c r="J14" s="49">
        <f>J11+J12</f>
        <v>9.7662600000000016E-2</v>
      </c>
      <c r="K14" s="48"/>
      <c r="L14" s="48"/>
      <c r="M14" s="48"/>
      <c r="N14" s="49">
        <f>N11+N12</f>
        <v>0.12134656536000002</v>
      </c>
    </row>
    <row r="16" spans="1:14" x14ac:dyDescent="0.25">
      <c r="B16" t="s">
        <v>50</v>
      </c>
    </row>
    <row r="18" spans="2:14" x14ac:dyDescent="0.25">
      <c r="B18" s="50" t="s">
        <v>56</v>
      </c>
    </row>
    <row r="19" spans="2:14" x14ac:dyDescent="0.25">
      <c r="B19" s="50" t="s">
        <v>57</v>
      </c>
    </row>
    <row r="21" spans="2:14" x14ac:dyDescent="0.25">
      <c r="B21" s="53" t="s">
        <v>60</v>
      </c>
      <c r="D21" s="43">
        <v>2900000</v>
      </c>
      <c r="F21" s="42">
        <f>D21/$D$25</f>
        <v>0.21543701286626984</v>
      </c>
      <c r="H21" s="42">
        <v>6.8000000000000005E-2</v>
      </c>
      <c r="J21" s="42">
        <f>F21*H21</f>
        <v>1.4649716874906351E-2</v>
      </c>
      <c r="L21">
        <v>1</v>
      </c>
      <c r="N21" s="42">
        <f>J21*L21</f>
        <v>1.4649716874906351E-2</v>
      </c>
    </row>
    <row r="22" spans="2:14" ht="30" x14ac:dyDescent="0.25">
      <c r="B22" s="54" t="s">
        <v>61</v>
      </c>
      <c r="D22" s="40">
        <v>8513372</v>
      </c>
      <c r="F22" s="42">
        <f t="shared" ref="F22:F23" si="0">D22/$D$25</f>
        <v>0.63244670106873846</v>
      </c>
      <c r="H22" s="42">
        <v>6.8000000000000005E-2</v>
      </c>
      <c r="J22" s="42">
        <f t="shared" ref="J22:J23" si="1">F22*H22</f>
        <v>4.3006375672674221E-2</v>
      </c>
      <c r="L22">
        <v>1</v>
      </c>
      <c r="N22" s="42">
        <f t="shared" ref="N22:N23" si="2">J22*L22</f>
        <v>4.3006375672674221E-2</v>
      </c>
    </row>
    <row r="23" spans="2:14" x14ac:dyDescent="0.25">
      <c r="B23" s="53" t="s">
        <v>9</v>
      </c>
      <c r="D23" s="44">
        <v>2047639</v>
      </c>
      <c r="F23" s="3">
        <f t="shared" si="0"/>
        <v>0.1521162860649917</v>
      </c>
      <c r="H23" s="42">
        <v>9.9000000000000005E-2</v>
      </c>
      <c r="J23" s="3">
        <f t="shared" si="1"/>
        <v>1.5059512320434178E-2</v>
      </c>
      <c r="L23">
        <v>1.3324</v>
      </c>
      <c r="N23" s="3">
        <f t="shared" si="2"/>
        <v>2.0065294215746498E-2</v>
      </c>
    </row>
    <row r="24" spans="2:14" x14ac:dyDescent="0.25">
      <c r="B24" s="53"/>
    </row>
    <row r="25" spans="2:14" x14ac:dyDescent="0.25">
      <c r="B25" s="53" t="s">
        <v>51</v>
      </c>
      <c r="D25" s="43">
        <f>SUM(D21:D23)</f>
        <v>13461011</v>
      </c>
      <c r="F25" s="41">
        <f>SUM(F21:F23)</f>
        <v>1</v>
      </c>
      <c r="G25" s="41"/>
      <c r="H25" s="41"/>
      <c r="I25" s="41"/>
      <c r="J25" s="42">
        <f>SUM(J21:J23)</f>
        <v>7.2715604868014747E-2</v>
      </c>
      <c r="K25" s="41"/>
      <c r="L25" s="41"/>
      <c r="M25" s="41"/>
      <c r="N25" s="42">
        <f>SUM(N21:N23)</f>
        <v>7.7721386763327072E-2</v>
      </c>
    </row>
    <row r="27" spans="2:14" x14ac:dyDescent="0.25">
      <c r="B27" s="45"/>
    </row>
    <row r="28" spans="2:14" x14ac:dyDescent="0.25">
      <c r="B28" s="45" t="s">
        <v>62</v>
      </c>
    </row>
    <row r="29" spans="2:14" x14ac:dyDescent="0.25">
      <c r="B29" s="45" t="s">
        <v>67</v>
      </c>
    </row>
    <row r="30" spans="2:14" x14ac:dyDescent="0.25">
      <c r="D30" s="35"/>
      <c r="E30" s="35"/>
      <c r="F30" s="35" t="s">
        <v>64</v>
      </c>
    </row>
    <row r="31" spans="2:14" x14ac:dyDescent="0.25">
      <c r="D31" s="35" t="s">
        <v>63</v>
      </c>
      <c r="E31" s="35"/>
      <c r="F31" s="35" t="s">
        <v>66</v>
      </c>
    </row>
    <row r="32" spans="2:14" x14ac:dyDescent="0.25">
      <c r="D32" s="55" t="s">
        <v>65</v>
      </c>
      <c r="E32" s="35"/>
      <c r="F32" s="55" t="s">
        <v>65</v>
      </c>
    </row>
    <row r="34" spans="2:6" x14ac:dyDescent="0.25">
      <c r="B34" t="s">
        <v>65</v>
      </c>
      <c r="D34" s="7">
        <f>N14</f>
        <v>0.12134656536000002</v>
      </c>
      <c r="F34" s="7">
        <f>N25</f>
        <v>7.7721386763327072E-2</v>
      </c>
    </row>
    <row r="35" spans="2:6" x14ac:dyDescent="0.25">
      <c r="B35" t="s">
        <v>68</v>
      </c>
      <c r="D35" s="57">
        <v>5560</v>
      </c>
      <c r="E35" s="56"/>
      <c r="F35" s="57">
        <v>5560</v>
      </c>
    </row>
    <row r="36" spans="2:6" x14ac:dyDescent="0.25">
      <c r="B36" t="s">
        <v>69</v>
      </c>
      <c r="D36" s="58">
        <f>D34*D35</f>
        <v>674.68690340160015</v>
      </c>
      <c r="F36" s="58">
        <f>F34*F35</f>
        <v>432.13091040409853</v>
      </c>
    </row>
    <row r="37" spans="2:6" ht="30" x14ac:dyDescent="0.25">
      <c r="B37" s="2" t="s">
        <v>70</v>
      </c>
      <c r="D37" s="58">
        <f>F36-D36</f>
        <v>-242.55599299750162</v>
      </c>
    </row>
    <row r="39" spans="2:6" x14ac:dyDescent="0.25">
      <c r="B39" t="s">
        <v>71</v>
      </c>
    </row>
    <row r="40" spans="2:6" x14ac:dyDescent="0.25">
      <c r="B40" t="s">
        <v>72</v>
      </c>
      <c r="D40" s="56"/>
      <c r="E40" s="56"/>
      <c r="F40" s="56">
        <f>-54</f>
        <v>-54</v>
      </c>
    </row>
    <row r="41" spans="2:6" x14ac:dyDescent="0.25">
      <c r="B41" t="s">
        <v>73</v>
      </c>
      <c r="D41" s="56"/>
      <c r="E41" s="56"/>
      <c r="F41" s="56">
        <v>-108</v>
      </c>
    </row>
    <row r="42" spans="2:6" x14ac:dyDescent="0.25">
      <c r="B42" t="s">
        <v>74</v>
      </c>
      <c r="D42" s="56"/>
      <c r="E42" s="56"/>
      <c r="F42" s="56">
        <v>-36</v>
      </c>
    </row>
    <row r="43" spans="2:6" x14ac:dyDescent="0.25">
      <c r="D43" s="57">
        <f>SUM(F40:F42)</f>
        <v>-198</v>
      </c>
      <c r="E43" s="56"/>
      <c r="F43" s="56"/>
    </row>
    <row r="44" spans="2:6" x14ac:dyDescent="0.25">
      <c r="B44" t="s">
        <v>75</v>
      </c>
      <c r="D44" s="58">
        <f>D37-D43</f>
        <v>-44.555992997501619</v>
      </c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Applicants Rate Base</vt:lpstr>
      <vt:lpstr>Alternate Cap Structure</vt:lpstr>
      <vt:lpstr>'Alternate Cap Structure'!Print_Area</vt:lpstr>
      <vt:lpstr>'Applicants Rate 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2023-07-13T11:28:43Z</cp:lastPrinted>
  <dcterms:created xsi:type="dcterms:W3CDTF">2023-07-11T10:52:54Z</dcterms:created>
  <dcterms:modified xsi:type="dcterms:W3CDTF">2023-07-13T16:45:30Z</dcterms:modified>
</cp:coreProperties>
</file>