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 activeTab="3"/>
  </bookViews>
  <sheets>
    <sheet name="Summary" sheetId="2" r:id="rId1"/>
    <sheet name="Adjustments" sheetId="1" r:id="rId2"/>
    <sheet name="Interest &amp; Depr Calc" sheetId="3" r:id="rId3"/>
    <sheet name="Darlington Creek Details" sheetId="4" r:id="rId4"/>
  </sheets>
  <definedNames>
    <definedName name="_xlnm._FilterDatabase" localSheetId="1" hidden="1">Adjustments!$A$1:$H$33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9" i="2" s="1"/>
  <c r="F14" i="3"/>
  <c r="G19" i="3"/>
  <c r="F9" i="3" l="1"/>
  <c r="F8" i="3"/>
  <c r="D6" i="2" l="1"/>
  <c r="F4" i="3"/>
  <c r="D7" i="2" s="1"/>
  <c r="Q22" i="4" l="1"/>
  <c r="R22" i="4" s="1"/>
  <c r="Q21" i="4"/>
  <c r="R21" i="4" s="1"/>
  <c r="Q20" i="4"/>
  <c r="R20" i="4" s="1"/>
  <c r="Q19" i="4"/>
  <c r="R19" i="4" s="1"/>
  <c r="Q18" i="4"/>
  <c r="R18" i="4" s="1"/>
  <c r="Q17" i="4"/>
  <c r="R17" i="4" s="1"/>
  <c r="Q16" i="4"/>
  <c r="R16" i="4" s="1"/>
  <c r="Q15" i="4"/>
  <c r="R15" i="4" s="1"/>
  <c r="Q14" i="4"/>
  <c r="R14" i="4" s="1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G22" i="1" l="1"/>
</calcChain>
</file>

<file path=xl/connections.xml><?xml version="1.0" encoding="utf-8"?>
<connections xmlns="http://schemas.openxmlformats.org/spreadsheetml/2006/main">
  <connection id="1" keepAlive="1" name="Query - Adjustments1" description="Connection to the 'Adjustments1' query in the workbook." type="5" refreshedVersion="8" background="1" saveData="1">
    <dbPr connection="Provider=Microsoft.Mashup.OleDb.1;Data Source=$Workbook$;Location=Adjustments1;Extended Properties=&quot;&quot;" command="SELECT * FROM [Adjustments1]"/>
  </connection>
</connections>
</file>

<file path=xl/sharedStrings.xml><?xml version="1.0" encoding="utf-8"?>
<sst xmlns="http://schemas.openxmlformats.org/spreadsheetml/2006/main" count="223" uniqueCount="82">
  <si>
    <t>NARUC CODE</t>
  </si>
  <si>
    <t>Class</t>
  </si>
  <si>
    <t>Category L1</t>
  </si>
  <si>
    <t>Category L2</t>
  </si>
  <si>
    <t>Service Area</t>
  </si>
  <si>
    <t>Type</t>
  </si>
  <si>
    <t>Sewer Value</t>
  </si>
  <si>
    <t>Basis for Adjustment</t>
  </si>
  <si>
    <t>521.000</t>
  </si>
  <si>
    <t>S</t>
  </si>
  <si>
    <t>Revenue-Sewer</t>
  </si>
  <si>
    <t>Darlington_Creek</t>
  </si>
  <si>
    <t>Annualization</t>
  </si>
  <si>
    <t>3/31/22 Acquisition of Darlington Creek</t>
  </si>
  <si>
    <t>701.000</t>
  </si>
  <si>
    <t>Operations &amp; Maintenance</t>
  </si>
  <si>
    <t>Sewer - Contract Operations</t>
  </si>
  <si>
    <t>703.000</t>
  </si>
  <si>
    <t>Sewer - Electric Utilities</t>
  </si>
  <si>
    <t>705.000</t>
  </si>
  <si>
    <t>Sewer - Misc Operations</t>
  </si>
  <si>
    <t>711.000</t>
  </si>
  <si>
    <t>Sewer - Mowing &amp; Grounds Maintenance</t>
  </si>
  <si>
    <t>408.100</t>
  </si>
  <si>
    <t>Admin &amp; General</t>
  </si>
  <si>
    <t>Taxes</t>
  </si>
  <si>
    <t>408.160</t>
  </si>
  <si>
    <t>Property Tax</t>
  </si>
  <si>
    <t>903.100</t>
  </si>
  <si>
    <t>Billing Expense</t>
  </si>
  <si>
    <t>903.280</t>
  </si>
  <si>
    <t>904.000</t>
  </si>
  <si>
    <t>Bad Debt Expense</t>
  </si>
  <si>
    <t>923.100</t>
  </si>
  <si>
    <t>OSS - Bank Fees</t>
  </si>
  <si>
    <t>923.400</t>
  </si>
  <si>
    <t>OSS - Legal</t>
  </si>
  <si>
    <t>923.500</t>
  </si>
  <si>
    <t>OSS - Accounting</t>
  </si>
  <si>
    <t>923.600</t>
  </si>
  <si>
    <t>OSS - Management Consulting</t>
  </si>
  <si>
    <t>923.900</t>
  </si>
  <si>
    <t>OSS - IT</t>
  </si>
  <si>
    <t>924.400</t>
  </si>
  <si>
    <t>Property Insurance</t>
  </si>
  <si>
    <t>Updated Property Insurance Values</t>
  </si>
  <si>
    <t>W&amp;S</t>
  </si>
  <si>
    <t>Allocation</t>
  </si>
  <si>
    <t>Muni-Link Transition</t>
  </si>
  <si>
    <t>922.000</t>
  </si>
  <si>
    <t>Overhead Allocation</t>
  </si>
  <si>
    <t>Allocated Overhead</t>
  </si>
  <si>
    <t>Overhead Adjustment</t>
  </si>
  <si>
    <t>Taxes (Other) Adjustment</t>
  </si>
  <si>
    <t>Property Tax Adjustment</t>
  </si>
  <si>
    <t>Interest</t>
  </si>
  <si>
    <t>Bluegrass Utility Operating</t>
  </si>
  <si>
    <t>Bluegrass Utility Operating Company</t>
  </si>
  <si>
    <t>DR 4 Darlington Creek Annulizations</t>
  </si>
  <si>
    <t>NARUC Account</t>
  </si>
  <si>
    <t>Category1</t>
  </si>
  <si>
    <t>Category2</t>
  </si>
  <si>
    <t>Period Total</t>
  </si>
  <si>
    <t>Fiscal Year Total</t>
  </si>
  <si>
    <t>DR 113 Known &amp; Measuarable Adjustments</t>
  </si>
  <si>
    <t>Known and Measurable to Operation Expense</t>
  </si>
  <si>
    <t>Interest Adjustment</t>
  </si>
  <si>
    <t>Total</t>
  </si>
  <si>
    <t>Rate Base</t>
  </si>
  <si>
    <t>Capital Structure</t>
  </si>
  <si>
    <t>Cost of Debt</t>
  </si>
  <si>
    <t>Depreciation</t>
  </si>
  <si>
    <t>Rate Case Amortization</t>
  </si>
  <si>
    <t>Addition of Acquistion Adjustments</t>
  </si>
  <si>
    <t>UPIS 6/30/22</t>
  </si>
  <si>
    <t>Depreciation Rate</t>
  </si>
  <si>
    <t>Depreciation Study Adjustment</t>
  </si>
  <si>
    <t>Adjustment</t>
  </si>
  <si>
    <t xml:space="preserve">Woodland Acres Reclassification </t>
  </si>
  <si>
    <t>Total Expense</t>
  </si>
  <si>
    <t>Amortization Period (Yr)</t>
  </si>
  <si>
    <t>Depreciation &amp; Amortization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</si>
</sst>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0" applyFont="1" applyFill="1" applyBorder="1"/>
    <xf numFmtId="43" fontId="3" fillId="0" borderId="0" xfId="1" applyNumberFormat="1" applyFont="1" applyFill="1" applyBorder="1"/>
    <xf numFmtId="0" fontId="4" fillId="0" borderId="0" xfId="0" applyFont="1" applyFill="1" applyBorder="1"/>
    <xf numFmtId="0" fontId="0" fillId="0" borderId="0" xfId="0" applyFont="1" applyFill="1" applyBorder="1"/>
    <xf numFmtId="43" fontId="0" fillId="0" borderId="0" xfId="1" applyNumberFormat="1" applyFont="1" applyFill="1" applyBorder="1"/>
    <xf numFmtId="0" fontId="0" fillId="0" borderId="0" xfId="0" applyFill="1" applyBorder="1"/>
    <xf numFmtId="49" fontId="0" fillId="0" borderId="0" xfId="0" applyNumberFormat="1" applyFont="1" applyFill="1" applyBorder="1" applyAlignment="1">
      <alignment horizontal="left"/>
    </xf>
    <xf numFmtId="43" fontId="0" fillId="0" borderId="0" xfId="1" applyFont="1" applyFill="1" applyBorder="1"/>
    <xf numFmtId="43" fontId="0" fillId="0" borderId="0" xfId="0" applyNumberFormat="1" applyFill="1" applyBorder="1"/>
    <xf numFmtId="43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0" fillId="0" borderId="0" xfId="0" applyAlignment="1">
      <alignment horizontal="right"/>
    </xf>
    <xf numFmtId="43" fontId="2" fillId="0" borderId="0" xfId="1" applyFont="1" applyFill="1" applyBorder="1"/>
    <xf numFmtId="0" fontId="0" fillId="0" borderId="1" xfId="0" applyBorder="1" applyAlignment="1">
      <alignment horizontal="right"/>
    </xf>
    <xf numFmtId="10" fontId="0" fillId="0" borderId="0" xfId="1" applyNumberFormat="1" applyFont="1"/>
    <xf numFmtId="164" fontId="0" fillId="0" borderId="0" xfId="1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/>
    <xf numFmtId="164" fontId="0" fillId="0" borderId="1" xfId="1" applyNumberFormat="1" applyFont="1" applyBorder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Layout" topLeftCell="A22" zoomScaleNormal="100" workbookViewId="0">
      <selection activeCell="C25" sqref="C25"/>
    </sheetView>
  </sheetViews>
  <sheetFormatPr defaultRowHeight="15" x14ac:dyDescent="0.25"/>
  <cols>
    <col min="1" max="1" width="40.5703125" customWidth="1"/>
    <col min="2" max="2" width="3.140625" customWidth="1"/>
    <col min="3" max="3" width="38.42578125" customWidth="1"/>
    <col min="4" max="4" width="14.85546875" customWidth="1"/>
  </cols>
  <sheetData>
    <row r="1" spans="1:5" x14ac:dyDescent="0.25">
      <c r="A1" s="14" t="s">
        <v>57</v>
      </c>
    </row>
    <row r="2" spans="1:5" x14ac:dyDescent="0.25">
      <c r="A2" s="14" t="s">
        <v>64</v>
      </c>
    </row>
    <row r="6" spans="1:5" x14ac:dyDescent="0.25">
      <c r="C6" s="17" t="s">
        <v>65</v>
      </c>
      <c r="D6" s="21">
        <f>-Adjustments!G22</f>
        <v>105416.00274892666</v>
      </c>
    </row>
    <row r="7" spans="1:5" x14ac:dyDescent="0.25">
      <c r="C7" s="17" t="s">
        <v>66</v>
      </c>
      <c r="D7" s="21">
        <f>'Interest &amp; Depr Calc'!F4</f>
        <v>168716.53437125904</v>
      </c>
    </row>
    <row r="8" spans="1:5" x14ac:dyDescent="0.25">
      <c r="C8" s="19" t="s">
        <v>81</v>
      </c>
      <c r="D8" s="27">
        <f>SUM('Interest &amp; Depr Calc'!F8:F10,'Interest &amp; Depr Calc'!F14)</f>
        <v>70896.52735686666</v>
      </c>
    </row>
    <row r="9" spans="1:5" x14ac:dyDescent="0.25">
      <c r="C9" s="22" t="s">
        <v>67</v>
      </c>
      <c r="D9" s="28">
        <f>SUM(D6:D8)</f>
        <v>345029.06447705231</v>
      </c>
    </row>
    <row r="16" spans="1:5" x14ac:dyDescent="0.25">
      <c r="D16" s="10"/>
      <c r="E16" s="8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1-113
Exhibit OAG 1-113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Layout" topLeftCell="E28" zoomScaleNormal="100" workbookViewId="0">
      <selection activeCell="H43" sqref="H43"/>
    </sheetView>
  </sheetViews>
  <sheetFormatPr defaultRowHeight="15" x14ac:dyDescent="0.25"/>
  <cols>
    <col min="1" max="1" width="15" style="8" bestFit="1" customWidth="1"/>
    <col min="2" max="2" width="7.7109375" style="8" bestFit="1" customWidth="1"/>
    <col min="3" max="3" width="25.140625" style="8" bestFit="1" customWidth="1"/>
    <col min="4" max="4" width="29.140625" style="8" customWidth="1"/>
    <col min="5" max="5" width="18.140625" style="8" bestFit="1" customWidth="1"/>
    <col min="6" max="6" width="13.42578125" style="8" bestFit="1" customWidth="1"/>
    <col min="7" max="7" width="16" style="10" bestFit="1" customWidth="1"/>
    <col min="8" max="8" width="36.5703125" style="8" bestFit="1" customWidth="1"/>
    <col min="9" max="16384" width="9.140625" style="8"/>
  </cols>
  <sheetData>
    <row r="1" spans="1:8" s="5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x14ac:dyDescent="0.25">
      <c r="A2" s="6" t="s">
        <v>8</v>
      </c>
      <c r="B2" s="6" t="s">
        <v>9</v>
      </c>
      <c r="C2" s="6" t="s">
        <v>10</v>
      </c>
      <c r="D2" s="6" t="s">
        <v>10</v>
      </c>
      <c r="E2" s="6" t="s">
        <v>11</v>
      </c>
      <c r="F2" s="6" t="s">
        <v>12</v>
      </c>
      <c r="G2" s="7">
        <v>76736.349999999991</v>
      </c>
      <c r="H2" s="6" t="s">
        <v>13</v>
      </c>
    </row>
    <row r="3" spans="1:8" x14ac:dyDescent="0.25">
      <c r="A3" s="6" t="s">
        <v>14</v>
      </c>
      <c r="B3" s="6" t="s">
        <v>9</v>
      </c>
      <c r="C3" s="6" t="s">
        <v>15</v>
      </c>
      <c r="D3" s="6" t="s">
        <v>16</v>
      </c>
      <c r="E3" s="6" t="s">
        <v>11</v>
      </c>
      <c r="F3" s="6" t="s">
        <v>12</v>
      </c>
      <c r="G3" s="7">
        <v>-106195.56</v>
      </c>
      <c r="H3" s="6" t="s">
        <v>13</v>
      </c>
    </row>
    <row r="4" spans="1:8" x14ac:dyDescent="0.25">
      <c r="A4" s="6" t="s">
        <v>17</v>
      </c>
      <c r="B4" s="6" t="s">
        <v>9</v>
      </c>
      <c r="C4" s="6" t="s">
        <v>15</v>
      </c>
      <c r="D4" s="6" t="s">
        <v>18</v>
      </c>
      <c r="E4" s="6" t="s">
        <v>11</v>
      </c>
      <c r="F4" s="6" t="s">
        <v>12</v>
      </c>
      <c r="G4" s="7">
        <v>-4316.32</v>
      </c>
      <c r="H4" s="6" t="s">
        <v>13</v>
      </c>
    </row>
    <row r="5" spans="1:8" x14ac:dyDescent="0.25">
      <c r="A5" s="6" t="s">
        <v>19</v>
      </c>
      <c r="B5" s="6" t="s">
        <v>9</v>
      </c>
      <c r="C5" s="6" t="s">
        <v>15</v>
      </c>
      <c r="D5" s="6" t="s">
        <v>20</v>
      </c>
      <c r="E5" s="6" t="s">
        <v>11</v>
      </c>
      <c r="F5" s="6" t="s">
        <v>12</v>
      </c>
      <c r="G5" s="7">
        <v>-108472.72223630262</v>
      </c>
      <c r="H5" s="6" t="s">
        <v>13</v>
      </c>
    </row>
    <row r="6" spans="1:8" x14ac:dyDescent="0.25">
      <c r="A6" s="6" t="s">
        <v>21</v>
      </c>
      <c r="B6" s="6" t="s">
        <v>9</v>
      </c>
      <c r="C6" s="6" t="s">
        <v>15</v>
      </c>
      <c r="D6" s="6" t="s">
        <v>22</v>
      </c>
      <c r="E6" s="6" t="s">
        <v>11</v>
      </c>
      <c r="F6" s="6" t="s">
        <v>12</v>
      </c>
      <c r="G6" s="7">
        <v>-3472.135102497205</v>
      </c>
      <c r="H6" s="6" t="s">
        <v>13</v>
      </c>
    </row>
    <row r="7" spans="1:8" x14ac:dyDescent="0.25">
      <c r="A7" s="6" t="s">
        <v>23</v>
      </c>
      <c r="B7" s="6" t="s">
        <v>9</v>
      </c>
      <c r="C7" s="6" t="s">
        <v>24</v>
      </c>
      <c r="D7" s="6" t="s">
        <v>25</v>
      </c>
      <c r="E7" s="6" t="s">
        <v>11</v>
      </c>
      <c r="F7" s="6" t="s">
        <v>12</v>
      </c>
      <c r="G7" s="7">
        <v>-479.83201583635758</v>
      </c>
      <c r="H7" s="6" t="s">
        <v>13</v>
      </c>
    </row>
    <row r="8" spans="1:8" x14ac:dyDescent="0.25">
      <c r="A8" s="6" t="s">
        <v>26</v>
      </c>
      <c r="B8" s="6" t="s">
        <v>9</v>
      </c>
      <c r="C8" s="6" t="s">
        <v>24</v>
      </c>
      <c r="D8" s="6" t="s">
        <v>27</v>
      </c>
      <c r="E8" s="6" t="s">
        <v>11</v>
      </c>
      <c r="F8" s="6" t="s">
        <v>12</v>
      </c>
      <c r="G8" s="7">
        <v>-138.2414252721874</v>
      </c>
      <c r="H8" s="6" t="s">
        <v>13</v>
      </c>
    </row>
    <row r="9" spans="1:8" x14ac:dyDescent="0.25">
      <c r="A9" s="6" t="s">
        <v>28</v>
      </c>
      <c r="B9" s="6" t="s">
        <v>9</v>
      </c>
      <c r="C9" s="6" t="s">
        <v>24</v>
      </c>
      <c r="D9" s="6" t="s">
        <v>29</v>
      </c>
      <c r="E9" s="6" t="s">
        <v>11</v>
      </c>
      <c r="F9" s="6" t="s">
        <v>12</v>
      </c>
      <c r="G9" s="7">
        <v>-3166.8911250412407</v>
      </c>
      <c r="H9" s="6" t="s">
        <v>13</v>
      </c>
    </row>
    <row r="10" spans="1:8" x14ac:dyDescent="0.25">
      <c r="A10" s="6" t="s">
        <v>30</v>
      </c>
      <c r="B10" s="6" t="s">
        <v>9</v>
      </c>
      <c r="C10" s="6" t="s">
        <v>24</v>
      </c>
      <c r="D10" s="6" t="s">
        <v>29</v>
      </c>
      <c r="E10" s="6" t="s">
        <v>11</v>
      </c>
      <c r="F10" s="6" t="s">
        <v>12</v>
      </c>
      <c r="G10" s="7">
        <v>-582.31953810623554</v>
      </c>
      <c r="H10" s="6" t="s">
        <v>13</v>
      </c>
    </row>
    <row r="11" spans="1:8" x14ac:dyDescent="0.25">
      <c r="A11" s="6" t="s">
        <v>31</v>
      </c>
      <c r="B11" s="6" t="s">
        <v>9</v>
      </c>
      <c r="C11" s="6" t="s">
        <v>24</v>
      </c>
      <c r="D11" s="6" t="s">
        <v>32</v>
      </c>
      <c r="E11" s="6" t="s">
        <v>11</v>
      </c>
      <c r="F11" s="6" t="s">
        <v>12</v>
      </c>
      <c r="G11" s="7">
        <v>-1354.7418805674697</v>
      </c>
      <c r="H11" s="6" t="s">
        <v>13</v>
      </c>
    </row>
    <row r="12" spans="1:8" x14ac:dyDescent="0.25">
      <c r="A12" s="6" t="s">
        <v>33</v>
      </c>
      <c r="B12" s="6" t="s">
        <v>9</v>
      </c>
      <c r="C12" s="6" t="s">
        <v>24</v>
      </c>
      <c r="D12" s="6" t="s">
        <v>34</v>
      </c>
      <c r="E12" s="6" t="s">
        <v>11</v>
      </c>
      <c r="F12" s="6" t="s">
        <v>12</v>
      </c>
      <c r="G12" s="7">
        <v>-23.656311448366875</v>
      </c>
      <c r="H12" s="6" t="s">
        <v>13</v>
      </c>
    </row>
    <row r="13" spans="1:8" x14ac:dyDescent="0.25">
      <c r="A13" s="6" t="s">
        <v>35</v>
      </c>
      <c r="B13" s="6" t="s">
        <v>9</v>
      </c>
      <c r="C13" s="6" t="s">
        <v>24</v>
      </c>
      <c r="D13" s="6" t="s">
        <v>36</v>
      </c>
      <c r="E13" s="6" t="s">
        <v>11</v>
      </c>
      <c r="F13" s="6" t="s">
        <v>12</v>
      </c>
      <c r="G13" s="7">
        <v>-990.90469152095022</v>
      </c>
      <c r="H13" s="6" t="s">
        <v>13</v>
      </c>
    </row>
    <row r="14" spans="1:8" x14ac:dyDescent="0.25">
      <c r="A14" s="6" t="s">
        <v>37</v>
      </c>
      <c r="B14" s="6" t="s">
        <v>9</v>
      </c>
      <c r="C14" s="6" t="s">
        <v>24</v>
      </c>
      <c r="D14" s="6" t="s">
        <v>38</v>
      </c>
      <c r="E14" s="6" t="s">
        <v>11</v>
      </c>
      <c r="F14" s="6" t="s">
        <v>12</v>
      </c>
      <c r="G14" s="7">
        <v>-456.18805674694818</v>
      </c>
      <c r="H14" s="6" t="s">
        <v>13</v>
      </c>
    </row>
    <row r="15" spans="1:8" x14ac:dyDescent="0.25">
      <c r="A15" s="6" t="s">
        <v>39</v>
      </c>
      <c r="B15" s="6" t="s">
        <v>9</v>
      </c>
      <c r="C15" s="6" t="s">
        <v>24</v>
      </c>
      <c r="D15" s="6" t="s">
        <v>40</v>
      </c>
      <c r="E15" s="6" t="s">
        <v>11</v>
      </c>
      <c r="F15" s="6" t="s">
        <v>12</v>
      </c>
      <c r="G15" s="7">
        <v>-489.37112504124053</v>
      </c>
      <c r="H15" s="6" t="s">
        <v>13</v>
      </c>
    </row>
    <row r="16" spans="1:8" x14ac:dyDescent="0.25">
      <c r="A16" s="6" t="s">
        <v>41</v>
      </c>
      <c r="B16" s="6" t="s">
        <v>9</v>
      </c>
      <c r="C16" s="6" t="s">
        <v>24</v>
      </c>
      <c r="D16" s="6" t="s">
        <v>42</v>
      </c>
      <c r="E16" s="6" t="s">
        <v>11</v>
      </c>
      <c r="F16" s="6" t="s">
        <v>12</v>
      </c>
      <c r="G16" s="7">
        <v>-96.385456944902671</v>
      </c>
      <c r="H16" s="6" t="s">
        <v>13</v>
      </c>
    </row>
    <row r="17" spans="1:8" x14ac:dyDescent="0.25">
      <c r="A17" s="6" t="s">
        <v>43</v>
      </c>
      <c r="B17" s="6" t="s">
        <v>9</v>
      </c>
      <c r="C17" s="6" t="s">
        <v>24</v>
      </c>
      <c r="D17" s="6" t="s">
        <v>44</v>
      </c>
      <c r="E17" s="6" t="s">
        <v>11</v>
      </c>
      <c r="F17" s="6" t="s">
        <v>12</v>
      </c>
      <c r="G17" s="7">
        <v>-745.44020151133475</v>
      </c>
      <c r="H17" s="6" t="s">
        <v>45</v>
      </c>
    </row>
    <row r="18" spans="1:8" x14ac:dyDescent="0.25">
      <c r="A18" s="6" t="s">
        <v>41</v>
      </c>
      <c r="B18" s="6" t="s">
        <v>46</v>
      </c>
      <c r="C18" s="6" t="s">
        <v>24</v>
      </c>
      <c r="D18" s="6" t="s">
        <v>42</v>
      </c>
      <c r="E18" s="6" t="s">
        <v>47</v>
      </c>
      <c r="F18" s="6" t="s">
        <v>12</v>
      </c>
      <c r="G18" s="7">
        <v>10555.216417910447</v>
      </c>
      <c r="H18" s="6" t="s">
        <v>48</v>
      </c>
    </row>
    <row r="19" spans="1:8" x14ac:dyDescent="0.25">
      <c r="A19" s="6" t="s">
        <v>49</v>
      </c>
      <c r="B19" s="6" t="s">
        <v>9</v>
      </c>
      <c r="C19" s="6" t="s">
        <v>50</v>
      </c>
      <c r="D19" s="6" t="s">
        <v>51</v>
      </c>
      <c r="E19" s="6" t="s">
        <v>47</v>
      </c>
      <c r="F19" s="6" t="s">
        <v>12</v>
      </c>
      <c r="G19" s="7">
        <v>34200.769999999997</v>
      </c>
      <c r="H19" s="6" t="s">
        <v>52</v>
      </c>
    </row>
    <row r="20" spans="1:8" x14ac:dyDescent="0.25">
      <c r="A20" s="9" t="s">
        <v>23</v>
      </c>
      <c r="B20" s="6" t="s">
        <v>9</v>
      </c>
      <c r="C20" s="6" t="s">
        <v>24</v>
      </c>
      <c r="D20" s="6" t="s">
        <v>27</v>
      </c>
      <c r="E20" s="6" t="s">
        <v>47</v>
      </c>
      <c r="F20" s="6" t="s">
        <v>12</v>
      </c>
      <c r="G20" s="7">
        <v>19879</v>
      </c>
      <c r="H20" s="6" t="s">
        <v>53</v>
      </c>
    </row>
    <row r="21" spans="1:8" x14ac:dyDescent="0.25">
      <c r="A21" s="6" t="s">
        <v>26</v>
      </c>
      <c r="B21" s="6" t="s">
        <v>9</v>
      </c>
      <c r="C21" s="6" t="s">
        <v>24</v>
      </c>
      <c r="D21" s="6" t="s">
        <v>27</v>
      </c>
      <c r="E21" s="6" t="s">
        <v>47</v>
      </c>
      <c r="F21" s="6" t="s">
        <v>12</v>
      </c>
      <c r="G21" s="7">
        <v>-15806.63</v>
      </c>
      <c r="H21" s="6" t="s">
        <v>54</v>
      </c>
    </row>
    <row r="22" spans="1:8" x14ac:dyDescent="0.25">
      <c r="G22" s="18">
        <f>SUM(Adjustments!$G$2:$G$21)</f>
        <v>-105416.00274892666</v>
      </c>
      <c r="H22" s="13"/>
    </row>
    <row r="25" spans="1:8" x14ac:dyDescent="0.25">
      <c r="G25" s="12"/>
      <c r="H25" s="13"/>
    </row>
    <row r="33" spans="8:8" x14ac:dyDescent="0.25">
      <c r="H33" s="11"/>
    </row>
  </sheetData>
  <autoFilter ref="A1:H33"/>
  <pageMargins left="0.7" right="0.7" top="0.75" bottom="0.75" header="0.3" footer="0.3"/>
  <pageSetup orientation="portrait" verticalDpi="0" r:id="rId1"/>
  <headerFooter>
    <oddFooter>&amp;R&amp;8Case No. 2022-00432
Bluegrass Water's Response to OAG 1-113
Exhibit OAG 1-113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Layout" topLeftCell="A25" zoomScaleNormal="100" workbookViewId="0">
      <selection activeCell="F11" sqref="F11"/>
    </sheetView>
  </sheetViews>
  <sheetFormatPr defaultRowHeight="15" x14ac:dyDescent="0.25"/>
  <cols>
    <col min="2" max="2" width="34.140625" customWidth="1"/>
    <col min="3" max="3" width="16.28515625" customWidth="1"/>
    <col min="4" max="4" width="27.28515625" customWidth="1"/>
    <col min="5" max="5" width="29" customWidth="1"/>
    <col min="6" max="6" width="12.85546875" customWidth="1"/>
    <col min="7" max="7" width="11.5703125" bestFit="1" customWidth="1"/>
    <col min="8" max="8" width="10.5703125" bestFit="1" customWidth="1"/>
    <col min="13" max="13" width="19.5703125" customWidth="1"/>
  </cols>
  <sheetData>
    <row r="1" spans="2:14" x14ac:dyDescent="0.25">
      <c r="M1" s="10"/>
      <c r="N1" s="8"/>
    </row>
    <row r="3" spans="2:14" x14ac:dyDescent="0.25">
      <c r="B3" s="23" t="s">
        <v>55</v>
      </c>
      <c r="C3" s="14" t="s">
        <v>68</v>
      </c>
      <c r="D3" s="14" t="s">
        <v>69</v>
      </c>
      <c r="E3" s="14" t="s">
        <v>70</v>
      </c>
      <c r="F3" s="14" t="s">
        <v>77</v>
      </c>
    </row>
    <row r="4" spans="2:14" x14ac:dyDescent="0.25">
      <c r="B4" s="24"/>
      <c r="C4" s="1">
        <v>6388067.7277540974</v>
      </c>
      <c r="D4" s="20">
        <v>0.38840000000000002</v>
      </c>
      <c r="E4" s="20">
        <v>6.8000000000000005E-2</v>
      </c>
      <c r="F4" s="21">
        <f>C4*D4*E4</f>
        <v>168716.53437125904</v>
      </c>
    </row>
    <row r="5" spans="2:14" x14ac:dyDescent="0.25">
      <c r="B5" s="24"/>
      <c r="H5" s="1"/>
    </row>
    <row r="6" spans="2:14" x14ac:dyDescent="0.25">
      <c r="B6" s="24"/>
      <c r="H6" s="1"/>
    </row>
    <row r="7" spans="2:14" x14ac:dyDescent="0.25">
      <c r="B7" s="23" t="s">
        <v>71</v>
      </c>
      <c r="D7" s="14" t="s">
        <v>74</v>
      </c>
      <c r="E7" s="14" t="s">
        <v>75</v>
      </c>
      <c r="F7" s="14" t="s">
        <v>77</v>
      </c>
      <c r="H7" s="1"/>
    </row>
    <row r="8" spans="2:14" x14ac:dyDescent="0.25">
      <c r="B8" s="25" t="s">
        <v>73</v>
      </c>
      <c r="D8" s="1">
        <v>90171.17</v>
      </c>
      <c r="E8" s="26">
        <v>2.606E-2</v>
      </c>
      <c r="F8" s="21">
        <f>D8*E8</f>
        <v>2349.8606902000001</v>
      </c>
      <c r="H8" s="1"/>
    </row>
    <row r="9" spans="2:14" x14ac:dyDescent="0.25">
      <c r="B9" s="25" t="s">
        <v>78</v>
      </c>
      <c r="D9" s="1">
        <v>10000</v>
      </c>
      <c r="E9" s="20">
        <v>1.11E-2</v>
      </c>
      <c r="F9" s="21">
        <f>D9*E9</f>
        <v>111</v>
      </c>
      <c r="H9" s="1"/>
    </row>
    <row r="10" spans="2:14" x14ac:dyDescent="0.25">
      <c r="B10" s="25" t="s">
        <v>76</v>
      </c>
      <c r="F10" s="21">
        <v>8583</v>
      </c>
      <c r="H10" s="1"/>
    </row>
    <row r="11" spans="2:14" x14ac:dyDescent="0.25">
      <c r="B11" s="24"/>
      <c r="H11" s="1"/>
    </row>
    <row r="12" spans="2:14" x14ac:dyDescent="0.25">
      <c r="B12" s="24"/>
      <c r="H12" s="1"/>
    </row>
    <row r="13" spans="2:14" x14ac:dyDescent="0.25">
      <c r="B13" s="23" t="s">
        <v>72</v>
      </c>
      <c r="D13" s="14" t="s">
        <v>79</v>
      </c>
      <c r="E13" s="14" t="s">
        <v>80</v>
      </c>
      <c r="F13" s="14" t="s">
        <v>77</v>
      </c>
      <c r="H13" s="1">
        <v>59853</v>
      </c>
    </row>
    <row r="14" spans="2:14" x14ac:dyDescent="0.25">
      <c r="B14" s="24"/>
      <c r="D14" s="1">
        <v>179558</v>
      </c>
      <c r="E14" s="1">
        <v>3</v>
      </c>
      <c r="F14" s="21">
        <f>D14/E14</f>
        <v>59852.666666666664</v>
      </c>
      <c r="H14" s="1"/>
    </row>
    <row r="15" spans="2:14" x14ac:dyDescent="0.25">
      <c r="B15" s="24"/>
      <c r="H15" s="1"/>
    </row>
    <row r="16" spans="2:14" x14ac:dyDescent="0.25">
      <c r="H16" s="1"/>
    </row>
    <row r="17" spans="7:8" x14ac:dyDescent="0.25">
      <c r="H17" s="1"/>
    </row>
    <row r="18" spans="7:8" x14ac:dyDescent="0.25">
      <c r="H18" s="1"/>
    </row>
    <row r="19" spans="7:8" x14ac:dyDescent="0.25">
      <c r="G19">
        <f>D14/H13</f>
        <v>2.9999832923997127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1-113
Exhibit OAG 1-113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Layout" topLeftCell="F34" zoomScaleNormal="100" workbookViewId="0">
      <selection activeCell="G33" sqref="G33"/>
    </sheetView>
  </sheetViews>
  <sheetFormatPr defaultRowHeight="15" x14ac:dyDescent="0.25"/>
  <cols>
    <col min="1" max="1" width="18" customWidth="1"/>
    <col min="2" max="2" width="25.140625" bestFit="1" customWidth="1"/>
    <col min="3" max="3" width="20.28515625" customWidth="1"/>
    <col min="4" max="6" width="9.7109375" bestFit="1" customWidth="1"/>
    <col min="7" max="9" width="10.7109375" bestFit="1" customWidth="1"/>
    <col min="10" max="12" width="9.7109375" bestFit="1" customWidth="1"/>
    <col min="13" max="13" width="11.28515625" bestFit="1" customWidth="1"/>
    <col min="14" max="14" width="10.28515625" bestFit="1" customWidth="1"/>
    <col min="15" max="15" width="11.28515625" bestFit="1" customWidth="1"/>
    <col min="16" max="16" width="11.7109375" bestFit="1" customWidth="1"/>
    <col min="17" max="17" width="13.42578125" bestFit="1" customWidth="1"/>
    <col min="18" max="18" width="15.28515625" bestFit="1" customWidth="1"/>
  </cols>
  <sheetData>
    <row r="1" spans="1:18" x14ac:dyDescent="0.25">
      <c r="A1" s="14" t="s">
        <v>56</v>
      </c>
      <c r="C1" s="14"/>
    </row>
    <row r="2" spans="1:18" x14ac:dyDescent="0.25">
      <c r="A2" s="14" t="s">
        <v>58</v>
      </c>
      <c r="C2" s="14"/>
    </row>
    <row r="3" spans="1:18" x14ac:dyDescent="0.25">
      <c r="C3" s="14"/>
    </row>
    <row r="7" spans="1:18" s="14" customFormat="1" x14ac:dyDescent="0.25">
      <c r="A7" s="15" t="s">
        <v>59</v>
      </c>
      <c r="B7" s="15" t="s">
        <v>60</v>
      </c>
      <c r="C7" s="15" t="s">
        <v>61</v>
      </c>
      <c r="D7" s="16">
        <v>44408</v>
      </c>
      <c r="E7" s="16">
        <v>44439</v>
      </c>
      <c r="F7" s="16">
        <v>44469</v>
      </c>
      <c r="G7" s="16">
        <v>44500</v>
      </c>
      <c r="H7" s="16">
        <v>44530</v>
      </c>
      <c r="I7" s="16">
        <v>44561</v>
      </c>
      <c r="J7" s="16">
        <v>44592</v>
      </c>
      <c r="K7" s="16">
        <v>44620</v>
      </c>
      <c r="L7" s="16">
        <v>44651</v>
      </c>
      <c r="M7" s="16">
        <v>44681</v>
      </c>
      <c r="N7" s="16">
        <v>44712</v>
      </c>
      <c r="O7" s="16">
        <v>44742</v>
      </c>
      <c r="P7" s="15" t="s">
        <v>62</v>
      </c>
      <c r="Q7" s="15" t="s">
        <v>12</v>
      </c>
      <c r="R7" s="15" t="s">
        <v>63</v>
      </c>
    </row>
    <row r="8" spans="1:18" x14ac:dyDescent="0.25">
      <c r="A8" t="s">
        <v>8</v>
      </c>
      <c r="B8" t="s">
        <v>10</v>
      </c>
      <c r="C8" t="s">
        <v>10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1">
        <v>0</v>
      </c>
      <c r="M8" s="1">
        <v>5134.6499999999996</v>
      </c>
      <c r="N8" s="1">
        <v>5109</v>
      </c>
      <c r="O8" s="1">
        <v>5103.62</v>
      </c>
      <c r="P8" s="1">
        <v>15347.27</v>
      </c>
      <c r="Q8" s="2">
        <f>P8*12/3</f>
        <v>61389.079999999994</v>
      </c>
      <c r="R8" s="2">
        <f>P8+Q8</f>
        <v>76736.349999999991</v>
      </c>
    </row>
    <row r="9" spans="1:18" x14ac:dyDescent="0.25">
      <c r="A9" t="s">
        <v>14</v>
      </c>
      <c r="B9" t="s">
        <v>15</v>
      </c>
      <c r="C9" t="s">
        <v>16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1">
        <v>0</v>
      </c>
      <c r="M9" s="1">
        <v>0</v>
      </c>
      <c r="N9" s="1">
        <v>0</v>
      </c>
      <c r="O9" s="1">
        <v>-18027.78</v>
      </c>
      <c r="P9" s="1">
        <v>-18027.78</v>
      </c>
      <c r="Q9" s="2">
        <f>-8849.63*12-P9</f>
        <v>-88167.78</v>
      </c>
      <c r="R9" s="2">
        <f t="shared" ref="R9:R22" si="0">P9+Q9</f>
        <v>-106195.56</v>
      </c>
    </row>
    <row r="10" spans="1:18" x14ac:dyDescent="0.25">
      <c r="A10" t="s">
        <v>17</v>
      </c>
      <c r="B10" t="s">
        <v>15</v>
      </c>
      <c r="C10" t="s">
        <v>18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1">
        <v>0</v>
      </c>
      <c r="M10" s="1">
        <v>-233.73</v>
      </c>
      <c r="N10" s="1">
        <v>-397</v>
      </c>
      <c r="O10" s="1">
        <v>-448.34999999999997</v>
      </c>
      <c r="P10" s="1">
        <v>-1079.08</v>
      </c>
      <c r="Q10" s="2">
        <f t="shared" ref="Q10:Q22" si="1">P10*12/4</f>
        <v>-3237.24</v>
      </c>
      <c r="R10" s="2">
        <f t="shared" si="0"/>
        <v>-4316.32</v>
      </c>
    </row>
    <row r="11" spans="1:18" x14ac:dyDescent="0.25">
      <c r="A11" t="s">
        <v>19</v>
      </c>
      <c r="B11" t="s">
        <v>15</v>
      </c>
      <c r="C11" t="s">
        <v>20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1">
        <v>-285.47000000000003</v>
      </c>
      <c r="M11" s="1">
        <v>-11920.46055907566</v>
      </c>
      <c r="N11" s="1">
        <v>-8879.1999999999989</v>
      </c>
      <c r="O11" s="1">
        <v>-6033.0499999999975</v>
      </c>
      <c r="P11" s="1">
        <v>-27118.180559075656</v>
      </c>
      <c r="Q11" s="2">
        <f t="shared" si="1"/>
        <v>-81354.541677226967</v>
      </c>
      <c r="R11" s="2">
        <f t="shared" si="0"/>
        <v>-108472.72223630262</v>
      </c>
    </row>
    <row r="12" spans="1:18" x14ac:dyDescent="0.25">
      <c r="A12" t="s">
        <v>21</v>
      </c>
      <c r="B12" t="s">
        <v>15</v>
      </c>
      <c r="C12" t="s">
        <v>22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1">
        <v>0</v>
      </c>
      <c r="M12" s="1">
        <v>-868.03377562430114</v>
      </c>
      <c r="N12" s="1">
        <v>0</v>
      </c>
      <c r="O12" s="1">
        <v>0</v>
      </c>
      <c r="P12" s="1">
        <v>-868.03377562430114</v>
      </c>
      <c r="Q12" s="2">
        <f t="shared" si="1"/>
        <v>-2604.1013268729034</v>
      </c>
      <c r="R12" s="2">
        <f t="shared" si="0"/>
        <v>-3472.1351024972046</v>
      </c>
    </row>
    <row r="13" spans="1:18" x14ac:dyDescent="0.25">
      <c r="A13" t="s">
        <v>23</v>
      </c>
      <c r="B13" t="s">
        <v>24</v>
      </c>
      <c r="C13" t="s">
        <v>25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1">
        <v>0</v>
      </c>
      <c r="M13" s="1">
        <v>-6.7551963048498846</v>
      </c>
      <c r="N13" s="1">
        <v>0</v>
      </c>
      <c r="O13" s="1">
        <v>-113.20280765423952</v>
      </c>
      <c r="P13" s="1">
        <v>-119.95800395908941</v>
      </c>
      <c r="Q13" s="2">
        <f t="shared" si="1"/>
        <v>-359.87401187726823</v>
      </c>
      <c r="R13" s="2">
        <f t="shared" si="0"/>
        <v>-479.83201583635764</v>
      </c>
    </row>
    <row r="14" spans="1:18" x14ac:dyDescent="0.25">
      <c r="A14" t="s">
        <v>26</v>
      </c>
      <c r="B14" t="s">
        <v>24</v>
      </c>
      <c r="C14" t="s">
        <v>27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 s="1">
        <v>-8.6400890795117125</v>
      </c>
      <c r="M14" s="1">
        <v>-8.6400890795117125</v>
      </c>
      <c r="N14" s="1">
        <v>-8.6400890795117125</v>
      </c>
      <c r="O14" s="1">
        <v>-8.6400890795117125</v>
      </c>
      <c r="P14" s="1">
        <v>-34.56035631804685</v>
      </c>
      <c r="Q14" s="2">
        <f t="shared" si="1"/>
        <v>-103.68106895414056</v>
      </c>
      <c r="R14" s="2">
        <f t="shared" si="0"/>
        <v>-138.2414252721874</v>
      </c>
    </row>
    <row r="15" spans="1:18" x14ac:dyDescent="0.25">
      <c r="A15" t="s">
        <v>28</v>
      </c>
      <c r="B15" t="s">
        <v>24</v>
      </c>
      <c r="C15" t="s">
        <v>29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1">
        <v>-13.035598812273177</v>
      </c>
      <c r="M15" s="1">
        <v>-56.223691850874296</v>
      </c>
      <c r="N15" s="1">
        <v>-311.3122566809634</v>
      </c>
      <c r="O15" s="1">
        <v>-411.15123391619932</v>
      </c>
      <c r="P15" s="1">
        <v>-791.72278126031017</v>
      </c>
      <c r="Q15" s="2">
        <f t="shared" si="1"/>
        <v>-2375.1683437809306</v>
      </c>
      <c r="R15" s="2">
        <f t="shared" si="0"/>
        <v>-3166.8911250412407</v>
      </c>
    </row>
    <row r="16" spans="1:18" x14ac:dyDescent="0.25">
      <c r="A16" t="s">
        <v>30</v>
      </c>
      <c r="B16" t="s">
        <v>24</v>
      </c>
      <c r="C16" t="s">
        <v>29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1">
        <v>-3.2892015836357635</v>
      </c>
      <c r="M16" s="1">
        <v>-70.296888815572416</v>
      </c>
      <c r="N16" s="1">
        <v>-35.055608709996697</v>
      </c>
      <c r="O16" s="1">
        <v>-36.938185417354006</v>
      </c>
      <c r="P16" s="1">
        <v>-145.57988452655889</v>
      </c>
      <c r="Q16" s="2">
        <f t="shared" si="1"/>
        <v>-436.73965357967666</v>
      </c>
      <c r="R16" s="2">
        <f t="shared" si="0"/>
        <v>-582.31953810623554</v>
      </c>
    </row>
    <row r="17" spans="1:18" x14ac:dyDescent="0.25">
      <c r="A17" t="s">
        <v>31</v>
      </c>
      <c r="B17" t="s">
        <v>24</v>
      </c>
      <c r="C17" t="s">
        <v>32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1">
        <v>-83.977898383371823</v>
      </c>
      <c r="M17" s="1">
        <v>-86.001755196304842</v>
      </c>
      <c r="N17" s="1">
        <v>-82.615278785879241</v>
      </c>
      <c r="O17" s="1">
        <v>-86.09053777631145</v>
      </c>
      <c r="P17" s="1">
        <v>-338.68547014186737</v>
      </c>
      <c r="Q17" s="2">
        <f t="shared" si="1"/>
        <v>-1016.0564104256021</v>
      </c>
      <c r="R17" s="2">
        <f t="shared" si="0"/>
        <v>-1354.7418805674695</v>
      </c>
    </row>
    <row r="18" spans="1:18" x14ac:dyDescent="0.25">
      <c r="A18" t="s">
        <v>33</v>
      </c>
      <c r="B18" t="s">
        <v>24</v>
      </c>
      <c r="C18" t="s">
        <v>34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1">
        <v>0</v>
      </c>
      <c r="M18" s="1">
        <v>-5.9140778620917187</v>
      </c>
      <c r="N18" s="1">
        <v>0</v>
      </c>
      <c r="O18" s="1">
        <v>0</v>
      </c>
      <c r="P18" s="1">
        <v>-5.9140778620917187</v>
      </c>
      <c r="Q18" s="2">
        <f t="shared" si="1"/>
        <v>-17.742233586275155</v>
      </c>
      <c r="R18" s="2">
        <f t="shared" si="0"/>
        <v>-23.656311448366875</v>
      </c>
    </row>
    <row r="19" spans="1:18" x14ac:dyDescent="0.25">
      <c r="A19" t="s">
        <v>35</v>
      </c>
      <c r="B19" t="s">
        <v>24</v>
      </c>
      <c r="C19" t="s">
        <v>36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1">
        <v>-39.803932695480043</v>
      </c>
      <c r="M19" s="1">
        <v>0</v>
      </c>
      <c r="N19" s="1">
        <v>-59.178607720224342</v>
      </c>
      <c r="O19" s="1">
        <v>-148.74363246453316</v>
      </c>
      <c r="P19" s="1">
        <v>-247.72617288023756</v>
      </c>
      <c r="Q19" s="2">
        <f t="shared" si="1"/>
        <v>-743.1785186407127</v>
      </c>
      <c r="R19" s="2">
        <f t="shared" si="0"/>
        <v>-990.90469152095022</v>
      </c>
    </row>
    <row r="20" spans="1:18" x14ac:dyDescent="0.25">
      <c r="A20" t="s">
        <v>37</v>
      </c>
      <c r="B20" t="s">
        <v>24</v>
      </c>
      <c r="C20" t="s">
        <v>38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1">
        <v>-17.003794127350709</v>
      </c>
      <c r="M20" s="1">
        <v>-32.347740019795445</v>
      </c>
      <c r="N20" s="1">
        <v>-32.347740019795445</v>
      </c>
      <c r="O20" s="1">
        <v>-32.347740019795445</v>
      </c>
      <c r="P20" s="1">
        <v>-114.04701418673704</v>
      </c>
      <c r="Q20" s="2">
        <f t="shared" si="1"/>
        <v>-342.14104256021113</v>
      </c>
      <c r="R20" s="2">
        <f t="shared" si="0"/>
        <v>-456.18805674694818</v>
      </c>
    </row>
    <row r="21" spans="1:18" x14ac:dyDescent="0.25">
      <c r="A21" t="s">
        <v>39</v>
      </c>
      <c r="B21" t="s">
        <v>24</v>
      </c>
      <c r="C21" t="s">
        <v>40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1">
        <v>-116.177410095678</v>
      </c>
      <c r="M21" s="1">
        <v>84.436093698449355</v>
      </c>
      <c r="N21" s="1">
        <v>-62.688993731441769</v>
      </c>
      <c r="O21" s="1">
        <v>-27.912471131639723</v>
      </c>
      <c r="P21" s="1">
        <v>-122.34278126031013</v>
      </c>
      <c r="Q21" s="2">
        <f t="shared" si="1"/>
        <v>-367.02834378093041</v>
      </c>
      <c r="R21" s="2">
        <f t="shared" si="0"/>
        <v>-489.37112504124053</v>
      </c>
    </row>
    <row r="22" spans="1:18" x14ac:dyDescent="0.25">
      <c r="A22" t="s">
        <v>41</v>
      </c>
      <c r="B22" t="s">
        <v>24</v>
      </c>
      <c r="C22" t="s">
        <v>40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1">
        <v>0</v>
      </c>
      <c r="M22" s="1">
        <v>0</v>
      </c>
      <c r="N22" s="1">
        <v>-24.096364236225668</v>
      </c>
      <c r="O22" s="1">
        <v>0</v>
      </c>
      <c r="P22" s="1">
        <v>-24.096364236225668</v>
      </c>
      <c r="Q22" s="2">
        <f t="shared" si="1"/>
        <v>-72.289092708677003</v>
      </c>
      <c r="R22" s="2">
        <f t="shared" si="0"/>
        <v>-96.385456944902671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1-113
Exhibit OAG 1-113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G k E A A B Q S w M E F A A C A A g A d 1 O r V m p 7 9 T q j A A A A 9 g A A A B I A H A B D b 2 5 m a W c v U G F j a 2 F n Z S 5 4 b W w g o h g A K K A U A A A A A A A A A A A A A A A A A A A A A A A A A A A A h Y + x D o I w F E V / h X S n L X X Q k E c Z X C U x I R r X B i o 0 w s P Q Y v k 3 B z / J X x C j q J v j P f c M 9 9 6 v N 0 j H t g k u u r e m w 4 R E l J N A Y 9 G V B q u E D O 4 Y r k g q Y a u K k 6 p 0 M M l o 4 9 G W C a m d O 8 e M e e + p X 9 C u r 5 j g P G K H b J M X t W 4 V + c j m v x w a t E 5 h o Y m E / W u M F D T i S y r 4 t A n Y D C E z + B X E 1 D 3 b H w j r o X F D r 6 X G c J c D m y O w 9 w f 5 A F B L A w Q U A A I A C A B 3 U 6 t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1 O r V n p o 3 g t k A Q A A f Q I A A B M A H A B G b 3 J t d W x h c y 9 T Z W N 0 a W 9 u M S 5 t I K I Y A C i g F A A A A A A A A A A A A A A A A A A A A A A A A A A A A H W S U W v C M B D H 3 w t + h y N 7 m E J X c I 8 T H 7 r o Q B w 6 r E 6 G F Y n t T b P G R J J 0 V M T v v r R u 0 O m W h w T u / 8 v l f 3 c x m F i u J E T n s 9 1 p e A 3 P b J n G F M L 0 I z d 2 h 9 K a N n R B o G 1 4 4 F a k c p 2 g i / S L B E U w V z p b K 5 U 1 n 7 j A g C p p y x t N Q h / i m U F t 4 h d m N U + y 8 e 0 I u R A x d b J m A i L L L B q Y u 1 3 D B E 2 V 1 f g w k E l M o / k E o t L G X n F p 4 Q 4 m D g P K D J p 4 6 B L k S X a I h 2 + r m s e g E K Y g L R 9 k L o Q P V u f Y 8 s + O a 9 R q y t a i N H + u 4 r g Y W N x 1 S Y 0 g / p D L t E s q k C x P i x 6 z b P m d 6 Y b Q L Z M b 1 5 3 p Y Y / E 5 a m w Y K q Z N O 9 K 7 6 g S + U 6 W o m l e P e s f j 2 Q U T m Y U 6 L j X J 8 6 k 4 4 D J w 8 m H I 6 G u x I 3 S B 3 h u / y / d X 0 o R 6 k / u x h F q Z F d a C H S L S X Y Z r 7 x f x F 6 Z y K + C j 8 x w A 6 6 u W g t / G I u F r a A w T X n 5 e d x M R 8 q N 9 B d w a j U 8 L v 9 s X u c L U E s B A i 0 A F A A C A A g A d 1 O r V m p 7 9 T q j A A A A 9 g A A A B I A A A A A A A A A A A A A A A A A A A A A A E N v b m Z p Z y 9 Q Y W N r Y W d l L n h t b F B L A Q I t A B Q A A g A I A H d T q 1 Y P y u m r p A A A A O k A A A A T A A A A A A A A A A A A A A A A A O 8 A A A B b Q 2 9 u d G V u d F 9 U e X B l c 1 0 u e G 1 s U E s B A i 0 A F A A C A A g A d 1 O r V n p o 3 g t k A Q A A f Q I A A B M A A A A A A A A A A A A A A A A A 4 A E A A E Z v c m 1 1 b G F z L 1 N l Y 3 R p b 2 4 x L m 1 Q S w U G A A A A A A M A A w D C A A A A k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R A A A A A A A A D j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k a n V z d G 1 l b n R z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X V l c n l J R C I g V m F s d W U 9 I n N i O G J m N D U 3 Z C 0 2 Y j Y z L T R m N D g t Y j g z N C 1 m O W F l N 2 U x Z G J m Z T Q i I C 8 + P E V u d H J 5 I F R 5 c G U 9 I k Z p b G x U Y X J n Z X R O Y W 1 l Q 3 V z d G 9 t a X p l Z C I g V m F s d W U 9 I m w x I i A v P j x F b n R y e S B U e X B l P S J C d W Z m Z X J O Z X h 0 U m V m c m V z a C I g V m F s d W U 9 I m w x I i A v P j x F b n R y e S B U e X B l P S J G a W x s R X J y b 3 J D b 3 V u d C I g V m F s d W U 9 I m w w I i A v P j x F b n R y e S B U e X B l P S J G a W x s T G F z d F V w Z G F 0 Z W Q i I F Z h b H V l P S J k M j A y M y 0 w M i 0 x N 1 Q x O T o 0 N D o z M S 4 w N D g w N j k 3 W i I g L z 4 8 R W 5 0 c n k g V H l w Z T 0 i R m l s b E N v b H V t b l R 5 c G V z I i B W Y W x 1 Z T 0 i c 0 F B Q U F B Q U F B Q U F B Q U F B W U c i I C 8 + P E V u d H J 5 I F R 5 c G U 9 I k Z p b G x F c n J v c k N v Z G U i I F Z h b H V l P S J z V W 5 r b m 9 3 b i I g L z 4 8 R W 5 0 c n k g V H l w Z T 0 i R m l s b E N v b H V t b k 5 h b W V z I i B W Y W x 1 Z T 0 i c 1 s m c X V v d D t O Q V J V Q y B D T 0 R F J n F 1 b 3 Q 7 L C Z x d W 9 0 O 0 N s Y X N z J n F 1 b 3 Q 7 L C Z x d W 9 0 O 0 N h d G V n b 3 J 5 I E w x J n F 1 b 3 Q 7 L C Z x d W 9 0 O 0 N h d G V n b 3 J 5 I E w y J n F 1 b 3 Q 7 L C Z x d W 9 0 O 1 N l c n Z p Y 2 U g Q X J l Y S Z x d W 9 0 O y w m c X V v d D t T Q S B D a G V j a y Z x d W 9 0 O y w m c X V v d D t U e X B l J n F 1 b 3 Q 7 L C Z x d W 9 0 O 1 Z h b H V l J n F 1 b 3 Q 7 L C Z x d W 9 0 O 1 d h d G V y I F Z h b H V l J n F 1 b 3 Q 7 L C Z x d W 9 0 O 1 N l d 2 V y I F Z h b H V l J n F 1 b 3 Q 7 L C Z x d W 9 0 O 0 J h c 2 l z I G Z v c i B B Z G p 1 c 3 R t Z W 5 0 J n F 1 b 3 Q 7 L C Z x d W 9 0 O 0 F k Z G l 0 a W 9 u Y W w g T m 9 0 Z X M m c X V v d D t d I i A v P j x F b n R y e S B U e X B l P S J G a W x s U 3 R h d H V z I i B W Y W x 1 Z T 0 i c 0 N v b X B s Z X R l I i A v P j x F b n R y e S B U e X B l P S J G a W x s Q 2 9 1 b n Q i I F Z h b H V l P S J s N T c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k a n V z d G 1 l b n R z M S 9 B d X R v U m V t b 3 Z l Z E N v b H V t b n M x L n t O Q V J V Q y B D T 0 R F L D B 9 J n F 1 b 3 Q 7 L C Z x d W 9 0 O 1 N l Y 3 R p b 2 4 x L 0 F k a n V z d G 1 l b n R z M S 9 B d X R v U m V t b 3 Z l Z E N v b H V t b n M x L n t D b G F z c y w x f S Z x d W 9 0 O y w m c X V v d D t T Z W N 0 a W 9 u M S 9 B Z G p 1 c 3 R t Z W 5 0 c z E v Q X V 0 b 1 J l b W 9 2 Z W R D b 2 x 1 b W 5 z M S 5 7 Q 2 F 0 Z W d v c n k g T D E s M n 0 m c X V v d D s s J n F 1 b 3 Q 7 U 2 V j d G l v b j E v Q W R q d X N 0 b W V u d H M x L 0 F 1 d G 9 S Z W 1 v d m V k Q 2 9 s d W 1 u c z E u e 0 N h d G V n b 3 J 5 I E w y L D N 9 J n F 1 b 3 Q 7 L C Z x d W 9 0 O 1 N l Y 3 R p b 2 4 x L 0 F k a n V z d G 1 l b n R z M S 9 B d X R v U m V t b 3 Z l Z E N v b H V t b n M x L n t T Z X J 2 a W N l I E F y Z W E s N H 0 m c X V v d D s s J n F 1 b 3 Q 7 U 2 V j d G l v b j E v Q W R q d X N 0 b W V u d H M x L 0 F 1 d G 9 S Z W 1 v d m V k Q 2 9 s d W 1 u c z E u e 1 N B I E N o Z W N r L D V 9 J n F 1 b 3 Q 7 L C Z x d W 9 0 O 1 N l Y 3 R p b 2 4 x L 0 F k a n V z d G 1 l b n R z M S 9 B d X R v U m V t b 3 Z l Z E N v b H V t b n M x L n t U e X B l L D Z 9 J n F 1 b 3 Q 7 L C Z x d W 9 0 O 1 N l Y 3 R p b 2 4 x L 0 F k a n V z d G 1 l b n R z M S 9 B d X R v U m V t b 3 Z l Z E N v b H V t b n M x L n t W Y W x 1 Z S w 3 f S Z x d W 9 0 O y w m c X V v d D t T Z W N 0 a W 9 u M S 9 B Z G p 1 c 3 R t Z W 5 0 c z E v Q X V 0 b 1 J l b W 9 2 Z W R D b 2 x 1 b W 5 z M S 5 7 V 2 F 0 Z X I g V m F s d W U s O H 0 m c X V v d D s s J n F 1 b 3 Q 7 U 2 V j d G l v b j E v Q W R q d X N 0 b W V u d H M x L 0 F 1 d G 9 S Z W 1 v d m V k Q 2 9 s d W 1 u c z E u e 1 N l d 2 V y I F Z h b H V l L D l 9 J n F 1 b 3 Q 7 L C Z x d W 9 0 O 1 N l Y 3 R p b 2 4 x L 0 F k a n V z d G 1 l b n R z M S 9 B d X R v U m V t b 3 Z l Z E N v b H V t b n M x L n t C Y X N p c y B m b 3 I g Q W R q d X N 0 b W V u d C w x M H 0 m c X V v d D s s J n F 1 b 3 Q 7 U 2 V j d G l v b j E v Q W R q d X N 0 b W V u d H M x L 0 F 1 d G 9 S Z W 1 v d m V k Q 2 9 s d W 1 u c z E u e 0 F k Z G l 0 a W 9 u Y W w g T m 9 0 Z X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B Z G p 1 c 3 R t Z W 5 0 c z E v Q X V 0 b 1 J l b W 9 2 Z W R D b 2 x 1 b W 5 z M S 5 7 T k F S V U M g Q 0 9 E R S w w f S Z x d W 9 0 O y w m c X V v d D t T Z W N 0 a W 9 u M S 9 B Z G p 1 c 3 R t Z W 5 0 c z E v Q X V 0 b 1 J l b W 9 2 Z W R D b 2 x 1 b W 5 z M S 5 7 Q 2 x h c 3 M s M X 0 m c X V v d D s s J n F 1 b 3 Q 7 U 2 V j d G l v b j E v Q W R q d X N 0 b W V u d H M x L 0 F 1 d G 9 S Z W 1 v d m V k Q 2 9 s d W 1 u c z E u e 0 N h d G V n b 3 J 5 I E w x L D J 9 J n F 1 b 3 Q 7 L C Z x d W 9 0 O 1 N l Y 3 R p b 2 4 x L 0 F k a n V z d G 1 l b n R z M S 9 B d X R v U m V t b 3 Z l Z E N v b H V t b n M x L n t D Y X R l Z 2 9 y e S B M M i w z f S Z x d W 9 0 O y w m c X V v d D t T Z W N 0 a W 9 u M S 9 B Z G p 1 c 3 R t Z W 5 0 c z E v Q X V 0 b 1 J l b W 9 2 Z W R D b 2 x 1 b W 5 z M S 5 7 U 2 V y d m l j Z S B B c m V h L D R 9 J n F 1 b 3 Q 7 L C Z x d W 9 0 O 1 N l Y 3 R p b 2 4 x L 0 F k a n V z d G 1 l b n R z M S 9 B d X R v U m V t b 3 Z l Z E N v b H V t b n M x L n t T Q S B D a G V j a y w 1 f S Z x d W 9 0 O y w m c X V v d D t T Z W N 0 a W 9 u M S 9 B Z G p 1 c 3 R t Z W 5 0 c z E v Q X V 0 b 1 J l b W 9 2 Z W R D b 2 x 1 b W 5 z M S 5 7 V H l w Z S w 2 f S Z x d W 9 0 O y w m c X V v d D t T Z W N 0 a W 9 u M S 9 B Z G p 1 c 3 R t Z W 5 0 c z E v Q X V 0 b 1 J l b W 9 2 Z W R D b 2 x 1 b W 5 z M S 5 7 V m F s d W U s N 3 0 m c X V v d D s s J n F 1 b 3 Q 7 U 2 V j d G l v b j E v Q W R q d X N 0 b W V u d H M x L 0 F 1 d G 9 S Z W 1 v d m V k Q 2 9 s d W 1 u c z E u e 1 d h d G V y I F Z h b H V l L D h 9 J n F 1 b 3 Q 7 L C Z x d W 9 0 O 1 N l Y 3 R p b 2 4 x L 0 F k a n V z d G 1 l b n R z M S 9 B d X R v U m V t b 3 Z l Z E N v b H V t b n M x L n t T Z X d l c i B W Y W x 1 Z S w 5 f S Z x d W 9 0 O y w m c X V v d D t T Z W N 0 a W 9 u M S 9 B Z G p 1 c 3 R t Z W 5 0 c z E v Q X V 0 b 1 J l b W 9 2 Z W R D b 2 x 1 b W 5 z M S 5 7 Q m F z a X M g Z m 9 y I E F k a n V z d G 1 l b n Q s M T B 9 J n F 1 b 3 Q 7 L C Z x d W 9 0 O 1 N l Y 3 R p b 2 4 x L 0 F k a n V z d G 1 l b n R z M S 9 B d X R v U m V t b 3 Z l Z E N v b H V t b n M x L n t B Z G R p d G l v b m F s I E 5 v d G V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W R q d X N 0 b W V u d H M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k a n V z d G 1 l b n R z M S 9 B Z G p 1 c 3 R t Z W 5 0 c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k a n V z d G 1 l b n R z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1 k D Y 5 x b 1 7 S J p O 4 I g a h Z j M A A A A A A I A A A A A A B B m A A A A A Q A A I A A A A M H I L 3 u I S / b o 8 I r K v E Z J J S S U G q n H 7 Z b x a 8 W 2 P c 2 a 1 C 3 Q A A A A A A 6 A A A A A A g A A I A A A A H s c B w W v + q 6 6 h v O O F l 2 1 P U W X s b T v n X o A V W d 0 L Z D J X X Z 6 U A A A A B a S j s W A n F H 5 V I 2 A L 6 m T 4 B F c u 7 6 B l c + D E c A s b C j W 2 m 6 O F V t F C 2 A Y s D l x W h j v 3 D M f x 0 g / 6 D e p 1 o 9 G a v d l h j M Q O a t 2 + Y r H l u Q I 7 C q t l j Y j N 3 Y T Q A A A A A 2 S P k z 4 I m N F 2 W o U h f H D j j y B l 4 i 5 o M 8 s 6 E 3 v W U 0 i D a t 9 G i P 6 D 6 4 m d v L H 8 R 2 N 8 T G J E k y x 7 t s a I D c A j d 5 S + O b u f h w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5D75C4-3ACC-400E-AD40-89845EA0D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F24868-E1A2-4ADF-982C-D5063F7FB7A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19D111F-7DD7-41FD-88D6-7BAA75E128BD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cc29f954-72e5-4988-94c8-6074c4013efb"/>
    <ds:schemaRef ds:uri="http://schemas.microsoft.com/office/2006/metadata/properties"/>
    <ds:schemaRef ds:uri="219c5758-d311-4f49-8eb7-a0c37216249c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082B1D8-043C-41CD-8E3D-68E143E130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Adjustments</vt:lpstr>
      <vt:lpstr>Interest &amp; Depr Calc</vt:lpstr>
      <vt:lpstr>Darlington Creek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2023-05-11T15:18:56Z</dcterms:created>
  <dcterms:modified xsi:type="dcterms:W3CDTF">2023-05-12T16:27:56Z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0x01010035F955E8F06CBD48B7814246FB9E203E</vt:lpwstr>
  </property>
</Properties>
</file>