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Post Hearing Request\OAG\Exhibits\"/>
    </mc:Choice>
  </mc:AlternateContent>
  <bookViews>
    <workbookView xWindow="0" yWindow="0" windowWidth="24000" windowHeight="9600" activeTab="3"/>
  </bookViews>
  <sheets>
    <sheet name="Summary" sheetId="1" r:id="rId1"/>
    <sheet name="Mission" sheetId="2" r:id="rId2"/>
    <sheet name="High Tide" sheetId="3" r:id="rId3"/>
    <sheet name="Operations Cost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" l="1"/>
  <c r="F7" i="4"/>
  <c r="E5" i="1" l="1"/>
  <c r="D37" i="3"/>
  <c r="D41" i="3" s="1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I42" i="2"/>
  <c r="H48" i="2" s="1"/>
  <c r="G42" i="2"/>
  <c r="H47" i="2" s="1"/>
  <c r="H49" i="2" s="1"/>
  <c r="C37" i="3" l="1"/>
  <c r="D40" i="3" s="1"/>
  <c r="D42" i="3" s="1"/>
  <c r="E6" i="1" s="1"/>
  <c r="E8" i="1" s="1"/>
</calcChain>
</file>

<file path=xl/sharedStrings.xml><?xml version="1.0" encoding="utf-8"?>
<sst xmlns="http://schemas.openxmlformats.org/spreadsheetml/2006/main" count="344" uniqueCount="145">
  <si>
    <t>Bluegrass Water</t>
  </si>
  <si>
    <t>AG PH-4</t>
  </si>
  <si>
    <t>Amount</t>
  </si>
  <si>
    <t>Impact</t>
  </si>
  <si>
    <t>see DR 3-9, improvement tab NARUC Account 393.000 and 397.000 with associated accumulated depreciation</t>
  </si>
  <si>
    <t>Asset ID</t>
  </si>
  <si>
    <t>Service Area</t>
  </si>
  <si>
    <t>Service Type</t>
  </si>
  <si>
    <t>Asset Type</t>
  </si>
  <si>
    <t>Asset GL Acct #</t>
  </si>
  <si>
    <t>Asset Desc</t>
  </si>
  <si>
    <t>Orig. Cost</t>
  </si>
  <si>
    <t>Life</t>
  </si>
  <si>
    <t>Accum Depr</t>
  </si>
  <si>
    <t>AV.393.000.01</t>
  </si>
  <si>
    <t>KY-Airview</t>
  </si>
  <si>
    <t>Sewer</t>
  </si>
  <si>
    <t>393.000 (Communication Equipment)</t>
  </si>
  <si>
    <t>393.000</t>
  </si>
  <si>
    <t>15 0</t>
  </si>
  <si>
    <t>AV.393.000.02</t>
  </si>
  <si>
    <t>Mission</t>
  </si>
  <si>
    <t>AV.393.000.03</t>
  </si>
  <si>
    <t xml:space="preserve">Mission Unit </t>
  </si>
  <si>
    <t>AV.393.000.04</t>
  </si>
  <si>
    <t>BR.393.000.01</t>
  </si>
  <si>
    <t>KY-Brocklyn</t>
  </si>
  <si>
    <t>BR.393.000.02</t>
  </si>
  <si>
    <t>BR.393.000.03</t>
  </si>
  <si>
    <t>DP.393.000.01</t>
  </si>
  <si>
    <t>KY-Delaplain</t>
  </si>
  <si>
    <t>DP.393.000.02</t>
  </si>
  <si>
    <t>DP.393.000.03</t>
  </si>
  <si>
    <t>DP.393.000.04</t>
  </si>
  <si>
    <t>DP.393.000.05</t>
  </si>
  <si>
    <t>DP.393.000.06</t>
  </si>
  <si>
    <t>FR.393.000.01</t>
  </si>
  <si>
    <t>KY-Fox Run</t>
  </si>
  <si>
    <t>FR.393.000.02</t>
  </si>
  <si>
    <t>FR.393.000.03</t>
  </si>
  <si>
    <t>GA.393.000.01</t>
  </si>
  <si>
    <t>KY-Golden Acres</t>
  </si>
  <si>
    <t>GO.393.000.01</t>
  </si>
  <si>
    <t>KY-Great Oaks</t>
  </si>
  <si>
    <t>GA.393.000.02</t>
  </si>
  <si>
    <t>GO.393.000.02</t>
  </si>
  <si>
    <t>2 Missions</t>
  </si>
  <si>
    <t>HH.393.000.01</t>
  </si>
  <si>
    <t>KY-Herrington Haven</t>
  </si>
  <si>
    <t>KW.393.000.01</t>
  </si>
  <si>
    <t>KY-Kingswood</t>
  </si>
  <si>
    <t>393.000 - Sewer - Other General Equipment</t>
  </si>
  <si>
    <t>2 mission  units</t>
  </si>
  <si>
    <t>KW.393.000.02</t>
  </si>
  <si>
    <t>Labor for mounting mission</t>
  </si>
  <si>
    <t>KW.397.000.01</t>
  </si>
  <si>
    <t>397.000 - Communication Equipment</t>
  </si>
  <si>
    <t>397.000</t>
  </si>
  <si>
    <t>Mission Equipment</t>
  </si>
  <si>
    <t>LC.393.000.01</t>
  </si>
  <si>
    <t>KY-Lake Columbia</t>
  </si>
  <si>
    <t>LC.393.000.02</t>
  </si>
  <si>
    <t>Install remote monitoring antenna</t>
  </si>
  <si>
    <t>LC.393.000.03</t>
  </si>
  <si>
    <t>LH.393.000.01</t>
  </si>
  <si>
    <t>KY-LH Treatment</t>
  </si>
  <si>
    <t>PR.393.000.01</t>
  </si>
  <si>
    <t>KY-Persimmon Ridge</t>
  </si>
  <si>
    <t xml:space="preserve">7 Mission </t>
  </si>
  <si>
    <t>PR.393.000.02</t>
  </si>
  <si>
    <t>PR.393.000.03</t>
  </si>
  <si>
    <t>RB.393.000.01</t>
  </si>
  <si>
    <t>KY-River Bluffs</t>
  </si>
  <si>
    <t>SC.393.000.01</t>
  </si>
  <si>
    <t>KY-Springcrest</t>
  </si>
  <si>
    <t>TL.393.000.01</t>
  </si>
  <si>
    <t>KY-Timberland</t>
  </si>
  <si>
    <t>WA.393.000.01</t>
  </si>
  <si>
    <t>KY-Woodland Acres</t>
  </si>
  <si>
    <t>UPIS - Mission</t>
  </si>
  <si>
    <t>AccDep - Mission</t>
  </si>
  <si>
    <t>Net UPIS - 6/30/22</t>
  </si>
  <si>
    <t>As of 8/31/2023</t>
  </si>
  <si>
    <t>Project Name</t>
  </si>
  <si>
    <t>High Tide Rate Base</t>
  </si>
  <si>
    <t>Accumulated Depreciation</t>
  </si>
  <si>
    <t>Annual Subscription</t>
  </si>
  <si>
    <t>Airview</t>
  </si>
  <si>
    <t>Air View WWTP</t>
  </si>
  <si>
    <t>Air View LS 1</t>
  </si>
  <si>
    <t>Brocklyn</t>
  </si>
  <si>
    <t>Brocklyn WWTP</t>
  </si>
  <si>
    <t>Darlington Creek</t>
  </si>
  <si>
    <t>Darlington Creek WWTP</t>
  </si>
  <si>
    <t>Delaplain</t>
  </si>
  <si>
    <t>Delaplain - Moon Lake LS 2</t>
  </si>
  <si>
    <t>Delaplain #2</t>
  </si>
  <si>
    <t>Delaplain #1</t>
  </si>
  <si>
    <t>Delaplain WWTP</t>
  </si>
  <si>
    <t>Fox Run</t>
  </si>
  <si>
    <t>Hunter's Trace LS 2</t>
  </si>
  <si>
    <t>Hunter's Trace LS 3</t>
  </si>
  <si>
    <t>Hunter Trace LS</t>
  </si>
  <si>
    <t>Golden Acres</t>
  </si>
  <si>
    <t>Golden Acres WWTP</t>
  </si>
  <si>
    <t>Herrington Haven</t>
  </si>
  <si>
    <t>Herrington Haven WWTP</t>
  </si>
  <si>
    <t>Kingswood</t>
  </si>
  <si>
    <t>Kingswood LS</t>
  </si>
  <si>
    <t>Kingswood WWTP</t>
  </si>
  <si>
    <t>Lake Columbia</t>
  </si>
  <si>
    <t>Lake Columbia WWTP</t>
  </si>
  <si>
    <t>LH Treatment</t>
  </si>
  <si>
    <t>LH</t>
  </si>
  <si>
    <t>Persimmon Ridge</t>
  </si>
  <si>
    <t>Hackberry Ct LS</t>
  </si>
  <si>
    <t>Rifton Meadows LS</t>
  </si>
  <si>
    <t>Sag Bark Lane LS</t>
  </si>
  <si>
    <t>Cherry Hills Lane LS</t>
  </si>
  <si>
    <t>Persimmon Ridge LS</t>
  </si>
  <si>
    <t>Sycamore Hills LS</t>
  </si>
  <si>
    <t>Persimmon Ridge WWTP</t>
  </si>
  <si>
    <t>River Bluffs</t>
  </si>
  <si>
    <t>River Bluff LS 1 Hayfield</t>
  </si>
  <si>
    <t>River Bluff LS2</t>
  </si>
  <si>
    <t>River Bluff WWTP</t>
  </si>
  <si>
    <t>Springcrest</t>
  </si>
  <si>
    <t>Spring Crest WWTP</t>
  </si>
  <si>
    <t>Timberland</t>
  </si>
  <si>
    <t>Timberland LS</t>
  </si>
  <si>
    <t>Woodland Acres</t>
  </si>
  <si>
    <t>Woodland Acres WWTP</t>
  </si>
  <si>
    <t>UPIS - Installed HT</t>
  </si>
  <si>
    <t>AccDep - Installed HT</t>
  </si>
  <si>
    <t>Net UPIS - 8/31/23</t>
  </si>
  <si>
    <t>Notes</t>
  </si>
  <si>
    <t>Rate Base Impact</t>
  </si>
  <si>
    <t>Rate Base Removed (Mission)</t>
  </si>
  <si>
    <t>Rate Base Additions (High Tide)</t>
  </si>
  <si>
    <t xml:space="preserve">with associated accumulated depreciation </t>
  </si>
  <si>
    <t>Mission 1 Year Service Package</t>
  </si>
  <si>
    <t>Mission Service Package Monthly Amount</t>
  </si>
  <si>
    <t>High Tide 1 Year Service Package</t>
  </si>
  <si>
    <t>High Tide Service Package Monthly Amount</t>
  </si>
  <si>
    <t>Remote Monitoring Service Packages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</si>
</sst>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9.75"/>
      <color indexed="8"/>
      <name val="Calibri"/>
      <family val="2"/>
      <scheme val="minor"/>
    </font>
    <font>
      <sz val="9.75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43" fontId="0" fillId="0" borderId="0" xfId="0" applyNumberFormat="1"/>
    <xf numFmtId="0" fontId="2" fillId="0" borderId="1" xfId="0" applyFont="1" applyBorder="1"/>
    <xf numFmtId="43" fontId="0" fillId="0" borderId="0" xfId="1" applyFont="1"/>
    <xf numFmtId="0" fontId="2" fillId="0" borderId="0" xfId="0" applyFont="1" applyFill="1"/>
    <xf numFmtId="0" fontId="0" fillId="0" borderId="0" xfId="0" applyFill="1"/>
    <xf numFmtId="0" fontId="5" fillId="0" borderId="0" xfId="0" applyFont="1" applyFill="1"/>
    <xf numFmtId="14" fontId="2" fillId="0" borderId="0" xfId="0" applyNumberFormat="1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43" fontId="2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3" fontId="0" fillId="0" borderId="0" xfId="0" applyNumberFormat="1" applyFill="1"/>
    <xf numFmtId="43" fontId="0" fillId="0" borderId="0" xfId="1" applyFont="1" applyFill="1"/>
    <xf numFmtId="43" fontId="2" fillId="0" borderId="0" xfId="0" applyNumberFormat="1" applyFont="1" applyFill="1"/>
    <xf numFmtId="4" fontId="6" fillId="0" borderId="0" xfId="0" applyNumberFormat="1" applyFont="1" applyFill="1"/>
    <xf numFmtId="0" fontId="7" fillId="0" borderId="0" xfId="2" applyFont="1" applyAlignment="1">
      <alignment horizontal="left" wrapText="1" readingOrder="1"/>
    </xf>
    <xf numFmtId="0" fontId="7" fillId="0" borderId="0" xfId="2" applyFont="1" applyAlignment="1">
      <alignment horizontal="left" readingOrder="1"/>
    </xf>
    <xf numFmtId="43" fontId="7" fillId="0" borderId="0" xfId="3" applyFont="1" applyFill="1" applyAlignment="1">
      <alignment horizontal="left" wrapText="1" readingOrder="1"/>
    </xf>
    <xf numFmtId="0" fontId="0" fillId="0" borderId="0" xfId="0" applyFont="1"/>
    <xf numFmtId="0" fontId="8" fillId="0" borderId="0" xfId="2" applyFont="1" applyAlignment="1">
      <alignment horizontal="right" vertical="top" wrapText="1"/>
    </xf>
    <xf numFmtId="0" fontId="8" fillId="0" borderId="0" xfId="2" applyFont="1" applyAlignment="1">
      <alignment horizontal="left" vertical="top"/>
    </xf>
    <xf numFmtId="0" fontId="8" fillId="0" borderId="0" xfId="2" applyFont="1" applyAlignment="1">
      <alignment horizontal="right" vertical="top"/>
    </xf>
    <xf numFmtId="43" fontId="8" fillId="0" borderId="0" xfId="3" applyFont="1" applyFill="1" applyAlignment="1">
      <alignment horizontal="right" vertical="top" wrapText="1"/>
    </xf>
    <xf numFmtId="0" fontId="9" fillId="0" borderId="0" xfId="2" applyFont="1" applyAlignment="1">
      <alignment horizontal="right" vertical="top"/>
    </xf>
    <xf numFmtId="43" fontId="0" fillId="0" borderId="0" xfId="0" applyNumberFormat="1" applyFont="1"/>
    <xf numFmtId="0" fontId="0" fillId="0" borderId="0" xfId="0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wrgroup.sharepoint.com/Accounting/Accounting/Controller/03%20-%20Misc%20Regulatory/KY/KY%20Rate%20Case%202023/Mission%20Removed-High%20Tide%20Added_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"/>
      <sheetName val="assets in service"/>
      <sheetName val="CIP"/>
      <sheetName val="Detail1"/>
      <sheetName val="CIP Pivot"/>
      <sheetName val="INSTALLED HIGHTIDE-water"/>
      <sheetName val="INSTALLED HIGHTIDE"/>
      <sheetName val="Yr Service packa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I3">
            <v>4258.6099999999997</v>
          </cell>
        </row>
        <row r="4">
          <cell r="I4">
            <v>3139.3</v>
          </cell>
        </row>
        <row r="9">
          <cell r="I9">
            <v>6789.96</v>
          </cell>
        </row>
        <row r="10">
          <cell r="I10">
            <v>36469.759999999995</v>
          </cell>
        </row>
        <row r="11">
          <cell r="I11">
            <v>5439.3</v>
          </cell>
        </row>
        <row r="12">
          <cell r="I12">
            <v>6278.61</v>
          </cell>
        </row>
        <row r="14">
          <cell r="I14">
            <v>6922.46</v>
          </cell>
        </row>
        <row r="15">
          <cell r="I15">
            <v>5318.61</v>
          </cell>
        </row>
        <row r="16">
          <cell r="I16">
            <v>3139.3</v>
          </cell>
        </row>
        <row r="17">
          <cell r="I17">
            <v>3139.3</v>
          </cell>
        </row>
        <row r="18">
          <cell r="I18">
            <v>18990.830000000002</v>
          </cell>
        </row>
        <row r="20">
          <cell r="I20">
            <v>7327.91</v>
          </cell>
        </row>
        <row r="21">
          <cell r="I21">
            <v>6639.98</v>
          </cell>
        </row>
        <row r="22">
          <cell r="I22">
            <v>3139.3</v>
          </cell>
        </row>
        <row r="23">
          <cell r="I23">
            <v>6369.98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Layout" topLeftCell="A34" zoomScaleNormal="100" workbookViewId="0">
      <selection activeCell="G16" sqref="G16"/>
    </sheetView>
  </sheetViews>
  <sheetFormatPr defaultRowHeight="15" x14ac:dyDescent="0.25"/>
  <cols>
    <col min="4" max="4" width="29.42578125" customWidth="1"/>
    <col min="5" max="5" width="20" customWidth="1"/>
  </cols>
  <sheetData>
    <row r="1" spans="1:6" x14ac:dyDescent="0.25">
      <c r="A1" s="1" t="s">
        <v>0</v>
      </c>
    </row>
    <row r="2" spans="1:6" x14ac:dyDescent="0.25">
      <c r="A2" s="2" t="s">
        <v>1</v>
      </c>
    </row>
    <row r="4" spans="1:6" x14ac:dyDescent="0.25">
      <c r="D4" s="4" t="s">
        <v>3</v>
      </c>
      <c r="E4" s="4" t="s">
        <v>2</v>
      </c>
      <c r="F4" s="4" t="s">
        <v>135</v>
      </c>
    </row>
    <row r="5" spans="1:6" x14ac:dyDescent="0.25">
      <c r="D5" t="s">
        <v>137</v>
      </c>
      <c r="E5" s="3">
        <f>-Mission!H49</f>
        <v>-149321.77000000005</v>
      </c>
      <c r="F5" t="s">
        <v>4</v>
      </c>
    </row>
    <row r="6" spans="1:6" x14ac:dyDescent="0.25">
      <c r="D6" t="s">
        <v>138</v>
      </c>
      <c r="E6" s="3">
        <f>'High Tide'!D42</f>
        <v>118424.35521396606</v>
      </c>
      <c r="F6" t="s">
        <v>139</v>
      </c>
    </row>
    <row r="8" spans="1:6" x14ac:dyDescent="0.25">
      <c r="D8" t="s">
        <v>136</v>
      </c>
      <c r="E8" s="3">
        <f>SUM(E5:E7)</f>
        <v>-30897.414786033987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PH-4
Exhibit OAG PH-4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9"/>
  <sheetViews>
    <sheetView view="pageLayout" topLeftCell="B31" zoomScaleNormal="70" workbookViewId="0">
      <selection activeCell="H49" sqref="H49"/>
    </sheetView>
  </sheetViews>
  <sheetFormatPr defaultRowHeight="15" x14ac:dyDescent="0.25"/>
  <cols>
    <col min="1" max="1" width="15.28515625" style="21" customWidth="1"/>
    <col min="2" max="2" width="18.42578125" style="21" bestFit="1" customWidth="1"/>
    <col min="3" max="3" width="15.28515625" style="21" customWidth="1"/>
    <col min="4" max="4" width="36.85546875" style="21" bestFit="1" customWidth="1"/>
    <col min="5" max="5" width="20.140625" style="21" customWidth="1"/>
    <col min="6" max="6" width="24.28515625" style="21" customWidth="1"/>
    <col min="7" max="7" width="21.28515625" style="21" bestFit="1" customWidth="1"/>
    <col min="8" max="9" width="15.28515625" style="21" customWidth="1"/>
    <col min="10" max="16384" width="9.140625" style="21"/>
  </cols>
  <sheetData>
    <row r="5" spans="1:9" x14ac:dyDescent="0.25">
      <c r="A5" s="18" t="s">
        <v>5</v>
      </c>
      <c r="B5" s="19" t="s">
        <v>6</v>
      </c>
      <c r="C5" s="18" t="s">
        <v>7</v>
      </c>
      <c r="D5" s="19" t="s">
        <v>8</v>
      </c>
      <c r="E5" s="18" t="s">
        <v>9</v>
      </c>
      <c r="F5" s="19" t="s">
        <v>10</v>
      </c>
      <c r="G5" s="20" t="s">
        <v>11</v>
      </c>
      <c r="H5" s="18" t="s">
        <v>12</v>
      </c>
      <c r="I5" s="20" t="s">
        <v>13</v>
      </c>
    </row>
    <row r="6" spans="1:9" x14ac:dyDescent="0.25">
      <c r="A6" s="22" t="s">
        <v>14</v>
      </c>
      <c r="B6" s="23" t="s">
        <v>15</v>
      </c>
      <c r="C6" s="22" t="s">
        <v>16</v>
      </c>
      <c r="D6" s="24" t="s">
        <v>17</v>
      </c>
      <c r="E6" s="22" t="s">
        <v>18</v>
      </c>
      <c r="F6" s="24"/>
      <c r="G6" s="25">
        <v>7001.47</v>
      </c>
      <c r="H6" s="22" t="s">
        <v>19</v>
      </c>
      <c r="I6" s="25">
        <v>1166.9100000000001</v>
      </c>
    </row>
    <row r="7" spans="1:9" x14ac:dyDescent="0.25">
      <c r="A7" s="22" t="s">
        <v>20</v>
      </c>
      <c r="B7" s="23" t="s">
        <v>15</v>
      </c>
      <c r="C7" s="22" t="s">
        <v>16</v>
      </c>
      <c r="D7" s="24" t="s">
        <v>17</v>
      </c>
      <c r="E7" s="22" t="s">
        <v>18</v>
      </c>
      <c r="F7" s="26" t="s">
        <v>21</v>
      </c>
      <c r="G7" s="25">
        <v>9084.92</v>
      </c>
      <c r="H7" s="22" t="s">
        <v>19</v>
      </c>
      <c r="I7" s="25">
        <v>1413.2</v>
      </c>
    </row>
    <row r="8" spans="1:9" x14ac:dyDescent="0.25">
      <c r="A8" s="22" t="s">
        <v>22</v>
      </c>
      <c r="B8" s="23" t="s">
        <v>15</v>
      </c>
      <c r="C8" s="22" t="s">
        <v>16</v>
      </c>
      <c r="D8" s="24" t="s">
        <v>17</v>
      </c>
      <c r="E8" s="22" t="s">
        <v>18</v>
      </c>
      <c r="F8" s="26" t="s">
        <v>23</v>
      </c>
      <c r="G8" s="25">
        <v>2979.1</v>
      </c>
      <c r="H8" s="22" t="s">
        <v>19</v>
      </c>
      <c r="I8" s="25">
        <v>99.3</v>
      </c>
    </row>
    <row r="9" spans="1:9" x14ac:dyDescent="0.25">
      <c r="A9" s="22" t="s">
        <v>24</v>
      </c>
      <c r="B9" s="23" t="s">
        <v>15</v>
      </c>
      <c r="C9" s="22" t="s">
        <v>16</v>
      </c>
      <c r="D9" s="24" t="s">
        <v>17</v>
      </c>
      <c r="E9" s="22" t="s">
        <v>18</v>
      </c>
      <c r="F9" s="26" t="s">
        <v>23</v>
      </c>
      <c r="G9" s="25">
        <v>2979.1</v>
      </c>
      <c r="H9" s="22" t="s">
        <v>19</v>
      </c>
      <c r="I9" s="25">
        <v>99.3</v>
      </c>
    </row>
    <row r="10" spans="1:9" x14ac:dyDescent="0.25">
      <c r="A10" s="22" t="s">
        <v>25</v>
      </c>
      <c r="B10" s="23" t="s">
        <v>26</v>
      </c>
      <c r="C10" s="22" t="s">
        <v>16</v>
      </c>
      <c r="D10" s="24" t="s">
        <v>17</v>
      </c>
      <c r="E10" s="22" t="s">
        <v>18</v>
      </c>
      <c r="F10" s="26" t="s">
        <v>23</v>
      </c>
      <c r="G10" s="25">
        <v>3087.7400000000002</v>
      </c>
      <c r="H10" s="22" t="s">
        <v>19</v>
      </c>
      <c r="I10" s="25">
        <v>497.47</v>
      </c>
    </row>
    <row r="11" spans="1:9" x14ac:dyDescent="0.25">
      <c r="A11" s="22" t="s">
        <v>27</v>
      </c>
      <c r="B11" s="23" t="s">
        <v>26</v>
      </c>
      <c r="C11" s="22" t="s">
        <v>16</v>
      </c>
      <c r="D11" s="24" t="s">
        <v>17</v>
      </c>
      <c r="E11" s="22" t="s">
        <v>18</v>
      </c>
      <c r="F11" s="26" t="s">
        <v>23</v>
      </c>
      <c r="G11" s="25">
        <v>1174.72</v>
      </c>
      <c r="H11" s="22" t="s">
        <v>19</v>
      </c>
      <c r="I11" s="25">
        <v>176.20000000000002</v>
      </c>
    </row>
    <row r="12" spans="1:9" x14ac:dyDescent="0.25">
      <c r="A12" s="22" t="s">
        <v>28</v>
      </c>
      <c r="B12" s="23" t="s">
        <v>26</v>
      </c>
      <c r="C12" s="22" t="s">
        <v>16</v>
      </c>
      <c r="D12" s="24" t="s">
        <v>17</v>
      </c>
      <c r="E12" s="22" t="s">
        <v>18</v>
      </c>
      <c r="F12" s="26" t="s">
        <v>23</v>
      </c>
      <c r="G12" s="25">
        <v>2843.7200000000003</v>
      </c>
      <c r="H12" s="22" t="s">
        <v>19</v>
      </c>
      <c r="I12" s="25">
        <v>94.8</v>
      </c>
    </row>
    <row r="13" spans="1:9" x14ac:dyDescent="0.25">
      <c r="A13" s="22" t="s">
        <v>29</v>
      </c>
      <c r="B13" s="23" t="s">
        <v>30</v>
      </c>
      <c r="C13" s="22" t="s">
        <v>16</v>
      </c>
      <c r="D13" s="24" t="s">
        <v>17</v>
      </c>
      <c r="E13" s="22" t="s">
        <v>18</v>
      </c>
      <c r="F13" s="26" t="s">
        <v>21</v>
      </c>
      <c r="G13" s="25">
        <v>3111.59</v>
      </c>
      <c r="H13" s="22" t="s">
        <v>19</v>
      </c>
      <c r="I13" s="25">
        <v>103.73</v>
      </c>
    </row>
    <row r="14" spans="1:9" x14ac:dyDescent="0.25">
      <c r="A14" s="22" t="s">
        <v>31</v>
      </c>
      <c r="B14" s="23" t="s">
        <v>30</v>
      </c>
      <c r="C14" s="22" t="s">
        <v>16</v>
      </c>
      <c r="D14" s="24" t="s">
        <v>17</v>
      </c>
      <c r="E14" s="22" t="s">
        <v>18</v>
      </c>
      <c r="F14" s="26" t="s">
        <v>21</v>
      </c>
      <c r="G14" s="25">
        <v>3111.59</v>
      </c>
      <c r="H14" s="22" t="s">
        <v>19</v>
      </c>
      <c r="I14" s="25">
        <v>103.73</v>
      </c>
    </row>
    <row r="15" spans="1:9" x14ac:dyDescent="0.25">
      <c r="A15" s="22" t="s">
        <v>32</v>
      </c>
      <c r="B15" s="23" t="s">
        <v>30</v>
      </c>
      <c r="C15" s="22" t="s">
        <v>16</v>
      </c>
      <c r="D15" s="24" t="s">
        <v>17</v>
      </c>
      <c r="E15" s="22" t="s">
        <v>18</v>
      </c>
      <c r="F15" s="26" t="s">
        <v>21</v>
      </c>
      <c r="G15" s="25">
        <v>3111.59</v>
      </c>
      <c r="H15" s="22" t="s">
        <v>19</v>
      </c>
      <c r="I15" s="25">
        <v>103.73</v>
      </c>
    </row>
    <row r="16" spans="1:9" x14ac:dyDescent="0.25">
      <c r="A16" s="22" t="s">
        <v>33</v>
      </c>
      <c r="B16" s="23" t="s">
        <v>30</v>
      </c>
      <c r="C16" s="22" t="s">
        <v>16</v>
      </c>
      <c r="D16" s="24" t="s">
        <v>17</v>
      </c>
      <c r="E16" s="22" t="s">
        <v>18</v>
      </c>
      <c r="F16" s="26" t="s">
        <v>21</v>
      </c>
      <c r="G16" s="25">
        <v>3111.59</v>
      </c>
      <c r="H16" s="22" t="s">
        <v>19</v>
      </c>
      <c r="I16" s="25">
        <v>103.73</v>
      </c>
    </row>
    <row r="17" spans="1:9" x14ac:dyDescent="0.25">
      <c r="A17" s="22" t="s">
        <v>34</v>
      </c>
      <c r="B17" s="23" t="s">
        <v>30</v>
      </c>
      <c r="C17" s="22" t="s">
        <v>16</v>
      </c>
      <c r="D17" s="24" t="s">
        <v>17</v>
      </c>
      <c r="E17" s="22" t="s">
        <v>18</v>
      </c>
      <c r="F17" s="26" t="s">
        <v>21</v>
      </c>
      <c r="G17" s="25">
        <v>3111.59</v>
      </c>
      <c r="H17" s="22" t="s">
        <v>19</v>
      </c>
      <c r="I17" s="25">
        <v>103.73</v>
      </c>
    </row>
    <row r="18" spans="1:9" x14ac:dyDescent="0.25">
      <c r="A18" s="22" t="s">
        <v>35</v>
      </c>
      <c r="B18" s="23" t="s">
        <v>30</v>
      </c>
      <c r="C18" s="22" t="s">
        <v>16</v>
      </c>
      <c r="D18" s="24" t="s">
        <v>17</v>
      </c>
      <c r="E18" s="22" t="s">
        <v>18</v>
      </c>
      <c r="F18" s="26" t="s">
        <v>21</v>
      </c>
      <c r="G18" s="25">
        <v>3111.59</v>
      </c>
      <c r="H18" s="22" t="s">
        <v>19</v>
      </c>
      <c r="I18" s="25">
        <v>103.73</v>
      </c>
    </row>
    <row r="19" spans="1:9" x14ac:dyDescent="0.25">
      <c r="A19" s="22" t="s">
        <v>36</v>
      </c>
      <c r="B19" s="23" t="s">
        <v>37</v>
      </c>
      <c r="C19" s="22" t="s">
        <v>16</v>
      </c>
      <c r="D19" s="24" t="s">
        <v>17</v>
      </c>
      <c r="E19" s="22" t="s">
        <v>18</v>
      </c>
      <c r="F19" s="26" t="s">
        <v>21</v>
      </c>
      <c r="G19" s="25">
        <v>6291.1</v>
      </c>
      <c r="H19" s="22" t="s">
        <v>19</v>
      </c>
      <c r="I19" s="25">
        <v>1013.5600000000001</v>
      </c>
    </row>
    <row r="20" spans="1:9" x14ac:dyDescent="0.25">
      <c r="A20" s="22" t="s">
        <v>38</v>
      </c>
      <c r="B20" s="23" t="s">
        <v>37</v>
      </c>
      <c r="C20" s="22" t="s">
        <v>16</v>
      </c>
      <c r="D20" s="24" t="s">
        <v>17</v>
      </c>
      <c r="E20" s="22" t="s">
        <v>18</v>
      </c>
      <c r="F20" s="26" t="s">
        <v>21</v>
      </c>
      <c r="G20" s="25">
        <v>4558.01</v>
      </c>
      <c r="H20" s="22" t="s">
        <v>19</v>
      </c>
      <c r="I20" s="25">
        <v>683.7</v>
      </c>
    </row>
    <row r="21" spans="1:9" x14ac:dyDescent="0.25">
      <c r="A21" s="22" t="s">
        <v>39</v>
      </c>
      <c r="B21" s="23" t="s">
        <v>37</v>
      </c>
      <c r="C21" s="22" t="s">
        <v>16</v>
      </c>
      <c r="D21" s="24" t="s">
        <v>17</v>
      </c>
      <c r="E21" s="22" t="s">
        <v>18</v>
      </c>
      <c r="F21" s="26" t="s">
        <v>21</v>
      </c>
      <c r="G21" s="25">
        <v>300</v>
      </c>
      <c r="H21" s="22" t="s">
        <v>19</v>
      </c>
      <c r="I21" s="25">
        <v>10.01</v>
      </c>
    </row>
    <row r="22" spans="1:9" x14ac:dyDescent="0.25">
      <c r="A22" s="22" t="s">
        <v>40</v>
      </c>
      <c r="B22" s="23" t="s">
        <v>41</v>
      </c>
      <c r="C22" s="22" t="s">
        <v>16</v>
      </c>
      <c r="D22" s="24" t="s">
        <v>17</v>
      </c>
      <c r="E22" s="22" t="s">
        <v>18</v>
      </c>
      <c r="F22" s="26" t="s">
        <v>21</v>
      </c>
      <c r="G22" s="25">
        <v>6371.1</v>
      </c>
      <c r="H22" s="22" t="s">
        <v>19</v>
      </c>
      <c r="I22" s="25">
        <v>1026.45</v>
      </c>
    </row>
    <row r="23" spans="1:9" x14ac:dyDescent="0.25">
      <c r="A23" s="22" t="s">
        <v>42</v>
      </c>
      <c r="B23" s="23" t="s">
        <v>43</v>
      </c>
      <c r="C23" s="22" t="s">
        <v>16</v>
      </c>
      <c r="D23" s="24" t="s">
        <v>17</v>
      </c>
      <c r="E23" s="22" t="s">
        <v>18</v>
      </c>
      <c r="F23" s="26" t="s">
        <v>21</v>
      </c>
      <c r="G23" s="25">
        <v>4619.9000000000005</v>
      </c>
      <c r="H23" s="22" t="s">
        <v>19</v>
      </c>
      <c r="I23" s="25">
        <v>744.31000000000006</v>
      </c>
    </row>
    <row r="24" spans="1:9" x14ac:dyDescent="0.25">
      <c r="A24" s="22" t="s">
        <v>44</v>
      </c>
      <c r="B24" s="23" t="s">
        <v>41</v>
      </c>
      <c r="C24" s="22" t="s">
        <v>16</v>
      </c>
      <c r="D24" s="24" t="s">
        <v>17</v>
      </c>
      <c r="E24" s="22" t="s">
        <v>18</v>
      </c>
      <c r="F24" s="26" t="s">
        <v>21</v>
      </c>
      <c r="G24" s="25">
        <v>483.33</v>
      </c>
      <c r="H24" s="22" t="s">
        <v>19</v>
      </c>
      <c r="I24" s="25">
        <v>67.13</v>
      </c>
    </row>
    <row r="25" spans="1:9" x14ac:dyDescent="0.25">
      <c r="A25" s="22" t="s">
        <v>45</v>
      </c>
      <c r="B25" s="23" t="s">
        <v>43</v>
      </c>
      <c r="C25" s="22" t="s">
        <v>16</v>
      </c>
      <c r="D25" s="24" t="s">
        <v>17</v>
      </c>
      <c r="E25" s="22" t="s">
        <v>18</v>
      </c>
      <c r="F25" s="26" t="s">
        <v>46</v>
      </c>
      <c r="G25" s="25">
        <v>4195.04</v>
      </c>
      <c r="H25" s="22" t="s">
        <v>19</v>
      </c>
      <c r="I25" s="25">
        <v>139.84</v>
      </c>
    </row>
    <row r="26" spans="1:9" x14ac:dyDescent="0.25">
      <c r="A26" s="22" t="s">
        <v>47</v>
      </c>
      <c r="B26" s="23" t="s">
        <v>48</v>
      </c>
      <c r="C26" s="22" t="s">
        <v>16</v>
      </c>
      <c r="D26" s="24" t="s">
        <v>17</v>
      </c>
      <c r="E26" s="22" t="s">
        <v>18</v>
      </c>
      <c r="F26" s="26" t="s">
        <v>21</v>
      </c>
      <c r="G26" s="25">
        <v>2965.7000000000003</v>
      </c>
      <c r="H26" s="22" t="s">
        <v>19</v>
      </c>
      <c r="I26" s="25">
        <v>98.86</v>
      </c>
    </row>
    <row r="27" spans="1:9" x14ac:dyDescent="0.25">
      <c r="A27" s="22" t="s">
        <v>49</v>
      </c>
      <c r="B27" s="23" t="s">
        <v>50</v>
      </c>
      <c r="C27" s="22" t="s">
        <v>16</v>
      </c>
      <c r="D27" s="24" t="s">
        <v>51</v>
      </c>
      <c r="E27" s="22" t="s">
        <v>18</v>
      </c>
      <c r="F27" s="24" t="s">
        <v>52</v>
      </c>
      <c r="G27" s="25">
        <v>6256.09</v>
      </c>
      <c r="H27" s="22" t="s">
        <v>19</v>
      </c>
      <c r="I27" s="25">
        <v>1007.9200000000001</v>
      </c>
    </row>
    <row r="28" spans="1:9" x14ac:dyDescent="0.25">
      <c r="A28" s="22" t="s">
        <v>53</v>
      </c>
      <c r="B28" s="23" t="s">
        <v>50</v>
      </c>
      <c r="C28" s="22" t="s">
        <v>16</v>
      </c>
      <c r="D28" s="24" t="s">
        <v>51</v>
      </c>
      <c r="E28" s="22" t="s">
        <v>18</v>
      </c>
      <c r="F28" s="26" t="s">
        <v>54</v>
      </c>
      <c r="G28" s="25">
        <v>335</v>
      </c>
      <c r="H28" s="22" t="s">
        <v>19</v>
      </c>
      <c r="I28" s="25">
        <v>50.24</v>
      </c>
    </row>
    <row r="29" spans="1:9" x14ac:dyDescent="0.25">
      <c r="A29" s="22" t="s">
        <v>55</v>
      </c>
      <c r="B29" s="23" t="s">
        <v>50</v>
      </c>
      <c r="C29" s="22" t="s">
        <v>16</v>
      </c>
      <c r="D29" s="24" t="s">
        <v>56</v>
      </c>
      <c r="E29" s="22" t="s">
        <v>57</v>
      </c>
      <c r="F29" s="24" t="s">
        <v>58</v>
      </c>
      <c r="G29" s="25">
        <v>5000</v>
      </c>
      <c r="H29" s="22" t="s">
        <v>19</v>
      </c>
      <c r="I29" s="25">
        <v>305.56</v>
      </c>
    </row>
    <row r="30" spans="1:9" x14ac:dyDescent="0.25">
      <c r="A30" s="22" t="s">
        <v>59</v>
      </c>
      <c r="B30" s="23" t="s">
        <v>60</v>
      </c>
      <c r="C30" s="22" t="s">
        <v>16</v>
      </c>
      <c r="D30" s="24" t="s">
        <v>17</v>
      </c>
      <c r="E30" s="22" t="s">
        <v>18</v>
      </c>
      <c r="F30" s="26" t="s">
        <v>21</v>
      </c>
      <c r="G30" s="25">
        <v>1554.28</v>
      </c>
      <c r="H30" s="22" t="s">
        <v>19</v>
      </c>
      <c r="I30" s="25">
        <v>250.41</v>
      </c>
    </row>
    <row r="31" spans="1:9" x14ac:dyDescent="0.25">
      <c r="A31" s="22" t="s">
        <v>61</v>
      </c>
      <c r="B31" s="23" t="s">
        <v>60</v>
      </c>
      <c r="C31" s="22" t="s">
        <v>16</v>
      </c>
      <c r="D31" s="24" t="s">
        <v>17</v>
      </c>
      <c r="E31" s="22" t="s">
        <v>18</v>
      </c>
      <c r="F31" s="26" t="s">
        <v>62</v>
      </c>
      <c r="G31" s="25">
        <v>465.13</v>
      </c>
      <c r="H31" s="22" t="s">
        <v>19</v>
      </c>
      <c r="I31" s="25">
        <v>69.77</v>
      </c>
    </row>
    <row r="32" spans="1:9" x14ac:dyDescent="0.25">
      <c r="A32" s="22" t="s">
        <v>63</v>
      </c>
      <c r="B32" s="23" t="s">
        <v>60</v>
      </c>
      <c r="C32" s="22" t="s">
        <v>16</v>
      </c>
      <c r="D32" s="24" t="s">
        <v>17</v>
      </c>
      <c r="E32" s="22" t="s">
        <v>18</v>
      </c>
      <c r="F32" s="26" t="s">
        <v>21</v>
      </c>
      <c r="G32" s="25">
        <v>1310</v>
      </c>
      <c r="H32" s="22" t="s">
        <v>19</v>
      </c>
      <c r="I32" s="25">
        <v>131</v>
      </c>
    </row>
    <row r="33" spans="1:9" x14ac:dyDescent="0.25">
      <c r="A33" s="22" t="s">
        <v>64</v>
      </c>
      <c r="B33" s="23" t="s">
        <v>65</v>
      </c>
      <c r="C33" s="22" t="s">
        <v>16</v>
      </c>
      <c r="D33" s="24" t="s">
        <v>17</v>
      </c>
      <c r="E33" s="22" t="s">
        <v>18</v>
      </c>
      <c r="F33" s="26" t="s">
        <v>21</v>
      </c>
      <c r="G33" s="25">
        <v>4184.16</v>
      </c>
      <c r="H33" s="22" t="s">
        <v>19</v>
      </c>
      <c r="I33" s="25">
        <v>627.62</v>
      </c>
    </row>
    <row r="34" spans="1:9" x14ac:dyDescent="0.25">
      <c r="A34" s="22" t="s">
        <v>66</v>
      </c>
      <c r="B34" s="23" t="s">
        <v>67</v>
      </c>
      <c r="C34" s="22" t="s">
        <v>16</v>
      </c>
      <c r="D34" s="24" t="s">
        <v>17</v>
      </c>
      <c r="E34" s="22" t="s">
        <v>18</v>
      </c>
      <c r="F34" s="26" t="s">
        <v>68</v>
      </c>
      <c r="G34" s="25">
        <v>22097.88</v>
      </c>
      <c r="H34" s="22" t="s">
        <v>19</v>
      </c>
      <c r="I34" s="25">
        <v>3530.21</v>
      </c>
    </row>
    <row r="35" spans="1:9" x14ac:dyDescent="0.25">
      <c r="A35" s="22" t="s">
        <v>69</v>
      </c>
      <c r="B35" s="23" t="s">
        <v>67</v>
      </c>
      <c r="C35" s="22" t="s">
        <v>16</v>
      </c>
      <c r="D35" s="24" t="s">
        <v>17</v>
      </c>
      <c r="E35" s="22" t="s">
        <v>18</v>
      </c>
      <c r="F35" s="26" t="s">
        <v>21</v>
      </c>
      <c r="G35" s="25">
        <v>4025.1800000000003</v>
      </c>
      <c r="H35" s="22" t="s">
        <v>19</v>
      </c>
      <c r="I35" s="25">
        <v>603.78</v>
      </c>
    </row>
    <row r="36" spans="1:9" x14ac:dyDescent="0.25">
      <c r="A36" s="22" t="s">
        <v>70</v>
      </c>
      <c r="B36" s="23" t="s">
        <v>67</v>
      </c>
      <c r="C36" s="22" t="s">
        <v>16</v>
      </c>
      <c r="D36" s="24" t="s">
        <v>17</v>
      </c>
      <c r="E36" s="22" t="s">
        <v>18</v>
      </c>
      <c r="F36" s="26" t="s">
        <v>46</v>
      </c>
      <c r="G36" s="25">
        <v>2880</v>
      </c>
      <c r="H36" s="22" t="s">
        <v>19</v>
      </c>
      <c r="I36" s="25">
        <v>96</v>
      </c>
    </row>
    <row r="37" spans="1:9" x14ac:dyDescent="0.25">
      <c r="A37" s="22" t="s">
        <v>71</v>
      </c>
      <c r="B37" s="23" t="s">
        <v>72</v>
      </c>
      <c r="C37" s="22" t="s">
        <v>16</v>
      </c>
      <c r="D37" s="24" t="s">
        <v>17</v>
      </c>
      <c r="E37" s="22" t="s">
        <v>18</v>
      </c>
      <c r="F37" s="26" t="s">
        <v>68</v>
      </c>
      <c r="G37" s="25">
        <v>29717.95</v>
      </c>
      <c r="H37" s="22" t="s">
        <v>19</v>
      </c>
      <c r="I37" s="25">
        <v>990.6</v>
      </c>
    </row>
    <row r="38" spans="1:9" x14ac:dyDescent="0.25">
      <c r="A38" s="22" t="s">
        <v>73</v>
      </c>
      <c r="B38" s="23" t="s">
        <v>74</v>
      </c>
      <c r="C38" s="22" t="s">
        <v>16</v>
      </c>
      <c r="D38" s="24" t="s">
        <v>17</v>
      </c>
      <c r="E38" s="22" t="s">
        <v>18</v>
      </c>
      <c r="F38" s="26" t="s">
        <v>21</v>
      </c>
      <c r="G38" s="25">
        <v>3782.14</v>
      </c>
      <c r="H38" s="22" t="s">
        <v>19</v>
      </c>
      <c r="I38" s="25">
        <v>126.06</v>
      </c>
    </row>
    <row r="39" spans="1:9" x14ac:dyDescent="0.25">
      <c r="A39" s="22" t="s">
        <v>75</v>
      </c>
      <c r="B39" s="23" t="s">
        <v>76</v>
      </c>
      <c r="C39" s="22" t="s">
        <v>16</v>
      </c>
      <c r="D39" s="24" t="s">
        <v>17</v>
      </c>
      <c r="E39" s="22" t="s">
        <v>18</v>
      </c>
      <c r="F39" s="26" t="s">
        <v>21</v>
      </c>
      <c r="G39" s="25">
        <v>3088.17</v>
      </c>
      <c r="H39" s="22" t="s">
        <v>19</v>
      </c>
      <c r="I39" s="25">
        <v>102.95</v>
      </c>
    </row>
    <row r="40" spans="1:9" x14ac:dyDescent="0.25">
      <c r="A40" s="22" t="s">
        <v>77</v>
      </c>
      <c r="B40" s="23" t="s">
        <v>78</v>
      </c>
      <c r="C40" s="22" t="s">
        <v>16</v>
      </c>
      <c r="D40" s="24" t="s">
        <v>17</v>
      </c>
      <c r="E40" s="22" t="s">
        <v>18</v>
      </c>
      <c r="F40" s="26" t="s">
        <v>21</v>
      </c>
      <c r="G40" s="25">
        <v>2965.7000000000003</v>
      </c>
      <c r="H40" s="22" t="s">
        <v>19</v>
      </c>
      <c r="I40" s="25">
        <v>98.86</v>
      </c>
    </row>
    <row r="42" spans="1:9" x14ac:dyDescent="0.25">
      <c r="G42" s="27">
        <f>SUM(G6:G41)</f>
        <v>165266.17000000004</v>
      </c>
      <c r="I42" s="27">
        <f>SUM(I6:I41)</f>
        <v>15944.400000000003</v>
      </c>
    </row>
    <row r="45" spans="1:9" x14ac:dyDescent="0.25">
      <c r="F45" s="5"/>
      <c r="G45" s="5"/>
    </row>
    <row r="46" spans="1:9" x14ac:dyDescent="0.25">
      <c r="F46" s="5"/>
      <c r="G46" s="5"/>
    </row>
    <row r="47" spans="1:9" x14ac:dyDescent="0.25">
      <c r="F47" s="5"/>
      <c r="G47" s="21" t="s">
        <v>79</v>
      </c>
      <c r="H47" s="27">
        <f>G42</f>
        <v>165266.17000000004</v>
      </c>
    </row>
    <row r="48" spans="1:9" x14ac:dyDescent="0.25">
      <c r="F48" s="5"/>
      <c r="G48" s="21" t="s">
        <v>80</v>
      </c>
      <c r="H48" s="27">
        <f>-I42</f>
        <v>-15944.400000000003</v>
      </c>
    </row>
    <row r="49" spans="7:8" x14ac:dyDescent="0.25">
      <c r="G49" s="21" t="s">
        <v>81</v>
      </c>
      <c r="H49" s="27">
        <f>SUM(H47:H48)</f>
        <v>149321.77000000005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PH-4
Exhibit OAG PH-4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view="pageLayout" topLeftCell="D46" zoomScaleNormal="70" workbookViewId="0">
      <selection activeCell="D42" sqref="D42"/>
    </sheetView>
  </sheetViews>
  <sheetFormatPr defaultRowHeight="15" x14ac:dyDescent="0.25"/>
  <cols>
    <col min="1" max="1" width="28.42578125" style="7" customWidth="1"/>
    <col min="2" max="2" width="26.85546875" style="7" bestFit="1" customWidth="1"/>
    <col min="3" max="3" width="24.42578125" style="7" customWidth="1"/>
    <col min="4" max="4" width="26.5703125" style="7" customWidth="1"/>
    <col min="5" max="5" width="25.28515625" style="7" customWidth="1"/>
    <col min="6" max="6" width="17" style="7" customWidth="1"/>
  </cols>
  <sheetData>
    <row r="1" spans="1:6" x14ac:dyDescent="0.25">
      <c r="A1" s="6" t="s">
        <v>0</v>
      </c>
      <c r="E1" s="8"/>
      <c r="F1" s="8"/>
    </row>
    <row r="2" spans="1:6" x14ac:dyDescent="0.25">
      <c r="A2" s="9" t="s">
        <v>82</v>
      </c>
      <c r="E2" s="8"/>
      <c r="F2" s="8"/>
    </row>
    <row r="3" spans="1:6" x14ac:dyDescent="0.25">
      <c r="E3" s="8"/>
      <c r="F3" s="8"/>
    </row>
    <row r="4" spans="1:6" x14ac:dyDescent="0.25">
      <c r="A4" s="10" t="s">
        <v>6</v>
      </c>
      <c r="B4" s="10" t="s">
        <v>83</v>
      </c>
      <c r="C4" s="11" t="s">
        <v>84</v>
      </c>
      <c r="D4" s="12" t="s">
        <v>85</v>
      </c>
      <c r="E4" s="13" t="s">
        <v>86</v>
      </c>
      <c r="F4"/>
    </row>
    <row r="5" spans="1:6" x14ac:dyDescent="0.25">
      <c r="A5" s="7" t="s">
        <v>87</v>
      </c>
      <c r="B5" s="7" t="s">
        <v>88</v>
      </c>
      <c r="C5" s="14">
        <f>'[1]CIP Pivot'!I3/2</f>
        <v>2129.3049999999998</v>
      </c>
      <c r="D5" s="15">
        <v>94.164284183561634</v>
      </c>
      <c r="E5" s="8">
        <v>500</v>
      </c>
      <c r="F5"/>
    </row>
    <row r="6" spans="1:6" x14ac:dyDescent="0.25">
      <c r="A6" s="7" t="s">
        <v>87</v>
      </c>
      <c r="B6" s="7" t="s">
        <v>89</v>
      </c>
      <c r="C6" s="14">
        <f>'[1]CIP Pivot'!I3/2</f>
        <v>2129.3049999999998</v>
      </c>
      <c r="D6" s="15">
        <v>94.164284183561634</v>
      </c>
      <c r="E6" s="8">
        <v>500</v>
      </c>
      <c r="F6"/>
    </row>
    <row r="7" spans="1:6" x14ac:dyDescent="0.25">
      <c r="A7" s="7" t="s">
        <v>90</v>
      </c>
      <c r="B7" s="7" t="s">
        <v>91</v>
      </c>
      <c r="C7" s="14">
        <f>'[1]CIP Pivot'!I4</f>
        <v>3139.3</v>
      </c>
      <c r="D7" s="15">
        <v>138.82930690410959</v>
      </c>
      <c r="E7" s="8">
        <v>500</v>
      </c>
      <c r="F7"/>
    </row>
    <row r="8" spans="1:6" x14ac:dyDescent="0.25">
      <c r="A8" s="7" t="s">
        <v>92</v>
      </c>
      <c r="B8" s="7" t="s">
        <v>93</v>
      </c>
      <c r="C8" s="14">
        <f>'[1]CIP Pivot'!I9</f>
        <v>6789.96</v>
      </c>
      <c r="D8" s="15">
        <v>228.30635914520551</v>
      </c>
      <c r="E8" s="8">
        <v>500</v>
      </c>
      <c r="F8"/>
    </row>
    <row r="9" spans="1:6" x14ac:dyDescent="0.25">
      <c r="A9" s="7" t="s">
        <v>94</v>
      </c>
      <c r="B9" s="7" t="s">
        <v>95</v>
      </c>
      <c r="C9" s="14">
        <f>'[1]CIP Pivot'!I10/4</f>
        <v>9117.4399999999987</v>
      </c>
      <c r="D9" s="15">
        <v>306.56580173150684</v>
      </c>
      <c r="E9" s="8">
        <v>500</v>
      </c>
      <c r="F9"/>
    </row>
    <row r="10" spans="1:6" x14ac:dyDescent="0.25">
      <c r="A10" s="7" t="s">
        <v>94</v>
      </c>
      <c r="B10" s="7" t="s">
        <v>96</v>
      </c>
      <c r="C10" s="14">
        <f>'[1]CIP Pivot'!I10/4</f>
        <v>9117.4399999999987</v>
      </c>
      <c r="D10" s="15">
        <v>403.20067401643831</v>
      </c>
      <c r="E10" s="8">
        <v>500</v>
      </c>
      <c r="F10"/>
    </row>
    <row r="11" spans="1:6" x14ac:dyDescent="0.25">
      <c r="A11" s="7" t="s">
        <v>94</v>
      </c>
      <c r="B11" s="7" t="s">
        <v>97</v>
      </c>
      <c r="C11" s="14">
        <f>'[1]CIP Pivot'!I10/4</f>
        <v>9117.4399999999987</v>
      </c>
      <c r="D11" s="15">
        <v>403.20067401643831</v>
      </c>
      <c r="E11" s="8">
        <v>500</v>
      </c>
      <c r="F11"/>
    </row>
    <row r="12" spans="1:6" x14ac:dyDescent="0.25">
      <c r="A12" s="7" t="s">
        <v>94</v>
      </c>
      <c r="B12" s="7" t="s">
        <v>98</v>
      </c>
      <c r="C12" s="14">
        <f>'[1]CIP Pivot'!I10/4</f>
        <v>9117.4399999999987</v>
      </c>
      <c r="D12" s="15">
        <v>403.20067401643831</v>
      </c>
      <c r="E12" s="8">
        <v>500</v>
      </c>
      <c r="F12"/>
    </row>
    <row r="13" spans="1:6" x14ac:dyDescent="0.25">
      <c r="A13" s="7" t="s">
        <v>99</v>
      </c>
      <c r="B13" s="7" t="s">
        <v>100</v>
      </c>
      <c r="C13" s="14">
        <f>'[1]CIP Pivot'!I11/3</f>
        <v>1813.1000000000001</v>
      </c>
      <c r="D13" s="15">
        <v>80.180746136986301</v>
      </c>
      <c r="E13" s="8">
        <v>500</v>
      </c>
      <c r="F13"/>
    </row>
    <row r="14" spans="1:6" x14ac:dyDescent="0.25">
      <c r="A14" s="7" t="s">
        <v>99</v>
      </c>
      <c r="B14" s="7" t="s">
        <v>101</v>
      </c>
      <c r="C14" s="14">
        <f>'[1]CIP Pivot'!I11/3</f>
        <v>1813.1000000000001</v>
      </c>
      <c r="D14" s="15">
        <v>80.180746136986301</v>
      </c>
      <c r="E14" s="8">
        <v>500</v>
      </c>
      <c r="F14"/>
    </row>
    <row r="15" spans="1:6" x14ac:dyDescent="0.25">
      <c r="A15" s="7" t="s">
        <v>99</v>
      </c>
      <c r="B15" s="7" t="s">
        <v>102</v>
      </c>
      <c r="C15" s="14">
        <f>'[1]CIP Pivot'!I11/3</f>
        <v>1813.1000000000001</v>
      </c>
      <c r="D15" s="15">
        <v>80.180746136986301</v>
      </c>
      <c r="E15" s="8">
        <v>500</v>
      </c>
      <c r="F15"/>
    </row>
    <row r="16" spans="1:6" x14ac:dyDescent="0.25">
      <c r="A16" s="7" t="s">
        <v>103</v>
      </c>
      <c r="B16" s="7" t="s">
        <v>104</v>
      </c>
      <c r="C16" s="14">
        <f>'[1]CIP Pivot'!I12/2</f>
        <v>3139.3049999999998</v>
      </c>
      <c r="D16" s="15">
        <v>138.82952801917807</v>
      </c>
      <c r="E16" s="8">
        <v>500</v>
      </c>
      <c r="F16"/>
    </row>
    <row r="17" spans="1:6" x14ac:dyDescent="0.25">
      <c r="A17" s="7" t="s">
        <v>103</v>
      </c>
      <c r="B17" s="7" t="s">
        <v>104</v>
      </c>
      <c r="C17" s="14">
        <f>'[1]CIP Pivot'!I12/2</f>
        <v>3139.3049999999998</v>
      </c>
      <c r="D17" s="15">
        <v>138.82952801917807</v>
      </c>
      <c r="E17" s="8">
        <v>500</v>
      </c>
      <c r="F17"/>
    </row>
    <row r="18" spans="1:6" x14ac:dyDescent="0.25">
      <c r="A18" s="7" t="s">
        <v>105</v>
      </c>
      <c r="B18" s="7" t="s">
        <v>106</v>
      </c>
      <c r="C18" s="14">
        <f>'[1]CIP Pivot'!I14</f>
        <v>6922.46</v>
      </c>
      <c r="D18" s="15">
        <v>232.76155366575344</v>
      </c>
      <c r="E18" s="8">
        <v>500</v>
      </c>
      <c r="F18"/>
    </row>
    <row r="19" spans="1:6" x14ac:dyDescent="0.25">
      <c r="A19" s="7" t="s">
        <v>107</v>
      </c>
      <c r="B19" s="7" t="s">
        <v>108</v>
      </c>
      <c r="C19" s="14">
        <f>'[1]CIP Pivot'!I15/2</f>
        <v>2659.3049999999998</v>
      </c>
      <c r="D19" s="15">
        <v>117.60248144383561</v>
      </c>
      <c r="E19" s="8">
        <v>500</v>
      </c>
      <c r="F19"/>
    </row>
    <row r="20" spans="1:6" x14ac:dyDescent="0.25">
      <c r="A20" s="7" t="s">
        <v>107</v>
      </c>
      <c r="B20" s="7" t="s">
        <v>109</v>
      </c>
      <c r="C20" s="14">
        <f>'[1]CIP Pivot'!I15/2</f>
        <v>2659.3049999999998</v>
      </c>
      <c r="D20" s="15">
        <v>117.60248144383561</v>
      </c>
      <c r="E20" s="8">
        <v>500</v>
      </c>
      <c r="F20"/>
    </row>
    <row r="21" spans="1:6" x14ac:dyDescent="0.25">
      <c r="A21" s="7" t="s">
        <v>110</v>
      </c>
      <c r="B21" s="7" t="s">
        <v>111</v>
      </c>
      <c r="C21" s="14">
        <f>'[1]CIP Pivot'!I16</f>
        <v>3139.3</v>
      </c>
      <c r="D21" s="15">
        <v>138.82930690410959</v>
      </c>
      <c r="E21" s="8">
        <v>500</v>
      </c>
      <c r="F21"/>
    </row>
    <row r="22" spans="1:6" x14ac:dyDescent="0.25">
      <c r="A22" s="7" t="s">
        <v>112</v>
      </c>
      <c r="B22" s="7" t="s">
        <v>113</v>
      </c>
      <c r="C22" s="14">
        <f>'[1]CIP Pivot'!I17</f>
        <v>3139.3</v>
      </c>
      <c r="D22" s="15">
        <v>138.82930690410959</v>
      </c>
      <c r="E22" s="8">
        <v>500</v>
      </c>
      <c r="F22"/>
    </row>
    <row r="23" spans="1:6" x14ac:dyDescent="0.25">
      <c r="A23" s="7" t="s">
        <v>114</v>
      </c>
      <c r="B23" s="7" t="s">
        <v>115</v>
      </c>
      <c r="C23" s="14">
        <f>'[1]CIP Pivot'!$I$18/7</f>
        <v>2712.9757142857147</v>
      </c>
      <c r="D23" s="15">
        <v>119.97596217690804</v>
      </c>
      <c r="E23" s="8">
        <v>500</v>
      </c>
      <c r="F23"/>
    </row>
    <row r="24" spans="1:6" x14ac:dyDescent="0.25">
      <c r="A24" s="7" t="s">
        <v>114</v>
      </c>
      <c r="B24" s="7" t="s">
        <v>116</v>
      </c>
      <c r="C24" s="14">
        <f>'[1]CIP Pivot'!$I$18/7</f>
        <v>2712.9757142857147</v>
      </c>
      <c r="D24" s="15">
        <v>91.221392729549919</v>
      </c>
      <c r="E24" s="8">
        <v>500</v>
      </c>
      <c r="F24"/>
    </row>
    <row r="25" spans="1:6" x14ac:dyDescent="0.25">
      <c r="A25" s="7" t="s">
        <v>114</v>
      </c>
      <c r="B25" s="7" t="s">
        <v>117</v>
      </c>
      <c r="C25" s="14">
        <f>'[1]CIP Pivot'!$I$18/7</f>
        <v>2712.9757142857147</v>
      </c>
      <c r="D25" s="15">
        <v>119.97596217690804</v>
      </c>
      <c r="E25" s="8">
        <v>500</v>
      </c>
      <c r="F25"/>
    </row>
    <row r="26" spans="1:6" x14ac:dyDescent="0.25">
      <c r="A26" s="7" t="s">
        <v>114</v>
      </c>
      <c r="B26" s="7" t="s">
        <v>118</v>
      </c>
      <c r="C26" s="14">
        <f>'[1]CIP Pivot'!$I$18/7</f>
        <v>2712.9757142857147</v>
      </c>
      <c r="D26" s="15">
        <v>119.97596217690804</v>
      </c>
      <c r="E26" s="8">
        <v>500</v>
      </c>
      <c r="F26"/>
    </row>
    <row r="27" spans="1:6" x14ac:dyDescent="0.25">
      <c r="A27" s="7" t="s">
        <v>114</v>
      </c>
      <c r="B27" s="7" t="s">
        <v>119</v>
      </c>
      <c r="C27" s="14">
        <f>'[1]CIP Pivot'!$I$18/7</f>
        <v>2712.9757142857147</v>
      </c>
      <c r="D27" s="15">
        <v>119.97596217690804</v>
      </c>
      <c r="E27" s="8">
        <v>500</v>
      </c>
      <c r="F27"/>
    </row>
    <row r="28" spans="1:6" x14ac:dyDescent="0.25">
      <c r="A28" s="7" t="s">
        <v>114</v>
      </c>
      <c r="B28" s="7" t="s">
        <v>120</v>
      </c>
      <c r="C28" s="14">
        <f>'[1]CIP Pivot'!$I$18/7</f>
        <v>2712.9757142857147</v>
      </c>
      <c r="D28" s="15">
        <v>119.97596217690804</v>
      </c>
      <c r="E28" s="8">
        <v>500</v>
      </c>
      <c r="F28"/>
    </row>
    <row r="29" spans="1:6" x14ac:dyDescent="0.25">
      <c r="A29" s="7" t="s">
        <v>114</v>
      </c>
      <c r="B29" s="7" t="s">
        <v>121</v>
      </c>
      <c r="C29" s="14">
        <f>'[1]CIP Pivot'!$I$18/7</f>
        <v>2712.9757142857147</v>
      </c>
      <c r="D29" s="15">
        <v>119.97596217690804</v>
      </c>
      <c r="E29" s="8">
        <v>500</v>
      </c>
      <c r="F29"/>
    </row>
    <row r="30" spans="1:6" x14ac:dyDescent="0.25">
      <c r="A30" s="7" t="s">
        <v>122</v>
      </c>
      <c r="B30" s="7" t="s">
        <v>123</v>
      </c>
      <c r="C30" s="14">
        <f>'[1]CIP Pivot'!$I$20/3</f>
        <v>2442.6366666666668</v>
      </c>
      <c r="D30" s="15">
        <v>0</v>
      </c>
      <c r="E30" s="8">
        <v>500</v>
      </c>
      <c r="F30"/>
    </row>
    <row r="31" spans="1:6" x14ac:dyDescent="0.25">
      <c r="A31" s="7" t="s">
        <v>122</v>
      </c>
      <c r="B31" s="7" t="s">
        <v>124</v>
      </c>
      <c r="C31" s="14">
        <f>'[1]CIP Pivot'!$I$20/3</f>
        <v>2442.6366666666668</v>
      </c>
      <c r="D31" s="15">
        <v>108.02075477077626</v>
      </c>
      <c r="E31" s="8">
        <v>500</v>
      </c>
      <c r="F31"/>
    </row>
    <row r="32" spans="1:6" x14ac:dyDescent="0.25">
      <c r="A32" s="7" t="s">
        <v>122</v>
      </c>
      <c r="B32" s="7" t="s">
        <v>125</v>
      </c>
      <c r="C32" s="14">
        <f>'[1]CIP Pivot'!$I$20/3</f>
        <v>2442.6366666666668</v>
      </c>
      <c r="D32" s="15">
        <v>108.02075477077626</v>
      </c>
      <c r="E32" s="8">
        <v>500</v>
      </c>
      <c r="F32"/>
    </row>
    <row r="33" spans="1:6" x14ac:dyDescent="0.25">
      <c r="A33" s="7" t="s">
        <v>126</v>
      </c>
      <c r="B33" s="7" t="s">
        <v>127</v>
      </c>
      <c r="C33" s="14">
        <f>'[1]CIP Pivot'!I21</f>
        <v>6639.98</v>
      </c>
      <c r="D33" s="15">
        <v>223.26341518904107</v>
      </c>
      <c r="E33" s="8">
        <v>500</v>
      </c>
      <c r="F33"/>
    </row>
    <row r="34" spans="1:6" x14ac:dyDescent="0.25">
      <c r="A34" s="7" t="s">
        <v>128</v>
      </c>
      <c r="B34" s="7" t="s">
        <v>129</v>
      </c>
      <c r="C34" s="14">
        <f>'[1]CIP Pivot'!I22</f>
        <v>3139.3</v>
      </c>
      <c r="D34" s="15">
        <v>138.82930690410959</v>
      </c>
      <c r="E34" s="8">
        <v>500</v>
      </c>
      <c r="F34"/>
    </row>
    <row r="35" spans="1:6" x14ac:dyDescent="0.25">
      <c r="A35" s="7" t="s">
        <v>130</v>
      </c>
      <c r="B35" s="7" t="s">
        <v>131</v>
      </c>
      <c r="C35" s="14">
        <f>'[1]CIP Pivot'!I23</f>
        <v>6369.98</v>
      </c>
      <c r="D35" s="15">
        <v>214.18490559999998</v>
      </c>
      <c r="E35" s="8">
        <v>500</v>
      </c>
      <c r="F35"/>
    </row>
    <row r="36" spans="1:6" x14ac:dyDescent="0.25">
      <c r="C36" s="14"/>
      <c r="D36" s="15"/>
      <c r="E36" s="8"/>
      <c r="F36"/>
    </row>
    <row r="37" spans="1:6" x14ac:dyDescent="0.25">
      <c r="C37" s="16">
        <f>SUM(C5:C35)</f>
        <v>123363.20999999998</v>
      </c>
      <c r="D37" s="16">
        <f>SUM(D5:D35)</f>
        <v>4938.8547860339195</v>
      </c>
      <c r="E37" s="17">
        <v>15500</v>
      </c>
      <c r="F37"/>
    </row>
    <row r="38" spans="1:6" x14ac:dyDescent="0.25">
      <c r="E38" s="8"/>
      <c r="F38" s="8"/>
    </row>
    <row r="39" spans="1:6" x14ac:dyDescent="0.25">
      <c r="E39" s="8"/>
      <c r="F39" s="8"/>
    </row>
    <row r="40" spans="1:6" x14ac:dyDescent="0.25">
      <c r="C40" s="7" t="s">
        <v>132</v>
      </c>
      <c r="D40" s="14">
        <f>C37</f>
        <v>123363.20999999998</v>
      </c>
    </row>
    <row r="41" spans="1:6" x14ac:dyDescent="0.25">
      <c r="C41" s="7" t="s">
        <v>133</v>
      </c>
      <c r="D41" s="14">
        <f>-D37</f>
        <v>-4938.8547860339195</v>
      </c>
      <c r="E41" s="8"/>
      <c r="F41" s="8"/>
    </row>
    <row r="42" spans="1:6" x14ac:dyDescent="0.25">
      <c r="C42" s="7" t="s">
        <v>134</v>
      </c>
      <c r="D42" s="16">
        <f>SUM(D40:D41)</f>
        <v>118424.35521396606</v>
      </c>
      <c r="E42" s="8"/>
      <c r="F42" s="8"/>
    </row>
    <row r="43" spans="1:6" x14ac:dyDescent="0.25">
      <c r="E43" s="8"/>
      <c r="F43" s="8"/>
    </row>
    <row r="44" spans="1:6" x14ac:dyDescent="0.25">
      <c r="E44" s="8"/>
      <c r="F44" s="8"/>
    </row>
    <row r="45" spans="1:6" x14ac:dyDescent="0.25">
      <c r="E45" s="8"/>
      <c r="F45" s="8"/>
    </row>
    <row r="46" spans="1:6" x14ac:dyDescent="0.25">
      <c r="E46" s="8"/>
      <c r="F46" s="8"/>
    </row>
    <row r="47" spans="1:6" x14ac:dyDescent="0.25">
      <c r="E47" s="8"/>
      <c r="F47" s="8"/>
    </row>
    <row r="48" spans="1:6" x14ac:dyDescent="0.25">
      <c r="E48" s="8"/>
      <c r="F48" s="8"/>
    </row>
    <row r="49" spans="5:6" x14ac:dyDescent="0.25">
      <c r="E49" s="8"/>
      <c r="F49" s="8"/>
    </row>
    <row r="50" spans="5:6" x14ac:dyDescent="0.25">
      <c r="E50" s="8"/>
      <c r="F50" s="8"/>
    </row>
    <row r="51" spans="5:6" x14ac:dyDescent="0.25">
      <c r="E51" s="8"/>
      <c r="F51" s="8"/>
    </row>
    <row r="52" spans="5:6" x14ac:dyDescent="0.25">
      <c r="E52" s="8"/>
      <c r="F52" s="8"/>
    </row>
    <row r="53" spans="5:6" x14ac:dyDescent="0.25">
      <c r="E53" s="8"/>
      <c r="F53" s="8"/>
    </row>
    <row r="54" spans="5:6" x14ac:dyDescent="0.25">
      <c r="E54" s="8"/>
      <c r="F54" s="8"/>
    </row>
    <row r="55" spans="5:6" x14ac:dyDescent="0.25">
      <c r="E55" s="8"/>
      <c r="F55" s="8"/>
    </row>
    <row r="56" spans="5:6" x14ac:dyDescent="0.25">
      <c r="E56" s="8"/>
      <c r="F56" s="8"/>
    </row>
    <row r="57" spans="5:6" x14ac:dyDescent="0.25">
      <c r="E57" s="8"/>
      <c r="F57" s="8"/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PH-4
Exhibit OAG PH-4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Layout" topLeftCell="A31" zoomScaleNormal="100" workbookViewId="0">
      <selection activeCell="A3" sqref="A3"/>
    </sheetView>
  </sheetViews>
  <sheetFormatPr defaultRowHeight="15" x14ac:dyDescent="0.25"/>
  <cols>
    <col min="5" max="5" width="30.140625" customWidth="1"/>
    <col min="6" max="6" width="16.140625" customWidth="1"/>
  </cols>
  <sheetData>
    <row r="1" spans="1:6" x14ac:dyDescent="0.25">
      <c r="A1" t="s">
        <v>0</v>
      </c>
    </row>
    <row r="2" spans="1:6" x14ac:dyDescent="0.25">
      <c r="A2" t="s">
        <v>144</v>
      </c>
    </row>
    <row r="6" spans="1:6" x14ac:dyDescent="0.25">
      <c r="E6" s="28" t="s">
        <v>140</v>
      </c>
      <c r="F6" s="5">
        <v>563.4</v>
      </c>
    </row>
    <row r="7" spans="1:6" x14ac:dyDescent="0.25">
      <c r="E7" s="28" t="s">
        <v>141</v>
      </c>
      <c r="F7" s="5">
        <f>F6/12</f>
        <v>46.949999999999996</v>
      </c>
    </row>
    <row r="8" spans="1:6" x14ac:dyDescent="0.25">
      <c r="F8" s="5"/>
    </row>
    <row r="9" spans="1:6" x14ac:dyDescent="0.25">
      <c r="E9" s="28" t="s">
        <v>142</v>
      </c>
      <c r="F9" s="5">
        <v>500</v>
      </c>
    </row>
    <row r="10" spans="1:6" x14ac:dyDescent="0.25">
      <c r="E10" s="28" t="s">
        <v>143</v>
      </c>
      <c r="F10" s="5">
        <f>F9/12</f>
        <v>41.666666666666664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PH-4
Exhibit OAG PH-4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7" ma:contentTypeDescription="Create a new document." ma:contentTypeScope="" ma:versionID="ae2cde27e26fcb61212f5d08871df715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a47b02d3d3d52e1bc66b45ed12a28249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6E3575B-5851-4263-B081-388089B38D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E3712E-1D5B-407D-BA84-055414D02B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2CC99F-61F7-4937-871A-C09E03CACAC0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c29f954-72e5-4988-94c8-6074c4013e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Mission</vt:lpstr>
      <vt:lpstr>High Tide</vt:lpstr>
      <vt:lpstr>Operations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INGLE, KERRY</cp:lastModifiedBy>
  <dcterms:created xsi:type="dcterms:W3CDTF">2023-10-03T13:12:43Z</dcterms:created>
  <dcterms:modified xsi:type="dcterms:W3CDTF">2023-10-05T13:35:19Z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0x01010035F955E8F06CBD48B7814246FB9E203E</vt:lpwstr>
  </property>
</Properties>
</file>