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Post Hearing Request\OAG\Exhibits\"/>
    </mc:Choice>
  </mc:AlternateContent>
  <bookViews>
    <workbookView xWindow="0" yWindow="0" windowWidth="24000" windowHeight="9600"/>
  </bookViews>
  <sheets>
    <sheet name="PH-2 Site Visit Waiver" sheetId="1" r:id="rId1"/>
  </sheets>
  <externalReferences>
    <externalReference r:id="rId2"/>
  </externalReferences>
  <definedNames>
    <definedName name="_xlnm.Print_Area" localSheetId="0">'PH-2 Site Visit Waiver'!$A$1:$F$5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J33" i="1"/>
  <c r="J32" i="1"/>
  <c r="J31" i="1"/>
  <c r="J30" i="1"/>
  <c r="J29" i="1"/>
  <c r="J27" i="1"/>
  <c r="J26" i="1"/>
  <c r="J25" i="1"/>
  <c r="J24" i="1"/>
  <c r="J23" i="1"/>
  <c r="J22" i="1"/>
  <c r="J21" i="1"/>
  <c r="J20" i="1"/>
  <c r="J19" i="1"/>
  <c r="J18" i="1"/>
  <c r="J17" i="1"/>
  <c r="J34" i="1" s="1"/>
  <c r="D13" i="1"/>
  <c r="C11" i="1"/>
  <c r="G9" i="1"/>
  <c r="G5" i="1"/>
  <c r="C5" i="1"/>
  <c r="G4" i="1"/>
  <c r="C4" i="1"/>
  <c r="E3" i="1"/>
  <c r="E7" i="1" s="1"/>
  <c r="E8" i="1" s="1"/>
  <c r="D3" i="1"/>
  <c r="D4" i="1" s="1"/>
  <c r="K35" i="1" l="1"/>
  <c r="K36" i="1" s="1"/>
  <c r="F3" i="1"/>
  <c r="E5" i="1"/>
  <c r="E4" i="1"/>
  <c r="D7" i="1"/>
  <c r="D8" i="1" s="1"/>
  <c r="D5" i="1"/>
  <c r="F7" i="1" l="1"/>
  <c r="F8" i="1" s="1"/>
  <c r="F4" i="1"/>
  <c r="F5" i="1"/>
  <c r="G32" i="1"/>
  <c r="G30" i="1"/>
  <c r="G27" i="1"/>
  <c r="G25" i="1"/>
  <c r="G23" i="1"/>
  <c r="G21" i="1"/>
  <c r="G19" i="1"/>
  <c r="G17" i="1"/>
  <c r="G33" i="1"/>
  <c r="G31" i="1"/>
  <c r="G29" i="1"/>
  <c r="G26" i="1"/>
  <c r="G24" i="1"/>
  <c r="G22" i="1"/>
  <c r="G20" i="1"/>
  <c r="G18" i="1"/>
  <c r="H32" i="1"/>
  <c r="H30" i="1"/>
  <c r="H27" i="1"/>
  <c r="H25" i="1"/>
  <c r="H23" i="1"/>
  <c r="H21" i="1"/>
  <c r="H19" i="1"/>
  <c r="H17" i="1"/>
  <c r="H33" i="1"/>
  <c r="H31" i="1"/>
  <c r="H29" i="1"/>
  <c r="H26" i="1"/>
  <c r="H24" i="1"/>
  <c r="H22" i="1"/>
  <c r="H20" i="1"/>
  <c r="H18" i="1"/>
  <c r="H34" i="1" l="1"/>
  <c r="G34" i="1"/>
  <c r="I33" i="1"/>
  <c r="I31" i="1"/>
  <c r="I29" i="1"/>
  <c r="I26" i="1"/>
  <c r="I24" i="1"/>
  <c r="I22" i="1"/>
  <c r="I20" i="1"/>
  <c r="I18" i="1"/>
  <c r="I32" i="1"/>
  <c r="I30" i="1"/>
  <c r="I27" i="1"/>
  <c r="I25" i="1"/>
  <c r="I23" i="1"/>
  <c r="I21" i="1"/>
  <c r="I19" i="1"/>
  <c r="I17" i="1"/>
  <c r="I34" i="1" l="1"/>
</calcChain>
</file>

<file path=xl/sharedStrings.xml><?xml version="1.0" encoding="utf-8"?>
<sst xmlns="http://schemas.openxmlformats.org/spreadsheetml/2006/main" count="78" uniqueCount="57">
  <si>
    <t>Bluegrass Water / Midwest Operations Projected O&amp;M Expenses</t>
  </si>
  <si>
    <t>Site Visits Per Week</t>
  </si>
  <si>
    <t>7 Days</t>
  </si>
  <si>
    <t>6 Days</t>
  </si>
  <si>
    <t>5 Days</t>
  </si>
  <si>
    <t>4 Days</t>
  </si>
  <si>
    <t>3 Days</t>
  </si>
  <si>
    <t>Monthly Consolidated O&amp;M Expense for 24 systems</t>
  </si>
  <si>
    <t>Monthly O&amp;M Expense per System</t>
  </si>
  <si>
    <t>Percentage Decrease from 7 Day Requirement</t>
  </si>
  <si>
    <t>Cost Savings vs 7 days</t>
  </si>
  <si>
    <t>Capital investment equivalent</t>
  </si>
  <si>
    <t>Number of Systems</t>
  </si>
  <si>
    <t>Contract Savings per reduced day</t>
  </si>
  <si>
    <t>Annual Ops Cost</t>
  </si>
  <si>
    <t>Site</t>
  </si>
  <si>
    <t>Type</t>
  </si>
  <si>
    <t>Permit #s</t>
  </si>
  <si>
    <t xml:space="preserve">Monthly Cost: </t>
  </si>
  <si>
    <t>Airview</t>
  </si>
  <si>
    <t>NPDES</t>
  </si>
  <si>
    <t>KY0045390</t>
  </si>
  <si>
    <t>Brocklyn</t>
  </si>
  <si>
    <t>KY0081299</t>
  </si>
  <si>
    <t>Delaplain Disposal</t>
  </si>
  <si>
    <t>KY0079049</t>
  </si>
  <si>
    <t>Fox Run</t>
  </si>
  <si>
    <t>KY0086967</t>
  </si>
  <si>
    <t>Golden Acres</t>
  </si>
  <si>
    <t>KY0044164</t>
  </si>
  <si>
    <t>Great Oaks</t>
  </si>
  <si>
    <t>KY0080845</t>
  </si>
  <si>
    <t>Herrington Haven</t>
  </si>
  <si>
    <t>KY0053431</t>
  </si>
  <si>
    <t>Kingswood</t>
  </si>
  <si>
    <t>KY0101419</t>
  </si>
  <si>
    <t>Lake Columbia</t>
  </si>
  <si>
    <t>KY0077674</t>
  </si>
  <si>
    <t>Longview Homestead (LH)</t>
  </si>
  <si>
    <t>KY0081591</t>
  </si>
  <si>
    <t>Persimmon Ridge</t>
  </si>
  <si>
    <t>KY0090956</t>
  </si>
  <si>
    <t>Randview Septic Corporation</t>
  </si>
  <si>
    <t>Non-discharge</t>
  </si>
  <si>
    <t>Randview expense is removed as part of adjustment for sale of Randview</t>
  </si>
  <si>
    <t>River Bluffs</t>
  </si>
  <si>
    <t>KY0043150</t>
  </si>
  <si>
    <t>Springcrest</t>
  </si>
  <si>
    <t>No Permit - irrigation</t>
  </si>
  <si>
    <t>Timberland Subdivision (Joann Est.)</t>
  </si>
  <si>
    <t>KY0083755</t>
  </si>
  <si>
    <t>Darlington Creek HOA</t>
  </si>
  <si>
    <t>KY0105325</t>
  </si>
  <si>
    <t>Woodland Acres</t>
  </si>
  <si>
    <t>KY0096100</t>
  </si>
  <si>
    <t xml:space="preserve">Total: </t>
  </si>
  <si>
    <t>SAVINGS ON SEWER OPS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</si>
</sst>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44" fontId="0" fillId="0" borderId="0" xfId="2" applyFont="1"/>
    <xf numFmtId="44" fontId="0" fillId="0" borderId="0" xfId="0" applyNumberFormat="1"/>
    <xf numFmtId="164" fontId="0" fillId="0" borderId="0" xfId="3" applyNumberFormat="1" applyFont="1"/>
    <xf numFmtId="0" fontId="2" fillId="0" borderId="0" xfId="0" applyFont="1"/>
    <xf numFmtId="44" fontId="2" fillId="0" borderId="0" xfId="0" applyNumberFormat="1" applyFont="1"/>
    <xf numFmtId="0" fontId="3" fillId="0" borderId="0" xfId="0" applyFont="1"/>
    <xf numFmtId="4" fontId="0" fillId="0" borderId="0" xfId="0" applyNumberFormat="1"/>
    <xf numFmtId="44" fontId="0" fillId="0" borderId="0" xfId="2" applyFont="1" applyFill="1"/>
    <xf numFmtId="164" fontId="4" fillId="0" borderId="0" xfId="3" applyNumberFormat="1" applyFont="1"/>
    <xf numFmtId="43" fontId="0" fillId="0" borderId="0" xfId="1" applyFont="1"/>
    <xf numFmtId="4" fontId="2" fillId="0" borderId="0" xfId="0" applyNumberFormat="1" applyFont="1"/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swrgroup.sharepoint.com/Accounting/Accounting/Controller/03%20-%20Misc%20Regulatory/KY/KY%20Rate%20Case%202023/Data%20Requests/Post%20Hearing/KY%20Expense%20Analysis%20-%20Mission%20vs%207%20day%20re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28">
          <cell r="G28">
            <v>0.17949999999999999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id="1" name="Table13" displayName="Table13" ref="B2:G5" totalsRowShown="0" dataDxfId="5" dataCellStyle="Currency">
  <autoFilter ref="B2:G5"/>
  <tableColumns count="6">
    <tableColumn id="1" name="Site Visits Per Week"/>
    <tableColumn id="2" name="7 Days" dataDxfId="4" dataCellStyle="Currency"/>
    <tableColumn id="3" name="6 Days" dataDxfId="3" dataCellStyle="Currency"/>
    <tableColumn id="4" name="5 Days" dataDxfId="2" dataCellStyle="Currency"/>
    <tableColumn id="5" name="4 Days" dataDxfId="1" dataCellStyle="Currency"/>
    <tableColumn id="6" name="3 Days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tabSelected="1" view="pageLayout" topLeftCell="F17" zoomScaleNormal="70" workbookViewId="0">
      <selection activeCell="N17" sqref="N17"/>
    </sheetView>
  </sheetViews>
  <sheetFormatPr defaultRowHeight="15" x14ac:dyDescent="0.25"/>
  <cols>
    <col min="2" max="2" width="47.5703125" bestFit="1" customWidth="1"/>
    <col min="3" max="3" width="14.42578125" bestFit="1" customWidth="1"/>
    <col min="4" max="4" width="21" bestFit="1" customWidth="1"/>
    <col min="5" max="6" width="25.5703125" customWidth="1"/>
    <col min="7" max="7" width="14.85546875" customWidth="1"/>
    <col min="8" max="8" width="15.28515625" customWidth="1"/>
    <col min="9" max="9" width="17" customWidth="1"/>
    <col min="10" max="10" width="13" customWidth="1"/>
    <col min="11" max="11" width="16" customWidth="1"/>
    <col min="12" max="12" width="19.7109375" customWidth="1"/>
    <col min="14" max="14" width="11.5703125" bestFit="1" customWidth="1"/>
  </cols>
  <sheetData>
    <row r="1" spans="2:12" x14ac:dyDescent="0.25">
      <c r="B1" s="12" t="s">
        <v>0</v>
      </c>
      <c r="C1" s="12"/>
      <c r="D1" s="12"/>
      <c r="E1" s="12"/>
      <c r="F1" s="12"/>
    </row>
    <row r="2" spans="2:12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2:12" x14ac:dyDescent="0.25">
      <c r="B3" t="s">
        <v>7</v>
      </c>
      <c r="C3" s="1">
        <v>92856.63</v>
      </c>
      <c r="D3" s="1">
        <f>Table13[[#This Row],[7 Days]]-C11</f>
        <v>87392.472500000003</v>
      </c>
      <c r="E3" s="1">
        <f>Table13[[#This Row],[6 Days]]-C11</f>
        <v>81928.315000000002</v>
      </c>
      <c r="F3" s="1">
        <f>Table13[[#This Row],[5 Days]]-C11</f>
        <v>76464.157500000001</v>
      </c>
      <c r="G3" s="1">
        <v>71000</v>
      </c>
      <c r="H3" s="2"/>
      <c r="J3" s="2"/>
      <c r="L3" s="2"/>
    </row>
    <row r="4" spans="2:12" x14ac:dyDescent="0.25">
      <c r="B4" t="s">
        <v>8</v>
      </c>
      <c r="C4" s="1">
        <f>C3/$C$10</f>
        <v>3869.0262500000003</v>
      </c>
      <c r="D4" s="1">
        <f t="shared" ref="D4" si="0">D3/$C$10</f>
        <v>3641.3530208333336</v>
      </c>
      <c r="E4" s="1">
        <f>E3/$C$10</f>
        <v>3413.6797916666669</v>
      </c>
      <c r="F4" s="1">
        <f>F3/$C$10</f>
        <v>3186.0065625000002</v>
      </c>
      <c r="G4" s="1">
        <f>G3/$C$10</f>
        <v>2958.3333333333335</v>
      </c>
    </row>
    <row r="5" spans="2:12" x14ac:dyDescent="0.25">
      <c r="B5" t="s">
        <v>9</v>
      </c>
      <c r="C5" s="3">
        <f>(C3-$C$3)/$C$3</f>
        <v>0</v>
      </c>
      <c r="D5" s="3">
        <f>(D3-$C$3)/$C$3</f>
        <v>-5.8845098082926345E-2</v>
      </c>
      <c r="E5" s="3">
        <f t="shared" ref="E5" si="1">(E3-$C$3)/$C$3</f>
        <v>-0.11769019616585269</v>
      </c>
      <c r="F5" s="3">
        <f>(F3-$C$3)/$C$3</f>
        <v>-0.17653529424877903</v>
      </c>
      <c r="G5" s="3">
        <f>(G3-$C$3)/$C$3</f>
        <v>-0.23538039233170538</v>
      </c>
    </row>
    <row r="7" spans="2:12" x14ac:dyDescent="0.25">
      <c r="B7" s="4" t="s">
        <v>10</v>
      </c>
      <c r="C7" s="4"/>
      <c r="D7" s="5">
        <f>C3-D3</f>
        <v>5464.1575000000012</v>
      </c>
      <c r="E7" s="5">
        <f>C3-E3</f>
        <v>10928.315000000002</v>
      </c>
      <c r="F7" s="5">
        <f>C3-F3</f>
        <v>16392.472500000003</v>
      </c>
      <c r="J7" s="2"/>
    </row>
    <row r="8" spans="2:12" x14ac:dyDescent="0.25">
      <c r="B8" s="4" t="s">
        <v>11</v>
      </c>
      <c r="C8" s="4"/>
      <c r="D8" s="5">
        <f>D7/([1]Sheet2!$G$28/12)</f>
        <v>365291.86629526474</v>
      </c>
      <c r="E8" s="5">
        <f>E7/([1]Sheet2!$G$28/12)</f>
        <v>730583.73259052949</v>
      </c>
      <c r="F8" s="5">
        <f>F7/([1]Sheet2!$G$28/12)</f>
        <v>1095875.5988857942</v>
      </c>
    </row>
    <row r="9" spans="2:12" x14ac:dyDescent="0.25">
      <c r="B9" s="4"/>
      <c r="C9" s="4"/>
      <c r="D9" s="5"/>
      <c r="E9" s="5"/>
      <c r="F9" s="5"/>
      <c r="G9" s="2">
        <f>(C3-G3)*12</f>
        <v>262279.56000000006</v>
      </c>
    </row>
    <row r="10" spans="2:12" x14ac:dyDescent="0.25">
      <c r="B10" t="s">
        <v>12</v>
      </c>
      <c r="C10">
        <v>24</v>
      </c>
      <c r="E10" s="2"/>
      <c r="F10" s="2"/>
      <c r="I10" s="2"/>
    </row>
    <row r="11" spans="2:12" x14ac:dyDescent="0.25">
      <c r="B11" s="4" t="s">
        <v>13</v>
      </c>
      <c r="C11" s="2">
        <f>(C3-G3)/4</f>
        <v>5464.1575000000012</v>
      </c>
      <c r="I11" s="2"/>
    </row>
    <row r="13" spans="2:12" x14ac:dyDescent="0.25">
      <c r="B13" t="s">
        <v>14</v>
      </c>
      <c r="C13" s="1">
        <v>581.4</v>
      </c>
      <c r="D13" s="1">
        <f>C13*C10</f>
        <v>13953.599999999999</v>
      </c>
      <c r="G13" s="2"/>
    </row>
    <row r="14" spans="2:12" x14ac:dyDescent="0.25">
      <c r="G14" s="2"/>
    </row>
    <row r="16" spans="2:12" x14ac:dyDescent="0.25">
      <c r="B16" t="s">
        <v>15</v>
      </c>
      <c r="C16" t="s">
        <v>16</v>
      </c>
      <c r="D16" t="s">
        <v>17</v>
      </c>
      <c r="E16" s="6" t="s">
        <v>18</v>
      </c>
      <c r="F16" t="s">
        <v>2</v>
      </c>
      <c r="G16" t="s">
        <v>3</v>
      </c>
      <c r="H16" t="s">
        <v>4</v>
      </c>
      <c r="I16" t="s">
        <v>5</v>
      </c>
      <c r="J16" t="s">
        <v>6</v>
      </c>
    </row>
    <row r="17" spans="2:15" x14ac:dyDescent="0.25">
      <c r="B17" t="s">
        <v>19</v>
      </c>
      <c r="C17" t="s">
        <v>20</v>
      </c>
      <c r="D17" t="s">
        <v>21</v>
      </c>
      <c r="E17" s="7"/>
      <c r="F17" s="1">
        <v>4691.295000000001</v>
      </c>
      <c r="G17" s="1">
        <f>$F17*(1+D$5)</f>
        <v>4415.2352855890585</v>
      </c>
      <c r="H17" s="1">
        <f t="shared" ref="H17:J33" si="2">$F17*(1+E$5)</f>
        <v>4139.175571178117</v>
      </c>
      <c r="I17" s="1">
        <f>$F17*(1+F$5)</f>
        <v>3863.115856767175</v>
      </c>
      <c r="J17" s="1">
        <f>$F17*(1+G$5)</f>
        <v>3587.0561423562331</v>
      </c>
      <c r="K17" s="3"/>
      <c r="L17" s="3"/>
      <c r="N17" s="1"/>
    </row>
    <row r="18" spans="2:15" x14ac:dyDescent="0.25">
      <c r="B18" t="s">
        <v>22</v>
      </c>
      <c r="C18" t="s">
        <v>20</v>
      </c>
      <c r="D18" t="s">
        <v>23</v>
      </c>
      <c r="E18" s="7"/>
      <c r="F18" s="1">
        <v>4691.295000000001</v>
      </c>
      <c r="G18" s="1">
        <f t="shared" ref="G18:G33" si="3">$F18*(1+D$5)</f>
        <v>4415.2352855890585</v>
      </c>
      <c r="H18" s="1">
        <f t="shared" si="2"/>
        <v>4139.175571178117</v>
      </c>
      <c r="I18" s="1">
        <f t="shared" si="2"/>
        <v>3863.115856767175</v>
      </c>
      <c r="J18" s="1">
        <f t="shared" si="2"/>
        <v>3587.0561423562331</v>
      </c>
      <c r="K18" s="3"/>
      <c r="L18" s="3"/>
      <c r="N18" s="1"/>
    </row>
    <row r="19" spans="2:15" x14ac:dyDescent="0.25">
      <c r="B19" t="s">
        <v>24</v>
      </c>
      <c r="C19" t="s">
        <v>20</v>
      </c>
      <c r="D19" t="s">
        <v>25</v>
      </c>
      <c r="E19" s="7"/>
      <c r="F19" s="1">
        <v>4241.6650000000009</v>
      </c>
      <c r="G19" s="1">
        <f t="shared" si="3"/>
        <v>3992.0638070400851</v>
      </c>
      <c r="H19" s="1">
        <f t="shared" si="2"/>
        <v>3742.4626140801688</v>
      </c>
      <c r="I19" s="1">
        <f t="shared" si="2"/>
        <v>3492.8614211202535</v>
      </c>
      <c r="J19" s="1">
        <f t="shared" si="2"/>
        <v>3243.2602281603376</v>
      </c>
      <c r="K19" s="3"/>
      <c r="L19" s="3"/>
      <c r="N19" s="1"/>
    </row>
    <row r="20" spans="2:15" x14ac:dyDescent="0.25">
      <c r="B20" t="s">
        <v>26</v>
      </c>
      <c r="C20" t="s">
        <v>20</v>
      </c>
      <c r="D20" t="s">
        <v>27</v>
      </c>
      <c r="E20" s="7"/>
      <c r="F20" s="1">
        <v>4691.295000000001</v>
      </c>
      <c r="G20" s="1">
        <f t="shared" si="3"/>
        <v>4415.2352855890585</v>
      </c>
      <c r="H20" s="1">
        <f t="shared" si="2"/>
        <v>4139.175571178117</v>
      </c>
      <c r="I20" s="1">
        <f t="shared" si="2"/>
        <v>3863.115856767175</v>
      </c>
      <c r="J20" s="1">
        <f t="shared" si="2"/>
        <v>3587.0561423562331</v>
      </c>
      <c r="K20" s="3"/>
      <c r="L20" s="3"/>
      <c r="N20" s="1"/>
    </row>
    <row r="21" spans="2:15" x14ac:dyDescent="0.25">
      <c r="B21" t="s">
        <v>28</v>
      </c>
      <c r="C21" t="s">
        <v>20</v>
      </c>
      <c r="D21" t="s">
        <v>29</v>
      </c>
      <c r="E21" s="7"/>
      <c r="F21" s="1">
        <v>4691.295000000001</v>
      </c>
      <c r="G21" s="1">
        <f t="shared" si="3"/>
        <v>4415.2352855890585</v>
      </c>
      <c r="H21" s="1">
        <f t="shared" si="2"/>
        <v>4139.175571178117</v>
      </c>
      <c r="I21" s="1">
        <f t="shared" si="2"/>
        <v>3863.115856767175</v>
      </c>
      <c r="J21" s="1">
        <f t="shared" si="2"/>
        <v>3587.0561423562331</v>
      </c>
      <c r="K21" s="3"/>
      <c r="L21" s="3"/>
      <c r="N21" s="1"/>
    </row>
    <row r="22" spans="2:15" x14ac:dyDescent="0.25">
      <c r="B22" t="s">
        <v>30</v>
      </c>
      <c r="C22" t="s">
        <v>20</v>
      </c>
      <c r="D22" t="s">
        <v>31</v>
      </c>
      <c r="E22" s="7"/>
      <c r="F22" s="1">
        <v>4691.295000000001</v>
      </c>
      <c r="G22" s="1">
        <f t="shared" si="3"/>
        <v>4415.2352855890585</v>
      </c>
      <c r="H22" s="1">
        <f t="shared" si="2"/>
        <v>4139.175571178117</v>
      </c>
      <c r="I22" s="1">
        <f t="shared" si="2"/>
        <v>3863.115856767175</v>
      </c>
      <c r="J22" s="1">
        <f t="shared" si="2"/>
        <v>3587.0561423562331</v>
      </c>
      <c r="K22" s="3"/>
      <c r="L22" s="3"/>
      <c r="N22" s="1"/>
    </row>
    <row r="23" spans="2:15" x14ac:dyDescent="0.25">
      <c r="B23" t="s">
        <v>32</v>
      </c>
      <c r="C23" t="s">
        <v>20</v>
      </c>
      <c r="D23" t="s">
        <v>33</v>
      </c>
      <c r="E23" s="7"/>
      <c r="F23" s="1">
        <v>4241.6650000000009</v>
      </c>
      <c r="G23" s="1">
        <f t="shared" si="3"/>
        <v>3992.0638070400851</v>
      </c>
      <c r="H23" s="1">
        <f t="shared" si="2"/>
        <v>3742.4626140801688</v>
      </c>
      <c r="I23" s="1">
        <f t="shared" si="2"/>
        <v>3492.8614211202535</v>
      </c>
      <c r="J23" s="1">
        <f t="shared" si="2"/>
        <v>3243.2602281603376</v>
      </c>
      <c r="K23" s="3"/>
      <c r="L23" s="3"/>
      <c r="N23" s="1"/>
    </row>
    <row r="24" spans="2:15" x14ac:dyDescent="0.25">
      <c r="B24" t="s">
        <v>34</v>
      </c>
      <c r="C24" t="s">
        <v>20</v>
      </c>
      <c r="D24" t="s">
        <v>35</v>
      </c>
      <c r="E24" s="7"/>
      <c r="F24" s="1">
        <v>4691.295000000001</v>
      </c>
      <c r="G24" s="1">
        <f t="shared" si="3"/>
        <v>4415.2352855890585</v>
      </c>
      <c r="H24" s="1">
        <f t="shared" si="2"/>
        <v>4139.175571178117</v>
      </c>
      <c r="I24" s="1">
        <f t="shared" si="2"/>
        <v>3863.115856767175</v>
      </c>
      <c r="J24" s="1">
        <f t="shared" si="2"/>
        <v>3587.0561423562331</v>
      </c>
      <c r="K24" s="3"/>
      <c r="L24" s="3"/>
      <c r="N24" s="1"/>
    </row>
    <row r="25" spans="2:15" x14ac:dyDescent="0.25">
      <c r="B25" t="s">
        <v>36</v>
      </c>
      <c r="C25" t="s">
        <v>20</v>
      </c>
      <c r="D25" t="s">
        <v>37</v>
      </c>
      <c r="E25" s="7"/>
      <c r="F25" s="1">
        <v>4691.295000000001</v>
      </c>
      <c r="G25" s="1">
        <f t="shared" si="3"/>
        <v>4415.2352855890585</v>
      </c>
      <c r="H25" s="1">
        <f t="shared" si="2"/>
        <v>4139.175571178117</v>
      </c>
      <c r="I25" s="1">
        <f t="shared" si="2"/>
        <v>3863.115856767175</v>
      </c>
      <c r="J25" s="1">
        <f t="shared" si="2"/>
        <v>3587.0561423562331</v>
      </c>
      <c r="K25" s="3"/>
      <c r="L25" s="3"/>
      <c r="N25" s="1"/>
    </row>
    <row r="26" spans="2:15" x14ac:dyDescent="0.25">
      <c r="B26" t="s">
        <v>38</v>
      </c>
      <c r="C26" t="s">
        <v>20</v>
      </c>
      <c r="D26" t="s">
        <v>39</v>
      </c>
      <c r="E26" s="7"/>
      <c r="F26" s="1">
        <v>4691.295000000001</v>
      </c>
      <c r="G26" s="1">
        <f t="shared" si="3"/>
        <v>4415.2352855890585</v>
      </c>
      <c r="H26" s="1">
        <f t="shared" si="2"/>
        <v>4139.175571178117</v>
      </c>
      <c r="I26" s="1">
        <f t="shared" si="2"/>
        <v>3863.115856767175</v>
      </c>
      <c r="J26" s="1">
        <f t="shared" si="2"/>
        <v>3587.0561423562331</v>
      </c>
      <c r="K26" s="3"/>
      <c r="L26" s="3"/>
      <c r="N26" s="1"/>
    </row>
    <row r="27" spans="2:15" x14ac:dyDescent="0.25">
      <c r="B27" t="s">
        <v>40</v>
      </c>
      <c r="C27" t="s">
        <v>20</v>
      </c>
      <c r="D27" t="s">
        <v>41</v>
      </c>
      <c r="E27" s="7"/>
      <c r="F27" s="1">
        <v>4691.295000000001</v>
      </c>
      <c r="G27" s="1">
        <f t="shared" si="3"/>
        <v>4415.2352855890585</v>
      </c>
      <c r="H27" s="1">
        <f t="shared" si="2"/>
        <v>4139.175571178117</v>
      </c>
      <c r="I27" s="1">
        <f t="shared" si="2"/>
        <v>3863.115856767175</v>
      </c>
      <c r="J27" s="1">
        <f t="shared" si="2"/>
        <v>3587.0561423562331</v>
      </c>
      <c r="K27" s="3"/>
      <c r="L27" s="3"/>
      <c r="N27" s="1"/>
    </row>
    <row r="28" spans="2:15" x14ac:dyDescent="0.25">
      <c r="B28" t="s">
        <v>42</v>
      </c>
      <c r="C28" t="s">
        <v>20</v>
      </c>
      <c r="D28" t="s">
        <v>43</v>
      </c>
      <c r="E28" s="7"/>
      <c r="F28" s="1">
        <v>0</v>
      </c>
      <c r="G28" s="1"/>
      <c r="H28" s="1"/>
      <c r="I28" s="1"/>
      <c r="J28" s="8">
        <v>2326.4813185660523</v>
      </c>
      <c r="K28" s="9" t="s">
        <v>44</v>
      </c>
      <c r="L28" s="10"/>
      <c r="M28" s="3"/>
      <c r="O28" s="1"/>
    </row>
    <row r="29" spans="2:15" x14ac:dyDescent="0.25">
      <c r="B29" t="s">
        <v>45</v>
      </c>
      <c r="C29" t="s">
        <v>20</v>
      </c>
      <c r="D29" t="s">
        <v>46</v>
      </c>
      <c r="E29" s="7"/>
      <c r="F29" s="1">
        <v>3042.6650000000009</v>
      </c>
      <c r="G29" s="1">
        <f t="shared" si="3"/>
        <v>2863.6190796415135</v>
      </c>
      <c r="H29" s="1">
        <f t="shared" si="2"/>
        <v>2684.5731592830266</v>
      </c>
      <c r="I29" s="1">
        <f t="shared" si="2"/>
        <v>2505.5272389245397</v>
      </c>
      <c r="J29" s="1">
        <f t="shared" si="2"/>
        <v>2326.4813185660523</v>
      </c>
      <c r="K29" s="3"/>
      <c r="N29" s="1"/>
    </row>
    <row r="30" spans="2:15" x14ac:dyDescent="0.25">
      <c r="B30" t="s">
        <v>47</v>
      </c>
      <c r="C30" t="s">
        <v>20</v>
      </c>
      <c r="D30" t="s">
        <v>48</v>
      </c>
      <c r="E30" s="7"/>
      <c r="F30" s="1">
        <v>4241.6650000000009</v>
      </c>
      <c r="G30" s="1">
        <f t="shared" si="3"/>
        <v>3992.0638070400851</v>
      </c>
      <c r="H30" s="1">
        <f t="shared" si="2"/>
        <v>3742.4626140801688</v>
      </c>
      <c r="I30" s="1">
        <f t="shared" si="2"/>
        <v>3492.8614211202535</v>
      </c>
      <c r="J30" s="1">
        <f t="shared" si="2"/>
        <v>3243.2602281603376</v>
      </c>
      <c r="K30" s="3"/>
      <c r="L30" s="3"/>
      <c r="N30" s="1"/>
    </row>
    <row r="31" spans="2:15" x14ac:dyDescent="0.25">
      <c r="B31" t="s">
        <v>49</v>
      </c>
      <c r="C31" t="s">
        <v>20</v>
      </c>
      <c r="D31" t="s">
        <v>50</v>
      </c>
      <c r="E31" s="7"/>
      <c r="F31" s="1">
        <v>3042.6650000000009</v>
      </c>
      <c r="G31" s="1">
        <f t="shared" si="3"/>
        <v>2863.6190796415135</v>
      </c>
      <c r="H31" s="1">
        <f t="shared" si="2"/>
        <v>2684.5731592830266</v>
      </c>
      <c r="I31" s="1">
        <f t="shared" si="2"/>
        <v>2505.5272389245397</v>
      </c>
      <c r="J31" s="1">
        <f t="shared" si="2"/>
        <v>2326.4813185660523</v>
      </c>
      <c r="K31" s="3"/>
      <c r="L31" s="3"/>
      <c r="N31" s="1"/>
    </row>
    <row r="32" spans="2:15" x14ac:dyDescent="0.25">
      <c r="B32" t="s">
        <v>51</v>
      </c>
      <c r="C32" t="s">
        <v>20</v>
      </c>
      <c r="D32" t="s">
        <v>52</v>
      </c>
      <c r="E32" s="7"/>
      <c r="F32" s="1">
        <v>4241.6650000000009</v>
      </c>
      <c r="G32" s="1">
        <f t="shared" si="3"/>
        <v>3992.0638070400851</v>
      </c>
      <c r="H32" s="1">
        <f t="shared" si="2"/>
        <v>3742.4626140801688</v>
      </c>
      <c r="I32" s="1">
        <f t="shared" si="2"/>
        <v>3492.8614211202535</v>
      </c>
      <c r="J32" s="1">
        <f t="shared" si="2"/>
        <v>3243.2602281603376</v>
      </c>
      <c r="K32" s="3"/>
      <c r="L32" s="3"/>
      <c r="N32" s="1"/>
    </row>
    <row r="33" spans="2:14" x14ac:dyDescent="0.25">
      <c r="B33" t="s">
        <v>53</v>
      </c>
      <c r="C33" t="s">
        <v>20</v>
      </c>
      <c r="D33" t="s">
        <v>54</v>
      </c>
      <c r="E33" s="7"/>
      <c r="F33" s="1">
        <v>4241.6650000000009</v>
      </c>
      <c r="G33" s="1">
        <f t="shared" si="3"/>
        <v>3992.0638070400851</v>
      </c>
      <c r="H33" s="1">
        <f t="shared" si="2"/>
        <v>3742.4626140801688</v>
      </c>
      <c r="I33" s="1">
        <f t="shared" si="2"/>
        <v>3492.8614211202535</v>
      </c>
      <c r="J33" s="1">
        <f t="shared" si="2"/>
        <v>3243.2602281603376</v>
      </c>
      <c r="K33" s="3"/>
      <c r="L33" s="3"/>
      <c r="N33" s="1"/>
    </row>
    <row r="34" spans="2:14" x14ac:dyDescent="0.25">
      <c r="B34" s="4" t="s">
        <v>55</v>
      </c>
      <c r="C34" s="4"/>
      <c r="D34" s="4"/>
      <c r="E34" s="11"/>
      <c r="F34" s="11">
        <f>SUM(F17:F33)</f>
        <v>69515.31</v>
      </c>
      <c r="G34" s="11">
        <f t="shared" ref="G34:I34" si="4">SUM(G17:G33)</f>
        <v>65424.674764784955</v>
      </c>
      <c r="H34" s="11">
        <f t="shared" si="4"/>
        <v>61334.039529569949</v>
      </c>
      <c r="I34" s="11">
        <f t="shared" si="4"/>
        <v>57243.404294354907</v>
      </c>
      <c r="J34" s="11">
        <f>SUM(J17:J33)</f>
        <v>55479.250377705946</v>
      </c>
    </row>
    <row r="35" spans="2:14" x14ac:dyDescent="0.25">
      <c r="K35" s="1">
        <f>F34-J34</f>
        <v>14036.059622294051</v>
      </c>
    </row>
    <row r="36" spans="2:14" x14ac:dyDescent="0.25">
      <c r="K36" s="1">
        <f>K35*12</f>
        <v>168432.71546752861</v>
      </c>
      <c r="L36" s="4" t="s">
        <v>56</v>
      </c>
    </row>
    <row r="38" spans="2:14" x14ac:dyDescent="0.25">
      <c r="K38" s="2"/>
    </row>
  </sheetData>
  <mergeCells count="1">
    <mergeCell ref="B1:F1"/>
  </mergeCells>
  <pageMargins left="0.7" right="0.7" top="0.75" bottom="0.75" header="0.3" footer="0.3"/>
  <pageSetup orientation="landscape" horizontalDpi="1200" verticalDpi="1200" r:id="rId1"/>
  <headerFooter>
    <oddFooter>&amp;R&amp;8Case No. 2022-00432
Bluegrass Water's Response to OAG PH-2
Exhibit OAG PH-2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7" ma:contentTypeDescription="Create a new document." ma:contentTypeScope="" ma:versionID="ae2cde27e26fcb61212f5d08871df715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a47b02d3d3d52e1bc66b45ed12a28249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5E72921-915E-4F1D-AB53-FDB43D16EC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D41115-A4D5-4477-84B3-7A15C44D2E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8DEB05-27BA-4518-8E89-118D61F63A0D}">
  <ds:schemaRefs>
    <ds:schemaRef ds:uri="http://schemas.microsoft.com/office/2006/metadata/properties"/>
    <ds:schemaRef ds:uri="http://schemas.microsoft.com/office/infopath/2007/PartnerControls"/>
    <ds:schemaRef ds:uri="219c5758-d311-4f49-8eb7-a0c37216249c"/>
    <ds:schemaRef ds:uri="cc29f954-72e5-4988-94c8-6074c4013ef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PH-2 Site Visit Waiver</vt:lpstr>
      <vt:lpstr>'PH-2 Site Visit Waiver'!Print_Area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O’Reilly</dc:creator>
  <cp:lastModifiedBy>INGLE, KERRY</cp:lastModifiedBy>
  <dcterms:created xsi:type="dcterms:W3CDTF">2023-10-03T14:52:25Z</dcterms:created>
  <dcterms:modified xsi:type="dcterms:W3CDTF">2023-10-05T13:35:48Z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MediaServiceImageTags">
    <vt:lpwstr/>
  </property>
</Properties>
</file>