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PSC Third Request\Exhibits\"/>
    </mc:Choice>
  </mc:AlternateContent>
  <bookViews>
    <workbookView xWindow="0" yWindow="0" windowWidth="25200" windowHeight="11850"/>
  </bookViews>
  <sheets>
    <sheet name="Sheet1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2" i="1" s="1"/>
  <c r="E8" i="1"/>
  <c r="E16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C16" i="1"/>
  <c r="C20" i="1" s="1"/>
  <c r="A8" i="1"/>
  <c r="A4" i="1"/>
  <c r="A2" i="1"/>
  <c r="A1" i="1"/>
  <c r="E22" i="1" l="1"/>
  <c r="E20" i="1"/>
  <c r="C12" i="1"/>
  <c r="C22" i="1"/>
  <c r="C27" i="1" s="1"/>
  <c r="C31" i="1" s="1"/>
  <c r="E27" i="1" l="1"/>
  <c r="E31" i="1" s="1"/>
  <c r="F31" i="1" s="1"/>
</calcChain>
</file>

<file path=xl/sharedStrings.xml><?xml version="1.0" encoding="utf-8"?>
<sst xmlns="http://schemas.openxmlformats.org/spreadsheetml/2006/main" count="25" uniqueCount="25">
  <si>
    <t>Line Number</t>
  </si>
  <si>
    <t>Description</t>
  </si>
  <si>
    <t>Sewer</t>
  </si>
  <si>
    <t>(A)</t>
  </si>
  <si>
    <t>(B)</t>
  </si>
  <si>
    <t>(C)</t>
  </si>
  <si>
    <t>Total Original Cost Rate Base</t>
  </si>
  <si>
    <t>Operating Income at Present Rates</t>
  </si>
  <si>
    <t xml:space="preserve">Earned Rate of Return </t>
  </si>
  <si>
    <t>Requested Rate of Return</t>
  </si>
  <si>
    <t>Required Return on Rate Base</t>
  </si>
  <si>
    <t>Weighted Return on Equity</t>
  </si>
  <si>
    <t xml:space="preserve">Operating Income Deficiency </t>
  </si>
  <si>
    <t xml:space="preserve">Net Income Required for Return on Equity </t>
  </si>
  <si>
    <t>Gross Revenue Conversion Factor</t>
  </si>
  <si>
    <t>Gross Income Conversion Factor</t>
  </si>
  <si>
    <t xml:space="preserve">Revenue Deficiency </t>
  </si>
  <si>
    <t>Pro Forma Revenue at Present Rates</t>
  </si>
  <si>
    <t>Total Revenue Requirement</t>
  </si>
  <si>
    <t>Removal of RM CPCN</t>
  </si>
  <si>
    <t>(D)</t>
  </si>
  <si>
    <t>Adjusted Sewer</t>
  </si>
  <si>
    <t>(E)</t>
  </si>
  <si>
    <t>Net Adjustment to Revenue Requirement</t>
  </si>
  <si>
    <t>Revenue Requirement Less Pending CPCNs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</si>
</sst>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u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2" fillId="0" borderId="0" xfId="2" applyFont="1" applyAlignment="1">
      <alignment horizontal="center" vertical="center"/>
    </xf>
    <xf numFmtId="0" fontId="2" fillId="0" borderId="0" xfId="0" applyFont="1" applyAlignment="1">
      <alignment vertical="center"/>
    </xf>
    <xf numFmtId="6" fontId="2" fillId="0" borderId="0" xfId="1" applyNumberFormat="1" applyFont="1" applyFill="1" applyAlignment="1">
      <alignment horizontal="right" vertical="center"/>
    </xf>
    <xf numFmtId="6" fontId="4" fillId="0" borderId="0" xfId="1" applyNumberFormat="1" applyFont="1" applyFill="1" applyAlignment="1">
      <alignment horizontal="right" vertical="center"/>
    </xf>
    <xf numFmtId="44" fontId="4" fillId="0" borderId="0" xfId="2" applyFont="1" applyFill="1" applyAlignment="1">
      <alignment horizontal="right" vertical="center"/>
    </xf>
    <xf numFmtId="164" fontId="2" fillId="0" borderId="0" xfId="3" applyNumberFormat="1" applyFont="1" applyFill="1" applyAlignment="1">
      <alignment horizontal="right" vertical="center"/>
    </xf>
    <xf numFmtId="44" fontId="2" fillId="0" borderId="0" xfId="2" applyFont="1" applyFill="1" applyAlignment="1">
      <alignment horizontal="right" vertical="center"/>
    </xf>
    <xf numFmtId="164" fontId="2" fillId="0" borderId="0" xfId="2" applyNumberFormat="1" applyFont="1" applyFill="1" applyAlignment="1">
      <alignment horizontal="right" vertical="center"/>
    </xf>
    <xf numFmtId="6" fontId="2" fillId="0" borderId="0" xfId="2" applyNumberFormat="1" applyFont="1" applyFill="1" applyAlignment="1">
      <alignment horizontal="right" vertical="center"/>
    </xf>
    <xf numFmtId="2" fontId="2" fillId="0" borderId="0" xfId="2" applyNumberFormat="1" applyFont="1" applyFill="1" applyAlignment="1">
      <alignment horizontal="right" vertical="center"/>
    </xf>
    <xf numFmtId="44" fontId="2" fillId="0" borderId="0" xfId="2" applyFont="1" applyAlignment="1">
      <alignment horizontal="right" vertical="center"/>
    </xf>
    <xf numFmtId="6" fontId="2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4" fontId="3" fillId="0" borderId="0" xfId="2" applyFont="1" applyAlignment="1">
      <alignment vertical="center"/>
    </xf>
    <xf numFmtId="6" fontId="0" fillId="0" borderId="0" xfId="0" applyNumberFormat="1"/>
    <xf numFmtId="6" fontId="6" fillId="0" borderId="0" xfId="1" applyNumberFormat="1" applyFont="1" applyFill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wrgroup.sharepoint.com/Rate%20Cases/Kentucky/KY_Exhib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REQUIRED--&gt;"/>
      <sheetName val="Revenue Requirement"/>
      <sheetName val="RB Summary (Sewer)"/>
      <sheetName val="Proposed Plant Additions"/>
      <sheetName val="3-Year Construction Budget"/>
      <sheetName val="IS_Detail (Sewer)"/>
      <sheetName val="Historical Balance Sheet"/>
      <sheetName val="Proforma Ops Budget (Sewer)"/>
      <sheetName val="Proforma Balance Sheet"/>
      <sheetName val="Managerial Reports"/>
      <sheetName val="Chart of Accounts"/>
      <sheetName val="BT-4 - UPIS (Sewer)"/>
      <sheetName val="BT-1 - IS_Summary (Sewer)"/>
      <sheetName val="BT-3 - Known &amp; Measurable"/>
      <sheetName val="BT-5 - Acc Depreciation (Sewer)"/>
      <sheetName val="BT-6 - Income Tax Summary"/>
      <sheetName val="BT-7 - CIAC (Sewer)"/>
      <sheetName val="BT-8 - Working Capital (Sewer)"/>
      <sheetName val="BT-9 - PTYA"/>
      <sheetName val="BT-10 - Conv Factor (Income)"/>
      <sheetName val="BT-11 - Conv Factor (Revenue)"/>
      <sheetName val="BT-12 - Rate Case Expense"/>
      <sheetName val="RoR"/>
      <sheetName val="WIP--&gt;"/>
      <sheetName val="Rate Comparison"/>
      <sheetName val="Rate Design (Sewer)"/>
      <sheetName val="EXCLUDE--&gt;"/>
      <sheetName val="IS_Summary (Both)"/>
      <sheetName val="IS_Summary (Water)"/>
      <sheetName val="IS_Detail (Both)"/>
      <sheetName val="IS_Detail (Water)"/>
      <sheetName val="RB Summary (Both)"/>
      <sheetName val="RB Summary (Water)"/>
      <sheetName val="UPIS (Both)"/>
      <sheetName val="UPIS (Water)"/>
      <sheetName val="Acc Depreciation (Both)"/>
      <sheetName val="Acc Depreciation (Water)"/>
      <sheetName val="Working Capital (Both)"/>
      <sheetName val="Working Capital (Water)"/>
      <sheetName val="CIAC (Both)"/>
      <sheetName val="CIAC (Water)"/>
      <sheetName val="Rate Design (Water)"/>
    </sheetNames>
    <sheetDataSet>
      <sheetData sheetId="0">
        <row r="1">
          <cell r="A1" t="str">
            <v>Bluegrass Water Utility Operating Company, Inc.</v>
          </cell>
        </row>
        <row r="2">
          <cell r="A2" t="str">
            <v>KY PSC Case No. 2022-00432</v>
          </cell>
        </row>
        <row r="4">
          <cell r="A4" t="str">
            <v>For the Period Ending June 30,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view="pageLayout" topLeftCell="A37" zoomScaleNormal="100" workbookViewId="0">
      <selection activeCell="F42" sqref="F42"/>
    </sheetView>
  </sheetViews>
  <sheetFormatPr defaultRowHeight="15" x14ac:dyDescent="0.25"/>
  <cols>
    <col min="1" max="1" width="11" bestFit="1" customWidth="1"/>
    <col min="2" max="2" width="37" bestFit="1" customWidth="1"/>
    <col min="3" max="5" width="10.5703125" bestFit="1" customWidth="1"/>
    <col min="6" max="6" width="8.5703125" bestFit="1" customWidth="1"/>
  </cols>
  <sheetData>
    <row r="1" spans="1:6" x14ac:dyDescent="0.25">
      <c r="A1" s="23" t="str">
        <f>[1]Template!A1</f>
        <v>Bluegrass Water Utility Operating Company, Inc.</v>
      </c>
      <c r="B1" s="23"/>
      <c r="C1" s="23"/>
      <c r="D1" s="23"/>
      <c r="E1" s="23"/>
    </row>
    <row r="2" spans="1:6" x14ac:dyDescent="0.25">
      <c r="A2" s="23" t="str">
        <f>[1]Template!A2</f>
        <v>KY PSC Case No. 2022-00432</v>
      </c>
      <c r="B2" s="23"/>
      <c r="C2" s="23"/>
      <c r="D2" s="23"/>
      <c r="E2" s="23"/>
    </row>
    <row r="3" spans="1:6" x14ac:dyDescent="0.25">
      <c r="A3" s="23" t="s">
        <v>24</v>
      </c>
      <c r="B3" s="23"/>
      <c r="C3" s="23"/>
      <c r="D3" s="23"/>
      <c r="E3" s="23"/>
    </row>
    <row r="4" spans="1:6" x14ac:dyDescent="0.25">
      <c r="A4" s="24" t="str">
        <f>[1]Template!A4</f>
        <v>For the Period Ending June 30, 2022</v>
      </c>
      <c r="B4" s="24"/>
      <c r="C4" s="24"/>
      <c r="D4" s="24"/>
      <c r="E4" s="24"/>
    </row>
    <row r="5" spans="1:6" ht="25.5" x14ac:dyDescent="0.25">
      <c r="A5" s="1" t="s">
        <v>0</v>
      </c>
      <c r="B5" s="1" t="s">
        <v>1</v>
      </c>
      <c r="C5" s="1" t="s">
        <v>2</v>
      </c>
      <c r="D5" s="1" t="s">
        <v>19</v>
      </c>
      <c r="E5" s="1" t="s">
        <v>21</v>
      </c>
    </row>
    <row r="6" spans="1:6" x14ac:dyDescent="0.25">
      <c r="A6" s="2" t="s">
        <v>3</v>
      </c>
      <c r="B6" s="2" t="s">
        <v>4</v>
      </c>
      <c r="C6" s="3" t="s">
        <v>5</v>
      </c>
      <c r="D6" s="3" t="s">
        <v>20</v>
      </c>
      <c r="E6" s="3" t="s">
        <v>22</v>
      </c>
    </row>
    <row r="7" spans="1:6" x14ac:dyDescent="0.25">
      <c r="A7" s="4">
        <v>1</v>
      </c>
      <c r="B7" s="5"/>
      <c r="C7" s="6"/>
      <c r="D7" s="6"/>
    </row>
    <row r="8" spans="1:6" x14ac:dyDescent="0.25">
      <c r="A8" s="4">
        <f>A7+1</f>
        <v>2</v>
      </c>
      <c r="B8" s="7" t="s">
        <v>6</v>
      </c>
      <c r="C8" s="8">
        <v>6388067.7277540974</v>
      </c>
      <c r="D8" s="8">
        <v>-149321.77000000002</v>
      </c>
      <c r="E8" s="8">
        <f>+C8+D8</f>
        <v>6238745.9577540979</v>
      </c>
    </row>
    <row r="9" spans="1:6" x14ac:dyDescent="0.25">
      <c r="A9" s="4">
        <f t="shared" ref="A9:A34" si="0">A8+1</f>
        <v>3</v>
      </c>
      <c r="B9" s="7"/>
      <c r="C9" s="8"/>
      <c r="D9" s="8"/>
    </row>
    <row r="10" spans="1:6" x14ac:dyDescent="0.25">
      <c r="A10" s="4">
        <f t="shared" si="0"/>
        <v>4</v>
      </c>
      <c r="B10" s="7" t="s">
        <v>7</v>
      </c>
      <c r="C10" s="9">
        <v>-503385.26215222897</v>
      </c>
      <c r="D10" s="21">
        <v>31170.57</v>
      </c>
      <c r="E10" s="8">
        <f>+C10+D10</f>
        <v>-472214.69215222896</v>
      </c>
      <c r="F10" s="20"/>
    </row>
    <row r="11" spans="1:6" x14ac:dyDescent="0.25">
      <c r="A11" s="4">
        <f t="shared" si="0"/>
        <v>5</v>
      </c>
      <c r="B11" s="7"/>
      <c r="C11" s="10"/>
      <c r="D11" s="10"/>
    </row>
    <row r="12" spans="1:6" x14ac:dyDescent="0.25">
      <c r="A12" s="4">
        <f t="shared" si="0"/>
        <v>6</v>
      </c>
      <c r="B12" s="7" t="s">
        <v>8</v>
      </c>
      <c r="C12" s="11">
        <f>IFERROR(C10/C8,0)</f>
        <v>-7.8800864925896469E-2</v>
      </c>
      <c r="D12" s="11"/>
      <c r="E12" s="11">
        <f>IFERROR(E10/E8,0)</f>
        <v>-7.5690642855126403E-2</v>
      </c>
    </row>
    <row r="13" spans="1:6" x14ac:dyDescent="0.25">
      <c r="A13" s="4">
        <f t="shared" si="0"/>
        <v>7</v>
      </c>
      <c r="B13" s="7"/>
      <c r="C13" s="12"/>
      <c r="D13" s="12"/>
    </row>
    <row r="14" spans="1:6" x14ac:dyDescent="0.25">
      <c r="A14" s="4">
        <f t="shared" si="0"/>
        <v>8</v>
      </c>
      <c r="B14" s="7" t="s">
        <v>9</v>
      </c>
      <c r="C14" s="13">
        <v>9.7662599999999988E-2</v>
      </c>
      <c r="D14" s="13"/>
      <c r="E14" s="13">
        <v>9.7662599999999988E-2</v>
      </c>
    </row>
    <row r="15" spans="1:6" x14ac:dyDescent="0.25">
      <c r="A15" s="4">
        <f t="shared" si="0"/>
        <v>9</v>
      </c>
      <c r="B15" s="7"/>
      <c r="C15" s="12"/>
      <c r="D15" s="12"/>
    </row>
    <row r="16" spans="1:6" x14ac:dyDescent="0.25">
      <c r="A16" s="4">
        <f t="shared" si="0"/>
        <v>10</v>
      </c>
      <c r="B16" s="7" t="s">
        <v>10</v>
      </c>
      <c r="C16" s="8">
        <f>IFERROR(C8*C14,"")</f>
        <v>623875.3032685573</v>
      </c>
      <c r="D16" s="8"/>
      <c r="E16" s="8">
        <f>IFERROR(E8*E14,"")</f>
        <v>609292.15097375528</v>
      </c>
      <c r="F16" s="20"/>
    </row>
    <row r="17" spans="1:7" x14ac:dyDescent="0.25">
      <c r="A17" s="4">
        <f t="shared" si="0"/>
        <v>11</v>
      </c>
      <c r="B17" s="7"/>
      <c r="C17" s="14"/>
      <c r="D17" s="14"/>
    </row>
    <row r="18" spans="1:7" x14ac:dyDescent="0.25">
      <c r="A18" s="4">
        <f t="shared" si="0"/>
        <v>12</v>
      </c>
      <c r="B18" s="7" t="s">
        <v>11</v>
      </c>
      <c r="C18" s="13">
        <v>7.1251399999999993E-2</v>
      </c>
      <c r="D18" s="13"/>
      <c r="E18" s="13">
        <v>7.1251399999999993E-2</v>
      </c>
    </row>
    <row r="19" spans="1:7" x14ac:dyDescent="0.25">
      <c r="A19" s="4">
        <f t="shared" si="0"/>
        <v>13</v>
      </c>
      <c r="B19" s="7"/>
      <c r="C19" s="14"/>
      <c r="D19" s="14"/>
    </row>
    <row r="20" spans="1:7" x14ac:dyDescent="0.25">
      <c r="A20" s="4">
        <f t="shared" si="0"/>
        <v>14</v>
      </c>
      <c r="B20" s="7" t="s">
        <v>12</v>
      </c>
      <c r="C20" s="8">
        <f>C16-C10</f>
        <v>1127260.5654207864</v>
      </c>
      <c r="D20" s="8"/>
      <c r="E20" s="8">
        <f>E16-E10</f>
        <v>1081506.8431259843</v>
      </c>
    </row>
    <row r="21" spans="1:7" x14ac:dyDescent="0.25">
      <c r="A21" s="4">
        <f t="shared" si="0"/>
        <v>15</v>
      </c>
      <c r="B21" s="7"/>
      <c r="C21" s="8"/>
      <c r="D21" s="8"/>
    </row>
    <row r="22" spans="1:7" x14ac:dyDescent="0.25">
      <c r="A22" s="4">
        <f t="shared" si="0"/>
        <v>16</v>
      </c>
      <c r="B22" s="7" t="s">
        <v>13</v>
      </c>
      <c r="C22" s="8">
        <f>C8*C18</f>
        <v>455158.76889729826</v>
      </c>
      <c r="D22" s="8"/>
      <c r="E22" s="8">
        <f>E8*E18</f>
        <v>444519.38373432029</v>
      </c>
    </row>
    <row r="23" spans="1:7" x14ac:dyDescent="0.25">
      <c r="A23" s="4">
        <f t="shared" si="0"/>
        <v>17</v>
      </c>
      <c r="B23" s="7"/>
      <c r="C23" s="12"/>
      <c r="D23" s="12"/>
    </row>
    <row r="24" spans="1:7" x14ac:dyDescent="0.25">
      <c r="A24" s="4">
        <f t="shared" si="0"/>
        <v>18</v>
      </c>
      <c r="B24" s="7" t="s">
        <v>14</v>
      </c>
      <c r="C24" s="15">
        <v>1.0101010101010102</v>
      </c>
      <c r="D24" s="15"/>
      <c r="E24" s="15">
        <v>1.0101010101010102</v>
      </c>
    </row>
    <row r="25" spans="1:7" x14ac:dyDescent="0.25">
      <c r="A25" s="4">
        <f t="shared" si="0"/>
        <v>19</v>
      </c>
      <c r="B25" s="7" t="s">
        <v>15</v>
      </c>
      <c r="C25" s="15">
        <v>1.3459040774164024</v>
      </c>
      <c r="D25" s="15"/>
      <c r="E25" s="15">
        <v>1.3459040774164024</v>
      </c>
    </row>
    <row r="26" spans="1:7" x14ac:dyDescent="0.25">
      <c r="A26" s="4">
        <f t="shared" si="0"/>
        <v>20</v>
      </c>
      <c r="B26" s="7"/>
      <c r="C26" s="16"/>
      <c r="D26" s="16"/>
    </row>
    <row r="27" spans="1:7" x14ac:dyDescent="0.25">
      <c r="A27" s="4">
        <f t="shared" si="0"/>
        <v>21</v>
      </c>
      <c r="B27" s="7" t="s">
        <v>16</v>
      </c>
      <c r="C27" s="17">
        <f>(C22*C25)+((C20-C22)*C24)</f>
        <v>1291490.7464897828</v>
      </c>
      <c r="D27" s="17"/>
      <c r="E27" s="17">
        <f>(E22*E25)+((E20-E22)*E24)</f>
        <v>1241702.1272118441</v>
      </c>
    </row>
    <row r="28" spans="1:7" x14ac:dyDescent="0.25">
      <c r="A28" s="4">
        <f t="shared" si="0"/>
        <v>22</v>
      </c>
      <c r="B28" s="7"/>
      <c r="C28" s="17"/>
      <c r="D28" s="17"/>
    </row>
    <row r="29" spans="1:7" x14ac:dyDescent="0.25">
      <c r="A29" s="4">
        <f t="shared" si="0"/>
        <v>23</v>
      </c>
      <c r="B29" s="7" t="s">
        <v>17</v>
      </c>
      <c r="C29" s="17">
        <v>2435594.21</v>
      </c>
      <c r="D29" s="17"/>
      <c r="E29" s="17">
        <v>2435594.21</v>
      </c>
    </row>
    <row r="30" spans="1:7" x14ac:dyDescent="0.25">
      <c r="A30" s="4">
        <f t="shared" si="0"/>
        <v>24</v>
      </c>
      <c r="B30" s="7"/>
      <c r="C30" s="17"/>
      <c r="D30" s="17"/>
      <c r="E30" s="17"/>
    </row>
    <row r="31" spans="1:7" x14ac:dyDescent="0.25">
      <c r="A31" s="4">
        <f t="shared" si="0"/>
        <v>25</v>
      </c>
      <c r="B31" s="7" t="s">
        <v>18</v>
      </c>
      <c r="C31" s="17">
        <f>C27+C29</f>
        <v>3727084.9564897828</v>
      </c>
      <c r="D31" s="17"/>
      <c r="E31" s="17">
        <f>E27+E29</f>
        <v>3677296.337211844</v>
      </c>
      <c r="F31" s="8">
        <f>+E31-C31</f>
        <v>-49788.619277938735</v>
      </c>
      <c r="G31" s="22" t="s">
        <v>23</v>
      </c>
    </row>
    <row r="32" spans="1:7" x14ac:dyDescent="0.25">
      <c r="A32" s="4">
        <f t="shared" si="0"/>
        <v>26</v>
      </c>
      <c r="B32" s="7"/>
      <c r="C32" s="6"/>
      <c r="D32" s="6"/>
    </row>
    <row r="33" spans="1:4" x14ac:dyDescent="0.25">
      <c r="A33" s="4">
        <f t="shared" si="0"/>
        <v>27</v>
      </c>
      <c r="B33" s="18"/>
      <c r="C33" s="6"/>
      <c r="D33" s="6"/>
    </row>
    <row r="34" spans="1:4" x14ac:dyDescent="0.25">
      <c r="A34" s="4">
        <f t="shared" si="0"/>
        <v>28</v>
      </c>
      <c r="B34" s="5"/>
      <c r="C34" s="19"/>
      <c r="D34" s="19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verticalDpi="0" r:id="rId1"/>
  <headerFooter>
    <oddFooter>&amp;R&amp;8Case No. 2022-00432
Bluegrass Water's Response to PSC 3-7
Exhibit PSC 3-7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14C21C7-CEA0-455E-A5D1-B1A0E830A1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14BB43-BF5D-4939-878E-C48496F8CB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BECBC-27CB-4FA4-90B7-B2D5EE38A7A1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c29f954-72e5-4988-94c8-6074c4013e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Hoppes</dc:creator>
  <cp:lastModifiedBy>INGLE, KERRY</cp:lastModifiedBy>
  <dcterms:created xsi:type="dcterms:W3CDTF">2023-06-12T13:26:45Z</dcterms:created>
  <dcterms:modified xsi:type="dcterms:W3CDTF">2023-06-15T16:19:34Z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