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Bluegrass Water\2022-00432 Rate Case\PSC Third Request\Exhibits\"/>
    </mc:Choice>
  </mc:AlternateContent>
  <bookViews>
    <workbookView xWindow="0" yWindow="0" windowWidth="25200" windowHeight="11850"/>
  </bookViews>
  <sheets>
    <sheet name="Income Statemen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1" l="1"/>
  <c r="D59" i="1"/>
  <c r="E58" i="1"/>
  <c r="F58" i="1" s="1"/>
  <c r="H58" i="1" s="1"/>
  <c r="F57" i="1"/>
  <c r="H57" i="1" s="1"/>
  <c r="F56" i="1"/>
  <c r="F59" i="1" s="1"/>
  <c r="G53" i="1"/>
  <c r="E53" i="1"/>
  <c r="D53" i="1"/>
  <c r="D61" i="1" s="1"/>
  <c r="E52" i="1"/>
  <c r="F52" i="1" s="1"/>
  <c r="G49" i="1"/>
  <c r="E49" i="1"/>
  <c r="D49" i="1"/>
  <c r="F48" i="1"/>
  <c r="H48" i="1" s="1"/>
  <c r="F47" i="1"/>
  <c r="H47" i="1" s="1"/>
  <c r="H46" i="1"/>
  <c r="F46" i="1"/>
  <c r="F45" i="1"/>
  <c r="H45" i="1" s="1"/>
  <c r="H44" i="1"/>
  <c r="F44" i="1"/>
  <c r="F43" i="1"/>
  <c r="H43" i="1" s="1"/>
  <c r="H42" i="1"/>
  <c r="F42" i="1"/>
  <c r="F41" i="1"/>
  <c r="H41" i="1" s="1"/>
  <c r="F40" i="1"/>
  <c r="H40" i="1" s="1"/>
  <c r="F39" i="1"/>
  <c r="H39" i="1" s="1"/>
  <c r="H38" i="1"/>
  <c r="F38" i="1"/>
  <c r="F37" i="1"/>
  <c r="F49" i="1" s="1"/>
  <c r="H36" i="1"/>
  <c r="F36" i="1"/>
  <c r="H35" i="1"/>
  <c r="F35" i="1"/>
  <c r="H34" i="1"/>
  <c r="F34" i="1"/>
  <c r="E31" i="1"/>
  <c r="D31" i="1"/>
  <c r="F30" i="1"/>
  <c r="H30" i="1" s="1"/>
  <c r="F29" i="1"/>
  <c r="H29" i="1" s="1"/>
  <c r="F28" i="1"/>
  <c r="H28" i="1" s="1"/>
  <c r="H27" i="1"/>
  <c r="F27" i="1"/>
  <c r="F26" i="1"/>
  <c r="H26" i="1" s="1"/>
  <c r="H25" i="1"/>
  <c r="F25" i="1"/>
  <c r="H24" i="1"/>
  <c r="F24" i="1"/>
  <c r="H23" i="1"/>
  <c r="F23" i="1"/>
  <c r="F22" i="1"/>
  <c r="H22" i="1" s="1"/>
  <c r="F21" i="1"/>
  <c r="H20" i="1"/>
  <c r="F20" i="1"/>
  <c r="H19" i="1"/>
  <c r="F19" i="1"/>
  <c r="H18" i="1"/>
  <c r="F18" i="1"/>
  <c r="F17" i="1"/>
  <c r="H17" i="1" s="1"/>
  <c r="F16" i="1"/>
  <c r="H16" i="1" s="1"/>
  <c r="E12" i="1"/>
  <c r="D12" i="1"/>
  <c r="H11" i="1"/>
  <c r="F11" i="1"/>
  <c r="H10" i="1"/>
  <c r="F10"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H9" i="1"/>
  <c r="F9" i="1"/>
  <c r="A9" i="1"/>
  <c r="G8" i="1"/>
  <c r="G12" i="1" s="1"/>
  <c r="F8" i="1"/>
  <c r="H8" i="1" s="1"/>
  <c r="H12" i="1" s="1"/>
  <c r="A8" i="1"/>
  <c r="A4" i="1"/>
  <c r="A2" i="1"/>
  <c r="A1" i="1"/>
  <c r="G21" i="1" l="1"/>
  <c r="G31" i="1" s="1"/>
  <c r="G61" i="1" s="1"/>
  <c r="G63" i="1" s="1"/>
  <c r="D63" i="1"/>
  <c r="E61" i="1"/>
  <c r="E63" i="1" s="1"/>
  <c r="H52" i="1"/>
  <c r="H53" i="1" s="1"/>
  <c r="F53" i="1"/>
  <c r="F31" i="1"/>
  <c r="F61" i="1" s="1"/>
  <c r="H37" i="1"/>
  <c r="H49" i="1" s="1"/>
  <c r="H56" i="1"/>
  <c r="H59" i="1" s="1"/>
  <c r="F12" i="1"/>
  <c r="E59" i="1"/>
  <c r="F63" i="1" l="1"/>
  <c r="H21" i="1"/>
  <c r="H31" i="1" s="1"/>
  <c r="H61" i="1" s="1"/>
  <c r="H63" i="1" s="1"/>
</calcChain>
</file>

<file path=xl/sharedStrings.xml><?xml version="1.0" encoding="utf-8"?>
<sst xmlns="http://schemas.openxmlformats.org/spreadsheetml/2006/main" count="142" uniqueCount="109">
  <si>
    <t>Company Adjusted Income Statement - Sewer</t>
  </si>
  <si>
    <t>Line Number</t>
  </si>
  <si>
    <t>NARUC Account</t>
  </si>
  <si>
    <t>Account Description</t>
  </si>
  <si>
    <t>Test Year Ended June 30, 2022</t>
  </si>
  <si>
    <t>Known and Measurable Adjustments</t>
  </si>
  <si>
    <t>Pro Forma at Present Rates</t>
  </si>
  <si>
    <t>Pro Forma Under Proposed Rates</t>
  </si>
  <si>
    <t>Pro Forma For the 12 Months Ended June 30, 2022</t>
  </si>
  <si>
    <t>(A)</t>
  </si>
  <si>
    <t>(B)</t>
  </si>
  <si>
    <t>(C)</t>
  </si>
  <si>
    <t>(D)</t>
  </si>
  <si>
    <t>(E)</t>
  </si>
  <si>
    <t>(F)</t>
  </si>
  <si>
    <t>(G)</t>
  </si>
  <si>
    <t>(H)</t>
  </si>
  <si>
    <t>Revenues</t>
  </si>
  <si>
    <t>521.000</t>
  </si>
  <si>
    <t>Revenue-Sewer</t>
  </si>
  <si>
    <t>522.000</t>
  </si>
  <si>
    <t>532.000</t>
  </si>
  <si>
    <t>Revenue-Sewer Other</t>
  </si>
  <si>
    <t>536.000</t>
  </si>
  <si>
    <t>Sewer Revenues</t>
  </si>
  <si>
    <t>Expenses</t>
  </si>
  <si>
    <t>G&amp;A - General &amp; Admin:</t>
  </si>
  <si>
    <t>408.100</t>
  </si>
  <si>
    <t>Taxes</t>
  </si>
  <si>
    <t>408.160</t>
  </si>
  <si>
    <t>Property Tax</t>
  </si>
  <si>
    <t>409.000</t>
  </si>
  <si>
    <t>Income Taxes</t>
  </si>
  <si>
    <t>903.100</t>
  </si>
  <si>
    <t>Billing Expense</t>
  </si>
  <si>
    <t>903.280</t>
  </si>
  <si>
    <t>Billing Expense-Bank Fees</t>
  </si>
  <si>
    <t>904.000</t>
  </si>
  <si>
    <t>Bad Debt Expense</t>
  </si>
  <si>
    <t>922.000</t>
  </si>
  <si>
    <t>Allocated Overhead</t>
  </si>
  <si>
    <t>923.100</t>
  </si>
  <si>
    <t>OSS - Bank Fees Outside Services</t>
  </si>
  <si>
    <t>923.400</t>
  </si>
  <si>
    <t>OSS - Legal</t>
  </si>
  <si>
    <t>923.500</t>
  </si>
  <si>
    <t>OSS - Accounting</t>
  </si>
  <si>
    <t>923.600</t>
  </si>
  <si>
    <t>OSS - Management Consulting</t>
  </si>
  <si>
    <t>923.900</t>
  </si>
  <si>
    <t>OSS - IT</t>
  </si>
  <si>
    <t>924.400</t>
  </si>
  <si>
    <t>Property Insurance</t>
  </si>
  <si>
    <t>928.100</t>
  </si>
  <si>
    <t>Direct Admin DNR</t>
  </si>
  <si>
    <t>930.200</t>
  </si>
  <si>
    <t>Misc General Expense</t>
  </si>
  <si>
    <t>Total Sewer G&amp;A - General &amp; Admin</t>
  </si>
  <si>
    <t>Ops &amp; Maint - Operations &amp; Maintenance:</t>
  </si>
  <si>
    <t>701.000</t>
  </si>
  <si>
    <t>Sewer - Contract Operations Labor &amp; Expense</t>
  </si>
  <si>
    <t>702.000</t>
  </si>
  <si>
    <t>Sewer - Misc Operations</t>
  </si>
  <si>
    <t>703.000</t>
  </si>
  <si>
    <t xml:space="preserve">Sewer - Electric Utilities </t>
  </si>
  <si>
    <t>704.000</t>
  </si>
  <si>
    <t>Sewer - Chemicals</t>
  </si>
  <si>
    <t>705.000</t>
  </si>
  <si>
    <t>711.000</t>
  </si>
  <si>
    <t>Sewer - Mowing &amp; Grounds Maintenance</t>
  </si>
  <si>
    <t>712.000</t>
  </si>
  <si>
    <t>Sewer - Maintenance of Collection Systems</t>
  </si>
  <si>
    <t>713.000</t>
  </si>
  <si>
    <t>Sewer - Maintenance Services to Customers</t>
  </si>
  <si>
    <t>713.001</t>
  </si>
  <si>
    <t>Sewer - Maintenance of Pumping System</t>
  </si>
  <si>
    <t>714.000</t>
  </si>
  <si>
    <t>Sewer - Maintenance of Treatment &amp; Disposal Equipment</t>
  </si>
  <si>
    <t>715.000</t>
  </si>
  <si>
    <t>Sewer - Maintenance of Other Plant Facilities</t>
  </si>
  <si>
    <t>722.000</t>
  </si>
  <si>
    <t>Sewer - Sludge Hauling</t>
  </si>
  <si>
    <t>732.000</t>
  </si>
  <si>
    <t>Sewer - Maintenance</t>
  </si>
  <si>
    <t>741.000</t>
  </si>
  <si>
    <t>752.000</t>
  </si>
  <si>
    <t>Total Sewer Ops &amp; Maint - Operations &amp; Maintenance</t>
  </si>
  <si>
    <t>Interest</t>
  </si>
  <si>
    <t>427.000</t>
  </si>
  <si>
    <t>Total Interest Expense</t>
  </si>
  <si>
    <t>Depr &amp; Amort - Depreciation &amp; Amortization:</t>
  </si>
  <si>
    <t>403.000</t>
  </si>
  <si>
    <t>Depreciation</t>
  </si>
  <si>
    <t>403.100</t>
  </si>
  <si>
    <t>CIAC Amort</t>
  </si>
  <si>
    <t>405.000</t>
  </si>
  <si>
    <t>Rate Case Amort</t>
  </si>
  <si>
    <t>Total Depr &amp; Amort - Depreciation &amp; Amortization</t>
  </si>
  <si>
    <t>Total Sewer Expenses</t>
  </si>
  <si>
    <t>Income</t>
  </si>
  <si>
    <t>Direct</t>
  </si>
  <si>
    <t>Expense Source</t>
  </si>
  <si>
    <t>Note</t>
  </si>
  <si>
    <t>Salaries may be charged to Bluegrass based on timesheets; other totals are allocated using 3-factor methodology</t>
  </si>
  <si>
    <t>Direct, Jointly billed</t>
  </si>
  <si>
    <t>Jointly Billed, Indirect</t>
  </si>
  <si>
    <t>Jointly Billed</t>
  </si>
  <si>
    <t>All charges are billed jointly and allocated to Bluegrass based on total value of covered assets.  Since the policy is larged priced based on the value of covered assets, covered asset value has been used as the cost driver.</t>
  </si>
  <si>
    <t>Jointly billed charges as based on customer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</si>
</sst>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u/>
      <sz val="10"/>
      <color theme="1"/>
      <name val="Times New Roman"/>
      <family val="1"/>
    </font>
    <font>
      <u/>
      <sz val="10"/>
      <color theme="1"/>
      <name val="Times New Roman"/>
      <family val="1"/>
    </font>
    <font>
      <i/>
      <sz val="10"/>
      <color theme="1"/>
      <name val="Times New Roman"/>
      <family val="1"/>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0" fillId="0" borderId="0" xfId="0"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44" fontId="3" fillId="0" borderId="2" xfId="2" applyFont="1" applyBorder="1" applyAlignment="1">
      <alignment horizontal="center" vertical="center"/>
    </xf>
    <xf numFmtId="0" fontId="3" fillId="0" borderId="2" xfId="0" applyFont="1" applyBorder="1" applyAlignment="1">
      <alignment horizontal="center" vertical="center" wrapText="1"/>
    </xf>
    <xf numFmtId="8" fontId="3" fillId="0" borderId="2" xfId="0"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8" fontId="5" fillId="0" borderId="0" xfId="0" applyNumberFormat="1" applyFont="1" applyAlignment="1">
      <alignment vertical="center"/>
    </xf>
    <xf numFmtId="0" fontId="5" fillId="0" borderId="0" xfId="0" applyFont="1" applyAlignment="1">
      <alignment vertical="center"/>
    </xf>
    <xf numFmtId="6" fontId="4" fillId="0" borderId="0" xfId="0" applyNumberFormat="1" applyFont="1" applyAlignment="1">
      <alignment vertical="center"/>
    </xf>
    <xf numFmtId="49" fontId="4" fillId="0" borderId="0" xfId="0" applyNumberFormat="1"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43" fontId="0" fillId="0" borderId="0" xfId="1" applyFont="1" applyAlignment="1">
      <alignment vertical="center"/>
    </xf>
    <xf numFmtId="8" fontId="0" fillId="0" borderId="0" xfId="0" applyNumberFormat="1" applyAlignment="1">
      <alignment vertical="center"/>
    </xf>
    <xf numFmtId="0" fontId="4" fillId="0" borderId="0" xfId="0" quotePrefix="1" applyFont="1" applyAlignment="1">
      <alignment horizontal="center" vertical="center"/>
    </xf>
    <xf numFmtId="6" fontId="3" fillId="0" borderId="3" xfId="0" applyNumberFormat="1" applyFont="1" applyBorder="1" applyAlignment="1">
      <alignment vertical="center"/>
    </xf>
    <xf numFmtId="8" fontId="4" fillId="0" borderId="0" xfId="0" applyNumberFormat="1" applyFont="1" applyAlignment="1">
      <alignment vertical="center"/>
    </xf>
    <xf numFmtId="43" fontId="4" fillId="0" borderId="0" xfId="1" applyFont="1" applyAlignment="1">
      <alignment vertical="center"/>
    </xf>
    <xf numFmtId="0" fontId="0" fillId="0" borderId="0" xfId="0" applyFill="1" applyAlignment="1">
      <alignment vertical="center"/>
    </xf>
    <xf numFmtId="6" fontId="0" fillId="0" borderId="0" xfId="0" applyNumberFormat="1" applyFill="1" applyAlignment="1">
      <alignment vertical="center"/>
    </xf>
    <xf numFmtId="0" fontId="2" fillId="0" borderId="2" xfId="0" applyFont="1" applyFill="1" applyBorder="1" applyAlignment="1">
      <alignment vertical="center"/>
    </xf>
    <xf numFmtId="8" fontId="0" fillId="0" borderId="0" xfId="0" applyNumberFormat="1" applyFill="1" applyAlignment="1">
      <alignment vertical="center"/>
    </xf>
    <xf numFmtId="0" fontId="2" fillId="0" borderId="2" xfId="0" applyFont="1" applyBorder="1" applyAlignment="1">
      <alignment vertical="center"/>
    </xf>
    <xf numFmtId="0" fontId="3" fillId="0" borderId="0" xfId="0" applyFont="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wrgroup.sharepoint.com/Rate%20Cases/Kentucky/KY_Exhibit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Exhibit-10"/>
      <sheetName val="Exhibit-15"/>
      <sheetName val="Exhibit-17"/>
      <sheetName val="Exhibit-18"/>
      <sheetName val="Exhibit-20"/>
      <sheetName val="Exhibit-26"/>
      <sheetName val="Exhibit-27"/>
      <sheetName val="BT-1"/>
      <sheetName val="BT-2"/>
      <sheetName val="BT-3"/>
      <sheetName val="BT-4"/>
      <sheetName val="BT-5"/>
      <sheetName val="BT-6"/>
      <sheetName val="BT-7"/>
      <sheetName val="BT-8"/>
      <sheetName val="BT-9"/>
      <sheetName val="BT-10"/>
      <sheetName val="BT-11"/>
      <sheetName val="BT-12"/>
      <sheetName val="BT-14"/>
      <sheetName val="RoR"/>
      <sheetName val="Rate Design (Sewer)"/>
      <sheetName val="IS_Summary (Both)"/>
      <sheetName val="IS_Summary (Water)"/>
      <sheetName val="IS_Detail (Both)"/>
      <sheetName val="IS_Detail (Water)"/>
      <sheetName val="RB Summary (Both)"/>
      <sheetName val="RB Summary (Water)"/>
      <sheetName val="UPIS (Both)"/>
      <sheetName val="UPIS (Water)"/>
      <sheetName val="Acc Depreciation (Both)"/>
      <sheetName val="Acc Depreciation (Water)"/>
      <sheetName val="Working Capital (Both)"/>
      <sheetName val="Working Capital (Water)"/>
      <sheetName val="CIAC (Both)"/>
      <sheetName val="CIAC (Water)"/>
      <sheetName val="Rate Design (Water)"/>
    </sheetNames>
    <sheetDataSet>
      <sheetData sheetId="0">
        <row r="1">
          <cell r="A1" t="str">
            <v>Bluegrass Water Utility Operating Company, Inc.</v>
          </cell>
        </row>
        <row r="2">
          <cell r="A2" t="str">
            <v>KY PSC Case No. 2022-00432</v>
          </cell>
        </row>
        <row r="4">
          <cell r="A4" t="str">
            <v>For the Period Ending June 30, 2022</v>
          </cell>
        </row>
      </sheetData>
      <sheetData sheetId="1"/>
      <sheetData sheetId="2"/>
      <sheetData sheetId="3"/>
      <sheetData sheetId="4"/>
      <sheetData sheetId="5"/>
      <sheetData sheetId="6"/>
      <sheetData sheetId="7"/>
      <sheetData sheetId="8">
        <row r="27">
          <cell r="C27">
            <v>1291490.7464897828</v>
          </cell>
        </row>
      </sheetData>
      <sheetData sheetId="9"/>
      <sheetData sheetId="10"/>
      <sheetData sheetId="11"/>
      <sheetData sheetId="12"/>
      <sheetData sheetId="13"/>
      <sheetData sheetId="14"/>
      <sheetData sheetId="15"/>
      <sheetData sheetId="16"/>
      <sheetData sheetId="17"/>
      <sheetData sheetId="18">
        <row r="9">
          <cell r="C9">
            <v>0.01</v>
          </cell>
        </row>
      </sheetData>
      <sheetData sheetId="19">
        <row r="14">
          <cell r="F14">
            <v>179557.99</v>
          </cell>
        </row>
      </sheetData>
      <sheetData sheetId="20"/>
      <sheetData sheetId="21">
        <row r="8">
          <cell r="C8">
            <v>2481125.5054596914</v>
          </cell>
          <cell r="E8">
            <v>6.8000000000000005E-2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78"/>
  <sheetViews>
    <sheetView showGridLines="0" tabSelected="1" view="pageLayout" topLeftCell="I73" zoomScaleNormal="100" zoomScaleSheetLayoutView="100" workbookViewId="0">
      <selection activeCell="K9" sqref="K9"/>
    </sheetView>
  </sheetViews>
  <sheetFormatPr defaultColWidth="9.140625" defaultRowHeight="15" customHeight="1" x14ac:dyDescent="0.25"/>
  <cols>
    <col min="1" max="1" width="10.5703125" style="7" bestFit="1" customWidth="1"/>
    <col min="2" max="2" width="10.5703125" style="7" customWidth="1"/>
    <col min="3" max="3" width="45.5703125" style="9" customWidth="1"/>
    <col min="4" max="6" width="20.7109375" style="9" customWidth="1"/>
    <col min="7" max="7" width="20.7109375" style="20" customWidth="1"/>
    <col min="8" max="8" width="20.7109375" style="9" customWidth="1"/>
    <col min="9" max="9" width="48.140625" style="22" bestFit="1" customWidth="1"/>
    <col min="10" max="10" width="13.42578125" style="1" bestFit="1" customWidth="1"/>
    <col min="11" max="11" width="11.5703125" style="1" bestFit="1" customWidth="1"/>
    <col min="12" max="16384" width="9.140625" style="1"/>
  </cols>
  <sheetData>
    <row r="1" spans="1:10" ht="15" customHeight="1" x14ac:dyDescent="0.25">
      <c r="A1" s="27" t="str">
        <f>[1]Template!A1</f>
        <v>Bluegrass Water Utility Operating Company, Inc.</v>
      </c>
      <c r="B1" s="27"/>
      <c r="C1" s="27"/>
      <c r="D1" s="27"/>
      <c r="E1" s="27"/>
      <c r="F1" s="27"/>
      <c r="G1" s="27"/>
      <c r="H1" s="27"/>
    </row>
    <row r="2" spans="1:10" ht="15" customHeight="1" x14ac:dyDescent="0.25">
      <c r="A2" s="27" t="str">
        <f>[1]Template!A2</f>
        <v>KY PSC Case No. 2022-00432</v>
      </c>
      <c r="B2" s="27"/>
      <c r="C2" s="27"/>
      <c r="D2" s="27"/>
      <c r="E2" s="27"/>
      <c r="F2" s="27"/>
      <c r="G2" s="27"/>
      <c r="H2" s="27"/>
    </row>
    <row r="3" spans="1:10" ht="15" customHeight="1" x14ac:dyDescent="0.25">
      <c r="A3" s="27" t="s">
        <v>0</v>
      </c>
      <c r="B3" s="27"/>
      <c r="C3" s="27"/>
      <c r="D3" s="27"/>
      <c r="E3" s="27"/>
      <c r="F3" s="27"/>
      <c r="G3" s="27"/>
      <c r="H3" s="27"/>
    </row>
    <row r="4" spans="1:10" ht="15" customHeight="1" x14ac:dyDescent="0.25">
      <c r="A4" s="27" t="str">
        <f>[1]Template!A4</f>
        <v>For the Period Ending June 30, 2022</v>
      </c>
      <c r="B4" s="27"/>
      <c r="C4" s="27"/>
      <c r="D4" s="27"/>
      <c r="E4" s="27"/>
      <c r="F4" s="27"/>
      <c r="G4" s="27"/>
      <c r="H4" s="27"/>
    </row>
    <row r="5" spans="1:10" ht="47.25" customHeight="1" x14ac:dyDescent="0.25">
      <c r="A5" s="2" t="s">
        <v>1</v>
      </c>
      <c r="B5" s="2" t="s">
        <v>2</v>
      </c>
      <c r="C5" s="2" t="s">
        <v>3</v>
      </c>
      <c r="D5" s="2" t="s">
        <v>4</v>
      </c>
      <c r="E5" s="2" t="s">
        <v>5</v>
      </c>
      <c r="F5" s="2" t="s">
        <v>6</v>
      </c>
      <c r="G5" s="2" t="s">
        <v>7</v>
      </c>
      <c r="H5" s="2" t="s">
        <v>8</v>
      </c>
    </row>
    <row r="6" spans="1:10" ht="15" customHeight="1" x14ac:dyDescent="0.25">
      <c r="A6" s="3" t="s">
        <v>9</v>
      </c>
      <c r="B6" s="3" t="s">
        <v>10</v>
      </c>
      <c r="C6" s="4" t="s">
        <v>11</v>
      </c>
      <c r="D6" s="4" t="s">
        <v>12</v>
      </c>
      <c r="E6" s="5" t="s">
        <v>13</v>
      </c>
      <c r="F6" s="5" t="s">
        <v>14</v>
      </c>
      <c r="G6" s="5" t="s">
        <v>15</v>
      </c>
      <c r="H6" s="6" t="s">
        <v>16</v>
      </c>
    </row>
    <row r="7" spans="1:10" ht="15" customHeight="1" x14ac:dyDescent="0.25">
      <c r="A7" s="7">
        <v>1</v>
      </c>
      <c r="C7" s="8" t="s">
        <v>17</v>
      </c>
      <c r="G7" s="10"/>
      <c r="H7" s="11"/>
    </row>
    <row r="8" spans="1:10" ht="15" customHeight="1" x14ac:dyDescent="0.25">
      <c r="A8" s="7">
        <f t="shared" ref="A8:A63" si="0">A7+1</f>
        <v>2</v>
      </c>
      <c r="B8" s="7" t="s">
        <v>18</v>
      </c>
      <c r="C8" s="9" t="s">
        <v>19</v>
      </c>
      <c r="D8" s="12">
        <v>1923536.5299999996</v>
      </c>
      <c r="E8" s="12">
        <v>76736.349999999991</v>
      </c>
      <c r="F8" s="12">
        <f t="shared" ref="F8:F11" si="1">SUM(D8:E8)</f>
        <v>2000272.8799999997</v>
      </c>
      <c r="G8" s="12">
        <f>'[1]BT-1'!$C$27</f>
        <v>1291490.7464897828</v>
      </c>
      <c r="H8" s="12">
        <f t="shared" ref="H8:H11" si="2">SUM(F8:G8)</f>
        <v>3291763.6264897827</v>
      </c>
    </row>
    <row r="9" spans="1:10" ht="15" customHeight="1" x14ac:dyDescent="0.25">
      <c r="A9" s="7">
        <f t="shared" si="0"/>
        <v>3</v>
      </c>
      <c r="B9" s="13" t="s">
        <v>20</v>
      </c>
      <c r="C9" s="9" t="s">
        <v>19</v>
      </c>
      <c r="D9" s="12">
        <v>420859.79000000004</v>
      </c>
      <c r="E9" s="12">
        <v>0</v>
      </c>
      <c r="F9" s="12">
        <f t="shared" si="1"/>
        <v>420859.79000000004</v>
      </c>
      <c r="G9" s="12">
        <v>0</v>
      </c>
      <c r="H9" s="12">
        <f t="shared" si="2"/>
        <v>420859.79000000004</v>
      </c>
    </row>
    <row r="10" spans="1:10" ht="15" customHeight="1" x14ac:dyDescent="0.25">
      <c r="A10" s="7">
        <f t="shared" si="0"/>
        <v>4</v>
      </c>
      <c r="B10" s="7" t="s">
        <v>21</v>
      </c>
      <c r="C10" s="9" t="s">
        <v>22</v>
      </c>
      <c r="D10" s="12">
        <v>14244.349999999997</v>
      </c>
      <c r="E10" s="12">
        <v>0</v>
      </c>
      <c r="F10" s="12">
        <f t="shared" si="1"/>
        <v>14244.349999999997</v>
      </c>
      <c r="G10" s="12">
        <v>0</v>
      </c>
      <c r="H10" s="12">
        <f t="shared" si="2"/>
        <v>14244.349999999997</v>
      </c>
    </row>
    <row r="11" spans="1:10" ht="15" customHeight="1" x14ac:dyDescent="0.25">
      <c r="A11" s="7">
        <f t="shared" si="0"/>
        <v>5</v>
      </c>
      <c r="B11" s="7" t="s">
        <v>23</v>
      </c>
      <c r="C11" s="9" t="s">
        <v>22</v>
      </c>
      <c r="D11" s="12">
        <v>217.19</v>
      </c>
      <c r="E11" s="12">
        <v>0</v>
      </c>
      <c r="F11" s="12">
        <f t="shared" si="1"/>
        <v>217.19</v>
      </c>
      <c r="G11" s="12">
        <v>0</v>
      </c>
      <c r="H11" s="12">
        <f t="shared" si="2"/>
        <v>217.19</v>
      </c>
    </row>
    <row r="12" spans="1:10" ht="15" customHeight="1" x14ac:dyDescent="0.25">
      <c r="A12" s="7">
        <f t="shared" si="0"/>
        <v>6</v>
      </c>
      <c r="C12" s="9" t="s">
        <v>24</v>
      </c>
      <c r="D12" s="12">
        <f>SUM(D8:D11)</f>
        <v>2358857.8599999994</v>
      </c>
      <c r="E12" s="12">
        <f>SUM(E8:E11)</f>
        <v>76736.349999999991</v>
      </c>
      <c r="F12" s="12">
        <f>SUM(F8:F11)</f>
        <v>2435594.21</v>
      </c>
      <c r="G12" s="12">
        <f>SUM(G8:G11)</f>
        <v>1291490.7464897828</v>
      </c>
      <c r="H12" s="12">
        <f>SUM(H8:H11)</f>
        <v>3727084.9564897828</v>
      </c>
    </row>
    <row r="13" spans="1:10" ht="15" customHeight="1" x14ac:dyDescent="0.25">
      <c r="A13" s="7">
        <f t="shared" si="0"/>
        <v>7</v>
      </c>
      <c r="D13" s="12"/>
      <c r="E13" s="12"/>
      <c r="F13" s="12"/>
      <c r="G13" s="12"/>
      <c r="H13" s="12"/>
      <c r="I13" s="23"/>
    </row>
    <row r="14" spans="1:10" ht="15" customHeight="1" x14ac:dyDescent="0.25">
      <c r="A14" s="7">
        <f t="shared" si="0"/>
        <v>8</v>
      </c>
      <c r="C14" s="8" t="s">
        <v>25</v>
      </c>
      <c r="D14" s="12"/>
      <c r="E14" s="12"/>
      <c r="F14" s="12"/>
      <c r="G14" s="12"/>
      <c r="H14" s="12"/>
    </row>
    <row r="15" spans="1:10" ht="15" customHeight="1" x14ac:dyDescent="0.25">
      <c r="A15" s="7">
        <f t="shared" si="0"/>
        <v>9</v>
      </c>
      <c r="C15" s="14" t="s">
        <v>26</v>
      </c>
      <c r="D15" s="12"/>
      <c r="E15" s="12"/>
      <c r="F15" s="12"/>
      <c r="G15" s="12"/>
      <c r="H15" s="12"/>
      <c r="I15" s="24" t="s">
        <v>101</v>
      </c>
      <c r="J15" s="26" t="s">
        <v>102</v>
      </c>
    </row>
    <row r="16" spans="1:10" ht="15" customHeight="1" x14ac:dyDescent="0.25">
      <c r="A16" s="7">
        <f t="shared" si="0"/>
        <v>10</v>
      </c>
      <c r="B16" s="7" t="s">
        <v>27</v>
      </c>
      <c r="C16" s="9" t="s">
        <v>28</v>
      </c>
      <c r="D16" s="12">
        <v>-22046.063070598939</v>
      </c>
      <c r="E16" s="12">
        <v>19399.167984163643</v>
      </c>
      <c r="F16" s="12">
        <f>SUM(D16:E16)</f>
        <v>-2646.8950864352955</v>
      </c>
      <c r="G16" s="12">
        <v>0</v>
      </c>
      <c r="H16" s="12">
        <f>SUM(F16:G16)</f>
        <v>-2646.8950864352955</v>
      </c>
      <c r="I16" s="22" t="s">
        <v>100</v>
      </c>
    </row>
    <row r="17" spans="1:10" ht="15" customHeight="1" x14ac:dyDescent="0.25">
      <c r="A17" s="7">
        <f t="shared" si="0"/>
        <v>11</v>
      </c>
      <c r="B17" s="13" t="s">
        <v>29</v>
      </c>
      <c r="C17" s="9" t="s">
        <v>30</v>
      </c>
      <c r="D17" s="12">
        <v>-11791.79125</v>
      </c>
      <c r="E17" s="12">
        <v>-15944.871425272187</v>
      </c>
      <c r="F17" s="12">
        <f t="shared" ref="F17:F30" si="3">SUM(D17:E17)</f>
        <v>-27736.662675272186</v>
      </c>
      <c r="G17" s="12">
        <v>0</v>
      </c>
      <c r="H17" s="12">
        <f t="shared" ref="H17:H30" si="4">SUM(F17:G17)</f>
        <v>-27736.662675272186</v>
      </c>
      <c r="I17" s="22" t="s">
        <v>100</v>
      </c>
    </row>
    <row r="18" spans="1:10" ht="15" customHeight="1" x14ac:dyDescent="0.25">
      <c r="A18" s="7">
        <f t="shared" si="0"/>
        <v>12</v>
      </c>
      <c r="B18" s="7" t="s">
        <v>31</v>
      </c>
      <c r="C18" s="9" t="s">
        <v>32</v>
      </c>
      <c r="D18" s="12">
        <v>-157.37847222222223</v>
      </c>
      <c r="E18" s="12">
        <v>0</v>
      </c>
      <c r="F18" s="12">
        <f t="shared" si="3"/>
        <v>-157.37847222222223</v>
      </c>
      <c r="G18" s="12">
        <v>0</v>
      </c>
      <c r="H18" s="12">
        <f t="shared" si="4"/>
        <v>-157.37847222222223</v>
      </c>
      <c r="I18" s="22" t="s">
        <v>100</v>
      </c>
    </row>
    <row r="19" spans="1:10" ht="15" customHeight="1" x14ac:dyDescent="0.25">
      <c r="A19" s="7">
        <f t="shared" si="0"/>
        <v>13</v>
      </c>
      <c r="B19" s="7" t="s">
        <v>33</v>
      </c>
      <c r="C19" s="9" t="s">
        <v>34</v>
      </c>
      <c r="D19" s="12">
        <v>-75761.593936555408</v>
      </c>
      <c r="E19" s="12">
        <v>-3166.8911250412407</v>
      </c>
      <c r="F19" s="12">
        <f t="shared" si="3"/>
        <v>-78928.485061596642</v>
      </c>
      <c r="G19" s="12">
        <v>0</v>
      </c>
      <c r="H19" s="12">
        <f t="shared" si="4"/>
        <v>-78928.485061596642</v>
      </c>
      <c r="I19" s="22" t="s">
        <v>100</v>
      </c>
    </row>
    <row r="20" spans="1:10" ht="15" customHeight="1" x14ac:dyDescent="0.25">
      <c r="A20" s="7">
        <f t="shared" si="0"/>
        <v>14</v>
      </c>
      <c r="B20" s="13" t="s">
        <v>35</v>
      </c>
      <c r="C20" s="9" t="s">
        <v>36</v>
      </c>
      <c r="D20" s="12">
        <v>-10624.618665074868</v>
      </c>
      <c r="E20" s="12">
        <v>-582.31953810623554</v>
      </c>
      <c r="F20" s="12">
        <f t="shared" si="3"/>
        <v>-11206.938203181104</v>
      </c>
      <c r="G20" s="12">
        <v>0</v>
      </c>
      <c r="H20" s="12">
        <f t="shared" si="4"/>
        <v>-11206.938203181104</v>
      </c>
      <c r="I20" s="22" t="s">
        <v>100</v>
      </c>
    </row>
    <row r="21" spans="1:10" ht="15" customHeight="1" x14ac:dyDescent="0.25">
      <c r="A21" s="7">
        <f t="shared" si="0"/>
        <v>15</v>
      </c>
      <c r="B21" s="7" t="s">
        <v>37</v>
      </c>
      <c r="C21" s="9" t="s">
        <v>38</v>
      </c>
      <c r="D21" s="12">
        <v>-32026.842624632656</v>
      </c>
      <c r="E21" s="12">
        <v>-1354.7418805674697</v>
      </c>
      <c r="F21" s="12">
        <f t="shared" si="3"/>
        <v>-33381.584505200124</v>
      </c>
      <c r="G21" s="12">
        <f>-G12*'[1]BT-11'!C9</f>
        <v>-12914.907464897828</v>
      </c>
      <c r="H21" s="12">
        <f t="shared" si="4"/>
        <v>-46296.491970097952</v>
      </c>
      <c r="I21" s="22" t="s">
        <v>100</v>
      </c>
    </row>
    <row r="22" spans="1:10" ht="15" customHeight="1" x14ac:dyDescent="0.25">
      <c r="A22" s="7">
        <f t="shared" si="0"/>
        <v>16</v>
      </c>
      <c r="B22" s="7" t="s">
        <v>39</v>
      </c>
      <c r="C22" s="9" t="s">
        <v>40</v>
      </c>
      <c r="D22" s="12">
        <v>-445726.22483565984</v>
      </c>
      <c r="E22" s="12">
        <v>34200.769999999997</v>
      </c>
      <c r="F22" s="12">
        <f t="shared" si="3"/>
        <v>-411525.45483565982</v>
      </c>
      <c r="G22" s="12">
        <v>0</v>
      </c>
      <c r="H22" s="12">
        <f t="shared" si="4"/>
        <v>-411525.45483565982</v>
      </c>
      <c r="I22" s="22" t="s">
        <v>105</v>
      </c>
      <c r="J22" s="1" t="s">
        <v>103</v>
      </c>
    </row>
    <row r="23" spans="1:10" ht="15" customHeight="1" x14ac:dyDescent="0.25">
      <c r="A23" s="7">
        <f t="shared" si="0"/>
        <v>17</v>
      </c>
      <c r="B23" s="7" t="s">
        <v>41</v>
      </c>
      <c r="C23" s="9" t="s">
        <v>42</v>
      </c>
      <c r="D23" s="12">
        <v>-323.95840837531489</v>
      </c>
      <c r="E23" s="12">
        <v>-23.656311448366875</v>
      </c>
      <c r="F23" s="12">
        <f t="shared" ref="F23" si="5">SUM(D23:E23)</f>
        <v>-347.61471982368175</v>
      </c>
      <c r="G23" s="12">
        <v>0</v>
      </c>
      <c r="H23" s="12">
        <f t="shared" ref="H23" si="6">SUM(F23:G23)</f>
        <v>-347.61471982368175</v>
      </c>
      <c r="I23" s="22" t="s">
        <v>100</v>
      </c>
    </row>
    <row r="24" spans="1:10" ht="15" customHeight="1" x14ac:dyDescent="0.25">
      <c r="A24" s="7">
        <f t="shared" si="0"/>
        <v>18</v>
      </c>
      <c r="B24" s="7" t="s">
        <v>43</v>
      </c>
      <c r="C24" s="9" t="s">
        <v>44</v>
      </c>
      <c r="D24" s="12">
        <v>-51679.213978187094</v>
      </c>
      <c r="E24" s="12">
        <v>-990.90469152095022</v>
      </c>
      <c r="F24" s="12">
        <f t="shared" si="3"/>
        <v>-52670.118669708041</v>
      </c>
      <c r="G24" s="12">
        <v>0</v>
      </c>
      <c r="H24" s="12">
        <f t="shared" si="4"/>
        <v>-52670.118669708041</v>
      </c>
      <c r="I24" s="22" t="s">
        <v>100</v>
      </c>
    </row>
    <row r="25" spans="1:10" ht="15" customHeight="1" x14ac:dyDescent="0.25">
      <c r="A25" s="7">
        <f t="shared" si="0"/>
        <v>19</v>
      </c>
      <c r="B25" s="7" t="s">
        <v>45</v>
      </c>
      <c r="C25" s="9" t="s">
        <v>46</v>
      </c>
      <c r="D25" s="12">
        <v>-10583.524787118669</v>
      </c>
      <c r="E25" s="12">
        <v>-456.18805674694818</v>
      </c>
      <c r="F25" s="12">
        <f t="shared" si="3"/>
        <v>-11039.712843865618</v>
      </c>
      <c r="G25" s="12">
        <v>0</v>
      </c>
      <c r="H25" s="12">
        <f t="shared" si="4"/>
        <v>-11039.712843865618</v>
      </c>
      <c r="I25" s="22" t="s">
        <v>100</v>
      </c>
    </row>
    <row r="26" spans="1:10" ht="15" customHeight="1" x14ac:dyDescent="0.25">
      <c r="A26" s="7">
        <f t="shared" si="0"/>
        <v>20</v>
      </c>
      <c r="B26" s="7" t="s">
        <v>47</v>
      </c>
      <c r="C26" s="9" t="s">
        <v>48</v>
      </c>
      <c r="D26" s="12">
        <v>-13635.604138853905</v>
      </c>
      <c r="E26" s="12">
        <v>-489.37112504124053</v>
      </c>
      <c r="F26" s="12">
        <f t="shared" si="3"/>
        <v>-14124.975263895145</v>
      </c>
      <c r="G26" s="12">
        <v>0</v>
      </c>
      <c r="H26" s="12">
        <f t="shared" si="4"/>
        <v>-14124.975263895145</v>
      </c>
      <c r="I26" s="22" t="s">
        <v>104</v>
      </c>
      <c r="J26" s="22" t="s">
        <v>108</v>
      </c>
    </row>
    <row r="27" spans="1:10" ht="15" customHeight="1" x14ac:dyDescent="0.25">
      <c r="A27" s="7">
        <f t="shared" si="0"/>
        <v>21</v>
      </c>
      <c r="B27" s="7" t="s">
        <v>49</v>
      </c>
      <c r="C27" s="9" t="s">
        <v>50</v>
      </c>
      <c r="D27" s="12">
        <v>-30121.671338336128</v>
      </c>
      <c r="E27" s="12">
        <v>10458.830960965544</v>
      </c>
      <c r="F27" s="12">
        <f t="shared" si="3"/>
        <v>-19662.840377370583</v>
      </c>
      <c r="G27" s="12">
        <v>0</v>
      </c>
      <c r="H27" s="12">
        <f t="shared" si="4"/>
        <v>-19662.840377370583</v>
      </c>
      <c r="I27" s="22" t="s">
        <v>104</v>
      </c>
      <c r="J27" s="22" t="s">
        <v>108</v>
      </c>
    </row>
    <row r="28" spans="1:10" ht="15" customHeight="1" x14ac:dyDescent="0.25">
      <c r="A28" s="7">
        <f t="shared" si="0"/>
        <v>22</v>
      </c>
      <c r="B28" s="7" t="s">
        <v>51</v>
      </c>
      <c r="C28" s="9" t="s">
        <v>52</v>
      </c>
      <c r="D28" s="12">
        <v>-224090.94997970894</v>
      </c>
      <c r="E28" s="12">
        <v>-745.44020151133475</v>
      </c>
      <c r="F28" s="12">
        <f t="shared" si="3"/>
        <v>-224836.39018122028</v>
      </c>
      <c r="G28" s="12">
        <v>0</v>
      </c>
      <c r="H28" s="12">
        <f t="shared" si="4"/>
        <v>-224836.39018122028</v>
      </c>
      <c r="I28" s="22" t="s">
        <v>106</v>
      </c>
      <c r="J28" s="1" t="s">
        <v>107</v>
      </c>
    </row>
    <row r="29" spans="1:10" ht="15" customHeight="1" x14ac:dyDescent="0.25">
      <c r="A29" s="7">
        <f t="shared" si="0"/>
        <v>23</v>
      </c>
      <c r="B29" s="7" t="s">
        <v>53</v>
      </c>
      <c r="C29" s="9" t="s">
        <v>54</v>
      </c>
      <c r="D29" s="12">
        <v>15934.191111111111</v>
      </c>
      <c r="E29" s="12">
        <v>0</v>
      </c>
      <c r="F29" s="12">
        <f t="shared" si="3"/>
        <v>15934.191111111111</v>
      </c>
      <c r="G29" s="12">
        <v>0</v>
      </c>
      <c r="H29" s="12">
        <f t="shared" si="4"/>
        <v>15934.191111111111</v>
      </c>
      <c r="I29" s="22" t="s">
        <v>100</v>
      </c>
    </row>
    <row r="30" spans="1:10" ht="15" customHeight="1" x14ac:dyDescent="0.25">
      <c r="A30" s="7">
        <f t="shared" si="0"/>
        <v>24</v>
      </c>
      <c r="B30" s="7" t="s">
        <v>55</v>
      </c>
      <c r="C30" s="9" t="s">
        <v>56</v>
      </c>
      <c r="D30" s="12">
        <v>-1257.9568055555555</v>
      </c>
      <c r="E30" s="12">
        <v>0</v>
      </c>
      <c r="F30" s="12">
        <f t="shared" si="3"/>
        <v>-1257.9568055555555</v>
      </c>
      <c r="G30" s="12">
        <v>0</v>
      </c>
      <c r="H30" s="12">
        <f t="shared" si="4"/>
        <v>-1257.9568055555555</v>
      </c>
      <c r="I30" s="22" t="s">
        <v>100</v>
      </c>
    </row>
    <row r="31" spans="1:10" ht="15" customHeight="1" x14ac:dyDescent="0.25">
      <c r="A31" s="7">
        <f t="shared" si="0"/>
        <v>25</v>
      </c>
      <c r="C31" s="15" t="s">
        <v>57</v>
      </c>
      <c r="D31" s="12">
        <f>SUM(D16:D30)</f>
        <v>-913893.20117976831</v>
      </c>
      <c r="E31" s="12">
        <f>SUM(E16:E30)</f>
        <v>40304.384589873203</v>
      </c>
      <c r="F31" s="12">
        <f>SUM(F16:F30)</f>
        <v>-873588.81658989517</v>
      </c>
      <c r="G31" s="12">
        <f>SUM(G16:G30)</f>
        <v>-12914.907464897828</v>
      </c>
      <c r="H31" s="12">
        <f>SUM(H16:H30)</f>
        <v>-886503.72405479301</v>
      </c>
    </row>
    <row r="32" spans="1:10" ht="15" customHeight="1" x14ac:dyDescent="0.25">
      <c r="A32" s="7">
        <f t="shared" si="0"/>
        <v>26</v>
      </c>
      <c r="D32" s="12"/>
      <c r="E32" s="12"/>
      <c r="F32" s="12"/>
      <c r="G32" s="12"/>
      <c r="H32" s="12"/>
    </row>
    <row r="33" spans="1:9" ht="15" customHeight="1" x14ac:dyDescent="0.25">
      <c r="A33" s="7">
        <f t="shared" si="0"/>
        <v>27</v>
      </c>
      <c r="C33" s="14" t="s">
        <v>58</v>
      </c>
      <c r="D33" s="12"/>
      <c r="E33" s="12"/>
      <c r="F33" s="12"/>
      <c r="G33" s="12"/>
      <c r="H33" s="12"/>
    </row>
    <row r="34" spans="1:9" ht="15" customHeight="1" x14ac:dyDescent="0.25">
      <c r="A34" s="7">
        <f t="shared" si="0"/>
        <v>28</v>
      </c>
      <c r="B34" s="7" t="s">
        <v>59</v>
      </c>
      <c r="C34" s="9" t="s">
        <v>60</v>
      </c>
      <c r="D34" s="12">
        <v>-981338.78000000084</v>
      </c>
      <c r="E34" s="12">
        <v>-106195.56</v>
      </c>
      <c r="F34" s="12">
        <f t="shared" ref="F34:F48" si="7">SUM(D34:E34)</f>
        <v>-1087534.3400000008</v>
      </c>
      <c r="G34" s="12">
        <v>0</v>
      </c>
      <c r="H34" s="12">
        <f t="shared" ref="H34:H48" si="8">SUM(F34:G34)</f>
        <v>-1087534.3400000008</v>
      </c>
      <c r="I34" s="22" t="s">
        <v>100</v>
      </c>
    </row>
    <row r="35" spans="1:9" ht="15" customHeight="1" x14ac:dyDescent="0.25">
      <c r="A35" s="7">
        <f t="shared" si="0"/>
        <v>29</v>
      </c>
      <c r="B35" s="7" t="s">
        <v>61</v>
      </c>
      <c r="C35" s="9" t="s">
        <v>62</v>
      </c>
      <c r="D35" s="12">
        <v>-2000.03</v>
      </c>
      <c r="E35" s="12">
        <v>0</v>
      </c>
      <c r="F35" s="12">
        <f t="shared" si="7"/>
        <v>-2000.03</v>
      </c>
      <c r="G35" s="12">
        <v>0</v>
      </c>
      <c r="H35" s="12">
        <f t="shared" si="8"/>
        <v>-2000.03</v>
      </c>
      <c r="I35" s="22" t="s">
        <v>100</v>
      </c>
    </row>
    <row r="36" spans="1:9" ht="15" customHeight="1" x14ac:dyDescent="0.25">
      <c r="A36" s="7">
        <f t="shared" si="0"/>
        <v>30</v>
      </c>
      <c r="B36" s="7" t="s">
        <v>63</v>
      </c>
      <c r="C36" s="9" t="s">
        <v>64</v>
      </c>
      <c r="D36" s="12">
        <v>-179313.59</v>
      </c>
      <c r="E36" s="12">
        <v>-4316.32</v>
      </c>
      <c r="F36" s="12">
        <f t="shared" si="7"/>
        <v>-183629.91</v>
      </c>
      <c r="G36" s="12">
        <v>0</v>
      </c>
      <c r="H36" s="12">
        <f t="shared" si="8"/>
        <v>-183629.91</v>
      </c>
      <c r="I36" s="22" t="s">
        <v>100</v>
      </c>
    </row>
    <row r="37" spans="1:9" ht="15" customHeight="1" x14ac:dyDescent="0.25">
      <c r="A37" s="7">
        <f t="shared" si="0"/>
        <v>31</v>
      </c>
      <c r="B37" s="7" t="s">
        <v>65</v>
      </c>
      <c r="C37" s="9" t="s">
        <v>66</v>
      </c>
      <c r="D37" s="12">
        <v>-103966.16</v>
      </c>
      <c r="E37" s="12">
        <v>0</v>
      </c>
      <c r="F37" s="12">
        <f t="shared" si="7"/>
        <v>-103966.16</v>
      </c>
      <c r="G37" s="12">
        <v>0</v>
      </c>
      <c r="H37" s="12">
        <f t="shared" si="8"/>
        <v>-103966.16</v>
      </c>
      <c r="I37" s="22" t="s">
        <v>100</v>
      </c>
    </row>
    <row r="38" spans="1:9" ht="15" customHeight="1" x14ac:dyDescent="0.25">
      <c r="A38" s="7">
        <f t="shared" si="0"/>
        <v>32</v>
      </c>
      <c r="B38" s="7" t="s">
        <v>67</v>
      </c>
      <c r="C38" s="9" t="s">
        <v>62</v>
      </c>
      <c r="D38" s="12">
        <v>-76275.429999999993</v>
      </c>
      <c r="E38" s="12">
        <v>-108472.72223630262</v>
      </c>
      <c r="F38" s="12">
        <f t="shared" si="7"/>
        <v>-184748.15223630262</v>
      </c>
      <c r="G38" s="12">
        <v>0</v>
      </c>
      <c r="H38" s="12">
        <f t="shared" si="8"/>
        <v>-184748.15223630262</v>
      </c>
      <c r="I38" s="22" t="s">
        <v>100</v>
      </c>
    </row>
    <row r="39" spans="1:9" ht="15" customHeight="1" x14ac:dyDescent="0.25">
      <c r="A39" s="7">
        <f t="shared" si="0"/>
        <v>33</v>
      </c>
      <c r="B39" s="7" t="s">
        <v>68</v>
      </c>
      <c r="C39" s="9" t="s">
        <v>69</v>
      </c>
      <c r="D39" s="12">
        <v>-95129.23000000001</v>
      </c>
      <c r="E39" s="12">
        <v>-3472.135102497205</v>
      </c>
      <c r="F39" s="12">
        <f t="shared" si="7"/>
        <v>-98601.365102497221</v>
      </c>
      <c r="G39" s="12">
        <v>0</v>
      </c>
      <c r="H39" s="12">
        <f t="shared" si="8"/>
        <v>-98601.365102497221</v>
      </c>
      <c r="I39" s="22" t="s">
        <v>100</v>
      </c>
    </row>
    <row r="40" spans="1:9" ht="15" customHeight="1" x14ac:dyDescent="0.25">
      <c r="A40" s="7">
        <f t="shared" si="0"/>
        <v>34</v>
      </c>
      <c r="B40" s="7" t="s">
        <v>70</v>
      </c>
      <c r="C40" s="9" t="s">
        <v>71</v>
      </c>
      <c r="D40" s="12">
        <v>-39629.590000000004</v>
      </c>
      <c r="E40" s="12">
        <v>0</v>
      </c>
      <c r="F40" s="12">
        <f t="shared" si="7"/>
        <v>-39629.590000000004</v>
      </c>
      <c r="G40" s="12">
        <v>0</v>
      </c>
      <c r="H40" s="12">
        <f t="shared" si="8"/>
        <v>-39629.590000000004</v>
      </c>
      <c r="I40" s="22" t="s">
        <v>100</v>
      </c>
    </row>
    <row r="41" spans="1:9" ht="15" customHeight="1" x14ac:dyDescent="0.25">
      <c r="A41" s="7">
        <f t="shared" si="0"/>
        <v>35</v>
      </c>
      <c r="B41" s="7" t="s">
        <v>72</v>
      </c>
      <c r="C41" s="9" t="s">
        <v>73</v>
      </c>
      <c r="D41" s="12">
        <v>-4068.62</v>
      </c>
      <c r="E41" s="12">
        <v>0</v>
      </c>
      <c r="F41" s="12">
        <f t="shared" si="7"/>
        <v>-4068.62</v>
      </c>
      <c r="G41" s="12">
        <v>0</v>
      </c>
      <c r="H41" s="12">
        <f t="shared" si="8"/>
        <v>-4068.62</v>
      </c>
      <c r="I41" s="22" t="s">
        <v>100</v>
      </c>
    </row>
    <row r="42" spans="1:9" ht="15" customHeight="1" x14ac:dyDescent="0.25">
      <c r="A42" s="7">
        <f t="shared" si="0"/>
        <v>36</v>
      </c>
      <c r="B42" s="7" t="s">
        <v>74</v>
      </c>
      <c r="C42" s="9" t="s">
        <v>75</v>
      </c>
      <c r="D42" s="12">
        <v>-49036.21</v>
      </c>
      <c r="E42" s="12">
        <v>0</v>
      </c>
      <c r="F42" s="12">
        <f t="shared" si="7"/>
        <v>-49036.21</v>
      </c>
      <c r="G42" s="12">
        <v>0</v>
      </c>
      <c r="H42" s="12">
        <f t="shared" si="8"/>
        <v>-49036.21</v>
      </c>
      <c r="I42" s="22" t="s">
        <v>100</v>
      </c>
    </row>
    <row r="43" spans="1:9" ht="15" customHeight="1" x14ac:dyDescent="0.25">
      <c r="A43" s="7">
        <f t="shared" si="0"/>
        <v>37</v>
      </c>
      <c r="B43" s="7" t="s">
        <v>76</v>
      </c>
      <c r="C43" s="9" t="s">
        <v>77</v>
      </c>
      <c r="D43" s="12">
        <v>-18634.93</v>
      </c>
      <c r="E43" s="12">
        <v>0</v>
      </c>
      <c r="F43" s="12">
        <f t="shared" si="7"/>
        <v>-18634.93</v>
      </c>
      <c r="G43" s="12">
        <v>0</v>
      </c>
      <c r="H43" s="12">
        <f t="shared" si="8"/>
        <v>-18634.93</v>
      </c>
      <c r="I43" s="22" t="s">
        <v>100</v>
      </c>
    </row>
    <row r="44" spans="1:9" ht="15" customHeight="1" x14ac:dyDescent="0.25">
      <c r="A44" s="7">
        <f t="shared" si="0"/>
        <v>38</v>
      </c>
      <c r="B44" s="7" t="s">
        <v>78</v>
      </c>
      <c r="C44" s="9" t="s">
        <v>79</v>
      </c>
      <c r="D44" s="12">
        <v>-13471.05</v>
      </c>
      <c r="E44" s="12">
        <v>0</v>
      </c>
      <c r="F44" s="12">
        <f t="shared" si="7"/>
        <v>-13471.05</v>
      </c>
      <c r="G44" s="12">
        <v>0</v>
      </c>
      <c r="H44" s="12">
        <f t="shared" si="8"/>
        <v>-13471.05</v>
      </c>
      <c r="I44" s="22" t="s">
        <v>100</v>
      </c>
    </row>
    <row r="45" spans="1:9" ht="15" customHeight="1" x14ac:dyDescent="0.25">
      <c r="A45" s="7">
        <f t="shared" si="0"/>
        <v>39</v>
      </c>
      <c r="B45" s="7" t="s">
        <v>80</v>
      </c>
      <c r="C45" s="9" t="s">
        <v>81</v>
      </c>
      <c r="D45" s="12">
        <v>-43264.69</v>
      </c>
      <c r="E45" s="12">
        <v>0</v>
      </c>
      <c r="F45" s="12">
        <f t="shared" si="7"/>
        <v>-43264.69</v>
      </c>
      <c r="G45" s="12">
        <v>0</v>
      </c>
      <c r="H45" s="12">
        <f t="shared" si="8"/>
        <v>-43264.69</v>
      </c>
      <c r="I45" s="22" t="s">
        <v>100</v>
      </c>
    </row>
    <row r="46" spans="1:9" ht="15" customHeight="1" x14ac:dyDescent="0.25">
      <c r="A46" s="7">
        <f t="shared" si="0"/>
        <v>40</v>
      </c>
      <c r="B46" s="7" t="s">
        <v>82</v>
      </c>
      <c r="C46" s="9" t="s">
        <v>83</v>
      </c>
      <c r="D46" s="12">
        <v>-233.32999999999998</v>
      </c>
      <c r="E46" s="12">
        <v>0</v>
      </c>
      <c r="F46" s="12">
        <f t="shared" si="7"/>
        <v>-233.32999999999998</v>
      </c>
      <c r="G46" s="12">
        <v>0</v>
      </c>
      <c r="H46" s="12">
        <f t="shared" si="8"/>
        <v>-233.32999999999998</v>
      </c>
      <c r="I46" s="22" t="s">
        <v>100</v>
      </c>
    </row>
    <row r="47" spans="1:9" ht="15" customHeight="1" x14ac:dyDescent="0.25">
      <c r="A47" s="7">
        <f t="shared" si="0"/>
        <v>41</v>
      </c>
      <c r="B47" s="7" t="s">
        <v>84</v>
      </c>
      <c r="C47" s="9" t="s">
        <v>66</v>
      </c>
      <c r="D47" s="12">
        <v>-3312.5</v>
      </c>
      <c r="E47" s="12">
        <v>0</v>
      </c>
      <c r="F47" s="12">
        <f t="shared" si="7"/>
        <v>-3312.5</v>
      </c>
      <c r="G47" s="12">
        <v>0</v>
      </c>
      <c r="H47" s="12">
        <f t="shared" si="8"/>
        <v>-3312.5</v>
      </c>
      <c r="I47" s="22" t="s">
        <v>100</v>
      </c>
    </row>
    <row r="48" spans="1:9" ht="15" customHeight="1" x14ac:dyDescent="0.25">
      <c r="A48" s="7">
        <f t="shared" si="0"/>
        <v>42</v>
      </c>
      <c r="B48" s="7" t="s">
        <v>85</v>
      </c>
      <c r="C48" s="9" t="s">
        <v>83</v>
      </c>
      <c r="D48" s="12">
        <v>-151.99</v>
      </c>
      <c r="E48" s="12">
        <v>0</v>
      </c>
      <c r="F48" s="12">
        <f t="shared" si="7"/>
        <v>-151.99</v>
      </c>
      <c r="G48" s="12">
        <v>0</v>
      </c>
      <c r="H48" s="12">
        <f t="shared" si="8"/>
        <v>-151.99</v>
      </c>
      <c r="I48" s="22" t="s">
        <v>100</v>
      </c>
    </row>
    <row r="49" spans="1:11" ht="15" customHeight="1" x14ac:dyDescent="0.25">
      <c r="A49" s="7">
        <f t="shared" si="0"/>
        <v>43</v>
      </c>
      <c r="C49" s="15" t="s">
        <v>86</v>
      </c>
      <c r="D49" s="12">
        <f>SUM(D34:D48)</f>
        <v>-1609826.1300000008</v>
      </c>
      <c r="E49" s="12">
        <f>SUM(E34:E48)</f>
        <v>-222456.73733879984</v>
      </c>
      <c r="F49" s="12">
        <f>SUM(F34:F48)</f>
        <v>-1832282.8673388006</v>
      </c>
      <c r="G49" s="12">
        <f>SUM(G34:G48)</f>
        <v>0</v>
      </c>
      <c r="H49" s="12">
        <f>SUM(H34:H48)</f>
        <v>-1832282.8673388006</v>
      </c>
    </row>
    <row r="50" spans="1:11" ht="15" customHeight="1" x14ac:dyDescent="0.25">
      <c r="A50" s="7">
        <f t="shared" si="0"/>
        <v>44</v>
      </c>
      <c r="C50" s="15"/>
      <c r="D50" s="12"/>
      <c r="E50" s="12"/>
      <c r="F50" s="12"/>
      <c r="G50" s="12"/>
      <c r="H50" s="12"/>
    </row>
    <row r="51" spans="1:11" ht="15" customHeight="1" x14ac:dyDescent="0.25">
      <c r="A51" s="7">
        <f t="shared" si="0"/>
        <v>45</v>
      </c>
      <c r="C51" s="15" t="s">
        <v>87</v>
      </c>
      <c r="D51" s="12"/>
      <c r="E51" s="12"/>
      <c r="F51" s="12"/>
      <c r="G51" s="12"/>
      <c r="H51" s="12"/>
    </row>
    <row r="52" spans="1:11" ht="15" customHeight="1" x14ac:dyDescent="0.25">
      <c r="A52" s="7">
        <f t="shared" si="0"/>
        <v>46</v>
      </c>
      <c r="B52" s="7" t="s">
        <v>88</v>
      </c>
      <c r="C52" s="9" t="s">
        <v>87</v>
      </c>
      <c r="D52" s="12">
        <v>0</v>
      </c>
      <c r="E52" s="12">
        <f>-[1]RoR!C8*[1]RoR!E8</f>
        <v>-168716.53437125904</v>
      </c>
      <c r="F52" s="12">
        <f t="shared" ref="F52" si="9">SUM(D52:E52)</f>
        <v>-168716.53437125904</v>
      </c>
      <c r="G52" s="12">
        <v>0</v>
      </c>
      <c r="H52" s="12">
        <f t="shared" ref="H52" si="10">SUM(F52:G52)</f>
        <v>-168716.53437125904</v>
      </c>
    </row>
    <row r="53" spans="1:11" ht="15" customHeight="1" x14ac:dyDescent="0.25">
      <c r="A53" s="7">
        <f t="shared" si="0"/>
        <v>47</v>
      </c>
      <c r="C53" s="15" t="s">
        <v>89</v>
      </c>
      <c r="D53" s="12">
        <f>SUM(D52:D52)</f>
        <v>0</v>
      </c>
      <c r="E53" s="12">
        <f>SUM(E52:E52)</f>
        <v>-168716.53437125904</v>
      </c>
      <c r="F53" s="12">
        <f>SUM(F52:F52)</f>
        <v>-168716.53437125904</v>
      </c>
      <c r="G53" s="12">
        <f>SUM(G52:G52)</f>
        <v>0</v>
      </c>
      <c r="H53" s="12">
        <f>SUM(H52:H52)</f>
        <v>-168716.53437125904</v>
      </c>
      <c r="J53" s="16"/>
      <c r="K53" s="17"/>
    </row>
    <row r="54" spans="1:11" ht="15" customHeight="1" x14ac:dyDescent="0.25">
      <c r="A54" s="7">
        <f t="shared" si="0"/>
        <v>48</v>
      </c>
      <c r="C54" s="15"/>
      <c r="D54" s="12"/>
      <c r="E54" s="12"/>
      <c r="F54" s="12"/>
      <c r="G54" s="12"/>
      <c r="H54" s="12"/>
    </row>
    <row r="55" spans="1:11" ht="15" customHeight="1" x14ac:dyDescent="0.25">
      <c r="A55" s="7">
        <f t="shared" si="0"/>
        <v>49</v>
      </c>
      <c r="C55" s="14" t="s">
        <v>90</v>
      </c>
      <c r="D55" s="12"/>
      <c r="E55" s="12"/>
      <c r="F55" s="12"/>
      <c r="G55" s="12"/>
      <c r="H55" s="12"/>
    </row>
    <row r="56" spans="1:11" ht="15" customHeight="1" x14ac:dyDescent="0.25">
      <c r="A56" s="7">
        <f t="shared" si="0"/>
        <v>50</v>
      </c>
      <c r="B56" s="7" t="s">
        <v>91</v>
      </c>
      <c r="C56" s="9" t="s">
        <v>92</v>
      </c>
      <c r="D56" s="12">
        <v>-187171.37</v>
      </c>
      <c r="E56" s="12">
        <v>-11043.354890199986</v>
      </c>
      <c r="F56" s="12">
        <f t="shared" ref="F56:F57" si="11">SUM(D56:E56)</f>
        <v>-198214.72489019998</v>
      </c>
      <c r="G56" s="12">
        <v>0</v>
      </c>
      <c r="H56" s="12">
        <f t="shared" ref="H56:H57" si="12">SUM(F56:G56)</f>
        <v>-198214.72489019998</v>
      </c>
    </row>
    <row r="57" spans="1:11" ht="15" customHeight="1" x14ac:dyDescent="0.25">
      <c r="A57" s="7">
        <f t="shared" si="0"/>
        <v>51</v>
      </c>
      <c r="B57" s="7" t="s">
        <v>93</v>
      </c>
      <c r="C57" s="9" t="s">
        <v>94</v>
      </c>
      <c r="D57" s="12">
        <v>24959.600000000002</v>
      </c>
      <c r="E57" s="12">
        <v>0</v>
      </c>
      <c r="F57" s="12">
        <f t="shared" si="11"/>
        <v>24959.600000000002</v>
      </c>
      <c r="G57" s="12">
        <v>0</v>
      </c>
      <c r="H57" s="12">
        <f t="shared" si="12"/>
        <v>24959.600000000002</v>
      </c>
    </row>
    <row r="58" spans="1:11" ht="15" customHeight="1" x14ac:dyDescent="0.25">
      <c r="A58" s="7">
        <f t="shared" si="0"/>
        <v>52</v>
      </c>
      <c r="B58" s="18" t="s">
        <v>95</v>
      </c>
      <c r="C58" s="9" t="s">
        <v>96</v>
      </c>
      <c r="D58" s="12">
        <v>0</v>
      </c>
      <c r="E58" s="12">
        <f>-'[1]BT-12'!F14/36*12</f>
        <v>-59852.66333333333</v>
      </c>
      <c r="F58" s="12">
        <f>SUM(D58:E58)</f>
        <v>-59852.66333333333</v>
      </c>
      <c r="G58" s="12">
        <v>0</v>
      </c>
      <c r="H58" s="12">
        <f>SUM(F58:G58)</f>
        <v>-59852.66333333333</v>
      </c>
    </row>
    <row r="59" spans="1:11" ht="15" customHeight="1" x14ac:dyDescent="0.25">
      <c r="A59" s="7">
        <f t="shared" si="0"/>
        <v>53</v>
      </c>
      <c r="C59" s="15" t="s">
        <v>97</v>
      </c>
      <c r="D59" s="12">
        <f>SUM(D56:D58)</f>
        <v>-162211.76999999999</v>
      </c>
      <c r="E59" s="12">
        <f>SUM(E56:E58)</f>
        <v>-70896.01822353332</v>
      </c>
      <c r="F59" s="12">
        <f>SUM(F56:F58)</f>
        <v>-233107.78822353331</v>
      </c>
      <c r="G59" s="12">
        <f>SUM(G56:G58)</f>
        <v>0</v>
      </c>
      <c r="H59" s="12">
        <f>SUM(H56:H58)</f>
        <v>-233107.78822353331</v>
      </c>
    </row>
    <row r="60" spans="1:11" ht="15" customHeight="1" x14ac:dyDescent="0.25">
      <c r="A60" s="7">
        <f t="shared" si="0"/>
        <v>54</v>
      </c>
      <c r="D60" s="12"/>
      <c r="E60" s="12"/>
      <c r="F60" s="12"/>
      <c r="G60" s="12"/>
      <c r="H60" s="12"/>
    </row>
    <row r="61" spans="1:11" ht="15" customHeight="1" x14ac:dyDescent="0.25">
      <c r="A61" s="7">
        <f t="shared" si="0"/>
        <v>55</v>
      </c>
      <c r="C61" s="9" t="s">
        <v>98</v>
      </c>
      <c r="D61" s="12">
        <f>D49+D59+D31+D53</f>
        <v>-2685931.1011797693</v>
      </c>
      <c r="E61" s="12">
        <f>E49+E59+E31+E53</f>
        <v>-421764.905343719</v>
      </c>
      <c r="F61" s="12">
        <f>F49+F59+F31+F53</f>
        <v>-3107696.0065234881</v>
      </c>
      <c r="G61" s="12">
        <f>G49+G59+G31+G53</f>
        <v>-12914.907464897828</v>
      </c>
      <c r="H61" s="12">
        <f>H49+H59+H31+H53</f>
        <v>-3120610.9139883858</v>
      </c>
      <c r="J61" s="17"/>
    </row>
    <row r="62" spans="1:11" ht="15" customHeight="1" x14ac:dyDescent="0.25">
      <c r="A62" s="7">
        <f t="shared" si="0"/>
        <v>56</v>
      </c>
      <c r="D62" s="12"/>
      <c r="E62" s="12"/>
      <c r="F62" s="12"/>
      <c r="G62" s="12"/>
      <c r="H62" s="12"/>
    </row>
    <row r="63" spans="1:11" ht="15" customHeight="1" thickBot="1" x14ac:dyDescent="0.3">
      <c r="A63" s="7">
        <f t="shared" si="0"/>
        <v>57</v>
      </c>
      <c r="C63" s="8" t="s">
        <v>99</v>
      </c>
      <c r="D63" s="19">
        <f>D12+D61</f>
        <v>-327073.24117976986</v>
      </c>
      <c r="E63" s="19">
        <f>E12+E61</f>
        <v>-345028.55534371902</v>
      </c>
      <c r="F63" s="19">
        <f>F12+F61</f>
        <v>-672101.79652348813</v>
      </c>
      <c r="G63" s="19">
        <f>G12+G61</f>
        <v>1278575.8390248851</v>
      </c>
      <c r="H63" s="19">
        <f>H12+H61</f>
        <v>606474.04250139697</v>
      </c>
    </row>
    <row r="64" spans="1:11" ht="15" customHeight="1" thickTop="1" x14ac:dyDescent="0.25">
      <c r="A64" s="7">
        <f>A63+1</f>
        <v>58</v>
      </c>
      <c r="E64" s="12"/>
    </row>
    <row r="65" spans="1:9" ht="15" customHeight="1" x14ac:dyDescent="0.25">
      <c r="A65" s="7">
        <f>A64+1</f>
        <v>59</v>
      </c>
    </row>
    <row r="66" spans="1:9" ht="15" customHeight="1" x14ac:dyDescent="0.25">
      <c r="A66" s="7">
        <f>A65+1</f>
        <v>60</v>
      </c>
      <c r="H66" s="20"/>
    </row>
    <row r="67" spans="1:9" ht="15" customHeight="1" x14ac:dyDescent="0.25">
      <c r="E67" s="21"/>
      <c r="H67" s="20"/>
    </row>
    <row r="68" spans="1:9" ht="15" customHeight="1" x14ac:dyDescent="0.25">
      <c r="H68" s="20"/>
    </row>
    <row r="71" spans="1:9" ht="15" customHeight="1" x14ac:dyDescent="0.25">
      <c r="H71" s="20"/>
      <c r="I71" s="25"/>
    </row>
    <row r="74" spans="1:9" ht="15" customHeight="1" x14ac:dyDescent="0.25">
      <c r="H74" s="12"/>
    </row>
    <row r="78" spans="1:9" ht="15" customHeight="1" x14ac:dyDescent="0.25">
      <c r="H78" s="20"/>
    </row>
  </sheetData>
  <mergeCells count="4">
    <mergeCell ref="A1:H1"/>
    <mergeCell ref="A2:H2"/>
    <mergeCell ref="A3:H3"/>
    <mergeCell ref="A4:H4"/>
  </mergeCells>
  <printOptions horizontalCentered="1"/>
  <pageMargins left="0.7" right="0.7" top="0.75" bottom="0.75" header="0.3" footer="0.3"/>
  <pageSetup scale="53" orientation="portrait" verticalDpi="300" r:id="rId1"/>
  <headerFooter>
    <oddHeader>&amp;R&amp;"Times New Roman,Regular"&amp;10&amp;A</oddHeader>
    <oddFooter>&amp;R&amp;8Case No. 2022-00432
Bluegrass Water's Response to PSC 3-19
Exhibit PSC 3-19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9c5758-d311-4f49-8eb7-a0c37216249c" xsi:nil="true"/>
    <lcf76f155ced4ddcb4097134ff3c332f xmlns="cc29f954-72e5-4988-94c8-6074c4013ef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F955E8F06CBD48B7814246FB9E203E" ma:contentTypeVersion="15" ma:contentTypeDescription="Create a new document." ma:contentTypeScope="" ma:versionID="e1f515dc5c7151ef1479e5c048cd65de">
  <xsd:schema xmlns:xsd="http://www.w3.org/2001/XMLSchema" xmlns:xs="http://www.w3.org/2001/XMLSchema" xmlns:p="http://schemas.microsoft.com/office/2006/metadata/properties" xmlns:ns2="cc29f954-72e5-4988-94c8-6074c4013efb" xmlns:ns3="219c5758-d311-4f49-8eb7-a0c37216249c" targetNamespace="http://schemas.microsoft.com/office/2006/metadata/properties" ma:root="true" ma:fieldsID="58c2d9abb39b634c877bb307d385d19e" ns2:_="" ns3:_="">
    <xsd:import namespace="cc29f954-72e5-4988-94c8-6074c4013efb"/>
    <xsd:import namespace="219c5758-d311-4f49-8eb7-a0c372162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9f954-72e5-4988-94c8-6074c4013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2767db-9004-4066-9da7-4de23b7540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9c5758-d311-4f49-8eb7-a0c3721624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79e4543-e545-4fed-93c0-f904398e43be}" ma:internalName="TaxCatchAll" ma:showField="CatchAllData" ma:web="219c5758-d311-4f49-8eb7-a0c3721624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79401C-2A26-4EAF-9C06-9BF0BE04436E}">
  <ds:schemaRefs>
    <ds:schemaRef ds:uri="http://schemas.microsoft.com/office/2006/metadata/properties"/>
    <ds:schemaRef ds:uri="http://schemas.microsoft.com/office/infopath/2007/PartnerControls"/>
    <ds:schemaRef ds:uri="219c5758-d311-4f49-8eb7-a0c37216249c"/>
    <ds:schemaRef ds:uri="cc29f954-72e5-4988-94c8-6074c4013efb"/>
  </ds:schemaRefs>
</ds:datastoreItem>
</file>

<file path=customXml/itemProps2.xml><?xml version="1.0" encoding="utf-8"?>
<ds:datastoreItem xmlns:ds="http://schemas.openxmlformats.org/officeDocument/2006/customXml" ds:itemID="{72047E34-C70D-4786-B8BC-9CECC13B2307}">
  <ds:schemaRefs>
    <ds:schemaRef ds:uri="http://schemas.microsoft.com/sharepoint/v3/contenttype/forms"/>
  </ds:schemaRefs>
</ds:datastoreItem>
</file>

<file path=customXml/itemProps3.xml><?xml version="1.0" encoding="utf-8"?>
<ds:datastoreItem xmlns:ds="http://schemas.openxmlformats.org/officeDocument/2006/customXml" ds:itemID="{62CC097E-F2CF-49DB-8DDD-9B0531A31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29f954-72e5-4988-94c8-6074c4013efb"/>
    <ds:schemaRef ds:uri="219c5758-d311-4f49-8eb7-a0c3721624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Income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Thies</dc:creator>
  <cp:lastModifiedBy>INGLE, KERRY</cp:lastModifiedBy>
  <dcterms:created xsi:type="dcterms:W3CDTF">2023-06-16T03:24:58Z</dcterms:created>
  <dcterms:modified xsi:type="dcterms:W3CDTF">2023-06-16T18:11:53Z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0x01010035F955E8F06CBD48B7814246FB9E203E</vt:lpwstr>
  </property>
  <property fmtid="{D5CDD505-2E9C-101B-9397-08002B2CF9AE}" pid="3" name="MediaServiceImageTags">
    <vt:lpwstr/>
  </property>
</Properties>
</file>