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Exhibits\"/>
    </mc:Choice>
  </mc:AlternateContent>
  <bookViews>
    <workbookView xWindow="0" yWindow="0" windowWidth="25200" windowHeight="11850" activeTab="1"/>
  </bookViews>
  <sheets>
    <sheet name="OHA Calc" sheetId="7" r:id="rId1"/>
    <sheet name="Confidential" sheetId="11" r:id="rId2"/>
    <sheet name="Guide" sheetId="10" r:id="rId3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7" l="1"/>
  <c r="H14" i="7" l="1"/>
  <c r="H7" i="7" l="1"/>
  <c r="H5" i="7"/>
  <c r="H6" i="7"/>
  <c r="G9" i="7" l="1"/>
  <c r="G12" i="7" s="1"/>
  <c r="G16" i="7" s="1"/>
  <c r="G23" i="7" s="1"/>
  <c r="H8" i="7"/>
  <c r="D9" i="7"/>
  <c r="D12" i="7" s="1"/>
  <c r="F9" i="7"/>
  <c r="F12" i="7" s="1"/>
  <c r="F16" i="7" s="1"/>
  <c r="F23" i="7" s="1"/>
  <c r="E9" i="7"/>
  <c r="E12" i="7" s="1"/>
  <c r="E16" i="7" s="1"/>
  <c r="E23" i="7" s="1"/>
  <c r="H9" i="7"/>
  <c r="D16" i="7" l="1"/>
  <c r="H12" i="7"/>
  <c r="D23" i="7" l="1"/>
  <c r="H23" i="7" s="1"/>
  <c r="J23" i="7" s="1"/>
  <c r="H16" i="7"/>
  <c r="H17" i="7" s="1"/>
</calcChain>
</file>

<file path=xl/sharedStrings.xml><?xml version="1.0" encoding="utf-8"?>
<sst xmlns="http://schemas.openxmlformats.org/spreadsheetml/2006/main" count="42" uniqueCount="40">
  <si>
    <t>EXC</t>
  </si>
  <si>
    <t>Exclude from allocation</t>
  </si>
  <si>
    <t>Exc Cat</t>
  </si>
  <si>
    <t>Exclusion Category</t>
  </si>
  <si>
    <t>ALD</t>
  </si>
  <si>
    <t>Executive/Business Development</t>
  </si>
  <si>
    <t>OTH</t>
  </si>
  <si>
    <t>Other non-includable expense</t>
  </si>
  <si>
    <t>NRC</t>
  </si>
  <si>
    <t>EBD</t>
  </si>
  <si>
    <t>Non-recurring</t>
  </si>
  <si>
    <t>Executive/BusDev Exclusions</t>
  </si>
  <si>
    <t>Q3-21</t>
  </si>
  <si>
    <t>Q4-21</t>
  </si>
  <si>
    <t>Q1-22</t>
  </si>
  <si>
    <t>Q2-22</t>
  </si>
  <si>
    <t>Total</t>
  </si>
  <si>
    <t>PAY</t>
  </si>
  <si>
    <t>CSWR GL Expenses</t>
  </si>
  <si>
    <t>Payroll/EE Removed</t>
  </si>
  <si>
    <t>Other Line Item Exclusions</t>
  </si>
  <si>
    <t>Allocated EE Expense</t>
  </si>
  <si>
    <t>Total Overhead Allocation</t>
  </si>
  <si>
    <t>Actual</t>
  </si>
  <si>
    <t>Adjustment</t>
  </si>
  <si>
    <t>Blluegrass Alloc %</t>
  </si>
  <si>
    <t>Bluegrass Test Period Alloc</t>
  </si>
  <si>
    <t>Water %</t>
  </si>
  <si>
    <t>Sewer %</t>
  </si>
  <si>
    <t>Sewer Allocation</t>
  </si>
  <si>
    <t>Adjusted</t>
  </si>
  <si>
    <t>CSWR, LLC GL Detail</t>
  </si>
  <si>
    <t>Bluegrass Water Rate Case Allocation Analysis</t>
  </si>
  <si>
    <t>Payroll</t>
  </si>
  <si>
    <t>Advertising, Legislative, Donations</t>
  </si>
  <si>
    <t>Non-jurisdictional</t>
  </si>
  <si>
    <t>NJ</t>
  </si>
  <si>
    <t>Connection Count</t>
  </si>
  <si>
    <t xml:space="preserve">Total   </t>
  </si>
  <si>
    <t>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</si>
</sst>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2" applyNumberFormat="1" applyFont="1"/>
    <xf numFmtId="164" fontId="0" fillId="2" borderId="0" xfId="2" applyNumberFormat="1" applyFont="1" applyFill="1"/>
    <xf numFmtId="0" fontId="2" fillId="0" borderId="0" xfId="0" applyFont="1"/>
    <xf numFmtId="10" fontId="0" fillId="0" borderId="0" xfId="2" applyNumberFormat="1" applyFont="1"/>
    <xf numFmtId="43" fontId="2" fillId="0" borderId="0" xfId="0" applyNumberFormat="1" applyFont="1"/>
    <xf numFmtId="43" fontId="0" fillId="0" borderId="1" xfId="1" applyFont="1" applyBorder="1"/>
    <xf numFmtId="43" fontId="0" fillId="0" borderId="0" xfId="1" applyFont="1" applyFill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2" xfId="1" applyNumberFormat="1" applyFont="1" applyBorder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Normal="100" workbookViewId="0">
      <selection activeCell="D29" sqref="D29"/>
    </sheetView>
  </sheetViews>
  <sheetFormatPr defaultRowHeight="15" x14ac:dyDescent="0.25"/>
  <cols>
    <col min="2" max="2" width="18.85546875" customWidth="1"/>
    <col min="3" max="3" width="26.28515625" bestFit="1" customWidth="1"/>
    <col min="4" max="8" width="14" bestFit="1" customWidth="1"/>
    <col min="9" max="9" width="12.85546875" bestFit="1" customWidth="1"/>
    <col min="10" max="10" width="12.28515625" bestFit="1" customWidth="1"/>
    <col min="14" max="14" width="11" bestFit="1" customWidth="1"/>
  </cols>
  <sheetData>
    <row r="1" spans="1:9" x14ac:dyDescent="0.25">
      <c r="A1" s="5" t="s">
        <v>31</v>
      </c>
    </row>
    <row r="2" spans="1:9" x14ac:dyDescent="0.25">
      <c r="A2" t="s">
        <v>32</v>
      </c>
    </row>
    <row r="4" spans="1:9" x14ac:dyDescent="0.25"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9" x14ac:dyDescent="0.25">
      <c r="C5" t="s">
        <v>18</v>
      </c>
      <c r="D5" s="1">
        <v>2147042.71</v>
      </c>
      <c r="E5" s="1">
        <v>2108267.1</v>
      </c>
      <c r="F5" s="1">
        <v>2657146.2000000007</v>
      </c>
      <c r="G5" s="1">
        <v>3232343.3200000008</v>
      </c>
      <c r="H5" s="1">
        <f>SUM(D5:G5)</f>
        <v>10144799.330000002</v>
      </c>
      <c r="I5" s="1"/>
    </row>
    <row r="6" spans="1:9" x14ac:dyDescent="0.25">
      <c r="C6" t="s">
        <v>19</v>
      </c>
      <c r="D6" s="1">
        <v>-1612327.15</v>
      </c>
      <c r="E6" s="1">
        <v>-1469496.72</v>
      </c>
      <c r="F6" s="1">
        <v>-2002130.3300000003</v>
      </c>
      <c r="G6" s="1">
        <v>-2140580.3199999998</v>
      </c>
      <c r="H6" s="1">
        <f>SUM(D6:G6)</f>
        <v>-7224534.5199999996</v>
      </c>
      <c r="I6" s="1"/>
    </row>
    <row r="7" spans="1:9" x14ac:dyDescent="0.25">
      <c r="C7" t="s">
        <v>11</v>
      </c>
      <c r="D7" s="9">
        <v>-30047.070000000003</v>
      </c>
      <c r="E7" s="9">
        <v>-30301.56</v>
      </c>
      <c r="F7" s="9">
        <v>-27968.640000000003</v>
      </c>
      <c r="G7" s="9">
        <v>-47391.87</v>
      </c>
      <c r="H7" s="1">
        <f>SUM(D7:G7)</f>
        <v>-135709.14000000001</v>
      </c>
      <c r="I7" s="1"/>
    </row>
    <row r="8" spans="1:9" x14ac:dyDescent="0.25">
      <c r="C8" t="s">
        <v>20</v>
      </c>
      <c r="D8" s="9">
        <v>-159942.44</v>
      </c>
      <c r="E8" s="9">
        <v>-186176.88999999996</v>
      </c>
      <c r="F8" s="9">
        <v>-137770.39000000001</v>
      </c>
      <c r="G8" s="9">
        <v>-280590.4500000003</v>
      </c>
      <c r="H8" s="1">
        <f>SUM(D8:G8)</f>
        <v>-764480.17000000027</v>
      </c>
      <c r="I8" s="1"/>
    </row>
    <row r="9" spans="1:9" x14ac:dyDescent="0.25">
      <c r="D9" s="8">
        <f>SUM(D5:D8)</f>
        <v>344726.05000000005</v>
      </c>
      <c r="E9" s="8">
        <f>SUM(E5:E8)</f>
        <v>422291.93000000011</v>
      </c>
      <c r="F9" s="8">
        <f>SUM(F5:F8)</f>
        <v>489276.84000000032</v>
      </c>
      <c r="G9" s="8">
        <f>SUM(G5:G8)</f>
        <v>763780.68000000063</v>
      </c>
      <c r="H9" s="8">
        <f>SUM(H5:H7)</f>
        <v>2784555.6700000023</v>
      </c>
      <c r="I9" s="1"/>
    </row>
    <row r="11" spans="1:9" x14ac:dyDescent="0.25">
      <c r="C11" t="s">
        <v>25</v>
      </c>
      <c r="D11" s="4">
        <v>7.3499999999999996E-2</v>
      </c>
      <c r="E11" s="4">
        <v>7.0000000000000007E-2</v>
      </c>
      <c r="F11" s="4">
        <v>5.62E-2</v>
      </c>
      <c r="G11" s="4">
        <v>5.1900000000000002E-2</v>
      </c>
      <c r="H11" s="3"/>
    </row>
    <row r="12" spans="1:9" x14ac:dyDescent="0.25">
      <c r="C12" t="s">
        <v>26</v>
      </c>
      <c r="D12" s="1">
        <f>D9*D11</f>
        <v>25337.364675000001</v>
      </c>
      <c r="E12" s="1">
        <f>E9*E11</f>
        <v>29560.43510000001</v>
      </c>
      <c r="F12" s="1">
        <f>F9*F11</f>
        <v>27497.358408000018</v>
      </c>
      <c r="G12" s="1">
        <f>G9*G11</f>
        <v>39640.217292000038</v>
      </c>
      <c r="H12" s="1">
        <f>SUM(D12:G12)</f>
        <v>122035.37547500007</v>
      </c>
      <c r="I12" s="2"/>
    </row>
    <row r="13" spans="1:9" x14ac:dyDescent="0.25">
      <c r="D13" s="1"/>
      <c r="E13" s="1"/>
      <c r="F13" s="1"/>
      <c r="G13" s="1"/>
    </row>
    <row r="14" spans="1:9" x14ac:dyDescent="0.25">
      <c r="C14" t="s">
        <v>21</v>
      </c>
      <c r="D14" s="1">
        <v>76675.640262935383</v>
      </c>
      <c r="E14" s="1">
        <v>77656.425012049789</v>
      </c>
      <c r="F14" s="1">
        <v>74768.288526253455</v>
      </c>
      <c r="G14" s="1">
        <v>104795.94947957127</v>
      </c>
      <c r="H14" s="1">
        <f>SUM(D14:G14)</f>
        <v>333896.30328080989</v>
      </c>
    </row>
    <row r="15" spans="1:9" x14ac:dyDescent="0.25">
      <c r="D15" s="1"/>
      <c r="E15" s="1"/>
      <c r="F15" s="1"/>
      <c r="G15" s="1"/>
    </row>
    <row r="16" spans="1:9" x14ac:dyDescent="0.25">
      <c r="C16" t="s">
        <v>22</v>
      </c>
      <c r="D16" s="1">
        <f>D12+D14</f>
        <v>102013.00493793539</v>
      </c>
      <c r="E16" s="1">
        <f>E12+E14</f>
        <v>107216.86011204979</v>
      </c>
      <c r="F16" s="1">
        <f>F12+F14</f>
        <v>102265.64693425347</v>
      </c>
      <c r="G16" s="1">
        <f>G12+G14</f>
        <v>144436.1667715713</v>
      </c>
      <c r="H16" s="1">
        <f>SUM(D16:G16)</f>
        <v>455931.6787558099</v>
      </c>
    </row>
    <row r="17" spans="2:10" x14ac:dyDescent="0.25">
      <c r="H17" s="2">
        <f>H16/12</f>
        <v>37994.306562984159</v>
      </c>
    </row>
    <row r="18" spans="2:10" x14ac:dyDescent="0.25">
      <c r="B18" s="10" t="s">
        <v>37</v>
      </c>
    </row>
    <row r="19" spans="2:10" x14ac:dyDescent="0.25">
      <c r="B19" s="11">
        <v>348</v>
      </c>
      <c r="C19" t="s">
        <v>27</v>
      </c>
      <c r="D19" s="6">
        <v>9.7397145256087322E-2</v>
      </c>
      <c r="E19" s="6">
        <v>9.7397145256087322E-2</v>
      </c>
      <c r="F19" s="6">
        <v>9.7397145256087322E-2</v>
      </c>
      <c r="G19" s="6">
        <v>9.7397145256087322E-2</v>
      </c>
    </row>
    <row r="20" spans="2:10" x14ac:dyDescent="0.25">
      <c r="B20" s="12">
        <v>3225</v>
      </c>
      <c r="C20" t="s">
        <v>28</v>
      </c>
      <c r="D20" s="6">
        <v>0.90260285474391266</v>
      </c>
      <c r="E20" s="6">
        <v>0.90260285474391266</v>
      </c>
      <c r="F20" s="6">
        <v>0.90260285474391266</v>
      </c>
      <c r="G20" s="6">
        <v>0.90260285474391266</v>
      </c>
    </row>
    <row r="21" spans="2:10" x14ac:dyDescent="0.25">
      <c r="B21" s="11">
        <f>SUM(B19:B20)</f>
        <v>3573</v>
      </c>
      <c r="C21" t="s">
        <v>38</v>
      </c>
    </row>
    <row r="22" spans="2:10" x14ac:dyDescent="0.25">
      <c r="H22" s="5" t="s">
        <v>30</v>
      </c>
      <c r="I22" s="5" t="s">
        <v>23</v>
      </c>
      <c r="J22" s="5" t="s">
        <v>24</v>
      </c>
    </row>
    <row r="23" spans="2:10" x14ac:dyDescent="0.25">
      <c r="C23" s="5" t="s">
        <v>29</v>
      </c>
      <c r="D23" s="7">
        <f>D16*D20</f>
        <v>92077.22947798534</v>
      </c>
      <c r="E23" s="7">
        <f>E16*E20</f>
        <v>96774.244013814881</v>
      </c>
      <c r="F23" s="7">
        <f>F16*F20</f>
        <v>92305.264865090241</v>
      </c>
      <c r="G23" s="7">
        <f>G16*G20</f>
        <v>130368.49645628811</v>
      </c>
      <c r="H23" s="2">
        <f>SUM(D23:G23)</f>
        <v>411525.23481317854</v>
      </c>
      <c r="I23" s="1">
        <v>445726</v>
      </c>
      <c r="J23" s="2">
        <f>H23-I23</f>
        <v>-34200.76518682146</v>
      </c>
    </row>
  </sheetData>
  <pageMargins left="0.7" right="0.7" top="0.75" bottom="0.75" header="0.3" footer="0.3"/>
  <pageSetup orientation="portrait" r:id="rId1"/>
  <headerFooter>
    <oddHeader>&amp;RREDACTED</oddHeader>
    <oddFooter>&amp;R&amp;8Case No. 2022-00432
Bluegrass Water's Response to PSC 3-18
Exhibit PSC 3-18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view="pageLayout" topLeftCell="A31" zoomScaleNormal="100" workbookViewId="0">
      <selection activeCell="D20" sqref="D20"/>
    </sheetView>
  </sheetViews>
  <sheetFormatPr defaultRowHeight="15" x14ac:dyDescent="0.25"/>
  <sheetData>
    <row r="2" spans="1:1" ht="46.5" x14ac:dyDescent="0.7">
      <c r="A2" s="13" t="s">
        <v>39</v>
      </c>
    </row>
  </sheetData>
  <pageMargins left="0.7" right="0.7" top="0.75" bottom="0.75" header="0.3" footer="0.3"/>
  <pageSetup orientation="portrait" r:id="rId1"/>
  <headerFooter>
    <oddFooter>&amp;R&amp;8Case No. 2022-00432
Bluegrass Water's Response to PSC 3-18
Exhibit PSC 3-18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topLeftCell="A25" zoomScaleNormal="90" workbookViewId="0">
      <selection activeCell="M21" sqref="M21"/>
    </sheetView>
  </sheetViews>
  <sheetFormatPr defaultRowHeight="15" x14ac:dyDescent="0.25"/>
  <sheetData>
    <row r="1" spans="1:4" x14ac:dyDescent="0.25">
      <c r="A1" s="5" t="s">
        <v>31</v>
      </c>
    </row>
    <row r="2" spans="1:4" x14ac:dyDescent="0.25">
      <c r="A2" t="s">
        <v>32</v>
      </c>
    </row>
    <row r="4" spans="1:4" x14ac:dyDescent="0.25">
      <c r="B4" t="s">
        <v>0</v>
      </c>
      <c r="C4" t="s">
        <v>1</v>
      </c>
    </row>
    <row r="5" spans="1:4" x14ac:dyDescent="0.25">
      <c r="B5" t="s">
        <v>2</v>
      </c>
      <c r="C5" t="s">
        <v>3</v>
      </c>
    </row>
    <row r="6" spans="1:4" x14ac:dyDescent="0.25">
      <c r="C6" t="s">
        <v>4</v>
      </c>
      <c r="D6" t="s">
        <v>34</v>
      </c>
    </row>
    <row r="7" spans="1:4" x14ac:dyDescent="0.25">
      <c r="C7" t="s">
        <v>9</v>
      </c>
      <c r="D7" t="s">
        <v>5</v>
      </c>
    </row>
    <row r="8" spans="1:4" x14ac:dyDescent="0.25">
      <c r="C8" t="s">
        <v>6</v>
      </c>
      <c r="D8" t="s">
        <v>7</v>
      </c>
    </row>
    <row r="9" spans="1:4" x14ac:dyDescent="0.25">
      <c r="C9" t="s">
        <v>36</v>
      </c>
      <c r="D9" t="s">
        <v>35</v>
      </c>
    </row>
    <row r="10" spans="1:4" x14ac:dyDescent="0.25">
      <c r="C10" t="s">
        <v>8</v>
      </c>
      <c r="D10" t="s">
        <v>10</v>
      </c>
    </row>
    <row r="11" spans="1:4" x14ac:dyDescent="0.25">
      <c r="C11" t="s">
        <v>17</v>
      </c>
      <c r="D11" t="s">
        <v>33</v>
      </c>
    </row>
  </sheetData>
  <pageMargins left="0.7" right="0.7" top="0.75" bottom="0.75" header="0.3" footer="0.3"/>
  <pageSetup orientation="portrait" verticalDpi="0" r:id="rId1"/>
  <headerFooter>
    <oddHeader>&amp;RREDACTED</oddHeader>
    <oddFooter>&amp;R&amp;8Case No. 2022-00432
Bluegrass Water's Response to PSC 3-18
Exhibit PSC 3-18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CD313-52B2-4A8F-8C80-129B6253B38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cc29f954-72e5-4988-94c8-6074c4013efb"/>
    <ds:schemaRef ds:uri="http://schemas.microsoft.com/office/infopath/2007/PartnerControls"/>
    <ds:schemaRef ds:uri="219c5758-d311-4f49-8eb7-a0c3721624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9BCD36-8B64-4DD6-9ADB-9C92070571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52942-527E-4B16-A060-108DD4208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OHA Calc</vt:lpstr>
      <vt:lpstr>Confidential</vt:lpstr>
      <vt:lpstr>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INGLE, KERRY</cp:lastModifiedBy>
  <dcterms:created xsi:type="dcterms:W3CDTF">2022-06-14T15:00:19Z</dcterms:created>
  <dcterms:modified xsi:type="dcterms:W3CDTF">2023-06-16T21:39:40Z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