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Supplemental Filing to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AB19" i="1"/>
  <c r="Q7" i="1"/>
  <c r="R7" i="1"/>
  <c r="T7" i="1"/>
  <c r="Y7" i="1"/>
  <c r="Z7" i="1"/>
  <c r="AB7" i="1"/>
  <c r="AG7" i="1"/>
  <c r="AH7" i="1"/>
  <c r="AJ7" i="1"/>
  <c r="AO7" i="1"/>
  <c r="AP7" i="1"/>
  <c r="D19" i="1"/>
  <c r="E19" i="1"/>
  <c r="H7" i="1"/>
  <c r="I7" i="1"/>
  <c r="K7" i="1"/>
  <c r="M19" i="1"/>
  <c r="O7" i="1"/>
  <c r="P7" i="1"/>
  <c r="S7" i="1"/>
  <c r="W7" i="1"/>
  <c r="X7" i="1"/>
  <c r="AA7" i="1"/>
  <c r="AE7" i="1"/>
  <c r="AF7" i="1"/>
  <c r="AI7" i="1"/>
  <c r="AM7" i="1"/>
  <c r="AN7" i="1" l="1"/>
  <c r="AL7" i="1"/>
  <c r="AD7" i="1"/>
  <c r="V19" i="1"/>
  <c r="V7" i="1"/>
  <c r="N19" i="1"/>
  <c r="N7" i="1"/>
  <c r="F19" i="1"/>
  <c r="F7" i="1"/>
  <c r="AK7" i="1"/>
  <c r="AC7" i="1"/>
  <c r="U7" i="1"/>
  <c r="E7" i="1"/>
  <c r="K19" i="1"/>
  <c r="D7" i="1"/>
  <c r="Z19" i="1"/>
  <c r="Y19" i="1"/>
  <c r="Q19" i="1"/>
  <c r="I19" i="1"/>
  <c r="X19" i="1"/>
  <c r="P19" i="1"/>
  <c r="H19" i="1"/>
  <c r="W19" i="1"/>
  <c r="O19" i="1"/>
  <c r="G19" i="1"/>
  <c r="S18" i="1" l="1"/>
  <c r="S19" i="1" s="1"/>
  <c r="T18" i="1"/>
  <c r="AD18" i="1"/>
  <c r="AD19" i="1" s="1"/>
  <c r="AH18" i="1"/>
  <c r="AK18" i="1"/>
  <c r="AK19" i="1" s="1"/>
  <c r="AL18" i="1"/>
  <c r="AM18" i="1"/>
  <c r="AM19" i="1" s="1"/>
  <c r="AO23" i="1"/>
  <c r="AO22" i="1"/>
  <c r="AO10" i="1"/>
  <c r="AO11" i="1" s="1"/>
  <c r="AN10" i="1"/>
  <c r="AN22" i="1"/>
  <c r="AK10" i="1"/>
  <c r="AK11" i="1" s="1"/>
  <c r="AK22" i="1"/>
  <c r="AI10" i="1"/>
  <c r="AI11" i="1" s="1"/>
  <c r="AI22" i="1"/>
  <c r="AP18" i="1"/>
  <c r="AN18" i="1"/>
  <c r="AO18" i="1"/>
  <c r="AA18" i="1"/>
  <c r="AJ18" i="1"/>
  <c r="AI18" i="1"/>
  <c r="AI19" i="1" s="1"/>
  <c r="AG18" i="1"/>
  <c r="AF18" i="1"/>
  <c r="AE18" i="1"/>
  <c r="AE19" i="1" s="1"/>
  <c r="AE23" i="1"/>
  <c r="AC18" i="1"/>
  <c r="R18" i="1"/>
  <c r="U18" i="1"/>
  <c r="D23" i="1"/>
  <c r="D11" i="1"/>
  <c r="AM23" i="1"/>
  <c r="AD23" i="1"/>
  <c r="AB23" i="1"/>
  <c r="Z23" i="1"/>
  <c r="Y23" i="1"/>
  <c r="X23" i="1"/>
  <c r="W23" i="1"/>
  <c r="V23" i="1"/>
  <c r="S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M20" i="1"/>
  <c r="AK20" i="1"/>
  <c r="AD20" i="1"/>
  <c r="AB20" i="1"/>
  <c r="Z20" i="1"/>
  <c r="Y20" i="1"/>
  <c r="X20" i="1"/>
  <c r="W20" i="1"/>
  <c r="V20" i="1"/>
  <c r="S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P11" i="1"/>
  <c r="AN11" i="1"/>
  <c r="AM11" i="1"/>
  <c r="AL11" i="1"/>
  <c r="AJ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K11" i="1"/>
  <c r="I11" i="1"/>
  <c r="H11" i="1"/>
  <c r="F11" i="1"/>
  <c r="E11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L8" i="1"/>
  <c r="K8" i="1"/>
  <c r="I8" i="1"/>
  <c r="H8" i="1"/>
  <c r="G8" i="1"/>
  <c r="F8" i="1"/>
  <c r="D8" i="1"/>
  <c r="E8" i="1"/>
  <c r="G6" i="1"/>
  <c r="G7" i="1" s="1"/>
  <c r="L6" i="1"/>
  <c r="L7" i="1" s="1"/>
  <c r="M6" i="1"/>
  <c r="M7" i="1" s="1"/>
  <c r="J6" i="1"/>
  <c r="J7" i="1" s="1"/>
  <c r="J18" i="1"/>
  <c r="J19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M8" i="1" l="1"/>
  <c r="G11" i="1"/>
  <c r="AG19" i="1"/>
  <c r="AG20" i="1" s="1"/>
  <c r="AL23" i="1"/>
  <c r="AL19" i="1"/>
  <c r="U19" i="1"/>
  <c r="U20" i="1" s="1"/>
  <c r="AJ23" i="1"/>
  <c r="AJ19" i="1"/>
  <c r="AJ20" i="1" s="1"/>
  <c r="J11" i="1"/>
  <c r="R23" i="1"/>
  <c r="R19" i="1"/>
  <c r="AA23" i="1"/>
  <c r="AA19" i="1"/>
  <c r="AH23" i="1"/>
  <c r="AH19" i="1"/>
  <c r="AF23" i="1"/>
  <c r="AF19" i="1"/>
  <c r="AC23" i="1"/>
  <c r="AC19" i="1"/>
  <c r="AO19" i="1"/>
  <c r="AO20" i="1" s="1"/>
  <c r="J8" i="1"/>
  <c r="L11" i="1"/>
  <c r="AN19" i="1"/>
  <c r="AN20" i="1" s="1"/>
  <c r="T19" i="1"/>
  <c r="T20" i="1" s="1"/>
  <c r="M11" i="1"/>
  <c r="AP19" i="1"/>
  <c r="AP20" i="1" s="1"/>
  <c r="T23" i="1"/>
  <c r="AH20" i="1"/>
  <c r="AK23" i="1"/>
  <c r="AL20" i="1"/>
  <c r="AI23" i="1"/>
  <c r="AP23" i="1"/>
  <c r="AN23" i="1"/>
  <c r="AA20" i="1"/>
  <c r="AI20" i="1"/>
  <c r="AG23" i="1"/>
  <c r="AF20" i="1"/>
  <c r="AE20" i="1"/>
  <c r="AC20" i="1"/>
  <c r="R20" i="1"/>
  <c r="U23" i="1"/>
</calcChain>
</file>

<file path=xl/sharedStrings.xml><?xml version="1.0" encoding="utf-8"?>
<sst xmlns="http://schemas.openxmlformats.org/spreadsheetml/2006/main" count="13" uniqueCount="11">
  <si>
    <t>Total Medical Insurance Cost</t>
  </si>
  <si>
    <t>Capitalized Medical Insurance Cost</t>
  </si>
  <si>
    <t>Expensed Medical Insurance Cost</t>
  </si>
  <si>
    <t>Employee-Paid Total</t>
  </si>
  <si>
    <t>Employer-Paid Total</t>
  </si>
  <si>
    <t>Total Dental Insurance Cost</t>
  </si>
  <si>
    <t>Capitalized Dental Insurance Cost</t>
  </si>
  <si>
    <t>Expensed Dental Insurance Cost</t>
  </si>
  <si>
    <t>% Capitalized</t>
  </si>
  <si>
    <t>CSWR, LLC</t>
  </si>
  <si>
    <t>Medical.Dental benefit 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</si>
</sst>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43" fontId="0" fillId="0" borderId="0" xfId="1" applyFont="1" applyFill="1"/>
    <xf numFmtId="43" fontId="0" fillId="0" borderId="0" xfId="1" applyFont="1" applyFill="1" applyAlignment="1">
      <alignment horizontal="left" indent="1"/>
    </xf>
    <xf numFmtId="43" fontId="0" fillId="0" borderId="0" xfId="0" applyNumberFormat="1" applyFill="1"/>
    <xf numFmtId="0" fontId="0" fillId="0" borderId="0" xfId="0" applyFill="1" applyAlignment="1">
      <alignment horizontal="left" indent="1"/>
    </xf>
    <xf numFmtId="10" fontId="0" fillId="0" borderId="0" xfId="2" applyNumberFormat="1" applyFont="1" applyFill="1"/>
    <xf numFmtId="0" fontId="2" fillId="0" borderId="0" xfId="0" applyFont="1" applyFill="1"/>
    <xf numFmtId="164" fontId="2" fillId="0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abSelected="1" view="pageLayout" topLeftCell="A22" zoomScaleNormal="85" workbookViewId="0">
      <selection activeCell="H20" sqref="H20"/>
    </sheetView>
  </sheetViews>
  <sheetFormatPr defaultRowHeight="15" x14ac:dyDescent="0.25"/>
  <cols>
    <col min="1" max="2" width="9.140625" style="1"/>
    <col min="3" max="3" width="37.140625" style="1" bestFit="1" customWidth="1"/>
    <col min="4" max="11" width="11.5703125" style="1" bestFit="1" customWidth="1"/>
    <col min="12" max="12" width="13.7109375" style="1" bestFit="1" customWidth="1"/>
    <col min="13" max="13" width="11.5703125" style="1" bestFit="1" customWidth="1"/>
    <col min="14" max="14" width="13.28515625" style="1" bestFit="1" customWidth="1"/>
    <col min="15" max="15" width="12.85546875" style="1" bestFit="1" customWidth="1"/>
    <col min="16" max="23" width="11.5703125" style="1" bestFit="1" customWidth="1"/>
    <col min="24" max="24" width="13.7109375" style="1" bestFit="1" customWidth="1"/>
    <col min="25" max="25" width="11.5703125" style="1" bestFit="1" customWidth="1"/>
    <col min="26" max="26" width="13.28515625" style="1" bestFit="1" customWidth="1"/>
    <col min="27" max="27" width="13" style="1" bestFit="1" customWidth="1"/>
    <col min="28" max="35" width="11.5703125" style="1" bestFit="1" customWidth="1"/>
    <col min="36" max="36" width="13.85546875" style="1" bestFit="1" customWidth="1"/>
    <col min="37" max="37" width="11.5703125" style="1" bestFit="1" customWidth="1"/>
    <col min="38" max="38" width="13.28515625" style="1" bestFit="1" customWidth="1"/>
    <col min="39" max="39" width="12.85546875" style="1" bestFit="1" customWidth="1"/>
    <col min="40" max="42" width="13.28515625" style="1" bestFit="1" customWidth="1"/>
    <col min="43" max="16384" width="9.140625" style="1"/>
  </cols>
  <sheetData>
    <row r="1" spans="1:42" x14ac:dyDescent="0.25">
      <c r="A1" s="7" t="s">
        <v>9</v>
      </c>
    </row>
    <row r="2" spans="1:42" x14ac:dyDescent="0.25">
      <c r="A2" s="1" t="s">
        <v>10</v>
      </c>
    </row>
    <row r="5" spans="1:42" s="7" customFormat="1" x14ac:dyDescent="0.25">
      <c r="D5" s="8">
        <v>43861</v>
      </c>
      <c r="E5" s="8">
        <f>EOMONTH(D5,1)</f>
        <v>43890</v>
      </c>
      <c r="F5" s="8">
        <f t="shared" ref="F5:AP5" si="0">EOMONTH(E5,1)</f>
        <v>43921</v>
      </c>
      <c r="G5" s="8">
        <f t="shared" si="0"/>
        <v>43951</v>
      </c>
      <c r="H5" s="8">
        <f t="shared" si="0"/>
        <v>43982</v>
      </c>
      <c r="I5" s="8">
        <f t="shared" si="0"/>
        <v>44012</v>
      </c>
      <c r="J5" s="8">
        <f t="shared" si="0"/>
        <v>44043</v>
      </c>
      <c r="K5" s="8">
        <f t="shared" si="0"/>
        <v>44074</v>
      </c>
      <c r="L5" s="8">
        <f t="shared" si="0"/>
        <v>44104</v>
      </c>
      <c r="M5" s="8">
        <f t="shared" si="0"/>
        <v>44135</v>
      </c>
      <c r="N5" s="8">
        <f t="shared" si="0"/>
        <v>44165</v>
      </c>
      <c r="O5" s="8">
        <f t="shared" si="0"/>
        <v>44196</v>
      </c>
      <c r="P5" s="8">
        <f t="shared" si="0"/>
        <v>44227</v>
      </c>
      <c r="Q5" s="8">
        <f t="shared" si="0"/>
        <v>44255</v>
      </c>
      <c r="R5" s="8">
        <f t="shared" si="0"/>
        <v>44286</v>
      </c>
      <c r="S5" s="8">
        <f t="shared" si="0"/>
        <v>44316</v>
      </c>
      <c r="T5" s="8">
        <f t="shared" si="0"/>
        <v>44347</v>
      </c>
      <c r="U5" s="8">
        <f t="shared" si="0"/>
        <v>44377</v>
      </c>
      <c r="V5" s="8">
        <f t="shared" si="0"/>
        <v>44408</v>
      </c>
      <c r="W5" s="8">
        <f t="shared" si="0"/>
        <v>44439</v>
      </c>
      <c r="X5" s="8">
        <f t="shared" si="0"/>
        <v>44469</v>
      </c>
      <c r="Y5" s="8">
        <f t="shared" si="0"/>
        <v>44500</v>
      </c>
      <c r="Z5" s="8">
        <f t="shared" si="0"/>
        <v>44530</v>
      </c>
      <c r="AA5" s="8">
        <f t="shared" si="0"/>
        <v>44561</v>
      </c>
      <c r="AB5" s="8">
        <f t="shared" si="0"/>
        <v>44592</v>
      </c>
      <c r="AC5" s="8">
        <f t="shared" si="0"/>
        <v>44620</v>
      </c>
      <c r="AD5" s="8">
        <f t="shared" si="0"/>
        <v>44651</v>
      </c>
      <c r="AE5" s="8">
        <f t="shared" si="0"/>
        <v>44681</v>
      </c>
      <c r="AF5" s="8">
        <f t="shared" si="0"/>
        <v>44712</v>
      </c>
      <c r="AG5" s="8">
        <f t="shared" si="0"/>
        <v>44742</v>
      </c>
      <c r="AH5" s="8">
        <f t="shared" si="0"/>
        <v>44773</v>
      </c>
      <c r="AI5" s="8">
        <f t="shared" si="0"/>
        <v>44804</v>
      </c>
      <c r="AJ5" s="8">
        <f t="shared" si="0"/>
        <v>44834</v>
      </c>
      <c r="AK5" s="8">
        <f t="shared" si="0"/>
        <v>44865</v>
      </c>
      <c r="AL5" s="8">
        <f t="shared" si="0"/>
        <v>44895</v>
      </c>
      <c r="AM5" s="8">
        <f t="shared" si="0"/>
        <v>44926</v>
      </c>
      <c r="AN5" s="8">
        <f t="shared" si="0"/>
        <v>44957</v>
      </c>
      <c r="AO5" s="8">
        <f t="shared" si="0"/>
        <v>44985</v>
      </c>
      <c r="AP5" s="8">
        <f t="shared" si="0"/>
        <v>45016</v>
      </c>
    </row>
    <row r="6" spans="1:42" s="2" customFormat="1" x14ac:dyDescent="0.25">
      <c r="C6" s="2" t="s">
        <v>0</v>
      </c>
      <c r="E6" s="2">
        <v>39956.5</v>
      </c>
      <c r="F6" s="2">
        <v>40440.400000000001</v>
      </c>
      <c r="G6" s="2">
        <f>46075.2-115</f>
        <v>45960.2</v>
      </c>
      <c r="H6" s="2">
        <v>48512.66</v>
      </c>
      <c r="I6" s="2">
        <v>56478.7</v>
      </c>
      <c r="J6" s="2">
        <f>49476.41-120-381.55-9895.28</f>
        <v>39079.58</v>
      </c>
      <c r="K6" s="2">
        <v>56452.59</v>
      </c>
      <c r="L6" s="2">
        <f>46776.39-115</f>
        <v>46661.39</v>
      </c>
      <c r="M6" s="2">
        <f>49491.38-130</f>
        <v>49361.38</v>
      </c>
      <c r="N6" s="2">
        <v>57773.8</v>
      </c>
      <c r="O6" s="2">
        <v>57398.71</v>
      </c>
      <c r="P6" s="2">
        <v>59071.07</v>
      </c>
      <c r="Q6" s="2">
        <v>60807.34</v>
      </c>
      <c r="R6" s="2">
        <v>54398.15</v>
      </c>
      <c r="S6" s="2">
        <v>50601.62</v>
      </c>
      <c r="T6" s="2">
        <v>49889.08</v>
      </c>
      <c r="U6" s="2">
        <v>52794.51</v>
      </c>
      <c r="V6" s="2">
        <v>54659.08</v>
      </c>
      <c r="W6" s="2">
        <v>56671.24</v>
      </c>
      <c r="X6" s="2">
        <v>60269.87</v>
      </c>
      <c r="Y6" s="2">
        <v>65656.25</v>
      </c>
      <c r="Z6" s="2">
        <v>67334.789999999994</v>
      </c>
      <c r="AA6" s="2">
        <v>58763.63</v>
      </c>
      <c r="AC6" s="2">
        <v>62000.82</v>
      </c>
      <c r="AD6" s="2">
        <v>62000.82</v>
      </c>
      <c r="AE6" s="2">
        <v>72949.649999999994</v>
      </c>
      <c r="AF6" s="2">
        <v>72315.429999999993</v>
      </c>
      <c r="AG6" s="2">
        <v>85684.5</v>
      </c>
      <c r="AH6" s="2">
        <v>95818.559999999998</v>
      </c>
      <c r="AI6" s="2">
        <v>95831.43</v>
      </c>
      <c r="AJ6" s="2">
        <v>92343.97</v>
      </c>
      <c r="AK6" s="2">
        <v>98480.43</v>
      </c>
      <c r="AL6" s="2">
        <v>102170.44</v>
      </c>
      <c r="AM6" s="2">
        <v>122104.48</v>
      </c>
      <c r="AN6" s="2">
        <v>108816.53</v>
      </c>
      <c r="AO6" s="2">
        <v>108816.53</v>
      </c>
      <c r="AP6" s="2">
        <v>119851.17</v>
      </c>
    </row>
    <row r="7" spans="1:42" s="2" customFormat="1" x14ac:dyDescent="0.25">
      <c r="C7" s="3" t="s">
        <v>1</v>
      </c>
      <c r="D7" s="2">
        <f t="shared" ref="D7:AP7" si="1">D6*D27</f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  <c r="Q7" s="2">
        <f t="shared" si="1"/>
        <v>0</v>
      </c>
      <c r="R7" s="2">
        <f t="shared" si="1"/>
        <v>0</v>
      </c>
      <c r="S7" s="2">
        <f t="shared" si="1"/>
        <v>0</v>
      </c>
      <c r="T7" s="2">
        <f t="shared" si="1"/>
        <v>0</v>
      </c>
      <c r="U7" s="2">
        <f t="shared" si="1"/>
        <v>728.11580444768788</v>
      </c>
      <c r="V7" s="2">
        <f t="shared" si="1"/>
        <v>0</v>
      </c>
      <c r="W7" s="2">
        <f t="shared" si="1"/>
        <v>0</v>
      </c>
      <c r="X7" s="2">
        <f t="shared" si="1"/>
        <v>103.13183336731539</v>
      </c>
      <c r="Y7" s="2">
        <f t="shared" si="1"/>
        <v>114.168797285468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1709.236891733688</v>
      </c>
      <c r="AD7" s="2">
        <f t="shared" si="1"/>
        <v>2547.8172867887051</v>
      </c>
      <c r="AE7" s="2">
        <f t="shared" si="1"/>
        <v>0</v>
      </c>
      <c r="AF7" s="2">
        <f t="shared" si="1"/>
        <v>0</v>
      </c>
      <c r="AG7" s="2">
        <f t="shared" si="1"/>
        <v>10126.975843179915</v>
      </c>
      <c r="AH7" s="2">
        <f t="shared" si="1"/>
        <v>0</v>
      </c>
      <c r="AI7" s="2">
        <f t="shared" si="1"/>
        <v>0</v>
      </c>
      <c r="AJ7" s="2">
        <f t="shared" si="1"/>
        <v>12477.742875132746</v>
      </c>
      <c r="AK7" s="2">
        <f t="shared" si="1"/>
        <v>0</v>
      </c>
      <c r="AL7" s="2">
        <f t="shared" si="1"/>
        <v>0</v>
      </c>
      <c r="AM7" s="2">
        <f t="shared" si="1"/>
        <v>14471.675706902348</v>
      </c>
      <c r="AN7" s="2">
        <f t="shared" si="1"/>
        <v>0</v>
      </c>
      <c r="AO7" s="2">
        <f t="shared" si="1"/>
        <v>0</v>
      </c>
      <c r="AP7" s="2">
        <f t="shared" si="1"/>
        <v>0</v>
      </c>
    </row>
    <row r="8" spans="1:42" s="2" customFormat="1" x14ac:dyDescent="0.25">
      <c r="C8" s="3" t="s">
        <v>2</v>
      </c>
      <c r="D8" s="2">
        <f>D6-D7</f>
        <v>0</v>
      </c>
      <c r="E8" s="2">
        <f>E6-E7</f>
        <v>39956.5</v>
      </c>
      <c r="F8" s="2">
        <f t="shared" ref="F8:AP8" si="2">F6-F7</f>
        <v>40440.400000000001</v>
      </c>
      <c r="G8" s="2">
        <f t="shared" si="2"/>
        <v>45960.2</v>
      </c>
      <c r="H8" s="2">
        <f t="shared" si="2"/>
        <v>48512.66</v>
      </c>
      <c r="I8" s="2">
        <f t="shared" si="2"/>
        <v>56478.7</v>
      </c>
      <c r="J8" s="2">
        <f t="shared" si="2"/>
        <v>39079.58</v>
      </c>
      <c r="K8" s="2">
        <f t="shared" si="2"/>
        <v>56452.59</v>
      </c>
      <c r="L8" s="2">
        <f t="shared" si="2"/>
        <v>46661.39</v>
      </c>
      <c r="M8" s="2">
        <f t="shared" si="2"/>
        <v>49361.38</v>
      </c>
      <c r="N8" s="2">
        <f t="shared" si="2"/>
        <v>57773.8</v>
      </c>
      <c r="O8" s="2">
        <f t="shared" si="2"/>
        <v>57398.71</v>
      </c>
      <c r="P8" s="2">
        <f t="shared" si="2"/>
        <v>59071.07</v>
      </c>
      <c r="Q8" s="2">
        <f t="shared" si="2"/>
        <v>60807.34</v>
      </c>
      <c r="R8" s="2">
        <f t="shared" si="2"/>
        <v>54398.15</v>
      </c>
      <c r="S8" s="2">
        <f t="shared" si="2"/>
        <v>50601.62</v>
      </c>
      <c r="T8" s="2">
        <f t="shared" si="2"/>
        <v>49889.08</v>
      </c>
      <c r="U8" s="2">
        <f t="shared" si="2"/>
        <v>52066.394195552311</v>
      </c>
      <c r="V8" s="2">
        <f t="shared" si="2"/>
        <v>54659.08</v>
      </c>
      <c r="W8" s="2">
        <f t="shared" si="2"/>
        <v>56671.24</v>
      </c>
      <c r="X8" s="2">
        <f t="shared" si="2"/>
        <v>60166.738166632684</v>
      </c>
      <c r="Y8" s="2">
        <f t="shared" si="2"/>
        <v>65542.081202714529</v>
      </c>
      <c r="Z8" s="2">
        <f t="shared" si="2"/>
        <v>67334.789999999994</v>
      </c>
      <c r="AA8" s="2">
        <f t="shared" si="2"/>
        <v>58763.63</v>
      </c>
      <c r="AB8" s="2">
        <f t="shared" si="2"/>
        <v>0</v>
      </c>
      <c r="AC8" s="2">
        <f t="shared" si="2"/>
        <v>60291.583108266314</v>
      </c>
      <c r="AD8" s="2">
        <f t="shared" si="2"/>
        <v>59453.002713211295</v>
      </c>
      <c r="AE8" s="2">
        <f t="shared" si="2"/>
        <v>72949.649999999994</v>
      </c>
      <c r="AF8" s="2">
        <f t="shared" si="2"/>
        <v>72315.429999999993</v>
      </c>
      <c r="AG8" s="2">
        <f t="shared" si="2"/>
        <v>75557.524156820087</v>
      </c>
      <c r="AH8" s="2">
        <f t="shared" si="2"/>
        <v>95818.559999999998</v>
      </c>
      <c r="AI8" s="2">
        <f t="shared" si="2"/>
        <v>95831.43</v>
      </c>
      <c r="AJ8" s="2">
        <f t="shared" si="2"/>
        <v>79866.227124867262</v>
      </c>
      <c r="AK8" s="2">
        <f t="shared" si="2"/>
        <v>98480.43</v>
      </c>
      <c r="AL8" s="2">
        <f t="shared" si="2"/>
        <v>102170.44</v>
      </c>
      <c r="AM8" s="2">
        <f t="shared" si="2"/>
        <v>107632.80429309765</v>
      </c>
      <c r="AN8" s="2">
        <f t="shared" si="2"/>
        <v>108816.53</v>
      </c>
      <c r="AO8" s="2">
        <f t="shared" si="2"/>
        <v>108816.53</v>
      </c>
      <c r="AP8" s="2">
        <f t="shared" si="2"/>
        <v>119851.17</v>
      </c>
    </row>
    <row r="9" spans="1:42" s="2" customFormat="1" x14ac:dyDescent="0.25"/>
    <row r="10" spans="1:42" s="2" customFormat="1" x14ac:dyDescent="0.25">
      <c r="C10" s="2" t="s">
        <v>3</v>
      </c>
      <c r="P10" s="2">
        <v>528.38</v>
      </c>
      <c r="Q10" s="2">
        <v>544.11</v>
      </c>
      <c r="R10" s="2">
        <v>549.27</v>
      </c>
      <c r="S10" s="2">
        <v>549.27</v>
      </c>
      <c r="T10" s="2">
        <v>549.27</v>
      </c>
      <c r="U10" s="2">
        <v>549.27</v>
      </c>
      <c r="V10" s="2">
        <v>56.48</v>
      </c>
      <c r="W10" s="2">
        <v>1112.68</v>
      </c>
      <c r="X10" s="2">
        <v>606.41999999999996</v>
      </c>
      <c r="Y10" s="2">
        <v>574.64</v>
      </c>
      <c r="Z10" s="2">
        <v>597.80999999999995</v>
      </c>
      <c r="AA10" s="2">
        <v>612.83000000000004</v>
      </c>
      <c r="AB10" s="2">
        <v>612.92999999999995</v>
      </c>
      <c r="AC10" s="2">
        <v>605.14</v>
      </c>
      <c r="AD10" s="2">
        <v>636.1</v>
      </c>
      <c r="AE10" s="2">
        <v>725.15</v>
      </c>
      <c r="AF10" s="2">
        <v>782.21</v>
      </c>
      <c r="AG10" s="2">
        <v>873.52</v>
      </c>
      <c r="AH10" s="2">
        <v>915.09</v>
      </c>
      <c r="AI10" s="2">
        <f>856.68+74.28</f>
        <v>930.95999999999992</v>
      </c>
      <c r="AJ10" s="2">
        <v>955.96</v>
      </c>
      <c r="AK10" s="2">
        <f>74.28+972.99</f>
        <v>1047.27</v>
      </c>
      <c r="AL10" s="2">
        <v>1072.1400000000001</v>
      </c>
      <c r="AM10" s="2">
        <v>1088.8399999999999</v>
      </c>
      <c r="AN10" s="2">
        <f>90.98+1005.52</f>
        <v>1096.5</v>
      </c>
      <c r="AO10" s="2">
        <f>115.84+1038.74</f>
        <v>1154.58</v>
      </c>
      <c r="AP10" s="2">
        <v>1179.46</v>
      </c>
    </row>
    <row r="11" spans="1:42" s="2" customFormat="1" x14ac:dyDescent="0.25">
      <c r="C11" s="2" t="s">
        <v>4</v>
      </c>
      <c r="D11" s="2">
        <f>D6-D10</f>
        <v>0</v>
      </c>
      <c r="E11" s="2">
        <f>E6-E10</f>
        <v>39956.5</v>
      </c>
      <c r="F11" s="2">
        <f t="shared" ref="F11:AP11" si="3">F6-F10</f>
        <v>40440.400000000001</v>
      </c>
      <c r="G11" s="2">
        <f t="shared" si="3"/>
        <v>45960.2</v>
      </c>
      <c r="H11" s="2">
        <f t="shared" si="3"/>
        <v>48512.66</v>
      </c>
      <c r="I11" s="2">
        <f t="shared" si="3"/>
        <v>56478.7</v>
      </c>
      <c r="J11" s="2">
        <f t="shared" si="3"/>
        <v>39079.58</v>
      </c>
      <c r="K11" s="2">
        <f t="shared" si="3"/>
        <v>56452.59</v>
      </c>
      <c r="L11" s="2">
        <f t="shared" si="3"/>
        <v>46661.39</v>
      </c>
      <c r="M11" s="2">
        <f t="shared" si="3"/>
        <v>49361.38</v>
      </c>
      <c r="N11" s="2">
        <f t="shared" si="3"/>
        <v>57773.8</v>
      </c>
      <c r="O11" s="2">
        <f t="shared" si="3"/>
        <v>57398.71</v>
      </c>
      <c r="P11" s="2">
        <f t="shared" si="3"/>
        <v>58542.69</v>
      </c>
      <c r="Q11" s="2">
        <f t="shared" si="3"/>
        <v>60263.229999999996</v>
      </c>
      <c r="R11" s="2">
        <f t="shared" si="3"/>
        <v>53848.880000000005</v>
      </c>
      <c r="S11" s="2">
        <f t="shared" si="3"/>
        <v>50052.350000000006</v>
      </c>
      <c r="T11" s="2">
        <f t="shared" si="3"/>
        <v>49339.810000000005</v>
      </c>
      <c r="U11" s="2">
        <f t="shared" si="3"/>
        <v>52245.240000000005</v>
      </c>
      <c r="V11" s="2">
        <f t="shared" si="3"/>
        <v>54602.6</v>
      </c>
      <c r="W11" s="2">
        <f t="shared" si="3"/>
        <v>55558.559999999998</v>
      </c>
      <c r="X11" s="2">
        <f t="shared" si="3"/>
        <v>59663.450000000004</v>
      </c>
      <c r="Y11" s="2">
        <f t="shared" si="3"/>
        <v>65081.61</v>
      </c>
      <c r="Z11" s="2">
        <f t="shared" si="3"/>
        <v>66736.98</v>
      </c>
      <c r="AA11" s="2">
        <f t="shared" si="3"/>
        <v>58150.799999999996</v>
      </c>
      <c r="AB11" s="2">
        <f t="shared" si="3"/>
        <v>-612.92999999999995</v>
      </c>
      <c r="AC11" s="2">
        <f t="shared" si="3"/>
        <v>61395.68</v>
      </c>
      <c r="AD11" s="2">
        <f t="shared" si="3"/>
        <v>61364.72</v>
      </c>
      <c r="AE11" s="2">
        <f t="shared" si="3"/>
        <v>72224.5</v>
      </c>
      <c r="AF11" s="2">
        <f t="shared" si="3"/>
        <v>71533.219999999987</v>
      </c>
      <c r="AG11" s="2">
        <f t="shared" si="3"/>
        <v>84810.98</v>
      </c>
      <c r="AH11" s="2">
        <f t="shared" si="3"/>
        <v>94903.47</v>
      </c>
      <c r="AI11" s="2">
        <f t="shared" si="3"/>
        <v>94900.469999999987</v>
      </c>
      <c r="AJ11" s="2">
        <f t="shared" si="3"/>
        <v>91388.01</v>
      </c>
      <c r="AK11" s="2">
        <f t="shared" si="3"/>
        <v>97433.159999999989</v>
      </c>
      <c r="AL11" s="2">
        <f t="shared" si="3"/>
        <v>101098.3</v>
      </c>
      <c r="AM11" s="2">
        <f t="shared" si="3"/>
        <v>121015.64</v>
      </c>
      <c r="AN11" s="2">
        <f t="shared" si="3"/>
        <v>107720.03</v>
      </c>
      <c r="AO11" s="2">
        <f t="shared" si="3"/>
        <v>107661.95</v>
      </c>
      <c r="AP11" s="2">
        <f t="shared" si="3"/>
        <v>118671.70999999999</v>
      </c>
    </row>
    <row r="18" spans="3:42" x14ac:dyDescent="0.25">
      <c r="C18" s="1" t="s">
        <v>5</v>
      </c>
      <c r="D18" s="4"/>
      <c r="E18" s="4"/>
      <c r="F18" s="4"/>
      <c r="G18" s="4">
        <v>2207.61</v>
      </c>
      <c r="H18" s="4"/>
      <c r="I18" s="4"/>
      <c r="J18" s="4">
        <f>-1175.35+2350.7</f>
        <v>1175.3499999999999</v>
      </c>
      <c r="K18" s="4"/>
      <c r="L18" s="4">
        <v>2355.8200000000002</v>
      </c>
      <c r="M18" s="4">
        <v>2355.8200000000002</v>
      </c>
      <c r="N18" s="4"/>
      <c r="O18" s="4"/>
      <c r="P18" s="4"/>
      <c r="Q18" s="4"/>
      <c r="R18" s="4">
        <f>3004.8-160</f>
        <v>2844.8</v>
      </c>
      <c r="S18" s="4">
        <f>2834.13-102</f>
        <v>2732.13</v>
      </c>
      <c r="T18" s="4">
        <f>2834.13-102</f>
        <v>2732.13</v>
      </c>
      <c r="U18" s="4">
        <f>3095.62-105</f>
        <v>2990.62</v>
      </c>
      <c r="V18" s="4"/>
      <c r="W18" s="4"/>
      <c r="X18" s="4"/>
      <c r="Y18" s="4"/>
      <c r="Z18" s="4"/>
      <c r="AA18" s="4">
        <f>3287.93-120</f>
        <v>3167.93</v>
      </c>
      <c r="AB18" s="4"/>
      <c r="AC18" s="4">
        <f>3472.51-129</f>
        <v>3343.51</v>
      </c>
      <c r="AD18" s="4">
        <f>3472.51-129</f>
        <v>3343.51</v>
      </c>
      <c r="AE18" s="4">
        <f>3945.37-141</f>
        <v>3804.37</v>
      </c>
      <c r="AF18" s="4">
        <f>3846.7-132</f>
        <v>3714.7</v>
      </c>
      <c r="AG18" s="4">
        <f>4540.05-159</f>
        <v>4381.05</v>
      </c>
      <c r="AH18" s="4">
        <f>5113.08-180</f>
        <v>4933.08</v>
      </c>
      <c r="AI18" s="4">
        <f>5107.35-183</f>
        <v>4924.3500000000004</v>
      </c>
      <c r="AJ18" s="4">
        <f>4927.16-177</f>
        <v>4750.16</v>
      </c>
      <c r="AK18" s="4">
        <f>5228.33-183</f>
        <v>5045.33</v>
      </c>
      <c r="AL18" s="4">
        <f>5452.37-183</f>
        <v>5269.37</v>
      </c>
      <c r="AM18" s="4">
        <f>6516.04-216</f>
        <v>6300.04</v>
      </c>
      <c r="AN18" s="4">
        <f>5795.18-201</f>
        <v>5594.18</v>
      </c>
      <c r="AO18" s="4">
        <f>5795.18-201</f>
        <v>5594.18</v>
      </c>
      <c r="AP18" s="4">
        <f>6398.13-219</f>
        <v>6179.13</v>
      </c>
    </row>
    <row r="19" spans="3:42" x14ac:dyDescent="0.25">
      <c r="C19" s="5" t="s">
        <v>6</v>
      </c>
      <c r="D19" s="4">
        <f t="shared" ref="D19:AP19" si="4">D18*D27</f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41.245153844544525</v>
      </c>
      <c r="V19" s="4">
        <f t="shared" si="4"/>
        <v>0</v>
      </c>
      <c r="W19" s="4">
        <f t="shared" si="4"/>
        <v>0</v>
      </c>
      <c r="X19" s="4">
        <f t="shared" si="4"/>
        <v>0</v>
      </c>
      <c r="Y19" s="4">
        <f t="shared" si="4"/>
        <v>0</v>
      </c>
      <c r="Z19" s="4">
        <f t="shared" si="4"/>
        <v>0</v>
      </c>
      <c r="AA19" s="4">
        <f t="shared" si="4"/>
        <v>0</v>
      </c>
      <c r="AB19" s="4">
        <f t="shared" si="4"/>
        <v>0</v>
      </c>
      <c r="AC19" s="4">
        <f t="shared" si="4"/>
        <v>92.173791247930339</v>
      </c>
      <c r="AD19" s="4">
        <f t="shared" si="4"/>
        <v>137.39580503210931</v>
      </c>
      <c r="AE19" s="4">
        <f t="shared" si="4"/>
        <v>0</v>
      </c>
      <c r="AF19" s="4">
        <f t="shared" si="4"/>
        <v>0</v>
      </c>
      <c r="AG19" s="4">
        <f t="shared" si="4"/>
        <v>517.79245391830921</v>
      </c>
      <c r="AH19" s="4">
        <f t="shared" si="4"/>
        <v>0</v>
      </c>
      <c r="AI19" s="4">
        <f t="shared" si="4"/>
        <v>0</v>
      </c>
      <c r="AJ19" s="4">
        <f t="shared" si="4"/>
        <v>641.85322653705009</v>
      </c>
      <c r="AK19" s="4">
        <f t="shared" si="4"/>
        <v>0</v>
      </c>
      <c r="AL19" s="4">
        <f t="shared" si="4"/>
        <v>0</v>
      </c>
      <c r="AM19" s="4">
        <f t="shared" si="4"/>
        <v>746.67314270953102</v>
      </c>
      <c r="AN19" s="4">
        <f t="shared" si="4"/>
        <v>0</v>
      </c>
      <c r="AO19" s="4">
        <f t="shared" si="4"/>
        <v>0</v>
      </c>
      <c r="AP19" s="4">
        <f t="shared" si="4"/>
        <v>0</v>
      </c>
    </row>
    <row r="20" spans="3:42" x14ac:dyDescent="0.25">
      <c r="C20" s="5" t="s">
        <v>7</v>
      </c>
      <c r="D20" s="4">
        <f>D18-D19</f>
        <v>0</v>
      </c>
      <c r="E20" s="4">
        <f>E18-E19</f>
        <v>0</v>
      </c>
      <c r="F20" s="4">
        <f t="shared" ref="F20" si="5">F18-F19</f>
        <v>0</v>
      </c>
      <c r="G20" s="4">
        <f t="shared" ref="G20" si="6">G18-G19</f>
        <v>2207.61</v>
      </c>
      <c r="H20" s="4">
        <f t="shared" ref="H20" si="7">H18-H19</f>
        <v>0</v>
      </c>
      <c r="I20" s="4">
        <f t="shared" ref="I20" si="8">I18-I19</f>
        <v>0</v>
      </c>
      <c r="J20" s="4">
        <f t="shared" ref="J20" si="9">J18-J19</f>
        <v>1175.3499999999999</v>
      </c>
      <c r="K20" s="4">
        <f t="shared" ref="K20" si="10">K18-K19</f>
        <v>0</v>
      </c>
      <c r="L20" s="4">
        <f t="shared" ref="L20" si="11">L18-L19</f>
        <v>2355.8200000000002</v>
      </c>
      <c r="M20" s="4">
        <f t="shared" ref="M20" si="12">M18-M19</f>
        <v>2355.8200000000002</v>
      </c>
      <c r="N20" s="4">
        <f t="shared" ref="N20" si="13">N18-N19</f>
        <v>0</v>
      </c>
      <c r="O20" s="4">
        <f t="shared" ref="O20" si="14">O18-O19</f>
        <v>0</v>
      </c>
      <c r="P20" s="4">
        <f t="shared" ref="P20" si="15">P18-P19</f>
        <v>0</v>
      </c>
      <c r="Q20" s="4">
        <f t="shared" ref="Q20" si="16">Q18-Q19</f>
        <v>0</v>
      </c>
      <c r="R20" s="4">
        <f t="shared" ref="R20" si="17">R18-R19</f>
        <v>2844.8</v>
      </c>
      <c r="S20" s="4">
        <f t="shared" ref="S20" si="18">S18-S19</f>
        <v>2732.13</v>
      </c>
      <c r="T20" s="4">
        <f t="shared" ref="T20" si="19">T18-T19</f>
        <v>2732.13</v>
      </c>
      <c r="U20" s="4">
        <f t="shared" ref="U20" si="20">U18-U19</f>
        <v>2949.3748461554555</v>
      </c>
      <c r="V20" s="4">
        <f t="shared" ref="V20" si="21">V18-V19</f>
        <v>0</v>
      </c>
      <c r="W20" s="4">
        <f t="shared" ref="W20" si="22">W18-W19</f>
        <v>0</v>
      </c>
      <c r="X20" s="4">
        <f t="shared" ref="X20" si="23">X18-X19</f>
        <v>0</v>
      </c>
      <c r="Y20" s="4">
        <f t="shared" ref="Y20" si="24">Y18-Y19</f>
        <v>0</v>
      </c>
      <c r="Z20" s="4">
        <f t="shared" ref="Z20" si="25">Z18-Z19</f>
        <v>0</v>
      </c>
      <c r="AA20" s="4">
        <f t="shared" ref="AA20" si="26">AA18-AA19</f>
        <v>3167.93</v>
      </c>
      <c r="AB20" s="4">
        <f t="shared" ref="AB20" si="27">AB18-AB19</f>
        <v>0</v>
      </c>
      <c r="AC20" s="4">
        <f t="shared" ref="AC20" si="28">AC18-AC19</f>
        <v>3251.33620875207</v>
      </c>
      <c r="AD20" s="4">
        <f t="shared" ref="AD20" si="29">AD18-AD19</f>
        <v>3206.1141949678909</v>
      </c>
      <c r="AE20" s="4">
        <f t="shared" ref="AE20" si="30">AE18-AE19</f>
        <v>3804.37</v>
      </c>
      <c r="AF20" s="4">
        <f t="shared" ref="AF20" si="31">AF18-AF19</f>
        <v>3714.7</v>
      </c>
      <c r="AG20" s="4">
        <f t="shared" ref="AG20" si="32">AG18-AG19</f>
        <v>3863.2575460816911</v>
      </c>
      <c r="AH20" s="4">
        <f t="shared" ref="AH20" si="33">AH18-AH19</f>
        <v>4933.08</v>
      </c>
      <c r="AI20" s="4">
        <f t="shared" ref="AI20" si="34">AI18-AI19</f>
        <v>4924.3500000000004</v>
      </c>
      <c r="AJ20" s="4">
        <f t="shared" ref="AJ20" si="35">AJ18-AJ19</f>
        <v>4108.3067734629494</v>
      </c>
      <c r="AK20" s="4">
        <f t="shared" ref="AK20" si="36">AK18-AK19</f>
        <v>5045.33</v>
      </c>
      <c r="AL20" s="4">
        <f t="shared" ref="AL20" si="37">AL18-AL19</f>
        <v>5269.37</v>
      </c>
      <c r="AM20" s="4">
        <f t="shared" ref="AM20" si="38">AM18-AM19</f>
        <v>5553.3668572904689</v>
      </c>
      <c r="AN20" s="4">
        <f t="shared" ref="AN20" si="39">AN18-AN19</f>
        <v>5594.18</v>
      </c>
      <c r="AO20" s="4">
        <f t="shared" ref="AO20" si="40">AO18-AO19</f>
        <v>5594.18</v>
      </c>
      <c r="AP20" s="4">
        <f t="shared" ref="AP20" si="41">AP18-AP19</f>
        <v>6179.13</v>
      </c>
    </row>
    <row r="21" spans="3:42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3:42" x14ac:dyDescent="0.25"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27.94</v>
      </c>
      <c r="Q22" s="4">
        <v>29.32</v>
      </c>
      <c r="R22" s="4">
        <v>29.78</v>
      </c>
      <c r="S22" s="4">
        <v>28.36</v>
      </c>
      <c r="T22" s="4">
        <v>26.69</v>
      </c>
      <c r="U22" s="4">
        <v>30.28</v>
      </c>
      <c r="V22" s="4">
        <v>4.6399999999999997</v>
      </c>
      <c r="W22" s="4">
        <v>56.94</v>
      </c>
      <c r="X22" s="4">
        <v>31.82</v>
      </c>
      <c r="Y22" s="4">
        <v>31.82</v>
      </c>
      <c r="Z22" s="4">
        <v>31.82</v>
      </c>
      <c r="AA22" s="4">
        <v>31.82</v>
      </c>
      <c r="AB22" s="4">
        <v>30.49</v>
      </c>
      <c r="AC22" s="4">
        <v>30.09</v>
      </c>
      <c r="AD22" s="4">
        <v>30.09</v>
      </c>
      <c r="AE22" s="4">
        <v>28.9</v>
      </c>
      <c r="AF22" s="4">
        <v>28.11</v>
      </c>
      <c r="AG22" s="4">
        <v>28.11</v>
      </c>
      <c r="AH22" s="4">
        <v>28.11</v>
      </c>
      <c r="AI22" s="4">
        <f>45.96+4.4</f>
        <v>50.36</v>
      </c>
      <c r="AJ22" s="4">
        <v>51.33</v>
      </c>
      <c r="AK22" s="4">
        <f>4.4+51.89</f>
        <v>56.29</v>
      </c>
      <c r="AL22" s="4">
        <v>57.67</v>
      </c>
      <c r="AM22" s="4">
        <v>58.49</v>
      </c>
      <c r="AN22" s="4">
        <f>4.74+54.24</f>
        <v>58.980000000000004</v>
      </c>
      <c r="AO22" s="4">
        <f>6.12+56.03</f>
        <v>62.15</v>
      </c>
      <c r="AP22" s="4">
        <v>63.53</v>
      </c>
    </row>
    <row r="23" spans="3:42" x14ac:dyDescent="0.25">
      <c r="C23" s="1" t="s">
        <v>4</v>
      </c>
      <c r="D23" s="4">
        <f>D18-D22</f>
        <v>0</v>
      </c>
      <c r="E23" s="4">
        <f>E18-E22</f>
        <v>0</v>
      </c>
      <c r="F23" s="4">
        <f t="shared" ref="F23" si="42">F18-F22</f>
        <v>0</v>
      </c>
      <c r="G23" s="4">
        <f t="shared" ref="G23" si="43">G18-G22</f>
        <v>2207.61</v>
      </c>
      <c r="H23" s="4">
        <f t="shared" ref="H23" si="44">H18-H22</f>
        <v>0</v>
      </c>
      <c r="I23" s="4">
        <f t="shared" ref="I23" si="45">I18-I22</f>
        <v>0</v>
      </c>
      <c r="J23" s="4">
        <f t="shared" ref="J23" si="46">J18-J22</f>
        <v>1175.3499999999999</v>
      </c>
      <c r="K23" s="4">
        <f t="shared" ref="K23" si="47">K18-K22</f>
        <v>0</v>
      </c>
      <c r="L23" s="4">
        <f t="shared" ref="L23" si="48">L18-L22</f>
        <v>2355.8200000000002</v>
      </c>
      <c r="M23" s="4">
        <f t="shared" ref="M23" si="49">M18-M22</f>
        <v>2355.8200000000002</v>
      </c>
      <c r="N23" s="4">
        <f t="shared" ref="N23" si="50">N18-N22</f>
        <v>0</v>
      </c>
      <c r="O23" s="4">
        <f t="shared" ref="O23" si="51">O18-O22</f>
        <v>0</v>
      </c>
      <c r="P23" s="4">
        <f t="shared" ref="P23" si="52">P18-P22</f>
        <v>-27.94</v>
      </c>
      <c r="Q23" s="4">
        <f t="shared" ref="Q23" si="53">Q18-Q22</f>
        <v>-29.32</v>
      </c>
      <c r="R23" s="4">
        <f t="shared" ref="R23" si="54">R18-R22</f>
        <v>2815.02</v>
      </c>
      <c r="S23" s="4">
        <f t="shared" ref="S23" si="55">S18-S22</f>
        <v>2703.77</v>
      </c>
      <c r="T23" s="4">
        <f t="shared" ref="T23" si="56">T18-T22</f>
        <v>2705.44</v>
      </c>
      <c r="U23" s="4">
        <f t="shared" ref="U23" si="57">U18-U22</f>
        <v>2960.3399999999997</v>
      </c>
      <c r="V23" s="4">
        <f t="shared" ref="V23" si="58">V18-V22</f>
        <v>-4.6399999999999997</v>
      </c>
      <c r="W23" s="4">
        <f t="shared" ref="W23" si="59">W18-W22</f>
        <v>-56.94</v>
      </c>
      <c r="X23" s="4">
        <f t="shared" ref="X23" si="60">X18-X22</f>
        <v>-31.82</v>
      </c>
      <c r="Y23" s="4">
        <f t="shared" ref="Y23" si="61">Y18-Y22</f>
        <v>-31.82</v>
      </c>
      <c r="Z23" s="4">
        <f t="shared" ref="Z23" si="62">Z18-Z22</f>
        <v>-31.82</v>
      </c>
      <c r="AA23" s="4">
        <f t="shared" ref="AA23" si="63">AA18-AA22</f>
        <v>3136.1099999999997</v>
      </c>
      <c r="AB23" s="4">
        <f t="shared" ref="AB23" si="64">AB18-AB22</f>
        <v>-30.49</v>
      </c>
      <c r="AC23" s="4">
        <f t="shared" ref="AC23" si="65">AC18-AC22</f>
        <v>3313.42</v>
      </c>
      <c r="AD23" s="4">
        <f t="shared" ref="AD23" si="66">AD18-AD22</f>
        <v>3313.42</v>
      </c>
      <c r="AE23" s="4">
        <f t="shared" ref="AE23" si="67">AE18-AE22</f>
        <v>3775.47</v>
      </c>
      <c r="AF23" s="4">
        <f t="shared" ref="AF23" si="68">AF18-AF22</f>
        <v>3686.5899999999997</v>
      </c>
      <c r="AG23" s="4">
        <f t="shared" ref="AG23" si="69">AG18-AG22</f>
        <v>4352.9400000000005</v>
      </c>
      <c r="AH23" s="4">
        <f t="shared" ref="AH23" si="70">AH18-AH22</f>
        <v>4904.97</v>
      </c>
      <c r="AI23" s="4">
        <f t="shared" ref="AI23" si="71">AI18-AI22</f>
        <v>4873.9900000000007</v>
      </c>
      <c r="AJ23" s="4">
        <f t="shared" ref="AJ23" si="72">AJ18-AJ22</f>
        <v>4698.83</v>
      </c>
      <c r="AK23" s="4">
        <f t="shared" ref="AK23" si="73">AK18-AK22</f>
        <v>4989.04</v>
      </c>
      <c r="AL23" s="4">
        <f t="shared" ref="AL23" si="74">AL18-AL22</f>
        <v>5211.7</v>
      </c>
      <c r="AM23" s="4">
        <f t="shared" ref="AM23" si="75">AM18-AM22</f>
        <v>6241.55</v>
      </c>
      <c r="AN23" s="4">
        <f t="shared" ref="AN23" si="76">AN18-AN22</f>
        <v>5535.2000000000007</v>
      </c>
      <c r="AO23" s="4">
        <f>AO18-AO22</f>
        <v>5532.0300000000007</v>
      </c>
      <c r="AP23" s="4">
        <f t="shared" ref="AP23" si="77">AP18-AP22</f>
        <v>6115.6</v>
      </c>
    </row>
    <row r="27" spans="3:42" x14ac:dyDescent="0.25">
      <c r="C27" s="1" t="s">
        <v>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1.3791506057120104E-2</v>
      </c>
      <c r="V27" s="6">
        <v>0</v>
      </c>
      <c r="W27" s="6">
        <v>0</v>
      </c>
      <c r="X27" s="6">
        <v>1.7111673439367862E-3</v>
      </c>
      <c r="Y27" s="6">
        <v>1.7388869648429207E-3</v>
      </c>
      <c r="Z27" s="6">
        <v>0</v>
      </c>
      <c r="AA27" s="6">
        <v>0</v>
      </c>
      <c r="AB27" s="6">
        <v>0</v>
      </c>
      <c r="AC27" s="6">
        <v>2.7567972354779955E-2</v>
      </c>
      <c r="AD27" s="6">
        <v>4.1093283714452568E-2</v>
      </c>
      <c r="AE27" s="6">
        <v>0</v>
      </c>
      <c r="AF27" s="6">
        <v>0</v>
      </c>
      <c r="AG27" s="6">
        <v>0.11818912222373841</v>
      </c>
      <c r="AH27" s="6">
        <v>0</v>
      </c>
      <c r="AI27" s="6">
        <v>0</v>
      </c>
      <c r="AJ27" s="6">
        <v>0.13512244356759565</v>
      </c>
      <c r="AK27" s="6">
        <v>0</v>
      </c>
      <c r="AL27" s="6">
        <v>0</v>
      </c>
      <c r="AM27" s="6">
        <v>0.1185187939615512</v>
      </c>
      <c r="AN27" s="6">
        <v>0</v>
      </c>
      <c r="AO27" s="6">
        <v>0</v>
      </c>
      <c r="AP27" s="6">
        <v>0</v>
      </c>
    </row>
  </sheetData>
  <pageMargins left="0.7" right="0.7" top="0.75" bottom="0.75" header="0.3" footer="0.3"/>
  <pageSetup orientation="portrait" verticalDpi="300" r:id="rId1"/>
  <headerFooter>
    <oddFooter>&amp;R&amp;8Case No. 2022-00432
Bluegrass Water's Response to OAG 1-47
Exhibit OAG 1-47(a)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Caitlin O’Reilly</DisplayName>
        <AccountId>1140</AccountId>
        <AccountType/>
      </UserInfo>
      <UserInfo>
        <DisplayName>Tom Wilson</DisplayName>
        <AccountId>751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93AA3B-8097-45AC-9975-EF215BDE7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88C43-C54C-4CF0-B533-462639A0B258}">
  <ds:schemaRefs>
    <ds:schemaRef ds:uri="http://purl.org/dc/elements/1.1/"/>
    <ds:schemaRef ds:uri="219c5758-d311-4f49-8eb7-a0c37216249c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c29f954-72e5-4988-94c8-6074c4013ef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849EBF-6058-4D27-84BE-151105D3E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INGLE, KERRY</cp:lastModifiedBy>
  <cp:revision/>
  <dcterms:created xsi:type="dcterms:W3CDTF">2023-05-12T04:17:13Z</dcterms:created>
  <dcterms:modified xsi:type="dcterms:W3CDTF">2023-05-15T19:13:24Z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