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8595\Documents\Letcher WD - 2021 Rate Review\Second Data Request\"/>
    </mc:Choice>
  </mc:AlternateContent>
  <xr:revisionPtr revIDLastSave="0" documentId="13_ncr:1_{9771282E-2AD3-4B5C-AC97-879B628E3CD3}" xr6:coauthVersionLast="47" xr6:coauthVersionMax="47" xr10:uidLastSave="{00000000-0000-0000-0000-000000000000}"/>
  <bookViews>
    <workbookView xWindow="-120" yWindow="-120" windowWidth="38640" windowHeight="21240" xr2:uid="{03242F0F-FA12-44DC-A63C-F1C2A050F4DD}"/>
  </bookViews>
  <sheets>
    <sheet name="ProForma" sheetId="1" r:id="rId1"/>
    <sheet name="RevReq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2" i="1" l="1"/>
  <c r="L45" i="1"/>
  <c r="H40" i="1"/>
  <c r="H19" i="1"/>
  <c r="H13" i="1"/>
  <c r="H35" i="1"/>
  <c r="H31" i="1"/>
  <c r="H28" i="1"/>
  <c r="H18" i="1"/>
  <c r="J12" i="2"/>
  <c r="J13" i="1"/>
  <c r="P43" i="1"/>
  <c r="P38" i="1"/>
  <c r="L37" i="1"/>
  <c r="P37" i="1" s="1"/>
  <c r="L36" i="1"/>
  <c r="P36" i="1" s="1"/>
  <c r="P33" i="1"/>
  <c r="P32" i="1"/>
  <c r="P31" i="1"/>
  <c r="P30" i="1"/>
  <c r="P29" i="1"/>
  <c r="J28" i="1"/>
  <c r="J35" i="1" s="1"/>
  <c r="J40" i="1" s="1"/>
  <c r="P27" i="1"/>
  <c r="L26" i="1"/>
  <c r="P26" i="1" s="1"/>
  <c r="L25" i="1"/>
  <c r="L35" i="1" s="1"/>
  <c r="L40" i="1" s="1"/>
  <c r="L24" i="1"/>
  <c r="P24" i="1" s="1"/>
  <c r="P23" i="1"/>
  <c r="P22" i="1"/>
  <c r="L18" i="1"/>
  <c r="J18" i="1"/>
  <c r="J19" i="1" s="1"/>
  <c r="P16" i="1"/>
  <c r="J11" i="2" s="1"/>
  <c r="L13" i="1"/>
  <c r="L19" i="1" s="1"/>
  <c r="P12" i="1"/>
  <c r="P11" i="1"/>
  <c r="P10" i="1"/>
  <c r="P9" i="1"/>
  <c r="H42" i="1" l="1"/>
  <c r="H45" i="1" s="1"/>
  <c r="P25" i="1"/>
  <c r="P13" i="1"/>
  <c r="P19" i="1"/>
  <c r="J42" i="1"/>
  <c r="J45" i="1" s="1"/>
  <c r="P28" i="1"/>
  <c r="P35" i="1" s="1"/>
  <c r="P40" i="1" s="1"/>
  <c r="P42" i="1" l="1"/>
  <c r="P45" i="1" s="1"/>
  <c r="J5" i="2"/>
  <c r="J9" i="2" s="1"/>
  <c r="J14" i="2" s="1"/>
  <c r="J17" i="2" s="1"/>
  <c r="J20" i="2" s="1"/>
  <c r="P18" i="1"/>
  <c r="J15" i="2"/>
</calcChain>
</file>

<file path=xl/sharedStrings.xml><?xml version="1.0" encoding="utf-8"?>
<sst xmlns="http://schemas.openxmlformats.org/spreadsheetml/2006/main" count="52" uniqueCount="52">
  <si>
    <t>Letcher County Water District</t>
  </si>
  <si>
    <t>Pro Forma Income Statement</t>
  </si>
  <si>
    <t>Yest Year: 2021</t>
  </si>
  <si>
    <t>Adjustment</t>
  </si>
  <si>
    <t>(Ref.)</t>
  </si>
  <si>
    <t>Pro Forma</t>
  </si>
  <si>
    <t>Operating Revenues</t>
  </si>
  <si>
    <t>Sales of Water</t>
  </si>
  <si>
    <t>Sales to Residential Customers</t>
  </si>
  <si>
    <t>Sales to Commercial Customers</t>
  </si>
  <si>
    <t>Sales to Public Authorities</t>
  </si>
  <si>
    <t>Sales through Bulk Loading Stations</t>
  </si>
  <si>
    <t>Total Sales of Water</t>
  </si>
  <si>
    <t>OtherWater Revenues</t>
  </si>
  <si>
    <t>Miscellaneous Service Revenues</t>
  </si>
  <si>
    <t>Total Other Water Revenues</t>
  </si>
  <si>
    <t>Total Operating Revenues</t>
  </si>
  <si>
    <t>Operating Expenses</t>
  </si>
  <si>
    <t>Operation and Maintenance Expenses</t>
  </si>
  <si>
    <t>Salaries and Wages - Employees</t>
  </si>
  <si>
    <t>Salaries and Wages - Officers</t>
  </si>
  <si>
    <t>Employee Pensions and Benefits</t>
  </si>
  <si>
    <t>Purchased Water</t>
  </si>
  <si>
    <t>Purchased Power</t>
  </si>
  <si>
    <t>Materials and Supplies</t>
  </si>
  <si>
    <t>Contractual Services</t>
  </si>
  <si>
    <t>Rents</t>
  </si>
  <si>
    <t>Transportation Expenses</t>
  </si>
  <si>
    <t>Insurance</t>
  </si>
  <si>
    <t>Advertising</t>
  </si>
  <si>
    <t>Miscellaneous Expenses</t>
  </si>
  <si>
    <t>Total Operation and Maintenance Expenses</t>
  </si>
  <si>
    <t>Depreciation Expenses</t>
  </si>
  <si>
    <t>Amortization Expenses</t>
  </si>
  <si>
    <t>Taxes Other Than Income</t>
  </si>
  <si>
    <t>Total Operating Expenses</t>
  </si>
  <si>
    <t>Net Utility Operating Income</t>
  </si>
  <si>
    <t>Interest Income</t>
  </si>
  <si>
    <t>Total Utility Operating Income</t>
  </si>
  <si>
    <t>Pro forma Operating Expenses</t>
  </si>
  <si>
    <t>Plus: Average Annual Debt Principal and Interest Payments</t>
  </si>
  <si>
    <t xml:space="preserve">     Debt Coverage Requirement</t>
  </si>
  <si>
    <t>Total Revenue Requirement</t>
  </si>
  <si>
    <t>Less: Other Operating Revenue</t>
  </si>
  <si>
    <t xml:space="preserve">     Non-operating Revenue</t>
  </si>
  <si>
    <t xml:space="preserve">     Interest Income</t>
  </si>
  <si>
    <t>Revenue Required from Rates</t>
  </si>
  <si>
    <t>Less: Revenue from Sales at Present Rates</t>
  </si>
  <si>
    <t>Required Revenue Increase</t>
  </si>
  <si>
    <t>Required Revenue Increase stated as a Percentage of Revenue at Present Rates</t>
  </si>
  <si>
    <t>Test Year - Revised</t>
  </si>
  <si>
    <t>Test Year - 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</si>
</sst>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37" fontId="0" fillId="0" borderId="0" xfId="0" applyNumberFormat="1"/>
    <xf numFmtId="37" fontId="0" fillId="0" borderId="0" xfId="2" applyNumberFormat="1" applyFont="1"/>
    <xf numFmtId="37" fontId="0" fillId="0" borderId="1" xfId="0" applyNumberFormat="1" applyBorder="1"/>
    <xf numFmtId="37" fontId="0" fillId="0" borderId="2" xfId="0" applyNumberFormat="1" applyBorder="1"/>
    <xf numFmtId="44" fontId="0" fillId="0" borderId="3" xfId="2" applyFont="1" applyBorder="1"/>
    <xf numFmtId="37" fontId="2" fillId="0" borderId="0" xfId="0" applyNumberFormat="1" applyFont="1"/>
    <xf numFmtId="37" fontId="2" fillId="0" borderId="1" xfId="0" applyNumberFormat="1" applyFont="1" applyBorder="1" applyAlignment="1">
      <alignment horizontal="center"/>
    </xf>
    <xf numFmtId="164" fontId="2" fillId="0" borderId="0" xfId="2" applyNumberFormat="1" applyFont="1" applyFill="1" applyBorder="1"/>
    <xf numFmtId="37" fontId="2" fillId="0" borderId="0" xfId="2" applyNumberFormat="1" applyFont="1" applyFill="1" applyBorder="1"/>
    <xf numFmtId="37" fontId="2" fillId="0" borderId="1" xfId="0" applyNumberFormat="1" applyFont="1" applyBorder="1"/>
    <xf numFmtId="37" fontId="2" fillId="0" borderId="2" xfId="0" applyNumberFormat="1" applyFont="1" applyBorder="1"/>
    <xf numFmtId="44" fontId="2" fillId="0" borderId="3" xfId="2" applyFont="1" applyFill="1" applyBorder="1"/>
    <xf numFmtId="0" fontId="2" fillId="0" borderId="0" xfId="0" applyFont="1"/>
    <xf numFmtId="165" fontId="2" fillId="0" borderId="0" xfId="1" applyNumberFormat="1" applyFont="1" applyFill="1" applyBorder="1"/>
    <xf numFmtId="165" fontId="2" fillId="0" borderId="1" xfId="1" applyNumberFormat="1" applyFont="1" applyFill="1" applyBorder="1"/>
    <xf numFmtId="165" fontId="2" fillId="0" borderId="3" xfId="1" applyNumberFormat="1" applyFont="1" applyFill="1" applyBorder="1"/>
    <xf numFmtId="164" fontId="2" fillId="0" borderId="3" xfId="2" applyNumberFormat="1" applyFont="1" applyFill="1" applyBorder="1"/>
    <xf numFmtId="10" fontId="2" fillId="0" borderId="3" xfId="3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18595\Documents\Letcher%20WD%20-%202021%20Rate%20Review\Letcher,%202021%20-%20Workpapers%20Annual%20Report%20Revised.xlsx" TargetMode="External"/><Relationship Id="rId1" Type="http://schemas.openxmlformats.org/officeDocument/2006/relationships/externalLinkPath" Target="/Users/18595/Documents/Letcher%20WD%20-%202021%20Rate%20Review/Letcher,%202021%20-%20Workpapers%20Annual%20Report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Forma"/>
      <sheetName val="RevReq"/>
      <sheetName val="AvgDebt"/>
      <sheetName val="Depreciation"/>
      <sheetName val="BillingAnalysis"/>
      <sheetName val="RDBOND-Series98"/>
      <sheetName val="RDBOND-Series2005"/>
      <sheetName val="RDBOND-Series2007"/>
      <sheetName val="KIALOAN"/>
      <sheetName val="HealthIns"/>
      <sheetName val="WaterLoss"/>
      <sheetName val="Page001"/>
      <sheetName val="Rates"/>
    </sheetNames>
    <sheetDataSet>
      <sheetData sheetId="0"/>
      <sheetData sheetId="1"/>
      <sheetData sheetId="2"/>
      <sheetData sheetId="3">
        <row r="115">
          <cell r="N115">
            <v>-215181.48277904748</v>
          </cell>
        </row>
        <row r="121">
          <cell r="N121">
            <v>-3977.6001666666652</v>
          </cell>
        </row>
      </sheetData>
      <sheetData sheetId="4"/>
      <sheetData sheetId="5"/>
      <sheetData sheetId="6"/>
      <sheetData sheetId="7"/>
      <sheetData sheetId="8"/>
      <sheetData sheetId="9">
        <row r="14">
          <cell r="J14">
            <v>40439.692799999997</v>
          </cell>
        </row>
      </sheetData>
      <sheetData sheetId="10">
        <row r="14">
          <cell r="E14">
            <v>78292.271279520981</v>
          </cell>
        </row>
        <row r="20">
          <cell r="E20">
            <v>5141.6400480717011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1BCDD-005C-441E-ACC8-9254F0F5D548}">
  <dimension ref="A1:P46"/>
  <sheetViews>
    <sheetView tabSelected="1" workbookViewId="0">
      <selection activeCell="W30" sqref="W30"/>
    </sheetView>
  </sheetViews>
  <sheetFormatPr defaultRowHeight="15.75" x14ac:dyDescent="0.25"/>
  <cols>
    <col min="2" max="3" width="2.125" customWidth="1"/>
    <col min="8" max="8" width="16.75" bestFit="1" customWidth="1"/>
    <col min="10" max="10" width="16.625" bestFit="1" customWidth="1"/>
    <col min="11" max="11" width="2.125" customWidth="1"/>
    <col min="12" max="12" width="12.125" bestFit="1" customWidth="1"/>
    <col min="13" max="13" width="2.125" customWidth="1"/>
    <col min="15" max="15" width="2.125" customWidth="1"/>
    <col min="16" max="16" width="12.75" bestFit="1" customWidth="1"/>
  </cols>
  <sheetData>
    <row r="1" spans="1:16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x14ac:dyDescent="0.2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x14ac:dyDescent="0.25">
      <c r="A5" s="6"/>
      <c r="B5" s="6"/>
      <c r="C5" s="6"/>
      <c r="D5" s="6"/>
      <c r="E5" s="6"/>
      <c r="F5" s="6"/>
      <c r="G5" s="6"/>
      <c r="H5" s="10" t="s">
        <v>51</v>
      </c>
      <c r="I5" s="6"/>
      <c r="J5" s="7" t="s">
        <v>50</v>
      </c>
      <c r="K5" s="6"/>
      <c r="L5" s="7" t="s">
        <v>3</v>
      </c>
      <c r="M5" s="6"/>
      <c r="N5" s="7" t="s">
        <v>4</v>
      </c>
      <c r="O5" s="6"/>
      <c r="P5" s="7" t="s">
        <v>5</v>
      </c>
    </row>
    <row r="6" spans="1:16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5">
      <c r="A7" s="6"/>
      <c r="B7" s="6" t="s">
        <v>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x14ac:dyDescent="0.25">
      <c r="A8" s="6"/>
      <c r="B8" s="6"/>
      <c r="C8" s="6" t="s">
        <v>7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x14ac:dyDescent="0.25">
      <c r="A9" s="6"/>
      <c r="B9" s="6"/>
      <c r="C9" s="6"/>
      <c r="D9" s="6" t="s">
        <v>8</v>
      </c>
      <c r="E9" s="6"/>
      <c r="F9" s="6"/>
      <c r="G9" s="6"/>
      <c r="H9" s="2">
        <v>1582745</v>
      </c>
      <c r="I9" s="6"/>
      <c r="J9" s="8">
        <v>1433103.1</v>
      </c>
      <c r="K9" s="6"/>
      <c r="L9" s="6"/>
      <c r="M9" s="6"/>
      <c r="N9" s="6"/>
      <c r="O9" s="6"/>
      <c r="P9" s="8">
        <f>SUM(J9:L9)</f>
        <v>1433103.1</v>
      </c>
    </row>
    <row r="10" spans="1:16" x14ac:dyDescent="0.25">
      <c r="A10" s="6"/>
      <c r="B10" s="6"/>
      <c r="C10" s="6"/>
      <c r="D10" s="6" t="s">
        <v>9</v>
      </c>
      <c r="E10" s="6"/>
      <c r="F10" s="6"/>
      <c r="G10" s="6"/>
      <c r="H10" s="2">
        <v>57908</v>
      </c>
      <c r="I10" s="6"/>
      <c r="J10" s="9">
        <v>56814.79</v>
      </c>
      <c r="K10" s="6"/>
      <c r="L10" s="6"/>
      <c r="M10" s="6"/>
      <c r="N10" s="6"/>
      <c r="O10" s="6"/>
      <c r="P10" s="9">
        <f>SUM(J10:L10)</f>
        <v>56814.79</v>
      </c>
    </row>
    <row r="11" spans="1:16" x14ac:dyDescent="0.25">
      <c r="A11" s="6"/>
      <c r="B11" s="6"/>
      <c r="C11" s="6"/>
      <c r="D11" s="6" t="s">
        <v>10</v>
      </c>
      <c r="E11" s="6"/>
      <c r="F11" s="6"/>
      <c r="G11" s="6"/>
      <c r="H11" s="1">
        <v>5441</v>
      </c>
      <c r="I11" s="6"/>
      <c r="J11" s="6"/>
      <c r="K11" s="6"/>
      <c r="L11" s="6"/>
      <c r="M11" s="6"/>
      <c r="N11" s="6"/>
      <c r="O11" s="6"/>
      <c r="P11" s="6">
        <f>SUM(J11:L11)</f>
        <v>0</v>
      </c>
    </row>
    <row r="12" spans="1:16" x14ac:dyDescent="0.25">
      <c r="A12" s="6"/>
      <c r="B12" s="6"/>
      <c r="C12" s="6"/>
      <c r="D12" s="6" t="s">
        <v>11</v>
      </c>
      <c r="E12" s="6"/>
      <c r="F12" s="6"/>
      <c r="G12" s="6"/>
      <c r="H12" s="3">
        <v>1197</v>
      </c>
      <c r="I12" s="6"/>
      <c r="J12" s="10">
        <v>1197</v>
      </c>
      <c r="K12" s="6"/>
      <c r="L12" s="10"/>
      <c r="M12" s="6"/>
      <c r="N12" s="6"/>
      <c r="O12" s="6"/>
      <c r="P12" s="10">
        <f t="shared" ref="P12" si="0">SUM(J12:L12)</f>
        <v>1197</v>
      </c>
    </row>
    <row r="13" spans="1:16" x14ac:dyDescent="0.25">
      <c r="A13" s="6"/>
      <c r="B13" s="6"/>
      <c r="C13" s="6"/>
      <c r="D13" s="6" t="s">
        <v>12</v>
      </c>
      <c r="E13" s="6"/>
      <c r="F13" s="6"/>
      <c r="G13" s="6"/>
      <c r="H13" s="1">
        <f>SUM(H9:H12)</f>
        <v>1647291</v>
      </c>
      <c r="I13" s="6"/>
      <c r="J13" s="6">
        <f>SUM(J9:J12)</f>
        <v>1491114.8900000001</v>
      </c>
      <c r="K13" s="6"/>
      <c r="L13" s="6">
        <f>SUM(L9:L12)</f>
        <v>0</v>
      </c>
      <c r="M13" s="6"/>
      <c r="N13" s="6"/>
      <c r="O13" s="6"/>
      <c r="P13" s="6">
        <f>SUM(P9:P12)</f>
        <v>1491114.8900000001</v>
      </c>
    </row>
    <row r="14" spans="1:16" x14ac:dyDescent="0.25">
      <c r="A14" s="6"/>
      <c r="B14" s="6"/>
      <c r="C14" s="6"/>
      <c r="D14" s="6"/>
      <c r="E14" s="6"/>
      <c r="F14" s="6"/>
      <c r="G14" s="6"/>
      <c r="H14" s="1"/>
      <c r="I14" s="6"/>
      <c r="J14" s="6"/>
      <c r="K14" s="6"/>
      <c r="L14" s="6"/>
      <c r="M14" s="6"/>
      <c r="N14" s="6"/>
      <c r="O14" s="6"/>
      <c r="P14" s="6"/>
    </row>
    <row r="15" spans="1:16" x14ac:dyDescent="0.25">
      <c r="A15" s="6"/>
      <c r="B15" s="6"/>
      <c r="C15" s="6" t="s">
        <v>13</v>
      </c>
      <c r="D15" s="6"/>
      <c r="E15" s="6"/>
      <c r="F15" s="6"/>
      <c r="G15" s="6"/>
      <c r="H15" s="1"/>
      <c r="I15" s="6"/>
      <c r="J15" s="6"/>
      <c r="K15" s="6"/>
      <c r="L15" s="6"/>
      <c r="M15" s="6"/>
      <c r="N15" s="6"/>
      <c r="O15" s="6"/>
      <c r="P15" s="6"/>
    </row>
    <row r="16" spans="1:16" x14ac:dyDescent="0.25">
      <c r="A16" s="6"/>
      <c r="B16" s="6"/>
      <c r="C16" s="6"/>
      <c r="D16" s="6" t="s">
        <v>14</v>
      </c>
      <c r="E16" s="6"/>
      <c r="F16" s="6"/>
      <c r="G16" s="6"/>
      <c r="H16" s="3">
        <v>0</v>
      </c>
      <c r="I16" s="6"/>
      <c r="J16" s="10">
        <v>116614.2</v>
      </c>
      <c r="K16" s="6"/>
      <c r="L16" s="10"/>
      <c r="M16" s="6"/>
      <c r="N16" s="6"/>
      <c r="O16" s="6"/>
      <c r="P16" s="10">
        <f>SUM(J16:L16)</f>
        <v>116614.2</v>
      </c>
    </row>
    <row r="17" spans="1:16" x14ac:dyDescent="0.25">
      <c r="A17" s="6"/>
      <c r="B17" s="6"/>
      <c r="C17" s="6"/>
      <c r="D17" s="6"/>
      <c r="E17" s="6"/>
      <c r="F17" s="6"/>
      <c r="G17" s="6"/>
      <c r="H17" s="1"/>
      <c r="I17" s="6"/>
      <c r="J17" s="6"/>
      <c r="K17" s="6"/>
      <c r="L17" s="6"/>
      <c r="M17" s="6"/>
      <c r="N17" s="6"/>
      <c r="O17" s="6"/>
      <c r="P17" s="6"/>
    </row>
    <row r="18" spans="1:16" x14ac:dyDescent="0.25">
      <c r="A18" s="6"/>
      <c r="B18" s="6"/>
      <c r="C18" s="6" t="s">
        <v>15</v>
      </c>
      <c r="D18" s="6"/>
      <c r="E18" s="6"/>
      <c r="F18" s="6"/>
      <c r="G18" s="6"/>
      <c r="H18" s="3">
        <f>SUM(H9:H12)</f>
        <v>1647291</v>
      </c>
      <c r="I18" s="6"/>
      <c r="J18" s="10">
        <f>SUM(J9:J12)</f>
        <v>1491114.8900000001</v>
      </c>
      <c r="K18" s="6"/>
      <c r="L18" s="10">
        <f>SUM(L16:L17)</f>
        <v>0</v>
      </c>
      <c r="M18" s="6"/>
      <c r="N18" s="6"/>
      <c r="O18" s="6"/>
      <c r="P18" s="10">
        <f>SUM(P13:P17)</f>
        <v>1607729.09</v>
      </c>
    </row>
    <row r="19" spans="1:16" ht="16.5" thickBot="1" x14ac:dyDescent="0.3">
      <c r="A19" s="6"/>
      <c r="B19" s="6" t="s">
        <v>16</v>
      </c>
      <c r="C19" s="6"/>
      <c r="D19" s="6"/>
      <c r="E19" s="6"/>
      <c r="F19" s="6"/>
      <c r="G19" s="6"/>
      <c r="H19" s="4">
        <f>SUM(H16:H18)</f>
        <v>1647291</v>
      </c>
      <c r="I19" s="6"/>
      <c r="J19" s="11">
        <f>SUM(J16:J18)</f>
        <v>1607729.09</v>
      </c>
      <c r="K19" s="6"/>
      <c r="L19" s="11">
        <f>L13+L18</f>
        <v>0</v>
      </c>
      <c r="M19" s="6"/>
      <c r="N19" s="6"/>
      <c r="O19" s="6"/>
      <c r="P19" s="11">
        <f>SUM(J19:L19)</f>
        <v>1607729.09</v>
      </c>
    </row>
    <row r="20" spans="1:16" ht="16.5" thickTop="1" x14ac:dyDescent="0.25">
      <c r="A20" s="6"/>
      <c r="B20" s="6" t="s">
        <v>17</v>
      </c>
      <c r="C20" s="6"/>
      <c r="D20" s="6"/>
      <c r="E20" s="6"/>
      <c r="F20" s="6"/>
      <c r="G20" s="6"/>
      <c r="H20" s="1"/>
      <c r="I20" s="6"/>
      <c r="J20" s="6"/>
      <c r="K20" s="6"/>
      <c r="L20" s="6"/>
      <c r="M20" s="6"/>
      <c r="N20" s="6"/>
      <c r="O20" s="6"/>
      <c r="P20" s="6"/>
    </row>
    <row r="21" spans="1:16" x14ac:dyDescent="0.25">
      <c r="A21" s="6"/>
      <c r="B21" s="6"/>
      <c r="C21" s="6" t="s">
        <v>18</v>
      </c>
      <c r="D21" s="6"/>
      <c r="E21" s="6"/>
      <c r="F21" s="6"/>
      <c r="G21" s="6"/>
      <c r="H21" s="1"/>
      <c r="I21" s="6"/>
      <c r="J21" s="6"/>
      <c r="K21" s="6"/>
      <c r="L21" s="6"/>
      <c r="M21" s="6"/>
      <c r="N21" s="6"/>
      <c r="O21" s="6"/>
      <c r="P21" s="6"/>
    </row>
    <row r="22" spans="1:16" x14ac:dyDescent="0.25">
      <c r="A22" s="6"/>
      <c r="B22" s="6"/>
      <c r="C22" s="6"/>
      <c r="D22" s="6" t="s">
        <v>19</v>
      </c>
      <c r="E22" s="6"/>
      <c r="F22" s="6"/>
      <c r="G22" s="6"/>
      <c r="H22" s="1">
        <v>232126</v>
      </c>
      <c r="I22" s="6"/>
      <c r="J22" s="6">
        <v>232191.19</v>
      </c>
      <c r="K22" s="6"/>
      <c r="L22" s="6"/>
      <c r="M22" s="6"/>
      <c r="N22" s="6"/>
      <c r="O22" s="6"/>
      <c r="P22" s="6">
        <f>SUM(J22:L22)</f>
        <v>232191.19</v>
      </c>
    </row>
    <row r="23" spans="1:16" x14ac:dyDescent="0.25">
      <c r="A23" s="6"/>
      <c r="B23" s="6"/>
      <c r="C23" s="6"/>
      <c r="D23" s="6" t="s">
        <v>20</v>
      </c>
      <c r="E23" s="6"/>
      <c r="F23" s="6"/>
      <c r="G23" s="6"/>
      <c r="H23" s="1"/>
      <c r="I23" s="6"/>
      <c r="J23" s="6"/>
      <c r="K23" s="6"/>
      <c r="L23" s="6"/>
      <c r="M23" s="6"/>
      <c r="N23" s="6"/>
      <c r="O23" s="6"/>
      <c r="P23" s="6">
        <f t="shared" ref="P23:P33" si="1">SUM(J23:L23)</f>
        <v>0</v>
      </c>
    </row>
    <row r="24" spans="1:16" x14ac:dyDescent="0.25">
      <c r="A24" s="6"/>
      <c r="B24" s="6"/>
      <c r="C24" s="6"/>
      <c r="D24" s="6" t="s">
        <v>21</v>
      </c>
      <c r="E24" s="6"/>
      <c r="F24" s="6"/>
      <c r="G24" s="6"/>
      <c r="H24" s="1">
        <v>125324</v>
      </c>
      <c r="I24" s="6"/>
      <c r="J24" s="6">
        <v>121957.02</v>
      </c>
      <c r="K24" s="6"/>
      <c r="L24" s="6">
        <f>-[1]HealthIns!J14</f>
        <v>-40439.692799999997</v>
      </c>
      <c r="M24" s="6"/>
      <c r="N24" s="6"/>
      <c r="O24" s="6"/>
      <c r="P24" s="6">
        <f>SUM(J24:L24)</f>
        <v>81517.3272</v>
      </c>
    </row>
    <row r="25" spans="1:16" x14ac:dyDescent="0.25">
      <c r="A25" s="6"/>
      <c r="B25" s="6"/>
      <c r="C25" s="6"/>
      <c r="D25" s="6" t="s">
        <v>22</v>
      </c>
      <c r="E25" s="6"/>
      <c r="F25" s="6"/>
      <c r="G25" s="6"/>
      <c r="H25" s="1">
        <v>786357</v>
      </c>
      <c r="I25" s="6"/>
      <c r="J25" s="6">
        <v>784615.35</v>
      </c>
      <c r="K25" s="6"/>
      <c r="L25" s="6">
        <f>-[1]WaterLoss!E14</f>
        <v>-78292.271279520981</v>
      </c>
      <c r="M25" s="6"/>
      <c r="N25" s="6"/>
      <c r="O25" s="6"/>
      <c r="P25" s="6">
        <f t="shared" si="1"/>
        <v>706323.07872047904</v>
      </c>
    </row>
    <row r="26" spans="1:16" x14ac:dyDescent="0.25">
      <c r="A26" s="6"/>
      <c r="B26" s="6"/>
      <c r="C26" s="6"/>
      <c r="D26" s="6" t="s">
        <v>23</v>
      </c>
      <c r="E26" s="6"/>
      <c r="F26" s="6"/>
      <c r="G26" s="6"/>
      <c r="H26" s="1">
        <v>51000</v>
      </c>
      <c r="I26" s="6"/>
      <c r="J26" s="6">
        <v>51527.56</v>
      </c>
      <c r="K26" s="6"/>
      <c r="L26" s="6">
        <f>-[1]WaterLoss!E20</f>
        <v>-5141.6400480717011</v>
      </c>
      <c r="M26" s="6"/>
      <c r="N26" s="6"/>
      <c r="O26" s="6"/>
      <c r="P26" s="6">
        <f t="shared" si="1"/>
        <v>46385.919951928299</v>
      </c>
    </row>
    <row r="27" spans="1:16" x14ac:dyDescent="0.25">
      <c r="A27" s="6"/>
      <c r="B27" s="6"/>
      <c r="C27" s="6"/>
      <c r="D27" s="6" t="s">
        <v>24</v>
      </c>
      <c r="E27" s="6"/>
      <c r="F27" s="6"/>
      <c r="G27" s="6"/>
      <c r="H27" s="1">
        <v>45593</v>
      </c>
      <c r="I27" s="6"/>
      <c r="J27" s="6">
        <v>106088.06</v>
      </c>
      <c r="K27" s="6"/>
      <c r="L27" s="6"/>
      <c r="M27" s="6"/>
      <c r="N27" s="6"/>
      <c r="O27" s="6"/>
      <c r="P27" s="6">
        <f t="shared" si="1"/>
        <v>106088.06</v>
      </c>
    </row>
    <row r="28" spans="1:16" x14ac:dyDescent="0.25">
      <c r="A28" s="6"/>
      <c r="B28" s="6"/>
      <c r="C28" s="6"/>
      <c r="D28" s="6" t="s">
        <v>25</v>
      </c>
      <c r="E28" s="6"/>
      <c r="F28" s="6"/>
      <c r="G28" s="6"/>
      <c r="H28" s="1">
        <f>8475+4669+53513</f>
        <v>66657</v>
      </c>
      <c r="I28" s="6"/>
      <c r="J28" s="6">
        <f>5653.58+7971.1+53512.5</f>
        <v>67137.179999999993</v>
      </c>
      <c r="K28" s="6"/>
      <c r="L28" s="6"/>
      <c r="M28" s="6"/>
      <c r="N28" s="6"/>
      <c r="O28" s="6"/>
      <c r="P28" s="6">
        <f t="shared" si="1"/>
        <v>67137.179999999993</v>
      </c>
    </row>
    <row r="29" spans="1:16" x14ac:dyDescent="0.25">
      <c r="A29" s="6"/>
      <c r="B29" s="6"/>
      <c r="C29" s="6"/>
      <c r="D29" s="6" t="s">
        <v>26</v>
      </c>
      <c r="E29" s="6"/>
      <c r="F29" s="6"/>
      <c r="G29" s="6"/>
      <c r="H29" s="1">
        <v>1560</v>
      </c>
      <c r="I29" s="6"/>
      <c r="J29" s="6">
        <v>1560</v>
      </c>
      <c r="K29" s="6"/>
      <c r="L29" s="6"/>
      <c r="M29" s="6"/>
      <c r="N29" s="6"/>
      <c r="O29" s="6"/>
      <c r="P29" s="6">
        <f t="shared" si="1"/>
        <v>1560</v>
      </c>
    </row>
    <row r="30" spans="1:16" x14ac:dyDescent="0.25">
      <c r="A30" s="6"/>
      <c r="B30" s="6"/>
      <c r="C30" s="6"/>
      <c r="D30" s="6" t="s">
        <v>27</v>
      </c>
      <c r="E30" s="6"/>
      <c r="F30" s="6"/>
      <c r="G30" s="6"/>
      <c r="H30" s="1">
        <v>35854</v>
      </c>
      <c r="I30" s="6"/>
      <c r="J30" s="6">
        <v>33671.050000000003</v>
      </c>
      <c r="K30" s="6"/>
      <c r="L30" s="6"/>
      <c r="M30" s="6"/>
      <c r="N30" s="6"/>
      <c r="O30" s="6"/>
      <c r="P30" s="6">
        <f t="shared" si="1"/>
        <v>33671.050000000003</v>
      </c>
    </row>
    <row r="31" spans="1:16" x14ac:dyDescent="0.25">
      <c r="A31" s="6"/>
      <c r="B31" s="6"/>
      <c r="C31" s="6"/>
      <c r="D31" s="6" t="s">
        <v>28</v>
      </c>
      <c r="E31" s="6"/>
      <c r="F31" s="6"/>
      <c r="G31" s="6"/>
      <c r="H31" s="1">
        <f>7885+37929</f>
        <v>45814</v>
      </c>
      <c r="I31" s="6"/>
      <c r="J31" s="6">
        <v>28395.360000000001</v>
      </c>
      <c r="K31" s="6"/>
      <c r="L31" s="6"/>
      <c r="M31" s="6"/>
      <c r="N31" s="6"/>
      <c r="O31" s="6"/>
      <c r="P31" s="6">
        <f t="shared" si="1"/>
        <v>28395.360000000001</v>
      </c>
    </row>
    <row r="32" spans="1:16" x14ac:dyDescent="0.25">
      <c r="A32" s="6"/>
      <c r="B32" s="6"/>
      <c r="C32" s="6"/>
      <c r="D32" s="6" t="s">
        <v>29</v>
      </c>
      <c r="E32" s="6"/>
      <c r="F32" s="6"/>
      <c r="G32" s="6"/>
      <c r="H32" s="1">
        <v>380</v>
      </c>
      <c r="I32" s="6"/>
      <c r="J32" s="6">
        <v>380</v>
      </c>
      <c r="K32" s="6"/>
      <c r="L32" s="6"/>
      <c r="M32" s="6"/>
      <c r="N32" s="6"/>
      <c r="O32" s="6"/>
      <c r="P32" s="6">
        <f t="shared" si="1"/>
        <v>380</v>
      </c>
    </row>
    <row r="33" spans="1:16" x14ac:dyDescent="0.25">
      <c r="A33" s="6"/>
      <c r="B33" s="6"/>
      <c r="C33" s="6"/>
      <c r="D33" s="6" t="s">
        <v>30</v>
      </c>
      <c r="E33" s="6"/>
      <c r="F33" s="6"/>
      <c r="G33" s="6"/>
      <c r="H33" s="3">
        <v>110222</v>
      </c>
      <c r="I33" s="6"/>
      <c r="J33" s="10">
        <v>13054.91</v>
      </c>
      <c r="K33" s="6"/>
      <c r="L33" s="10"/>
      <c r="M33" s="6"/>
      <c r="N33" s="6"/>
      <c r="O33" s="6"/>
      <c r="P33" s="10">
        <f t="shared" si="1"/>
        <v>13054.91</v>
      </c>
    </row>
    <row r="34" spans="1:16" x14ac:dyDescent="0.25">
      <c r="A34" s="6"/>
      <c r="B34" s="6"/>
      <c r="C34" s="6"/>
      <c r="D34" s="6"/>
      <c r="E34" s="6"/>
      <c r="F34" s="6"/>
      <c r="G34" s="6"/>
      <c r="H34" s="1"/>
      <c r="I34" s="6"/>
      <c r="J34" s="6"/>
      <c r="K34" s="6"/>
      <c r="L34" s="6"/>
      <c r="M34" s="6"/>
      <c r="N34" s="6"/>
      <c r="O34" s="6"/>
      <c r="P34" s="6"/>
    </row>
    <row r="35" spans="1:16" x14ac:dyDescent="0.25">
      <c r="A35" s="6"/>
      <c r="B35" s="6"/>
      <c r="C35" s="6" t="s">
        <v>31</v>
      </c>
      <c r="D35" s="6"/>
      <c r="E35" s="6"/>
      <c r="F35" s="6"/>
      <c r="G35" s="6"/>
      <c r="H35" s="1">
        <f>SUM(H22:H33)</f>
        <v>1500887</v>
      </c>
      <c r="I35" s="6"/>
      <c r="J35" s="6">
        <f>SUM(J22:J33)</f>
        <v>1440577.6800000002</v>
      </c>
      <c r="K35" s="6"/>
      <c r="L35" s="6">
        <f>SUM(L22:L33)</f>
        <v>-123873.60412759268</v>
      </c>
      <c r="M35" s="6"/>
      <c r="N35" s="6"/>
      <c r="O35" s="6"/>
      <c r="P35" s="6">
        <f>SUM(P22:P33)</f>
        <v>1316704.0758724073</v>
      </c>
    </row>
    <row r="36" spans="1:16" x14ac:dyDescent="0.25">
      <c r="A36" s="6"/>
      <c r="B36" s="6"/>
      <c r="C36" s="6" t="s">
        <v>32</v>
      </c>
      <c r="D36" s="6"/>
      <c r="E36" s="6"/>
      <c r="F36" s="6"/>
      <c r="G36" s="6"/>
      <c r="H36" s="1">
        <v>804887</v>
      </c>
      <c r="I36" s="6"/>
      <c r="J36" s="6">
        <v>801408.23</v>
      </c>
      <c r="K36" s="6"/>
      <c r="L36" s="6">
        <f>[1]Depreciation!N115</f>
        <v>-215181.48277904748</v>
      </c>
      <c r="M36" s="6"/>
      <c r="N36" s="6"/>
      <c r="O36" s="6"/>
      <c r="P36" s="6">
        <f>SUM(J36:L36)</f>
        <v>586226.74722095253</v>
      </c>
    </row>
    <row r="37" spans="1:16" x14ac:dyDescent="0.25">
      <c r="A37" s="6"/>
      <c r="B37" s="6"/>
      <c r="C37" s="6" t="s">
        <v>33</v>
      </c>
      <c r="D37" s="6"/>
      <c r="E37" s="6"/>
      <c r="F37" s="6"/>
      <c r="G37" s="6"/>
      <c r="H37" s="1">
        <v>15910</v>
      </c>
      <c r="I37" s="6"/>
      <c r="J37" s="6">
        <v>15910</v>
      </c>
      <c r="K37" s="6"/>
      <c r="L37" s="6">
        <f>[1]Depreciation!N121</f>
        <v>-3977.6001666666652</v>
      </c>
      <c r="M37" s="6"/>
      <c r="N37" s="6"/>
      <c r="O37" s="6"/>
      <c r="P37" s="6">
        <f t="shared" ref="P37:P38" si="2">SUM(J37:L37)</f>
        <v>11932.399833333335</v>
      </c>
    </row>
    <row r="38" spans="1:16" x14ac:dyDescent="0.25">
      <c r="A38" s="6"/>
      <c r="B38" s="6"/>
      <c r="C38" s="6" t="s">
        <v>34</v>
      </c>
      <c r="D38" s="6"/>
      <c r="E38" s="6"/>
      <c r="F38" s="6"/>
      <c r="G38" s="6"/>
      <c r="H38" s="3">
        <v>111926</v>
      </c>
      <c r="I38" s="6"/>
      <c r="J38" s="10">
        <v>16986.63</v>
      </c>
      <c r="K38" s="6"/>
      <c r="L38" s="10"/>
      <c r="M38" s="6"/>
      <c r="N38" s="6"/>
      <c r="O38" s="6"/>
      <c r="P38" s="10">
        <f t="shared" si="2"/>
        <v>16986.63</v>
      </c>
    </row>
    <row r="39" spans="1:16" x14ac:dyDescent="0.25">
      <c r="A39" s="6"/>
      <c r="B39" s="6"/>
      <c r="C39" s="6"/>
      <c r="D39" s="6"/>
      <c r="E39" s="6"/>
      <c r="F39" s="6"/>
      <c r="G39" s="6"/>
      <c r="H39" s="1"/>
      <c r="I39" s="6"/>
      <c r="J39" s="6"/>
      <c r="K39" s="6"/>
      <c r="L39" s="6"/>
      <c r="M39" s="6"/>
      <c r="N39" s="6"/>
      <c r="O39" s="6"/>
      <c r="P39" s="6"/>
    </row>
    <row r="40" spans="1:16" x14ac:dyDescent="0.25">
      <c r="A40" s="6"/>
      <c r="B40" s="6" t="s">
        <v>35</v>
      </c>
      <c r="C40" s="6"/>
      <c r="D40" s="6"/>
      <c r="E40" s="6"/>
      <c r="F40" s="6"/>
      <c r="G40" s="6"/>
      <c r="H40" s="3">
        <f>SUM(H35:H38)</f>
        <v>2433610</v>
      </c>
      <c r="I40" s="6"/>
      <c r="J40" s="10">
        <f>SUM(J35:J38)</f>
        <v>2274882.54</v>
      </c>
      <c r="K40" s="6"/>
      <c r="L40" s="10">
        <f>SUM(L35:L38)</f>
        <v>-343032.68707330682</v>
      </c>
      <c r="M40" s="6"/>
      <c r="N40" s="6"/>
      <c r="O40" s="6"/>
      <c r="P40" s="10">
        <f>SUM(P35:P38)</f>
        <v>1931849.8529266932</v>
      </c>
    </row>
    <row r="41" spans="1:16" x14ac:dyDescent="0.25">
      <c r="A41" s="6"/>
      <c r="B41" s="6"/>
      <c r="C41" s="6"/>
      <c r="D41" s="6"/>
      <c r="E41" s="6"/>
      <c r="F41" s="6"/>
      <c r="G41" s="6"/>
      <c r="H41" s="1"/>
      <c r="I41" s="6"/>
      <c r="J41" s="6"/>
      <c r="K41" s="6"/>
      <c r="L41" s="6"/>
      <c r="M41" s="6"/>
      <c r="N41" s="6"/>
      <c r="O41" s="6"/>
      <c r="P41" s="6"/>
    </row>
    <row r="42" spans="1:16" x14ac:dyDescent="0.25">
      <c r="A42" s="6"/>
      <c r="B42" s="6" t="s">
        <v>36</v>
      </c>
      <c r="C42" s="6"/>
      <c r="D42" s="6"/>
      <c r="E42" s="6"/>
      <c r="F42" s="6"/>
      <c r="G42" s="6"/>
      <c r="H42" s="1">
        <f>H18-H40</f>
        <v>-786319</v>
      </c>
      <c r="I42" s="6"/>
      <c r="J42" s="6">
        <f>J18-J40</f>
        <v>-783767.64999999991</v>
      </c>
      <c r="K42" s="6"/>
      <c r="L42" s="6">
        <f>L18-L40</f>
        <v>343032.68707330682</v>
      </c>
      <c r="M42" s="6"/>
      <c r="N42" s="6"/>
      <c r="O42" s="6"/>
      <c r="P42" s="6">
        <f>P18-P40</f>
        <v>-324120.76292669307</v>
      </c>
    </row>
    <row r="43" spans="1:16" x14ac:dyDescent="0.25">
      <c r="A43" s="6"/>
      <c r="B43" s="6" t="s">
        <v>37</v>
      </c>
      <c r="C43" s="6"/>
      <c r="D43" s="6"/>
      <c r="E43" s="6"/>
      <c r="F43" s="6"/>
      <c r="G43" s="6"/>
      <c r="H43" s="3">
        <v>1518</v>
      </c>
      <c r="I43" s="6"/>
      <c r="J43" s="10">
        <v>1229.6400000000001</v>
      </c>
      <c r="K43" s="6"/>
      <c r="L43" s="10"/>
      <c r="M43" s="6"/>
      <c r="N43" s="6"/>
      <c r="O43" s="6"/>
      <c r="P43" s="10">
        <f>SUM(J43:L43)</f>
        <v>1229.6400000000001</v>
      </c>
    </row>
    <row r="44" spans="1:16" x14ac:dyDescent="0.25">
      <c r="A44" s="6"/>
      <c r="B44" s="6"/>
      <c r="C44" s="6"/>
      <c r="D44" s="6"/>
      <c r="E44" s="6"/>
      <c r="F44" s="6"/>
      <c r="G44" s="6"/>
      <c r="H44" s="1"/>
      <c r="I44" s="6"/>
      <c r="J44" s="6"/>
      <c r="K44" s="6"/>
      <c r="L44" s="6"/>
      <c r="M44" s="6"/>
      <c r="N44" s="6"/>
      <c r="O44" s="6"/>
      <c r="P44" s="6"/>
    </row>
    <row r="45" spans="1:16" ht="16.5" thickBot="1" x14ac:dyDescent="0.3">
      <c r="A45" s="6"/>
      <c r="B45" s="6" t="s">
        <v>38</v>
      </c>
      <c r="C45" s="6"/>
      <c r="D45" s="6"/>
      <c r="E45" s="6"/>
      <c r="F45" s="6"/>
      <c r="G45" s="6"/>
      <c r="H45" s="5">
        <f>SUM(H42:H43)</f>
        <v>-784801</v>
      </c>
      <c r="I45" s="6"/>
      <c r="J45" s="12">
        <f>SUM(J42:J43)</f>
        <v>-782538.00999999989</v>
      </c>
      <c r="K45" s="6"/>
      <c r="L45" s="12">
        <f>SUM(L42:L43)</f>
        <v>343032.68707330682</v>
      </c>
      <c r="M45" s="6"/>
      <c r="N45" s="6"/>
      <c r="O45" s="6"/>
      <c r="P45" s="12">
        <f>SUM(P42:P43)</f>
        <v>-322891.12292669306</v>
      </c>
    </row>
    <row r="46" spans="1:16" ht="16.5" thickTop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8C695-5442-422B-B8B1-EA282868CA2C}">
  <dimension ref="A5:J21"/>
  <sheetViews>
    <sheetView workbookViewId="0">
      <selection activeCell="L30" sqref="L30"/>
    </sheetView>
  </sheetViews>
  <sheetFormatPr defaultRowHeight="15.75" x14ac:dyDescent="0.25"/>
  <cols>
    <col min="1" max="1" width="9" style="13"/>
    <col min="2" max="2" width="1.5" style="13" customWidth="1"/>
    <col min="3" max="3" width="1" style="13" customWidth="1"/>
    <col min="4" max="4" width="5.875" style="13" customWidth="1"/>
    <col min="5" max="8" width="9" style="13"/>
    <col min="9" max="9" width="16.25" style="13" customWidth="1"/>
    <col min="10" max="10" width="11.125" style="13" bestFit="1" customWidth="1"/>
    <col min="11" max="16384" width="9" style="13"/>
  </cols>
  <sheetData>
    <row r="5" spans="2:10" x14ac:dyDescent="0.25">
      <c r="B5" s="13" t="s">
        <v>39</v>
      </c>
      <c r="J5" s="8">
        <f>ProForma!P40</f>
        <v>1931849.8529266932</v>
      </c>
    </row>
    <row r="6" spans="2:10" x14ac:dyDescent="0.25">
      <c r="B6" s="13" t="s">
        <v>40</v>
      </c>
      <c r="J6" s="14">
        <v>165859</v>
      </c>
    </row>
    <row r="7" spans="2:10" x14ac:dyDescent="0.25">
      <c r="C7" s="13" t="s">
        <v>41</v>
      </c>
      <c r="J7" s="15">
        <v>33172</v>
      </c>
    </row>
    <row r="8" spans="2:10" x14ac:dyDescent="0.25">
      <c r="J8" s="14"/>
    </row>
    <row r="9" spans="2:10" x14ac:dyDescent="0.25">
      <c r="B9" s="13" t="s">
        <v>42</v>
      </c>
      <c r="J9" s="14">
        <f>SUM(J5:J7)</f>
        <v>2130880.8529266929</v>
      </c>
    </row>
    <row r="10" spans="2:10" x14ac:dyDescent="0.25">
      <c r="B10" s="13" t="s">
        <v>43</v>
      </c>
      <c r="J10" s="14"/>
    </row>
    <row r="11" spans="2:10" x14ac:dyDescent="0.25">
      <c r="C11" s="13" t="s">
        <v>44</v>
      </c>
      <c r="J11" s="14">
        <f>-ProForma!P16</f>
        <v>-116614.2</v>
      </c>
    </row>
    <row r="12" spans="2:10" x14ac:dyDescent="0.25">
      <c r="C12" s="13" t="s">
        <v>45</v>
      </c>
      <c r="J12" s="15">
        <f>-ProForma!P43</f>
        <v>-1229.6400000000001</v>
      </c>
    </row>
    <row r="13" spans="2:10" x14ac:dyDescent="0.25">
      <c r="J13" s="14"/>
    </row>
    <row r="14" spans="2:10" x14ac:dyDescent="0.25">
      <c r="B14" s="13" t="s">
        <v>46</v>
      </c>
      <c r="J14" s="14">
        <f>SUM(J9:J12)</f>
        <v>2013037.0129266931</v>
      </c>
    </row>
    <row r="15" spans="2:10" ht="16.5" thickBot="1" x14ac:dyDescent="0.3">
      <c r="B15" s="13" t="s">
        <v>47</v>
      </c>
      <c r="J15" s="16">
        <f>-ProForma!P13</f>
        <v>-1491114.8900000001</v>
      </c>
    </row>
    <row r="16" spans="2:10" ht="16.5" thickTop="1" x14ac:dyDescent="0.25">
      <c r="J16" s="14"/>
    </row>
    <row r="17" spans="1:10" ht="16.5" thickBot="1" x14ac:dyDescent="0.3">
      <c r="B17" s="13" t="s">
        <v>48</v>
      </c>
      <c r="J17" s="17">
        <f>SUM(J14:J15)</f>
        <v>521922.12292669294</v>
      </c>
    </row>
    <row r="18" spans="1:10" ht="16.5" thickTop="1" x14ac:dyDescent="0.25"/>
    <row r="20" spans="1:10" ht="16.5" thickBot="1" x14ac:dyDescent="0.3">
      <c r="A20" s="13" t="s">
        <v>49</v>
      </c>
      <c r="J20" s="18">
        <f>(J17/-J15)</f>
        <v>0.35002140105159363</v>
      </c>
    </row>
    <row r="21" spans="1:10" ht="16.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ProForma</vt:lpstr>
      <vt:lpstr>RevReq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P. Foster</dc:creator>
  <cp:lastModifiedBy>David P. Foster</cp:lastModifiedBy>
  <dcterms:created xsi:type="dcterms:W3CDTF">2023-05-15T18:53:13Z</dcterms:created>
  <dcterms:modified xsi:type="dcterms:W3CDTF">2023-05-15T19:09:21Z</dcterms:modified>
</cp:coreProperties>
</file>