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udit\Governmental Audits - Other\2022\LCWSD 12.31.2021\"/>
    </mc:Choice>
  </mc:AlternateContent>
  <xr:revisionPtr revIDLastSave="0" documentId="13_ncr:1_{B252F376-20ED-48BE-99A2-A692E649E0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tb" sheetId="1" r:id="rId1"/>
    <sheet name="ajes" sheetId="2" r:id="rId2"/>
    <sheet name="CIP listing" sheetId="3" r:id="rId3"/>
    <sheet name="BBAdj" sheetId="17" r:id="rId4"/>
    <sheet name="Sheet16" sheetId="19" state="hidden" r:id="rId5"/>
    <sheet name="Sheet17" sheetId="20" state="hidden" r:id="rId6"/>
    <sheet name="Sheet18" sheetId="21" state="hidden" r:id="rId7"/>
    <sheet name="Sheet19" sheetId="22" state="hidden" r:id="rId8"/>
  </sheets>
  <definedNames>
    <definedName name="_xlnm.Print_Area" localSheetId="0">wtb!$A$1:$U$52</definedName>
    <definedName name="_xlnm.Print_Titles" localSheetId="1">ajes!$5:$5</definedName>
    <definedName name="_xlnm.Print_Titles" localSheetId="0">wtb!$5:$6</definedName>
  </definedNames>
  <calcPr calcId="191029"/>
</workbook>
</file>

<file path=xl/calcChain.xml><?xml version="1.0" encoding="utf-8"?>
<calcChain xmlns="http://schemas.openxmlformats.org/spreadsheetml/2006/main">
  <c r="D129" i="2" l="1"/>
  <c r="F222" i="2" l="1"/>
  <c r="F218" i="2"/>
  <c r="F214" i="2"/>
  <c r="F210" i="2"/>
  <c r="D204" i="2" l="1"/>
  <c r="D203" i="2"/>
  <c r="D202" i="2"/>
  <c r="F193" i="2"/>
  <c r="F204" i="2" l="1"/>
  <c r="E180" i="2"/>
  <c r="F187" i="2" s="1"/>
  <c r="D174" i="2"/>
  <c r="C23" i="3"/>
  <c r="C21" i="3"/>
  <c r="C16" i="3"/>
  <c r="C12" i="3"/>
  <c r="E189" i="2" l="1"/>
  <c r="F146" i="2" l="1"/>
  <c r="F139" i="2"/>
  <c r="F122" i="2" l="1"/>
  <c r="D117" i="2"/>
  <c r="E118" i="2"/>
  <c r="F118" i="2" l="1"/>
  <c r="D110" i="2" l="1"/>
  <c r="F110" i="2" s="1"/>
  <c r="D98" i="2" l="1"/>
  <c r="E91" i="2"/>
  <c r="F104" i="2" s="1"/>
  <c r="F243" i="2" s="1"/>
  <c r="E9" i="17" l="1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8" i="17"/>
  <c r="D103" i="17"/>
  <c r="C100" i="17"/>
  <c r="C103" i="17" s="1"/>
  <c r="E7" i="17"/>
  <c r="Q7" i="1"/>
  <c r="R7" i="1"/>
  <c r="Q8" i="1"/>
  <c r="R8" i="1"/>
  <c r="Q9" i="1"/>
  <c r="R9" i="1"/>
  <c r="Q12" i="1"/>
  <c r="R12" i="1"/>
  <c r="Q14" i="1"/>
  <c r="R14" i="1"/>
  <c r="Q16" i="1"/>
  <c r="R16" i="1"/>
  <c r="Q18" i="1"/>
  <c r="R18" i="1"/>
  <c r="Q21" i="1"/>
  <c r="R21" i="1"/>
  <c r="Q48" i="1"/>
  <c r="R48" i="1"/>
  <c r="Q49" i="1"/>
  <c r="R49" i="1"/>
  <c r="Q20" i="1"/>
  <c r="R20" i="1"/>
  <c r="Q22" i="1"/>
  <c r="R22" i="1"/>
  <c r="Q23" i="1"/>
  <c r="R23" i="1"/>
  <c r="Q24" i="1"/>
  <c r="R24" i="1"/>
  <c r="Q25" i="1"/>
  <c r="R25" i="1"/>
  <c r="Q26" i="1"/>
  <c r="R26" i="1"/>
  <c r="Q30" i="1"/>
  <c r="R30" i="1"/>
  <c r="Q34" i="1"/>
  <c r="R34" i="1"/>
  <c r="Q32" i="1"/>
  <c r="R32" i="1"/>
  <c r="Q36" i="1"/>
  <c r="R36" i="1"/>
  <c r="Q38" i="1"/>
  <c r="R38" i="1"/>
  <c r="Q40" i="1"/>
  <c r="R40" i="1"/>
  <c r="Q41" i="1"/>
  <c r="R41" i="1"/>
  <c r="Q42" i="1"/>
  <c r="R42" i="1"/>
  <c r="Q43" i="1"/>
  <c r="R43" i="1"/>
  <c r="Q46" i="1"/>
  <c r="R46" i="1"/>
  <c r="Q27" i="1"/>
  <c r="R27" i="1"/>
  <c r="Q50" i="1"/>
  <c r="R50" i="1"/>
  <c r="Q52" i="1"/>
  <c r="R52" i="1"/>
  <c r="S52" i="1" l="1"/>
  <c r="S50" i="1"/>
  <c r="W50" i="1" s="1"/>
  <c r="S43" i="1"/>
  <c r="S41" i="1"/>
  <c r="S38" i="1"/>
  <c r="S32" i="1"/>
  <c r="S30" i="1"/>
  <c r="S25" i="1"/>
  <c r="S23" i="1"/>
  <c r="S20" i="1"/>
  <c r="S48" i="1"/>
  <c r="S18" i="1"/>
  <c r="S12" i="1"/>
  <c r="S9" i="1"/>
  <c r="S46" i="1"/>
  <c r="S36" i="1"/>
  <c r="S22" i="1"/>
  <c r="S21" i="1"/>
  <c r="S14" i="1"/>
  <c r="S7" i="1"/>
  <c r="S27" i="1"/>
  <c r="S42" i="1"/>
  <c r="S40" i="1"/>
  <c r="S34" i="1"/>
  <c r="S26" i="1"/>
  <c r="S24" i="1"/>
  <c r="S49" i="1"/>
  <c r="S16" i="1"/>
  <c r="S8" i="1"/>
  <c r="E243" i="2" l="1"/>
  <c r="D243" i="2"/>
  <c r="E244" i="2" l="1"/>
  <c r="D62" i="19" l="1"/>
  <c r="C62" i="19"/>
  <c r="X9" i="1" l="1"/>
  <c r="E62" i="21" l="1"/>
  <c r="D62" i="21"/>
  <c r="F62" i="21" s="1"/>
  <c r="D68" i="20" l="1"/>
  <c r="D169" i="22"/>
  <c r="E169" i="22"/>
  <c r="C169" i="22"/>
  <c r="E2" i="20"/>
  <c r="E3" i="20"/>
  <c r="E4" i="20"/>
  <c r="E5" i="20"/>
  <c r="E6" i="20"/>
  <c r="E7" i="20"/>
  <c r="E8" i="20"/>
  <c r="E9" i="20"/>
  <c r="E10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1" i="20"/>
  <c r="C11" i="20"/>
  <c r="E11" i="20" s="1"/>
  <c r="E68" i="20" l="1"/>
  <c r="C68" i="20"/>
  <c r="X8" i="1"/>
  <c r="X7" i="1"/>
  <c r="X10" i="1" s="1"/>
  <c r="X41" i="1" l="1"/>
  <c r="X43" i="1"/>
  <c r="X42" i="1"/>
  <c r="X27" i="1"/>
  <c r="X52" i="1" l="1"/>
  <c r="X30" i="1"/>
  <c r="X25" i="1"/>
  <c r="X14" i="1" l="1"/>
  <c r="X12" i="1" l="1"/>
  <c r="X40" i="1"/>
  <c r="X44" i="1" s="1"/>
  <c r="X16" i="1"/>
  <c r="X36" i="1"/>
  <c r="X26" i="1"/>
  <c r="X21" i="1"/>
  <c r="X23" i="1"/>
  <c r="X18" i="1"/>
  <c r="X24" i="1"/>
  <c r="X46" i="1"/>
  <c r="X34" i="1"/>
  <c r="X32" i="1"/>
  <c r="X38" i="1"/>
  <c r="X22" i="1"/>
  <c r="X20" i="1"/>
  <c r="X49" i="1"/>
  <c r="X48" i="1"/>
  <c r="X50" i="1"/>
  <c r="X51" i="1" l="1"/>
  <c r="X28" i="1"/>
</calcChain>
</file>

<file path=xl/sharedStrings.xml><?xml version="1.0" encoding="utf-8"?>
<sst xmlns="http://schemas.openxmlformats.org/spreadsheetml/2006/main" count="1252" uniqueCount="316">
  <si>
    <t>Letcher County Water and Sewer District</t>
  </si>
  <si>
    <t>Working trial balance</t>
  </si>
  <si>
    <t>aje acct#</t>
  </si>
  <si>
    <t>Account desc</t>
  </si>
  <si>
    <t>Dr(cr)</t>
  </si>
  <si>
    <t>ref #</t>
  </si>
  <si>
    <t>Dr</t>
  </si>
  <si>
    <t>Cr</t>
  </si>
  <si>
    <t>Adjustments</t>
  </si>
  <si>
    <t>Cash for register</t>
  </si>
  <si>
    <t>Blackey O&amp;M</t>
  </si>
  <si>
    <t>Community Trust Sinking Fund</t>
  </si>
  <si>
    <t>Revenue Acct</t>
  </si>
  <si>
    <t>Accounts Receivable Water</t>
  </si>
  <si>
    <t>Accounts Receivable Sewer</t>
  </si>
  <si>
    <t>Allow for doubtful account water</t>
  </si>
  <si>
    <t>Allow for doubtful account sewer</t>
  </si>
  <si>
    <t>A/R other</t>
  </si>
  <si>
    <t>A/R Grants</t>
  </si>
  <si>
    <t>Inventory</t>
  </si>
  <si>
    <t>Prepaid insurance</t>
  </si>
  <si>
    <t>Isom Jeremiah project</t>
  </si>
  <si>
    <t>CIP Pine Creek</t>
  </si>
  <si>
    <t>Deane Water</t>
  </si>
  <si>
    <t>Accts payable</t>
  </si>
  <si>
    <t>A/P Construction obligations</t>
  </si>
  <si>
    <t>Payroll Tax payable</t>
  </si>
  <si>
    <t>Sales tax payable</t>
  </si>
  <si>
    <t>Utility tax payable</t>
  </si>
  <si>
    <t>Accrued compensation</t>
  </si>
  <si>
    <t>Accrued interest payable</t>
  </si>
  <si>
    <t>Retirement payable</t>
  </si>
  <si>
    <t>Long term debt</t>
  </si>
  <si>
    <t>Long term debt Jeremiah Isom</t>
  </si>
  <si>
    <t>Long term debt Blackey WTP</t>
  </si>
  <si>
    <t>Long term debt Camp Branch</t>
  </si>
  <si>
    <t>Long term debt Little Cowan</t>
  </si>
  <si>
    <t>Opening Balance equity</t>
  </si>
  <si>
    <t>Retained earnings</t>
  </si>
  <si>
    <t>Contributions in aid of construction</t>
  </si>
  <si>
    <t>Donated capital</t>
  </si>
  <si>
    <t>Coal severance</t>
  </si>
  <si>
    <t>AML</t>
  </si>
  <si>
    <t>Water Operations revenue</t>
  </si>
  <si>
    <t>On Behalf pymts</t>
  </si>
  <si>
    <t>School tax</t>
  </si>
  <si>
    <t>Sewer operations</t>
  </si>
  <si>
    <t>Payroll expenses</t>
  </si>
  <si>
    <t>Purchase water</t>
  </si>
  <si>
    <t>Sales and use</t>
  </si>
  <si>
    <t>Rents</t>
  </si>
  <si>
    <t>Materials and supplies</t>
  </si>
  <si>
    <t>Electric</t>
  </si>
  <si>
    <t>Contract labor</t>
  </si>
  <si>
    <t>Operator certification</t>
  </si>
  <si>
    <t>Operations</t>
  </si>
  <si>
    <t>Office expense</t>
  </si>
  <si>
    <t>Postage</t>
  </si>
  <si>
    <t>Advertising</t>
  </si>
  <si>
    <t>Miscellaneous</t>
  </si>
  <si>
    <t>Depreciation</t>
  </si>
  <si>
    <t>Amortization Expense</t>
  </si>
  <si>
    <t>420 - Interest Expense Jeremiah Isom</t>
  </si>
  <si>
    <t>420 - Interest Expense Camp Branch</t>
  </si>
  <si>
    <t>420b - Interest Expense Blackey Note</t>
  </si>
  <si>
    <t>acct#</t>
  </si>
  <si>
    <t>P&amp;L</t>
  </si>
  <si>
    <t>A/R sewer</t>
  </si>
  <si>
    <t>Long-Term Debt Interest Payments Little Cowan KIA</t>
  </si>
  <si>
    <t>Tap fees</t>
  </si>
  <si>
    <t>Sewer</t>
  </si>
  <si>
    <t xml:space="preserve">Water </t>
  </si>
  <si>
    <t>Payroll Liabilities</t>
  </si>
  <si>
    <t>Pension &amp; Benefits</t>
  </si>
  <si>
    <t>Non-Utility Income</t>
  </si>
  <si>
    <t>Gain/loss on equipment</t>
  </si>
  <si>
    <t>office</t>
  </si>
  <si>
    <t>Community Trust Construction</t>
  </si>
  <si>
    <t>Payroll tax</t>
  </si>
  <si>
    <t>Training</t>
  </si>
  <si>
    <t>Accounting services</t>
  </si>
  <si>
    <t>Telephone</t>
  </si>
  <si>
    <t>Cellphones</t>
  </si>
  <si>
    <t>Repairs and maint</t>
  </si>
  <si>
    <t>Water Quality Monitoring</t>
  </si>
  <si>
    <t>Vehicle expenses</t>
  </si>
  <si>
    <t>Bank charges</t>
  </si>
  <si>
    <t>arsew</t>
  </si>
  <si>
    <t>allow</t>
  </si>
  <si>
    <t>allowsew</t>
  </si>
  <si>
    <t>aroth</t>
  </si>
  <si>
    <t>argrant</t>
  </si>
  <si>
    <t>prepaid</t>
  </si>
  <si>
    <t>prap</t>
  </si>
  <si>
    <t>stap</t>
  </si>
  <si>
    <t>utap</t>
  </si>
  <si>
    <t>acccomp</t>
  </si>
  <si>
    <t>accint</t>
  </si>
  <si>
    <t>retap</t>
  </si>
  <si>
    <t>ltdjere</t>
  </si>
  <si>
    <t>ltdbla</t>
  </si>
  <si>
    <t>ltdcamp</t>
  </si>
  <si>
    <t>ltdlitt</t>
  </si>
  <si>
    <t>contcap</t>
  </si>
  <si>
    <t>doncap</t>
  </si>
  <si>
    <t>don't delete</t>
  </si>
  <si>
    <t>srev</t>
  </si>
  <si>
    <t>Accrued vacation</t>
  </si>
  <si>
    <t>accvac</t>
  </si>
  <si>
    <t>behalf</t>
  </si>
  <si>
    <t>int lit cow</t>
  </si>
  <si>
    <t>int jere</t>
  </si>
  <si>
    <t>int camp</t>
  </si>
  <si>
    <t>int black</t>
  </si>
  <si>
    <t>dep</t>
  </si>
  <si>
    <t>amort</t>
  </si>
  <si>
    <t>apconst</t>
  </si>
  <si>
    <t>millelect</t>
  </si>
  <si>
    <t>millrep</t>
  </si>
  <si>
    <t>millins</t>
  </si>
  <si>
    <t>millveh</t>
  </si>
  <si>
    <t>millpr</t>
  </si>
  <si>
    <t>milltax</t>
  </si>
  <si>
    <t>millacc</t>
  </si>
  <si>
    <t>Customer deposits payable</t>
  </si>
  <si>
    <t>custdep</t>
  </si>
  <si>
    <t>Meter deposits received</t>
  </si>
  <si>
    <t>Grant Income</t>
  </si>
  <si>
    <t>Insurance - bonds</t>
  </si>
  <si>
    <t>Insurance - unemployment</t>
  </si>
  <si>
    <t>Insurance - workers comp</t>
  </si>
  <si>
    <t>Tax other</t>
  </si>
  <si>
    <t>Water meter deposit refund</t>
  </si>
  <si>
    <t>Construction income other</t>
  </si>
  <si>
    <t xml:space="preserve">land </t>
  </si>
  <si>
    <t>supply mains</t>
  </si>
  <si>
    <t>pumping equip</t>
  </si>
  <si>
    <t>water treatment equip</t>
  </si>
  <si>
    <t>distribution</t>
  </si>
  <si>
    <t>transmission</t>
  </si>
  <si>
    <t>services</t>
  </si>
  <si>
    <t>meters</t>
  </si>
  <si>
    <t>hydrants</t>
  </si>
  <si>
    <t>transportation</t>
  </si>
  <si>
    <t>power operated</t>
  </si>
  <si>
    <t>other tangible</t>
  </si>
  <si>
    <t>CIP</t>
  </si>
  <si>
    <t>collection sewer force</t>
  </si>
  <si>
    <t>collection sewer gravity</t>
  </si>
  <si>
    <t>treatment &amp; disposal</t>
  </si>
  <si>
    <t>office equipment</t>
  </si>
  <si>
    <t>393d</t>
  </si>
  <si>
    <t>393e</t>
  </si>
  <si>
    <t>communication</t>
  </si>
  <si>
    <t>Sewer accum dep</t>
  </si>
  <si>
    <t>A/D supply mains</t>
  </si>
  <si>
    <t>A/D pumping equip</t>
  </si>
  <si>
    <t>A/D water treatment equip</t>
  </si>
  <si>
    <t>A/D distribution</t>
  </si>
  <si>
    <t>A/D transmission</t>
  </si>
  <si>
    <t>A/D services</t>
  </si>
  <si>
    <t>A/D meters</t>
  </si>
  <si>
    <t>A/D hydrants</t>
  </si>
  <si>
    <t>A/D office</t>
  </si>
  <si>
    <t>A/D transportation</t>
  </si>
  <si>
    <t>A/D power operated</t>
  </si>
  <si>
    <t>A/D other tangible</t>
  </si>
  <si>
    <t>sewer acc dep</t>
  </si>
  <si>
    <t>393f</t>
  </si>
  <si>
    <t>A/P</t>
  </si>
  <si>
    <t>A/R water</t>
  </si>
  <si>
    <t>Allowance for doubtful acct sewer</t>
  </si>
  <si>
    <t>Insurance</t>
  </si>
  <si>
    <t>Prepaid expenses</t>
  </si>
  <si>
    <t>prepaid2</t>
  </si>
  <si>
    <t>metref</t>
  </si>
  <si>
    <t>Community Trust-Reserve Account</t>
  </si>
  <si>
    <t>Direct Deposit Liabilities</t>
  </si>
  <si>
    <t>CIP Race Track Hollow Line Relocate</t>
  </si>
  <si>
    <t>Accounts payable</t>
  </si>
  <si>
    <t>Purchased water</t>
  </si>
  <si>
    <t>Water testing</t>
  </si>
  <si>
    <t>A/P Construction</t>
  </si>
  <si>
    <t>Construction in progress</t>
  </si>
  <si>
    <t>Water revenue</t>
  </si>
  <si>
    <t>refund</t>
  </si>
  <si>
    <t xml:space="preserve">Letcher County Water and Sewer District </t>
  </si>
  <si>
    <t>CIP listing</t>
  </si>
  <si>
    <t>Date</t>
  </si>
  <si>
    <t>Project</t>
  </si>
  <si>
    <t>Amount</t>
  </si>
  <si>
    <t>to reclassify new constructions and record current depreciation</t>
  </si>
  <si>
    <t>620.0 Water System Operation - repairs and maintenance</t>
  </si>
  <si>
    <t>620.0 Water System Operation - material &amp; supplies</t>
  </si>
  <si>
    <t>District insurance other</t>
  </si>
  <si>
    <t>620.0 · Water System Operation:650. · Vehicle</t>
  </si>
  <si>
    <t>Tax</t>
  </si>
  <si>
    <t>Contractual services accting</t>
  </si>
  <si>
    <t>101.5 · Millstone:615.3 · Electric</t>
  </si>
  <si>
    <t>101.5 · Millstone:635.1 · Various</t>
  </si>
  <si>
    <t>101.5 · Millstone:Sewer Repair</t>
  </si>
  <si>
    <t>101.5   Millstone Insurance</t>
  </si>
  <si>
    <t>101.5   Millstone fuel and travel</t>
  </si>
  <si>
    <t>101.5   Millstone payroll</t>
  </si>
  <si>
    <t>101.5   Millstone payroll taxes</t>
  </si>
  <si>
    <t>101.5 Millstone Accounting and legal</t>
  </si>
  <si>
    <t>KIA Reserve Account</t>
  </si>
  <si>
    <t>KIA</t>
  </si>
  <si>
    <t>CIP Hwy Letcher Interconnect</t>
  </si>
  <si>
    <t>Long term debt Jeremiah Isom 91-07</t>
  </si>
  <si>
    <t>Long term debt Blackey WTP 91-09</t>
  </si>
  <si>
    <t>Long term debt Camp Branch-91-04</t>
  </si>
  <si>
    <t>Long term debt Little Cowan KIA</t>
  </si>
  <si>
    <t>to adjust debt service per documentation ref 34</t>
  </si>
  <si>
    <t>Net equity</t>
  </si>
  <si>
    <t>gain</t>
  </si>
  <si>
    <t>sapphire</t>
  </si>
  <si>
    <t>Sapphire prepaid water balances</t>
  </si>
  <si>
    <t>Redstar Phase II</t>
  </si>
  <si>
    <t>Community Trust-Elk Creek Phase II</t>
  </si>
  <si>
    <t>to correct customer deposits ref 30/2</t>
  </si>
  <si>
    <t>to adjust payroll tax payable ref 31/2100</t>
  </si>
  <si>
    <t>Late fees</t>
  </si>
  <si>
    <t>late</t>
  </si>
  <si>
    <t>misc</t>
  </si>
  <si>
    <t>Other misc income</t>
  </si>
  <si>
    <t>RE</t>
  </si>
  <si>
    <t>Comments</t>
  </si>
  <si>
    <t>Community Trust Hallie Turkey Creek Phase II</t>
  </si>
  <si>
    <t>CIP Isom Jeremiah</t>
  </si>
  <si>
    <t>Accounting</t>
  </si>
  <si>
    <t>office building</t>
  </si>
  <si>
    <t>A/D office building</t>
  </si>
  <si>
    <t>to allocate a portion of expenses to sewer services ref 30</t>
  </si>
  <si>
    <t>settle</t>
  </si>
  <si>
    <t>Welding Inc settlement</t>
  </si>
  <si>
    <t>amounts</t>
  </si>
  <si>
    <t>Amounts due customers</t>
  </si>
  <si>
    <t>Accum Dep</t>
  </si>
  <si>
    <t>accumulated depreciation</t>
  </si>
  <si>
    <t>furniture equipment</t>
  </si>
  <si>
    <t>amounts due to vendors</t>
  </si>
  <si>
    <t>note payable other</t>
  </si>
  <si>
    <t>note payable/ KIA</t>
  </si>
  <si>
    <t>long term note payable</t>
  </si>
  <si>
    <t>CIP Isom Water Line Emer Relocation</t>
  </si>
  <si>
    <t>vend</t>
  </si>
  <si>
    <t>npo</t>
  </si>
  <si>
    <t>npkia</t>
  </si>
  <si>
    <t>ltnp</t>
  </si>
  <si>
    <t>to adjust payables ref 30/1-2</t>
  </si>
  <si>
    <t>Other tax</t>
  </si>
  <si>
    <t>AML Prison Waste Water Plant</t>
  </si>
  <si>
    <t>Deposit adjustment</t>
  </si>
  <si>
    <t>depadj</t>
  </si>
  <si>
    <t>CIP AML Waste Water Prison</t>
  </si>
  <si>
    <t>AML Water Line Ext Roxana</t>
  </si>
  <si>
    <t>CIP AML Roxana</t>
  </si>
  <si>
    <t>cipamlrox</t>
  </si>
  <si>
    <t>to adjust prepaids ref 29B/2</t>
  </si>
  <si>
    <t>Deane Interconnect</t>
  </si>
  <si>
    <t>PY Comments</t>
  </si>
  <si>
    <t>USDA CTB-Reserve Account</t>
  </si>
  <si>
    <t xml:space="preserve"> </t>
  </si>
  <si>
    <t>to agree to p/y auditor report</t>
  </si>
  <si>
    <t>below</t>
  </si>
  <si>
    <t>EDA Grant for Prison</t>
  </si>
  <si>
    <t>PPG Grant</t>
  </si>
  <si>
    <t>Army Corp Federal Prison</t>
  </si>
  <si>
    <t>to allocate sapphire prepymt for customers ref 29A/2.1</t>
  </si>
  <si>
    <t>to adjust a/r ref 29</t>
  </si>
  <si>
    <t>to record current year and remove py a/p ref 30/231</t>
  </si>
  <si>
    <t>CIP Deane Interconnect</t>
  </si>
  <si>
    <t>Total</t>
  </si>
  <si>
    <t>12.31.2021</t>
  </si>
  <si>
    <t>Carbon Glow Water Project (2)</t>
  </si>
  <si>
    <t>Isom Jeremiah project-Water lines</t>
  </si>
  <si>
    <t>Unearned Revenue</t>
  </si>
  <si>
    <t>Long term Note Payable/Other</t>
  </si>
  <si>
    <t>lt other</t>
  </si>
  <si>
    <t>Long term Note Payable/KIA</t>
  </si>
  <si>
    <t>lt kia</t>
  </si>
  <si>
    <t>diff immaterial</t>
  </si>
  <si>
    <t>Adj needed</t>
  </si>
  <si>
    <t>per 12.20 audit</t>
  </si>
  <si>
    <t>to correct coding of refund of funds received in error; ref test of disb</t>
  </si>
  <si>
    <t>3</t>
  </si>
  <si>
    <t>2.3</t>
  </si>
  <si>
    <t>to reconcile acct ref 28</t>
  </si>
  <si>
    <t>proceeds from insurance ref 29A4-3</t>
  </si>
  <si>
    <t>8</t>
  </si>
  <si>
    <t>7.8</t>
  </si>
  <si>
    <t>to reclassify other income received ref 29A/4</t>
  </si>
  <si>
    <t>3.14</t>
  </si>
  <si>
    <t>to adjust accrued vacation ref 31/2</t>
  </si>
  <si>
    <t>to adjust accrued wages ref 31/8</t>
  </si>
  <si>
    <t>to adjust retirement payable ref 30/8</t>
  </si>
  <si>
    <t>ck--1/4/23</t>
  </si>
  <si>
    <t>A/R--A/P</t>
  </si>
  <si>
    <t>15.16.18</t>
  </si>
  <si>
    <t>3.18</t>
  </si>
  <si>
    <t>3.9.18</t>
  </si>
  <si>
    <t>3.11.18</t>
  </si>
  <si>
    <t>9.18</t>
  </si>
  <si>
    <t>Salaries and wages - employees</t>
  </si>
  <si>
    <t>Employee pensions and benefits</t>
  </si>
  <si>
    <t>Purchased power</t>
  </si>
  <si>
    <t>Contractual services-Acct</t>
  </si>
  <si>
    <t>Contractual services - water testing</t>
  </si>
  <si>
    <t>Contractual services - other</t>
  </si>
  <si>
    <t>Rental of equipment</t>
  </si>
  <si>
    <t>Transportation expenses</t>
  </si>
  <si>
    <t>Material and supplies</t>
  </si>
  <si>
    <t>Misc expense</t>
  </si>
  <si>
    <t>WTB to PSC reconciliation</t>
  </si>
  <si>
    <t>Nonutility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</si>
</sst>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_);\(0.00\)"/>
    <numFmt numFmtId="165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Accounting"/>
      <sz val="11"/>
      <color theme="1"/>
      <name val="Calibri"/>
      <family val="2"/>
      <scheme val="minor"/>
    </font>
    <font>
      <u val="singleAccounting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43" fontId="0" fillId="2" borderId="0" xfId="1" applyFont="1" applyFill="1"/>
    <xf numFmtId="43" fontId="0" fillId="0" borderId="0" xfId="1" applyFont="1" applyFill="1"/>
    <xf numFmtId="43" fontId="2" fillId="0" borderId="0" xfId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43" fontId="4" fillId="0" borderId="0" xfId="1" applyFont="1" applyFill="1"/>
    <xf numFmtId="164" fontId="4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43" fontId="2" fillId="0" borderId="0" xfId="1" applyFont="1" applyFill="1" applyAlignment="1">
      <alignment horizontal="right"/>
    </xf>
    <xf numFmtId="43" fontId="0" fillId="0" borderId="0" xfId="1" applyFont="1" applyFill="1" applyAlignment="1">
      <alignment horizontal="center"/>
    </xf>
    <xf numFmtId="164" fontId="2" fillId="0" borderId="0" xfId="1" applyNumberFormat="1" applyFont="1" applyFill="1" applyAlignment="1"/>
    <xf numFmtId="43" fontId="6" fillId="0" borderId="0" xfId="1" applyFont="1" applyFill="1"/>
    <xf numFmtId="43" fontId="7" fillId="0" borderId="0" xfId="1" applyFont="1" applyFill="1" applyAlignment="1">
      <alignment horizontal="left"/>
    </xf>
    <xf numFmtId="0" fontId="7" fillId="0" borderId="0" xfId="0" applyFont="1"/>
    <xf numFmtId="14" fontId="7" fillId="0" borderId="0" xfId="1" applyNumberFormat="1" applyFont="1" applyFill="1" applyAlignment="1">
      <alignment horizontal="left"/>
    </xf>
    <xf numFmtId="43" fontId="7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 applyFill="1" applyAlignment="1">
      <alignment horizontal="center"/>
    </xf>
    <xf numFmtId="43" fontId="7" fillId="0" borderId="0" xfId="1" applyFont="1" applyFill="1"/>
    <xf numFmtId="0" fontId="9" fillId="0" borderId="0" xfId="0" applyFont="1" applyAlignment="1">
      <alignment horizontal="center"/>
    </xf>
    <xf numFmtId="0" fontId="9" fillId="0" borderId="0" xfId="0" applyFont="1"/>
    <xf numFmtId="39" fontId="7" fillId="0" borderId="0" xfId="0" applyNumberFormat="1" applyFont="1"/>
    <xf numFmtId="164" fontId="7" fillId="0" borderId="0" xfId="1" quotePrefix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43" fontId="10" fillId="0" borderId="0" xfId="1" applyFont="1" applyFill="1"/>
    <xf numFmtId="43" fontId="11" fillId="0" borderId="0" xfId="1" applyFont="1"/>
    <xf numFmtId="43" fontId="0" fillId="0" borderId="0" xfId="1" applyFont="1" applyAlignment="1">
      <alignment horizontal="center"/>
    </xf>
    <xf numFmtId="43" fontId="1" fillId="0" borderId="0" xfId="1" applyFont="1"/>
    <xf numFmtId="0" fontId="5" fillId="0" borderId="0" xfId="0" applyFont="1" applyAlignment="1">
      <alignment horizontal="center"/>
    </xf>
    <xf numFmtId="39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39" fontId="2" fillId="0" borderId="0" xfId="0" applyNumberFormat="1" applyFont="1"/>
    <xf numFmtId="0" fontId="7" fillId="0" borderId="0" xfId="0" applyFont="1" applyFill="1"/>
    <xf numFmtId="49" fontId="7" fillId="0" borderId="0" xfId="0" applyNumberFormat="1" applyFont="1" applyFill="1"/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Fill="1"/>
    <xf numFmtId="43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39" fontId="7" fillId="0" borderId="0" xfId="0" applyNumberFormat="1" applyFont="1" applyFill="1"/>
    <xf numFmtId="43" fontId="7" fillId="0" borderId="1" xfId="0" applyNumberFormat="1" applyFont="1" applyFill="1" applyBorder="1"/>
    <xf numFmtId="43" fontId="12" fillId="0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1"/>
  <sheetViews>
    <sheetView tabSelected="1" zoomScale="160" zoomScaleNormal="1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Y7" sqref="A1:XFD1048576"/>
    </sheetView>
  </sheetViews>
  <sheetFormatPr defaultColWidth="8.85546875" defaultRowHeight="14.25" x14ac:dyDescent="0.2"/>
  <cols>
    <col min="1" max="1" width="22.7109375" style="38" customWidth="1"/>
    <col min="2" max="2" width="9.28515625" style="18" customWidth="1"/>
    <col min="3" max="3" width="15" style="38" hidden="1" customWidth="1"/>
    <col min="4" max="4" width="16" style="38" hidden="1" customWidth="1"/>
    <col min="5" max="8" width="15" style="38" hidden="1" customWidth="1"/>
    <col min="9" max="9" width="22.140625" style="38" hidden="1" customWidth="1"/>
    <col min="10" max="10" width="19.42578125" style="38" hidden="1" customWidth="1"/>
    <col min="11" max="13" width="16.42578125" style="38" hidden="1" customWidth="1"/>
    <col min="14" max="14" width="20.5703125" style="38" hidden="1" customWidth="1"/>
    <col min="15" max="15" width="20.5703125" style="38" customWidth="1"/>
    <col min="16" max="16" width="5" style="39" customWidth="1"/>
    <col min="17" max="18" width="15.7109375" style="38" customWidth="1"/>
    <col min="19" max="19" width="15.42578125" style="38" customWidth="1"/>
    <col min="20" max="20" width="8.42578125" style="38" hidden="1" customWidth="1"/>
    <col min="21" max="21" width="8.28515625" style="38" hidden="1" customWidth="1"/>
    <col min="22" max="22" width="6.7109375" style="38" hidden="1" customWidth="1"/>
    <col min="23" max="23" width="13.85546875" style="40" customWidth="1"/>
    <col min="24" max="24" width="16.5703125" style="40" customWidth="1"/>
    <col min="25" max="25" width="8.85546875" style="38"/>
    <col min="26" max="26" width="13.140625" style="38" bestFit="1" customWidth="1"/>
    <col min="27" max="27" width="14" style="38" bestFit="1" customWidth="1"/>
    <col min="28" max="28" width="8.85546875" style="38"/>
    <col min="29" max="29" width="11.7109375" style="38" bestFit="1" customWidth="1"/>
    <col min="30" max="16384" width="8.85546875" style="38"/>
  </cols>
  <sheetData>
    <row r="1" spans="1:25" s="38" customFormat="1" x14ac:dyDescent="0.2">
      <c r="A1" s="15" t="s">
        <v>0</v>
      </c>
      <c r="B1" s="18"/>
      <c r="P1" s="39"/>
      <c r="R1" s="38" t="s">
        <v>263</v>
      </c>
      <c r="W1" s="40"/>
      <c r="X1" s="40"/>
    </row>
    <row r="2" spans="1:25" s="38" customFormat="1" x14ac:dyDescent="0.2">
      <c r="A2" s="15" t="s">
        <v>314</v>
      </c>
      <c r="B2" s="18"/>
      <c r="J2" s="41"/>
      <c r="K2" s="41"/>
      <c r="L2" s="41"/>
      <c r="P2" s="39"/>
      <c r="R2" s="38" t="s">
        <v>263</v>
      </c>
      <c r="S2" s="41" t="s">
        <v>263</v>
      </c>
      <c r="T2" s="41" t="s">
        <v>265</v>
      </c>
      <c r="V2" s="41"/>
      <c r="W2" s="40"/>
      <c r="X2" s="40"/>
    </row>
    <row r="3" spans="1:25" s="38" customFormat="1" x14ac:dyDescent="0.2">
      <c r="A3" s="17">
        <v>44561</v>
      </c>
      <c r="B3" s="18"/>
      <c r="P3" s="39"/>
      <c r="R3" s="38" t="s">
        <v>263</v>
      </c>
      <c r="S3" s="38" t="s">
        <v>263</v>
      </c>
      <c r="T3" s="41" t="s">
        <v>284</v>
      </c>
      <c r="V3" s="41"/>
      <c r="W3" s="40"/>
      <c r="X3" s="40"/>
    </row>
    <row r="4" spans="1:25" s="38" customFormat="1" ht="15" x14ac:dyDescent="0.25">
      <c r="B4" s="18"/>
      <c r="P4" s="39"/>
      <c r="S4" s="41" t="s">
        <v>263</v>
      </c>
      <c r="T4" s="41" t="s">
        <v>282</v>
      </c>
      <c r="V4" s="41"/>
      <c r="W4" s="42" t="s">
        <v>105</v>
      </c>
      <c r="X4" s="42"/>
    </row>
    <row r="5" spans="1:25" s="38" customFormat="1" ht="15" x14ac:dyDescent="0.25">
      <c r="A5" s="43"/>
      <c r="B5" s="18"/>
      <c r="C5" s="44">
        <v>40178</v>
      </c>
      <c r="D5" s="44">
        <v>40543</v>
      </c>
      <c r="E5" s="44">
        <v>40908</v>
      </c>
      <c r="F5" s="44">
        <v>41274</v>
      </c>
      <c r="G5" s="44">
        <v>41639</v>
      </c>
      <c r="H5" s="44">
        <v>42004</v>
      </c>
      <c r="I5" s="44">
        <v>42369</v>
      </c>
      <c r="J5" s="44">
        <v>42735</v>
      </c>
      <c r="K5" s="44">
        <v>43100</v>
      </c>
      <c r="L5" s="44">
        <v>43465</v>
      </c>
      <c r="M5" s="44">
        <v>43830</v>
      </c>
      <c r="N5" s="44">
        <v>44196</v>
      </c>
      <c r="O5" s="44">
        <v>44561</v>
      </c>
      <c r="P5" s="39"/>
      <c r="W5" s="45" t="s">
        <v>70</v>
      </c>
      <c r="X5" s="45" t="s">
        <v>71</v>
      </c>
    </row>
    <row r="6" spans="1:25" s="38" customFormat="1" ht="15" x14ac:dyDescent="0.25">
      <c r="A6" s="43" t="s">
        <v>3</v>
      </c>
      <c r="B6" s="18" t="s">
        <v>2</v>
      </c>
      <c r="C6" s="43" t="s">
        <v>4</v>
      </c>
      <c r="D6" s="43" t="s">
        <v>4</v>
      </c>
      <c r="E6" s="43" t="s">
        <v>4</v>
      </c>
      <c r="F6" s="43" t="s">
        <v>4</v>
      </c>
      <c r="G6" s="43" t="s">
        <v>4</v>
      </c>
      <c r="H6" s="43" t="s">
        <v>4</v>
      </c>
      <c r="I6" s="43" t="s">
        <v>4</v>
      </c>
      <c r="J6" s="43" t="s">
        <v>4</v>
      </c>
      <c r="K6" s="43" t="s">
        <v>4</v>
      </c>
      <c r="L6" s="43" t="s">
        <v>4</v>
      </c>
      <c r="M6" s="43" t="s">
        <v>4</v>
      </c>
      <c r="N6" s="43" t="s">
        <v>4</v>
      </c>
      <c r="O6" s="43" t="s">
        <v>4</v>
      </c>
      <c r="P6" s="46" t="s">
        <v>5</v>
      </c>
      <c r="Q6" s="43" t="s">
        <v>6</v>
      </c>
      <c r="R6" s="43" t="s">
        <v>7</v>
      </c>
      <c r="S6" s="43" t="s">
        <v>66</v>
      </c>
      <c r="T6" s="43" t="s">
        <v>227</v>
      </c>
      <c r="U6" s="43" t="s">
        <v>261</v>
      </c>
      <c r="W6" s="45" t="s">
        <v>55</v>
      </c>
      <c r="X6" s="45" t="s">
        <v>55</v>
      </c>
    </row>
    <row r="7" spans="1:25" s="38" customFormat="1" x14ac:dyDescent="0.2">
      <c r="A7" s="38" t="s">
        <v>69</v>
      </c>
      <c r="B7" s="20">
        <v>470.5</v>
      </c>
      <c r="C7" s="21"/>
      <c r="D7" s="21">
        <v>-5200</v>
      </c>
      <c r="E7" s="21">
        <v>0</v>
      </c>
      <c r="F7" s="21">
        <v>-1750</v>
      </c>
      <c r="G7" s="21">
        <v>-24010</v>
      </c>
      <c r="H7" s="21">
        <v>-5900</v>
      </c>
      <c r="I7" s="21">
        <v>-2750</v>
      </c>
      <c r="J7" s="21">
        <v>-33682.92</v>
      </c>
      <c r="K7" s="21">
        <v>-29707.25</v>
      </c>
      <c r="L7" s="21">
        <v>-28962.22</v>
      </c>
      <c r="M7" s="21">
        <v>-32632.1</v>
      </c>
      <c r="N7" s="21">
        <v>-23730.1</v>
      </c>
      <c r="O7" s="21"/>
      <c r="P7" s="39" t="s">
        <v>290</v>
      </c>
      <c r="Q7" s="21">
        <f>SUMIF(ajes!C:C,B:B,ajes!D:D)</f>
        <v>0</v>
      </c>
      <c r="R7" s="21">
        <f>SUMIF(ajes!C:C,B:B,ajes!E:E)</f>
        <v>23281.35</v>
      </c>
      <c r="S7" s="41">
        <f t="shared" ref="S7:S52" si="0">+O7+Q7-R7</f>
        <v>-23281.35</v>
      </c>
      <c r="W7" s="40"/>
      <c r="X7" s="40">
        <f>+S7-W7</f>
        <v>-23281.35</v>
      </c>
      <c r="Y7" s="38" t="s">
        <v>315</v>
      </c>
    </row>
    <row r="8" spans="1:25" s="38" customFormat="1" x14ac:dyDescent="0.2">
      <c r="A8" s="38" t="s">
        <v>222</v>
      </c>
      <c r="B8" s="20" t="s">
        <v>223</v>
      </c>
      <c r="C8" s="21"/>
      <c r="D8" s="21"/>
      <c r="E8" s="21"/>
      <c r="F8" s="21"/>
      <c r="G8" s="21"/>
      <c r="H8" s="21">
        <v>0</v>
      </c>
      <c r="I8" s="21">
        <v>0</v>
      </c>
      <c r="J8" s="21">
        <v>-49967.96</v>
      </c>
      <c r="K8" s="21">
        <v>-46118.43</v>
      </c>
      <c r="L8" s="21">
        <v>-62467.45</v>
      </c>
      <c r="M8" s="21">
        <v>-68815.92</v>
      </c>
      <c r="N8" s="21">
        <v>-29973.68</v>
      </c>
      <c r="O8" s="21"/>
      <c r="P8" s="39" t="s">
        <v>290</v>
      </c>
      <c r="Q8" s="21">
        <f>SUMIF(ajes!C:C,B:B,ajes!D:D)</f>
        <v>0</v>
      </c>
      <c r="R8" s="21">
        <f>SUMIF(ajes!C:C,B:B,ajes!E:E)</f>
        <v>35060.58</v>
      </c>
      <c r="S8" s="41">
        <f t="shared" si="0"/>
        <v>-35060.58</v>
      </c>
      <c r="W8" s="40"/>
      <c r="X8" s="40">
        <f>+S8-W8</f>
        <v>-35060.58</v>
      </c>
      <c r="Y8" s="38" t="s">
        <v>315</v>
      </c>
    </row>
    <row r="9" spans="1:25" s="38" customFormat="1" ht="16.5" x14ac:dyDescent="0.35">
      <c r="A9" s="38" t="s">
        <v>225</v>
      </c>
      <c r="B9" s="20" t="s">
        <v>224</v>
      </c>
      <c r="C9" s="21"/>
      <c r="D9" s="21"/>
      <c r="E9" s="21"/>
      <c r="F9" s="21"/>
      <c r="G9" s="21"/>
      <c r="H9" s="21"/>
      <c r="I9" s="21"/>
      <c r="J9" s="21">
        <v>-14590.25</v>
      </c>
      <c r="K9" s="21">
        <v>-8314.09</v>
      </c>
      <c r="L9" s="21">
        <v>-10724.29</v>
      </c>
      <c r="M9" s="21">
        <v>-9452.06</v>
      </c>
      <c r="N9" s="21">
        <v>-5972.06</v>
      </c>
      <c r="O9" s="21"/>
      <c r="P9" s="39" t="s">
        <v>291</v>
      </c>
      <c r="Q9" s="21">
        <f>SUMIF(ajes!C:C,B:B,ajes!D:D)</f>
        <v>0</v>
      </c>
      <c r="R9" s="21">
        <f>SUMIF(ajes!C:C,B:B,ajes!E:E)</f>
        <v>58272.27</v>
      </c>
      <c r="S9" s="41">
        <f t="shared" si="0"/>
        <v>-58272.27</v>
      </c>
      <c r="W9" s="40"/>
      <c r="X9" s="49">
        <f>+S9-W9</f>
        <v>-58272.27</v>
      </c>
      <c r="Y9" s="38" t="s">
        <v>315</v>
      </c>
    </row>
    <row r="10" spans="1:25" s="38" customFormat="1" x14ac:dyDescent="0.2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9"/>
      <c r="Q10" s="21"/>
      <c r="R10" s="21"/>
      <c r="S10" s="41"/>
      <c r="W10" s="40"/>
      <c r="X10" s="40">
        <f>+SUM(X7:X9)</f>
        <v>-116614.2</v>
      </c>
    </row>
    <row r="11" spans="1:25" s="38" customForma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39"/>
      <c r="Q11" s="21"/>
      <c r="R11" s="21"/>
      <c r="S11" s="41"/>
      <c r="W11" s="40"/>
      <c r="X11" s="40"/>
    </row>
    <row r="12" spans="1:25" s="38" customFormat="1" x14ac:dyDescent="0.2">
      <c r="A12" s="38" t="s">
        <v>47</v>
      </c>
      <c r="B12" s="20">
        <v>601</v>
      </c>
      <c r="C12" s="21">
        <v>192163.98</v>
      </c>
      <c r="D12" s="21">
        <v>192556.99</v>
      </c>
      <c r="E12" s="21">
        <v>154808.56</v>
      </c>
      <c r="F12" s="21">
        <v>162918.49000000002</v>
      </c>
      <c r="G12" s="21">
        <v>189205.13</v>
      </c>
      <c r="H12" s="21">
        <v>196532.63</v>
      </c>
      <c r="I12" s="21">
        <v>216960.19</v>
      </c>
      <c r="J12" s="21">
        <v>224692.05000000002</v>
      </c>
      <c r="K12" s="21">
        <v>182227.02</v>
      </c>
      <c r="L12" s="21">
        <v>191973.05000000002</v>
      </c>
      <c r="M12" s="21">
        <v>249235.90999999997</v>
      </c>
      <c r="N12" s="21">
        <v>236236.93</v>
      </c>
      <c r="O12" s="21">
        <v>228154.36</v>
      </c>
      <c r="P12" s="39" t="s">
        <v>299</v>
      </c>
      <c r="Q12" s="21">
        <f>SUMIF(ajes!C:C,B:B,ajes!D:D)</f>
        <v>8197.5300000000007</v>
      </c>
      <c r="R12" s="21">
        <f>SUMIF(ajes!C:C,B:B,ajes!E:E)</f>
        <v>4230.7</v>
      </c>
      <c r="S12" s="41">
        <f t="shared" si="0"/>
        <v>232121.18999999997</v>
      </c>
      <c r="W12" s="40"/>
      <c r="X12" s="40">
        <f>+S12-W12</f>
        <v>232121.18999999997</v>
      </c>
      <c r="Y12" s="38" t="s">
        <v>304</v>
      </c>
    </row>
    <row r="13" spans="1:25" s="38" customFormat="1" x14ac:dyDescent="0.2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9"/>
      <c r="Q13" s="21"/>
      <c r="R13" s="21"/>
      <c r="S13" s="41"/>
      <c r="W13" s="40"/>
      <c r="X13" s="40"/>
    </row>
    <row r="14" spans="1:25" s="38" customFormat="1" x14ac:dyDescent="0.2">
      <c r="A14" s="38" t="s">
        <v>73</v>
      </c>
      <c r="B14" s="25">
        <v>604</v>
      </c>
      <c r="C14" s="21">
        <v>25848.74</v>
      </c>
      <c r="D14" s="21">
        <v>29196.23</v>
      </c>
      <c r="E14" s="21">
        <v>22564.030000000002</v>
      </c>
      <c r="F14" s="21">
        <v>24969.81</v>
      </c>
      <c r="G14" s="21">
        <v>28417.02</v>
      </c>
      <c r="H14" s="21">
        <v>26678.43</v>
      </c>
      <c r="I14" s="21">
        <v>44433.259999999995</v>
      </c>
      <c r="J14" s="21">
        <v>50596.600000000006</v>
      </c>
      <c r="K14" s="21">
        <v>51396.77</v>
      </c>
      <c r="L14" s="21">
        <v>87883.89</v>
      </c>
      <c r="M14" s="21">
        <v>110168.34</v>
      </c>
      <c r="N14" s="21">
        <v>136016.26999999999</v>
      </c>
      <c r="O14" s="21">
        <v>125324.44</v>
      </c>
      <c r="P14" s="39" t="s">
        <v>293</v>
      </c>
      <c r="Q14" s="21">
        <f>SUMIF(ajes!C:C,B:B,ajes!D:D)</f>
        <v>1170.2</v>
      </c>
      <c r="R14" s="21">
        <f>SUMIF(ajes!C:C,B:B,ajes!E:E)</f>
        <v>4537.62</v>
      </c>
      <c r="S14" s="41">
        <f t="shared" si="0"/>
        <v>121957.02</v>
      </c>
      <c r="W14" s="40"/>
      <c r="X14" s="40">
        <f>+S14-W14</f>
        <v>121957.02</v>
      </c>
      <c r="Y14" s="38" t="s">
        <v>305</v>
      </c>
    </row>
    <row r="15" spans="1:25" s="38" customFormat="1" x14ac:dyDescent="0.2">
      <c r="B15" s="2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9"/>
      <c r="Q15" s="21"/>
      <c r="R15" s="21"/>
      <c r="S15" s="41"/>
      <c r="W15" s="40"/>
      <c r="X15" s="40"/>
    </row>
    <row r="16" spans="1:25" s="38" customFormat="1" x14ac:dyDescent="0.2">
      <c r="A16" s="38" t="s">
        <v>48</v>
      </c>
      <c r="B16" s="20">
        <v>610</v>
      </c>
      <c r="C16" s="21">
        <v>183277.67</v>
      </c>
      <c r="D16" s="21">
        <v>309037.5</v>
      </c>
      <c r="E16" s="21">
        <v>434726.4800000001</v>
      </c>
      <c r="F16" s="21">
        <v>580873.16</v>
      </c>
      <c r="G16" s="21">
        <v>404110.54</v>
      </c>
      <c r="H16" s="21">
        <v>567153.04</v>
      </c>
      <c r="I16" s="21">
        <v>573269.30000000005</v>
      </c>
      <c r="J16" s="21">
        <v>599768.50000000012</v>
      </c>
      <c r="K16" s="21">
        <v>495670.9200000001</v>
      </c>
      <c r="L16" s="21">
        <v>620010.5199999999</v>
      </c>
      <c r="M16" s="21">
        <v>667216.99</v>
      </c>
      <c r="N16" s="21">
        <v>703247.4</v>
      </c>
      <c r="O16" s="21">
        <v>786357.37</v>
      </c>
      <c r="P16" s="39" t="s">
        <v>286</v>
      </c>
      <c r="Q16" s="21">
        <f>SUMIF(ajes!C:C,B:B,ajes!D:D)</f>
        <v>63195.64</v>
      </c>
      <c r="R16" s="21">
        <f>SUMIF(ajes!C:C,B:B,ajes!E:E)</f>
        <v>64937.66</v>
      </c>
      <c r="S16" s="41">
        <f>+O16+Q16-R16</f>
        <v>784615.35</v>
      </c>
      <c r="W16" s="40"/>
      <c r="X16" s="40">
        <f>+S16-W16</f>
        <v>784615.35</v>
      </c>
      <c r="Y16" s="38" t="s">
        <v>180</v>
      </c>
    </row>
    <row r="17" spans="1:25" s="38" customFormat="1" x14ac:dyDescent="0.2">
      <c r="B17" s="2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9"/>
      <c r="Q17" s="21"/>
      <c r="R17" s="21"/>
      <c r="S17" s="41"/>
      <c r="W17" s="40"/>
      <c r="X17" s="40"/>
    </row>
    <row r="18" spans="1:25" s="38" customFormat="1" x14ac:dyDescent="0.2">
      <c r="A18" s="38" t="s">
        <v>52</v>
      </c>
      <c r="B18" s="20">
        <v>615</v>
      </c>
      <c r="C18" s="21">
        <v>33235.870000000003</v>
      </c>
      <c r="D18" s="21">
        <v>37318.980000000003</v>
      </c>
      <c r="E18" s="21">
        <v>24741.43</v>
      </c>
      <c r="F18" s="21">
        <v>34620.939999999995</v>
      </c>
      <c r="G18" s="21">
        <v>21948.12</v>
      </c>
      <c r="H18" s="21">
        <v>27948.07</v>
      </c>
      <c r="I18" s="21">
        <v>30520.11</v>
      </c>
      <c r="J18" s="21">
        <v>35630.649999999994</v>
      </c>
      <c r="K18" s="21">
        <v>35909.54</v>
      </c>
      <c r="L18" s="21">
        <v>52058.880000000005</v>
      </c>
      <c r="M18" s="21">
        <v>50978.04</v>
      </c>
      <c r="N18" s="21">
        <v>45652.369999999995</v>
      </c>
      <c r="O18" s="21">
        <v>51289.63</v>
      </c>
      <c r="P18" s="39" t="s">
        <v>300</v>
      </c>
      <c r="Q18" s="21">
        <f>SUMIF(ajes!C:C,B:B,ajes!D:D)</f>
        <v>5800.99</v>
      </c>
      <c r="R18" s="21">
        <f>SUMIF(ajes!C:C,B:B,ajes!E:E)</f>
        <v>5563.06</v>
      </c>
      <c r="S18" s="41">
        <f t="shared" si="0"/>
        <v>51527.56</v>
      </c>
      <c r="W18" s="40"/>
      <c r="X18" s="40">
        <f>+S18-W18</f>
        <v>51527.56</v>
      </c>
      <c r="Y18" s="38" t="s">
        <v>306</v>
      </c>
    </row>
    <row r="19" spans="1:25" s="38" customFormat="1" x14ac:dyDescent="0.2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9"/>
      <c r="Q19" s="21"/>
      <c r="R19" s="21"/>
      <c r="S19" s="41"/>
      <c r="W19" s="40"/>
      <c r="X19" s="40"/>
    </row>
    <row r="20" spans="1:25" s="38" customFormat="1" x14ac:dyDescent="0.2">
      <c r="A20" s="47" t="s">
        <v>51</v>
      </c>
      <c r="B20" s="20">
        <v>620.5</v>
      </c>
      <c r="C20" s="21">
        <v>48288.51</v>
      </c>
      <c r="D20" s="21">
        <v>36788.71</v>
      </c>
      <c r="E20" s="21">
        <v>37193.97</v>
      </c>
      <c r="F20" s="21">
        <v>13824.190000000002</v>
      </c>
      <c r="G20" s="21">
        <v>19823.72</v>
      </c>
      <c r="H20" s="21">
        <v>33999.510000000009</v>
      </c>
      <c r="I20" s="21">
        <v>28190.980000000003</v>
      </c>
      <c r="J20" s="21">
        <v>45695.55</v>
      </c>
      <c r="K20" s="21">
        <v>30293.600000000002</v>
      </c>
      <c r="L20" s="21">
        <v>52407.209999999992</v>
      </c>
      <c r="M20" s="21">
        <v>57469.760000000002</v>
      </c>
      <c r="N20" s="21">
        <v>47256.599999999991</v>
      </c>
      <c r="O20" s="21">
        <v>49374.63</v>
      </c>
      <c r="P20" s="39" t="s">
        <v>301</v>
      </c>
      <c r="Q20" s="21">
        <f>SUMIF(ajes!C:C,B:B,ajes!D:D)</f>
        <v>833.33</v>
      </c>
      <c r="R20" s="21">
        <f>SUMIF(ajes!C:C,B:B,ajes!E:E)</f>
        <v>2172.87</v>
      </c>
      <c r="S20" s="41">
        <f>+O20+Q20-R20</f>
        <v>48035.09</v>
      </c>
      <c r="W20" s="40"/>
      <c r="X20" s="40">
        <f>+S20-W20</f>
        <v>48035.09</v>
      </c>
      <c r="Y20" s="38" t="s">
        <v>312</v>
      </c>
    </row>
    <row r="21" spans="1:25" s="38" customFormat="1" x14ac:dyDescent="0.2">
      <c r="A21" s="38" t="s">
        <v>55</v>
      </c>
      <c r="B21" s="20">
        <v>620</v>
      </c>
      <c r="C21" s="21">
        <v>5568.25</v>
      </c>
      <c r="D21" s="21">
        <v>9987.27</v>
      </c>
      <c r="E21" s="21">
        <v>3270.4700000000003</v>
      </c>
      <c r="F21" s="21">
        <v>3215.58</v>
      </c>
      <c r="G21" s="21">
        <v>1123.7</v>
      </c>
      <c r="H21" s="21">
        <v>0</v>
      </c>
      <c r="I21" s="21">
        <v>2942.4</v>
      </c>
      <c r="J21" s="21">
        <v>5333.24</v>
      </c>
      <c r="K21" s="21">
        <v>7836.37</v>
      </c>
      <c r="L21" s="21">
        <v>8749.4</v>
      </c>
      <c r="M21" s="21">
        <v>9963.9</v>
      </c>
      <c r="N21" s="21">
        <v>3193.4</v>
      </c>
      <c r="O21" s="21">
        <v>642</v>
      </c>
      <c r="P21" s="39" t="s">
        <v>286</v>
      </c>
      <c r="Q21" s="21">
        <f>SUMIF(ajes!C:C,B:B,ajes!D:D)</f>
        <v>103.5</v>
      </c>
      <c r="R21" s="21">
        <f>SUMIF(ajes!C:C,B:B,ajes!E:E)</f>
        <v>0</v>
      </c>
      <c r="S21" s="41">
        <f>+O21+Q21-R21</f>
        <v>745.5</v>
      </c>
      <c r="W21" s="40"/>
      <c r="X21" s="40">
        <f>+S21-W21</f>
        <v>745.5</v>
      </c>
      <c r="Y21" s="38" t="s">
        <v>312</v>
      </c>
    </row>
    <row r="22" spans="1:25" s="38" customFormat="1" x14ac:dyDescent="0.2">
      <c r="A22" s="47" t="s">
        <v>83</v>
      </c>
      <c r="B22" s="20">
        <v>620.70000000000005</v>
      </c>
      <c r="C22" s="21">
        <v>11816.71</v>
      </c>
      <c r="D22" s="21">
        <v>6189.77</v>
      </c>
      <c r="E22" s="21">
        <v>10237.300000000001</v>
      </c>
      <c r="F22" s="21">
        <v>17884.920000000002</v>
      </c>
      <c r="G22" s="21">
        <v>8636.9</v>
      </c>
      <c r="H22" s="21">
        <v>18528.250000000004</v>
      </c>
      <c r="I22" s="21">
        <v>29138.649999999998</v>
      </c>
      <c r="J22" s="21">
        <v>14193.249999999998</v>
      </c>
      <c r="K22" s="21">
        <v>32885.730000000003</v>
      </c>
      <c r="L22" s="21">
        <v>22934.489999999998</v>
      </c>
      <c r="M22" s="21">
        <v>26883.31</v>
      </c>
      <c r="N22" s="21">
        <v>51485.579999999994</v>
      </c>
      <c r="O22" s="21">
        <v>16914.29</v>
      </c>
      <c r="P22" s="39" t="s">
        <v>300</v>
      </c>
      <c r="Q22" s="21">
        <f>SUMIF(ajes!C:C,B:B,ajes!D:D)</f>
        <v>16164.419999999998</v>
      </c>
      <c r="R22" s="21">
        <f>SUMIF(ajes!C:C,B:B,ajes!E:E)</f>
        <v>8449.2800000000007</v>
      </c>
      <c r="S22" s="41">
        <f>+O22+Q22-R22</f>
        <v>24629.43</v>
      </c>
      <c r="W22" s="40"/>
      <c r="X22" s="40">
        <f>+S22-W22</f>
        <v>24629.43</v>
      </c>
      <c r="Y22" s="38" t="s">
        <v>312</v>
      </c>
    </row>
    <row r="23" spans="1:25" s="38" customFormat="1" x14ac:dyDescent="0.2">
      <c r="A23" s="38" t="s">
        <v>56</v>
      </c>
      <c r="B23" s="20">
        <v>620.79999999999995</v>
      </c>
      <c r="C23" s="21">
        <v>5403.23</v>
      </c>
      <c r="D23" s="21">
        <v>4299.74</v>
      </c>
      <c r="E23" s="21">
        <v>316.94</v>
      </c>
      <c r="F23" s="21">
        <v>4120.87</v>
      </c>
      <c r="G23" s="21">
        <v>5239.1099999999997</v>
      </c>
      <c r="H23" s="21">
        <v>9800.4700000000012</v>
      </c>
      <c r="I23" s="21">
        <v>7437.09</v>
      </c>
      <c r="J23" s="21">
        <v>4283.9399999999996</v>
      </c>
      <c r="K23" s="21">
        <v>6240.42</v>
      </c>
      <c r="L23" s="21">
        <v>6861.29</v>
      </c>
      <c r="M23" s="21">
        <v>24800.140000000003</v>
      </c>
      <c r="N23" s="21">
        <v>14279.720000000001</v>
      </c>
      <c r="O23" s="21">
        <v>13258.27</v>
      </c>
      <c r="P23" s="39" t="s">
        <v>286</v>
      </c>
      <c r="Q23" s="21">
        <f>SUMIF(ajes!C:C,B:B,ajes!D:D)</f>
        <v>7609.15</v>
      </c>
      <c r="R23" s="21">
        <f>SUMIF(ajes!C:C,B:B,ajes!E:E)</f>
        <v>7496.79</v>
      </c>
      <c r="S23" s="41">
        <f>+O23+Q23-R23</f>
        <v>13370.629999999997</v>
      </c>
      <c r="W23" s="40"/>
      <c r="X23" s="40">
        <f>+S23-W23</f>
        <v>13370.629999999997</v>
      </c>
      <c r="Y23" s="38" t="s">
        <v>312</v>
      </c>
    </row>
    <row r="24" spans="1:25" s="38" customFormat="1" x14ac:dyDescent="0.2">
      <c r="A24" s="38" t="s">
        <v>57</v>
      </c>
      <c r="B24" s="20">
        <v>620.9</v>
      </c>
      <c r="C24" s="21">
        <v>5278</v>
      </c>
      <c r="D24" s="21">
        <v>6715.32</v>
      </c>
      <c r="E24" s="21">
        <v>6905.79</v>
      </c>
      <c r="F24" s="21">
        <v>7290</v>
      </c>
      <c r="G24" s="21">
        <v>8432</v>
      </c>
      <c r="H24" s="21">
        <v>8869.25</v>
      </c>
      <c r="I24" s="21">
        <v>11515.48</v>
      </c>
      <c r="J24" s="21">
        <v>11485.05</v>
      </c>
      <c r="K24" s="21">
        <v>10731.09</v>
      </c>
      <c r="L24" s="21">
        <v>11692.52</v>
      </c>
      <c r="M24" s="21">
        <v>11084.16</v>
      </c>
      <c r="N24" s="21">
        <v>11328.27</v>
      </c>
      <c r="O24" s="21">
        <v>12461.76</v>
      </c>
      <c r="P24" s="39"/>
      <c r="Q24" s="21">
        <f>SUMIF(ajes!C:C,B:B,ajes!D:D)</f>
        <v>0</v>
      </c>
      <c r="R24" s="21">
        <f>SUMIF(ajes!C:C,B:B,ajes!E:E)</f>
        <v>0</v>
      </c>
      <c r="S24" s="41">
        <f>+O24+Q24-R24</f>
        <v>12461.76</v>
      </c>
      <c r="W24" s="40"/>
      <c r="X24" s="40">
        <f>+S24-W24</f>
        <v>12461.76</v>
      </c>
      <c r="Y24" s="38" t="s">
        <v>312</v>
      </c>
    </row>
    <row r="25" spans="1:25" s="38" customFormat="1" x14ac:dyDescent="0.2">
      <c r="A25" s="38" t="s">
        <v>79</v>
      </c>
      <c r="B25" s="20">
        <v>624</v>
      </c>
      <c r="C25" s="21"/>
      <c r="D25" s="21"/>
      <c r="E25" s="21"/>
      <c r="F25" s="21">
        <v>55</v>
      </c>
      <c r="G25" s="21">
        <v>2304.9</v>
      </c>
      <c r="H25" s="21">
        <v>820</v>
      </c>
      <c r="I25" s="21">
        <v>443</v>
      </c>
      <c r="J25" s="21">
        <v>664</v>
      </c>
      <c r="K25" s="21">
        <v>458</v>
      </c>
      <c r="L25" s="21">
        <v>939.8</v>
      </c>
      <c r="M25" s="21">
        <v>618</v>
      </c>
      <c r="N25" s="21">
        <v>2457.35</v>
      </c>
      <c r="O25" s="21">
        <v>633</v>
      </c>
      <c r="P25" s="39"/>
      <c r="Q25" s="21">
        <f>SUMIF(ajes!C:C,B:B,ajes!D:D)</f>
        <v>0</v>
      </c>
      <c r="R25" s="21">
        <f>SUMIF(ajes!C:C,B:B,ajes!E:E)</f>
        <v>0</v>
      </c>
      <c r="S25" s="41">
        <f>+O25+Q25-R25</f>
        <v>633</v>
      </c>
      <c r="W25" s="40"/>
      <c r="X25" s="40">
        <f>+S25-W25</f>
        <v>633</v>
      </c>
      <c r="Y25" s="38" t="s">
        <v>312</v>
      </c>
    </row>
    <row r="26" spans="1:25" s="38" customFormat="1" x14ac:dyDescent="0.2">
      <c r="A26" s="38" t="s">
        <v>54</v>
      </c>
      <c r="B26" s="20">
        <v>628</v>
      </c>
      <c r="C26" s="21"/>
      <c r="D26" s="21">
        <v>190</v>
      </c>
      <c r="E26" s="21">
        <v>0</v>
      </c>
      <c r="F26" s="21">
        <v>1065</v>
      </c>
      <c r="G26" s="21"/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800.35</v>
      </c>
      <c r="P26" s="39"/>
      <c r="Q26" s="21">
        <f>SUMIF(ajes!C:C,B:B,ajes!D:D)</f>
        <v>0</v>
      </c>
      <c r="R26" s="21">
        <f>SUMIF(ajes!C:C,B:B,ajes!E:E)</f>
        <v>0</v>
      </c>
      <c r="S26" s="41">
        <f>+O26+Q26-R26</f>
        <v>800.35</v>
      </c>
      <c r="W26" s="40"/>
      <c r="X26" s="40">
        <f>+S26-W26</f>
        <v>800.35</v>
      </c>
      <c r="Y26" s="38" t="s">
        <v>312</v>
      </c>
    </row>
    <row r="27" spans="1:25" s="38" customFormat="1" ht="16.5" x14ac:dyDescent="0.35">
      <c r="A27" s="38" t="s">
        <v>59</v>
      </c>
      <c r="B27" s="20">
        <v>675</v>
      </c>
      <c r="C27" s="21"/>
      <c r="D27" s="21"/>
      <c r="E27" s="21"/>
      <c r="F27" s="21"/>
      <c r="G27" s="21">
        <v>817.59</v>
      </c>
      <c r="H27" s="21">
        <v>997.75</v>
      </c>
      <c r="I27" s="21">
        <v>3486</v>
      </c>
      <c r="J27" s="21">
        <v>904.29</v>
      </c>
      <c r="K27" s="21">
        <v>3476.75</v>
      </c>
      <c r="L27" s="21">
        <v>2213.9399999999987</v>
      </c>
      <c r="M27" s="21">
        <v>963.30000000000109</v>
      </c>
      <c r="N27" s="21">
        <v>3740</v>
      </c>
      <c r="O27" s="21">
        <v>22364.12</v>
      </c>
      <c r="P27" s="39" t="s">
        <v>287</v>
      </c>
      <c r="Q27" s="21">
        <f>SUMIF(ajes!C:C,B:B,ajes!D:D)</f>
        <v>448.18</v>
      </c>
      <c r="R27" s="21">
        <f>SUMIF(ajes!C:C,B:B,ajes!E:E)</f>
        <v>17400</v>
      </c>
      <c r="S27" s="41">
        <f>+O27+Q27-R27</f>
        <v>5412.2999999999993</v>
      </c>
      <c r="W27" s="40"/>
      <c r="X27" s="49">
        <f>+S27-W27</f>
        <v>5412.2999999999993</v>
      </c>
      <c r="Y27" s="38" t="s">
        <v>312</v>
      </c>
    </row>
    <row r="28" spans="1:25" s="38" customFormat="1" x14ac:dyDescent="0.2">
      <c r="A28" s="47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9"/>
      <c r="Q28" s="21"/>
      <c r="R28" s="21"/>
      <c r="S28" s="41"/>
      <c r="W28" s="40"/>
      <c r="X28" s="40">
        <f>+SUM(X20:X27)</f>
        <v>106088.06</v>
      </c>
    </row>
    <row r="29" spans="1:25" s="38" customFormat="1" x14ac:dyDescent="0.2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39"/>
      <c r="Q29" s="21"/>
      <c r="R29" s="21"/>
      <c r="S29" s="41"/>
      <c r="W29" s="40"/>
      <c r="X29" s="40"/>
    </row>
    <row r="30" spans="1:25" s="38" customFormat="1" x14ac:dyDescent="0.2">
      <c r="A30" s="38" t="s">
        <v>80</v>
      </c>
      <c r="B30" s="25">
        <v>632</v>
      </c>
      <c r="C30" s="21">
        <v>10031.879999999999</v>
      </c>
      <c r="D30" s="21">
        <v>11692.35</v>
      </c>
      <c r="E30" s="21">
        <v>9579.81</v>
      </c>
      <c r="F30" s="21">
        <v>9629.44</v>
      </c>
      <c r="G30" s="21">
        <v>10994.44</v>
      </c>
      <c r="H30" s="21">
        <v>12404.11</v>
      </c>
      <c r="I30" s="21">
        <v>13388.44</v>
      </c>
      <c r="J30" s="21">
        <v>14717.16</v>
      </c>
      <c r="K30" s="21">
        <v>12441.56</v>
      </c>
      <c r="L30" s="21">
        <v>11253.8</v>
      </c>
      <c r="M30" s="21">
        <v>17445.73</v>
      </c>
      <c r="N30" s="21">
        <v>16017.18</v>
      </c>
      <c r="O30" s="21">
        <v>8475</v>
      </c>
      <c r="P30" s="39" t="s">
        <v>300</v>
      </c>
      <c r="Q30" s="21">
        <f>SUMIF(ajes!C:C,B:B,ajes!D:D)</f>
        <v>175</v>
      </c>
      <c r="R30" s="21">
        <f>SUMIF(ajes!C:C,B:B,ajes!E:E)</f>
        <v>2996.42</v>
      </c>
      <c r="S30" s="41">
        <f>+O30+Q30-R30</f>
        <v>5653.58</v>
      </c>
      <c r="W30" s="40"/>
      <c r="X30" s="40">
        <f>+S30-W30</f>
        <v>5653.58</v>
      </c>
      <c r="Y30" s="38" t="s">
        <v>307</v>
      </c>
    </row>
    <row r="31" spans="1:25" s="38" customFormat="1" x14ac:dyDescent="0.2">
      <c r="B31" s="2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9"/>
      <c r="Q31" s="21"/>
      <c r="R31" s="21"/>
      <c r="S31" s="41"/>
      <c r="W31" s="40"/>
      <c r="X31" s="40"/>
    </row>
    <row r="32" spans="1:25" s="38" customFormat="1" x14ac:dyDescent="0.2">
      <c r="A32" s="47" t="s">
        <v>84</v>
      </c>
      <c r="B32" s="20">
        <v>635</v>
      </c>
      <c r="C32" s="21">
        <v>18244.169999999998</v>
      </c>
      <c r="D32" s="21">
        <v>13577.23</v>
      </c>
      <c r="E32" s="21">
        <v>5990.25</v>
      </c>
      <c r="F32" s="21">
        <v>5024.3999999999996</v>
      </c>
      <c r="G32" s="21">
        <v>3727.55</v>
      </c>
      <c r="H32" s="21">
        <v>4266.5</v>
      </c>
      <c r="I32" s="21">
        <v>4738</v>
      </c>
      <c r="J32" s="21">
        <v>6091.43</v>
      </c>
      <c r="K32" s="21">
        <v>7047.75</v>
      </c>
      <c r="L32" s="21">
        <v>11244.25</v>
      </c>
      <c r="M32" s="21">
        <v>7615.119999999999</v>
      </c>
      <c r="N32" s="21">
        <v>21205.93</v>
      </c>
      <c r="O32" s="21">
        <v>4669</v>
      </c>
      <c r="P32" s="39" t="s">
        <v>286</v>
      </c>
      <c r="Q32" s="21">
        <f>SUMIF(ajes!C:C,B:B,ajes!D:D)</f>
        <v>4058.1</v>
      </c>
      <c r="R32" s="21">
        <f>SUMIF(ajes!C:C,B:B,ajes!E:E)</f>
        <v>756</v>
      </c>
      <c r="S32" s="41">
        <f>+O32+Q32-R32</f>
        <v>7971.1</v>
      </c>
      <c r="W32" s="40"/>
      <c r="X32" s="40">
        <f>+S32-W32</f>
        <v>7971.1</v>
      </c>
      <c r="Y32" s="38" t="s">
        <v>308</v>
      </c>
    </row>
    <row r="33" spans="1:25" s="38" customFormat="1" x14ac:dyDescent="0.2">
      <c r="B33" s="2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9"/>
      <c r="Q33" s="21"/>
      <c r="R33" s="21"/>
      <c r="S33" s="41"/>
      <c r="W33" s="40"/>
      <c r="X33" s="40"/>
    </row>
    <row r="34" spans="1:25" s="38" customFormat="1" x14ac:dyDescent="0.2">
      <c r="A34" s="38" t="s">
        <v>53</v>
      </c>
      <c r="B34" s="20">
        <v>632.1</v>
      </c>
      <c r="C34" s="21">
        <v>4290.5</v>
      </c>
      <c r="D34" s="21">
        <v>404</v>
      </c>
      <c r="E34" s="21">
        <v>250</v>
      </c>
      <c r="F34" s="21">
        <v>3210.6</v>
      </c>
      <c r="G34" s="21">
        <v>22267.87</v>
      </c>
      <c r="H34" s="21">
        <v>29965.01</v>
      </c>
      <c r="I34" s="21">
        <v>91342.44</v>
      </c>
      <c r="J34" s="21">
        <v>52234.14</v>
      </c>
      <c r="K34" s="21">
        <v>44887.850000000006</v>
      </c>
      <c r="L34" s="21">
        <v>25948.560000000005</v>
      </c>
      <c r="M34" s="21">
        <v>32202.17</v>
      </c>
      <c r="N34" s="21">
        <v>98880.1</v>
      </c>
      <c r="O34" s="21">
        <v>53512.5</v>
      </c>
      <c r="P34" s="39"/>
      <c r="Q34" s="21">
        <f>SUMIF(ajes!C:C,B:B,ajes!D:D)</f>
        <v>0</v>
      </c>
      <c r="R34" s="21">
        <f>SUMIF(ajes!C:C,B:B,ajes!E:E)</f>
        <v>0</v>
      </c>
      <c r="S34" s="41">
        <f>+O34+Q34-R34</f>
        <v>53512.5</v>
      </c>
      <c r="W34" s="40"/>
      <c r="X34" s="40">
        <f>+S34-W34</f>
        <v>53512.5</v>
      </c>
      <c r="Y34" s="38" t="s">
        <v>309</v>
      </c>
    </row>
    <row r="35" spans="1:25" s="38" customFormat="1" x14ac:dyDescent="0.2">
      <c r="B35" s="2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9"/>
      <c r="Q35" s="21"/>
      <c r="R35" s="21"/>
      <c r="S35" s="41"/>
      <c r="W35" s="40"/>
      <c r="X35" s="40"/>
    </row>
    <row r="36" spans="1:25" s="38" customFormat="1" x14ac:dyDescent="0.2">
      <c r="A36" s="38" t="s">
        <v>50</v>
      </c>
      <c r="B36" s="20">
        <v>641</v>
      </c>
      <c r="C36" s="21">
        <v>5160</v>
      </c>
      <c r="D36" s="21">
        <v>495</v>
      </c>
      <c r="E36" s="21">
        <v>775.28000000000009</v>
      </c>
      <c r="F36" s="21">
        <v>1557</v>
      </c>
      <c r="G36" s="21">
        <v>2147.63</v>
      </c>
      <c r="H36" s="21">
        <v>2896</v>
      </c>
      <c r="I36" s="21">
        <v>2916</v>
      </c>
      <c r="J36" s="21">
        <v>3024</v>
      </c>
      <c r="K36" s="21">
        <v>3302</v>
      </c>
      <c r="L36" s="21">
        <v>3214</v>
      </c>
      <c r="M36" s="21">
        <v>2722</v>
      </c>
      <c r="N36" s="21">
        <v>1560</v>
      </c>
      <c r="O36" s="21">
        <v>1560</v>
      </c>
      <c r="P36" s="39"/>
      <c r="Q36" s="21">
        <f>SUMIF(ajes!C:C,B:B,ajes!D:D)</f>
        <v>0</v>
      </c>
      <c r="R36" s="21">
        <f>SUMIF(ajes!C:C,B:B,ajes!E:E)</f>
        <v>0</v>
      </c>
      <c r="S36" s="41">
        <f>+O36+Q36-R36</f>
        <v>1560</v>
      </c>
      <c r="W36" s="40"/>
      <c r="X36" s="40">
        <f>+S36-W36</f>
        <v>1560</v>
      </c>
      <c r="Y36" s="38" t="s">
        <v>310</v>
      </c>
    </row>
    <row r="37" spans="1:25" s="38" customFormat="1" x14ac:dyDescent="0.2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9"/>
      <c r="Q37" s="21"/>
      <c r="R37" s="21"/>
      <c r="S37" s="41"/>
      <c r="W37" s="40"/>
      <c r="X37" s="40"/>
    </row>
    <row r="38" spans="1:25" s="38" customFormat="1" x14ac:dyDescent="0.2">
      <c r="A38" s="47" t="s">
        <v>85</v>
      </c>
      <c r="B38" s="20">
        <v>650</v>
      </c>
      <c r="C38" s="21">
        <v>13558.77</v>
      </c>
      <c r="D38" s="21">
        <v>15709.010000000002</v>
      </c>
      <c r="E38" s="21">
        <v>19516.48</v>
      </c>
      <c r="F38" s="21">
        <v>25759.599999999999</v>
      </c>
      <c r="G38" s="21">
        <v>21355.94</v>
      </c>
      <c r="H38" s="21">
        <v>23288.03</v>
      </c>
      <c r="I38" s="21">
        <v>17085.45</v>
      </c>
      <c r="J38" s="21">
        <v>20379.96</v>
      </c>
      <c r="K38" s="21">
        <v>22836.26</v>
      </c>
      <c r="L38" s="21">
        <v>32398.33</v>
      </c>
      <c r="M38" s="21">
        <v>35893.180000000008</v>
      </c>
      <c r="N38" s="21">
        <v>20945.87</v>
      </c>
      <c r="O38" s="21">
        <v>54461.46</v>
      </c>
      <c r="P38" s="39" t="s">
        <v>302</v>
      </c>
      <c r="Q38" s="21">
        <f>SUMIF(ajes!C:C,B:B,ajes!D:D)</f>
        <v>3386.91</v>
      </c>
      <c r="R38" s="21">
        <f>SUMIF(ajes!C:C,B:B,ajes!E:E)</f>
        <v>24177.32</v>
      </c>
      <c r="S38" s="41">
        <f>+O38+Q38-R38</f>
        <v>33671.049999999996</v>
      </c>
      <c r="W38" s="40"/>
      <c r="X38" s="40">
        <f>+S38-W38</f>
        <v>33671.049999999996</v>
      </c>
      <c r="Y38" s="38" t="s">
        <v>311</v>
      </c>
    </row>
    <row r="39" spans="1:25" s="38" customFormat="1" x14ac:dyDescent="0.2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9"/>
      <c r="Q39" s="21"/>
      <c r="R39" s="21"/>
      <c r="S39" s="41"/>
      <c r="W39" s="40"/>
      <c r="X39" s="40"/>
    </row>
    <row r="40" spans="1:25" s="38" customFormat="1" x14ac:dyDescent="0.2">
      <c r="A40" s="38" t="s">
        <v>128</v>
      </c>
      <c r="B40" s="20">
        <v>655.5</v>
      </c>
      <c r="C40" s="21">
        <v>17913.5</v>
      </c>
      <c r="D40" s="21">
        <v>15476.88</v>
      </c>
      <c r="E40" s="21">
        <v>16115.11</v>
      </c>
      <c r="F40" s="21">
        <v>14905.04</v>
      </c>
      <c r="G40" s="21">
        <v>646.42999999999995</v>
      </c>
      <c r="H40" s="21">
        <v>356.3</v>
      </c>
      <c r="I40" s="21">
        <v>356.3</v>
      </c>
      <c r="J40" s="21">
        <v>356.3</v>
      </c>
      <c r="K40" s="21">
        <v>356.3</v>
      </c>
      <c r="L40" s="21">
        <v>203.6</v>
      </c>
      <c r="M40" s="21">
        <v>203.6</v>
      </c>
      <c r="N40" s="21">
        <v>203.6</v>
      </c>
      <c r="O40" s="21">
        <v>356.3</v>
      </c>
      <c r="P40" s="39"/>
      <c r="Q40" s="21">
        <f>SUMIF(ajes!C:C,B:B,ajes!D:D)</f>
        <v>0</v>
      </c>
      <c r="R40" s="21">
        <f>SUMIF(ajes!C:C,B:B,ajes!E:E)</f>
        <v>0</v>
      </c>
      <c r="S40" s="41">
        <f>+O40+Q40-R40</f>
        <v>356.3</v>
      </c>
      <c r="W40" s="40"/>
      <c r="X40" s="40">
        <f>+S40-W40</f>
        <v>356.3</v>
      </c>
      <c r="Y40" s="38" t="s">
        <v>172</v>
      </c>
    </row>
    <row r="41" spans="1:25" s="38" customFormat="1" x14ac:dyDescent="0.2">
      <c r="A41" s="38" t="s">
        <v>129</v>
      </c>
      <c r="B41" s="20">
        <v>655.20000000000005</v>
      </c>
      <c r="C41" s="21"/>
      <c r="D41" s="21"/>
      <c r="E41" s="21"/>
      <c r="F41" s="21"/>
      <c r="G41" s="21">
        <v>4850.91</v>
      </c>
      <c r="H41" s="21">
        <v>4967.57</v>
      </c>
      <c r="I41" s="21">
        <v>5889.72</v>
      </c>
      <c r="J41" s="21">
        <v>2959.97</v>
      </c>
      <c r="K41" s="21">
        <v>3634.35</v>
      </c>
      <c r="L41" s="21">
        <v>4582.24</v>
      </c>
      <c r="M41" s="21">
        <v>4480.72</v>
      </c>
      <c r="N41" s="21">
        <v>3295.12</v>
      </c>
      <c r="O41" s="21">
        <v>2746.68</v>
      </c>
      <c r="P41" s="39"/>
      <c r="Q41" s="21">
        <f>SUMIF(ajes!C:C,B:B,ajes!D:D)</f>
        <v>0</v>
      </c>
      <c r="R41" s="21">
        <f>SUMIF(ajes!C:C,B:B,ajes!E:E)</f>
        <v>0</v>
      </c>
      <c r="S41" s="41">
        <f>+O41+Q41-R41</f>
        <v>2746.68</v>
      </c>
      <c r="W41" s="40"/>
      <c r="X41" s="40">
        <f>+S41-W41</f>
        <v>2746.68</v>
      </c>
      <c r="Y41" s="38" t="s">
        <v>172</v>
      </c>
    </row>
    <row r="42" spans="1:25" s="38" customFormat="1" x14ac:dyDescent="0.2">
      <c r="A42" s="38" t="s">
        <v>130</v>
      </c>
      <c r="B42" s="20">
        <v>655.1</v>
      </c>
      <c r="C42" s="21"/>
      <c r="D42" s="21"/>
      <c r="E42" s="21"/>
      <c r="F42" s="21"/>
      <c r="G42" s="21">
        <v>6141</v>
      </c>
      <c r="H42" s="21">
        <v>6244</v>
      </c>
      <c r="I42" s="21">
        <v>6081</v>
      </c>
      <c r="J42" s="21">
        <v>6903.24</v>
      </c>
      <c r="K42" s="21">
        <v>6191</v>
      </c>
      <c r="L42" s="21">
        <v>7246</v>
      </c>
      <c r="M42" s="21">
        <v>8531</v>
      </c>
      <c r="N42" s="21">
        <v>9878</v>
      </c>
      <c r="O42" s="21">
        <v>7885</v>
      </c>
      <c r="P42" s="39" t="s">
        <v>286</v>
      </c>
      <c r="Q42" s="21">
        <f>SUMIF(ajes!C:C,B:B,ajes!D:D)</f>
        <v>0</v>
      </c>
      <c r="R42" s="21">
        <f>SUMIF(ajes!C:C,B:B,ajes!E:E)</f>
        <v>2667</v>
      </c>
      <c r="S42" s="41">
        <f>+O42+Q42-R42</f>
        <v>5218</v>
      </c>
      <c r="W42" s="40"/>
      <c r="X42" s="40">
        <f>+S42-W42</f>
        <v>5218</v>
      </c>
      <c r="Y42" s="38" t="s">
        <v>172</v>
      </c>
    </row>
    <row r="43" spans="1:25" s="38" customFormat="1" ht="16.5" x14ac:dyDescent="0.35">
      <c r="A43" s="38" t="s">
        <v>172</v>
      </c>
      <c r="B43" s="20">
        <v>655</v>
      </c>
      <c r="C43" s="21"/>
      <c r="D43" s="21"/>
      <c r="E43" s="21"/>
      <c r="F43" s="21"/>
      <c r="G43" s="21">
        <v>-3066.78</v>
      </c>
      <c r="H43" s="21">
        <v>-1061.17</v>
      </c>
      <c r="I43" s="21">
        <v>-2327.7599999999998</v>
      </c>
      <c r="J43" s="21">
        <v>-1782.19</v>
      </c>
      <c r="K43" s="21">
        <v>-1625.09</v>
      </c>
      <c r="L43" s="21">
        <v>18185.100000000002</v>
      </c>
      <c r="M43" s="21">
        <v>18678.07</v>
      </c>
      <c r="N43" s="21">
        <v>20026.100000000002</v>
      </c>
      <c r="O43" s="21">
        <v>22296</v>
      </c>
      <c r="P43" s="39" t="s">
        <v>303</v>
      </c>
      <c r="Q43" s="21">
        <f>SUMIF(ajes!C:C,B:B,ajes!D:D)</f>
        <v>0</v>
      </c>
      <c r="R43" s="21">
        <f>SUMIF(ajes!C:C,B:B,ajes!E:E)</f>
        <v>2221.62</v>
      </c>
      <c r="S43" s="41">
        <f>+O43+Q43-R43</f>
        <v>20074.38</v>
      </c>
      <c r="W43" s="40"/>
      <c r="X43" s="49">
        <f>+S43-W43</f>
        <v>20074.38</v>
      </c>
      <c r="Y43" s="38" t="s">
        <v>172</v>
      </c>
    </row>
    <row r="44" spans="1:25" s="38" customFormat="1" x14ac:dyDescent="0.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39"/>
      <c r="Q44" s="21"/>
      <c r="R44" s="21"/>
      <c r="S44" s="41"/>
      <c r="W44" s="40"/>
      <c r="X44" s="40">
        <f>+SUM(X40:X43)</f>
        <v>28395.360000000001</v>
      </c>
    </row>
    <row r="45" spans="1:25" s="38" customFormat="1" x14ac:dyDescent="0.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39"/>
      <c r="Q45" s="21"/>
      <c r="R45" s="21"/>
      <c r="S45" s="41"/>
      <c r="W45" s="40"/>
      <c r="X45" s="40"/>
    </row>
    <row r="46" spans="1:25" s="38" customFormat="1" x14ac:dyDescent="0.2">
      <c r="A46" s="38" t="s">
        <v>58</v>
      </c>
      <c r="B46" s="20">
        <v>660</v>
      </c>
      <c r="C46" s="21">
        <v>1387.5</v>
      </c>
      <c r="D46" s="21">
        <v>1320</v>
      </c>
      <c r="E46" s="21">
        <v>1128.4000000000001</v>
      </c>
      <c r="F46" s="21">
        <v>906.45</v>
      </c>
      <c r="G46" s="21">
        <v>220</v>
      </c>
      <c r="H46" s="21">
        <v>1425.68</v>
      </c>
      <c r="I46" s="21">
        <v>416</v>
      </c>
      <c r="J46" s="21">
        <v>48</v>
      </c>
      <c r="K46" s="21">
        <v>1180</v>
      </c>
      <c r="L46" s="21">
        <v>161.5</v>
      </c>
      <c r="M46" s="21">
        <v>548.5</v>
      </c>
      <c r="N46" s="21">
        <v>1644.5</v>
      </c>
      <c r="O46" s="21">
        <v>380</v>
      </c>
      <c r="P46" s="39"/>
      <c r="Q46" s="21">
        <f>SUMIF(ajes!C:C,B:B,ajes!D:D)</f>
        <v>0</v>
      </c>
      <c r="R46" s="21">
        <f>SUMIF(ajes!C:C,B:B,ajes!E:E)</f>
        <v>0</v>
      </c>
      <c r="S46" s="41">
        <f>+O46+Q46-R46</f>
        <v>380</v>
      </c>
      <c r="W46" s="40"/>
      <c r="X46" s="40">
        <f>+S46-W46</f>
        <v>380</v>
      </c>
      <c r="Y46" s="38" t="s">
        <v>58</v>
      </c>
    </row>
    <row r="47" spans="1:25" s="38" customFormat="1" x14ac:dyDescent="0.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39"/>
      <c r="Q47" s="21"/>
      <c r="R47" s="21"/>
      <c r="S47" s="41"/>
      <c r="W47" s="40"/>
      <c r="X47" s="40"/>
    </row>
    <row r="48" spans="1:25" s="38" customFormat="1" x14ac:dyDescent="0.2">
      <c r="A48" s="47" t="s">
        <v>81</v>
      </c>
      <c r="B48" s="20">
        <v>620.1</v>
      </c>
      <c r="C48" s="21">
        <v>5124.8599999999997</v>
      </c>
      <c r="D48" s="21">
        <v>3363.45</v>
      </c>
      <c r="E48" s="21">
        <v>3015.53</v>
      </c>
      <c r="F48" s="21">
        <v>3619.86</v>
      </c>
      <c r="G48" s="21">
        <v>5137.95</v>
      </c>
      <c r="H48" s="21">
        <v>4583.58</v>
      </c>
      <c r="I48" s="21">
        <v>5637.29</v>
      </c>
      <c r="J48" s="21">
        <v>5736.34</v>
      </c>
      <c r="K48" s="21">
        <v>6347.32</v>
      </c>
      <c r="L48" s="21">
        <v>5264.12</v>
      </c>
      <c r="M48" s="21">
        <v>6145.07</v>
      </c>
      <c r="N48" s="21">
        <v>6529.39</v>
      </c>
      <c r="O48" s="21">
        <v>7825.67</v>
      </c>
      <c r="P48" s="39"/>
      <c r="Q48" s="21">
        <f>SUMIF(ajes!C:C,B:B,ajes!D:D)</f>
        <v>0</v>
      </c>
      <c r="R48" s="21">
        <f>SUMIF(ajes!C:C,B:B,ajes!E:E)</f>
        <v>0</v>
      </c>
      <c r="S48" s="41">
        <f>+O48+Q48-R48</f>
        <v>7825.67</v>
      </c>
      <c r="W48" s="40"/>
      <c r="X48" s="40">
        <f>+S48-W48</f>
        <v>7825.67</v>
      </c>
      <c r="Y48" s="38" t="s">
        <v>313</v>
      </c>
    </row>
    <row r="49" spans="1:25" s="38" customFormat="1" x14ac:dyDescent="0.2">
      <c r="A49" s="47" t="s">
        <v>82</v>
      </c>
      <c r="B49" s="20">
        <v>620.20000000000005</v>
      </c>
      <c r="C49" s="21">
        <v>2451.59</v>
      </c>
      <c r="D49" s="21">
        <v>2684.24</v>
      </c>
      <c r="E49" s="21">
        <v>3061.28</v>
      </c>
      <c r="F49" s="21">
        <v>2480.96</v>
      </c>
      <c r="G49" s="21">
        <v>2584.06</v>
      </c>
      <c r="H49" s="21">
        <v>3864.88</v>
      </c>
      <c r="I49" s="21">
        <v>4294.03</v>
      </c>
      <c r="J49" s="21">
        <v>4260.3599999999997</v>
      </c>
      <c r="K49" s="21">
        <v>3451.35</v>
      </c>
      <c r="L49" s="21">
        <v>5036.41</v>
      </c>
      <c r="M49" s="21">
        <v>4685.66</v>
      </c>
      <c r="N49" s="21">
        <v>4587.59</v>
      </c>
      <c r="O49" s="21">
        <v>5052.1099999999997</v>
      </c>
      <c r="P49" s="39"/>
      <c r="Q49" s="21">
        <f>SUMIF(ajes!C:C,B:B,ajes!D:D)</f>
        <v>0</v>
      </c>
      <c r="R49" s="21">
        <f>SUMIF(ajes!C:C,B:B,ajes!E:E)</f>
        <v>0</v>
      </c>
      <c r="S49" s="41">
        <f>+O49+Q49-R49</f>
        <v>5052.1099999999997</v>
      </c>
      <c r="W49" s="40"/>
      <c r="X49" s="40">
        <f>+S49-W49</f>
        <v>5052.1099999999997</v>
      </c>
      <c r="Y49" s="38" t="s">
        <v>313</v>
      </c>
    </row>
    <row r="50" spans="1:25" s="38" customFormat="1" ht="16.5" x14ac:dyDescent="0.35">
      <c r="A50" s="47" t="s">
        <v>86</v>
      </c>
      <c r="B50" s="20">
        <v>676</v>
      </c>
      <c r="C50" s="21">
        <v>414</v>
      </c>
      <c r="D50" s="21">
        <v>27.4</v>
      </c>
      <c r="E50" s="21">
        <v>148.01</v>
      </c>
      <c r="F50" s="21">
        <v>114.4</v>
      </c>
      <c r="G50" s="21">
        <v>170.45</v>
      </c>
      <c r="H50" s="21">
        <v>229.95</v>
      </c>
      <c r="I50" s="21">
        <v>200.21</v>
      </c>
      <c r="J50" s="21">
        <v>164.14</v>
      </c>
      <c r="K50" s="21">
        <v>187.2</v>
      </c>
      <c r="L50" s="21">
        <v>419.28</v>
      </c>
      <c r="M50" s="21">
        <v>334.84</v>
      </c>
      <c r="N50" s="21">
        <v>225.9</v>
      </c>
      <c r="O50" s="21">
        <v>305.10000000000002</v>
      </c>
      <c r="P50" s="39"/>
      <c r="Q50" s="21">
        <f>SUMIF(ajes!C:C,B:B,ajes!D:D)</f>
        <v>0</v>
      </c>
      <c r="R50" s="21">
        <f>SUMIF(ajes!C:C,B:B,ajes!E:E)</f>
        <v>0</v>
      </c>
      <c r="S50" s="41">
        <f t="shared" si="0"/>
        <v>305.10000000000002</v>
      </c>
      <c r="W50" s="40">
        <f>(+S50*0.19)+70</f>
        <v>127.96900000000001</v>
      </c>
      <c r="X50" s="49">
        <f>+S50-W50</f>
        <v>177.13100000000003</v>
      </c>
      <c r="Y50" s="38" t="s">
        <v>313</v>
      </c>
    </row>
    <row r="51" spans="1:25" s="38" customFormat="1" x14ac:dyDescent="0.2">
      <c r="A51" s="47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39"/>
      <c r="Q51" s="21"/>
      <c r="R51" s="21"/>
      <c r="S51" s="41"/>
      <c r="W51" s="40"/>
      <c r="X51" s="40">
        <f>+SUM(X48:X50)</f>
        <v>13054.910999999998</v>
      </c>
    </row>
    <row r="52" spans="1:25" s="38" customFormat="1" x14ac:dyDescent="0.2">
      <c r="A52" s="47"/>
      <c r="B52" s="20"/>
      <c r="C52" s="21">
        <v>67.42</v>
      </c>
      <c r="D52" s="21">
        <v>429.51</v>
      </c>
      <c r="E52" s="21">
        <v>753.73</v>
      </c>
      <c r="F52" s="21">
        <v>0</v>
      </c>
      <c r="G52" s="21"/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/>
      <c r="P52" s="39"/>
      <c r="Q52" s="21">
        <f>SUMIF(ajes!C:C,B:B,ajes!D:D)</f>
        <v>0</v>
      </c>
      <c r="R52" s="21">
        <f>SUMIF(ajes!C:C,B:B,ajes!E:E)</f>
        <v>0</v>
      </c>
      <c r="S52" s="41">
        <f t="shared" si="0"/>
        <v>0</v>
      </c>
      <c r="W52" s="40"/>
      <c r="X52" s="40">
        <f>+S52-W52</f>
        <v>0</v>
      </c>
    </row>
    <row r="53" spans="1:25" s="38" customFormat="1" x14ac:dyDescent="0.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9"/>
      <c r="W53" s="40"/>
      <c r="X53" s="40"/>
    </row>
    <row r="54" spans="1:25" s="38" customFormat="1" x14ac:dyDescent="0.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39"/>
      <c r="W54" s="40"/>
      <c r="X54" s="40"/>
    </row>
    <row r="55" spans="1:25" s="38" customFormat="1" x14ac:dyDescent="0.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39"/>
      <c r="W55" s="40"/>
      <c r="X55" s="40"/>
    </row>
    <row r="56" spans="1:25" s="38" customFormat="1" x14ac:dyDescent="0.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39"/>
      <c r="W56" s="40"/>
      <c r="X56" s="40"/>
    </row>
    <row r="57" spans="1:25" s="38" customFormat="1" x14ac:dyDescent="0.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39"/>
      <c r="W57" s="40"/>
      <c r="X57" s="40"/>
    </row>
    <row r="58" spans="1:25" s="38" customFormat="1" x14ac:dyDescent="0.2"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39"/>
      <c r="W58" s="40"/>
      <c r="X58" s="40"/>
    </row>
    <row r="59" spans="1:25" s="38" customFormat="1" x14ac:dyDescent="0.2">
      <c r="B59" s="1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39"/>
      <c r="W59" s="40"/>
      <c r="X59" s="40"/>
    </row>
    <row r="60" spans="1:25" s="38" customFormat="1" x14ac:dyDescent="0.2">
      <c r="B60" s="1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39"/>
      <c r="W60" s="40"/>
      <c r="X60" s="40"/>
    </row>
    <row r="61" spans="1:25" s="38" customFormat="1" x14ac:dyDescent="0.2">
      <c r="B61" s="18"/>
      <c r="P61" s="39"/>
      <c r="W61" s="40"/>
      <c r="X61" s="40"/>
    </row>
    <row r="62" spans="1:25" s="38" customFormat="1" x14ac:dyDescent="0.2">
      <c r="B62" s="18"/>
      <c r="P62" s="39"/>
      <c r="W62" s="40"/>
      <c r="X62" s="40"/>
    </row>
    <row r="63" spans="1:25" s="38" customFormat="1" x14ac:dyDescent="0.2">
      <c r="B63" s="18"/>
      <c r="P63" s="39"/>
      <c r="W63" s="40"/>
      <c r="X63" s="40"/>
    </row>
    <row r="64" spans="1:25" s="38" customFormat="1" x14ac:dyDescent="0.2">
      <c r="B64" s="18"/>
      <c r="P64" s="39"/>
      <c r="W64" s="40"/>
      <c r="X64" s="40"/>
    </row>
    <row r="70" spans="2:24" s="38" customFormat="1" x14ac:dyDescent="0.2">
      <c r="B70" s="18"/>
      <c r="P70" s="39"/>
      <c r="W70" s="40"/>
      <c r="X70" s="40"/>
    </row>
    <row r="71" spans="2:24" s="38" customFormat="1" x14ac:dyDescent="0.2">
      <c r="B71" s="18"/>
      <c r="P71" s="39"/>
      <c r="W71" s="40"/>
      <c r="X71" s="40"/>
    </row>
    <row r="72" spans="2:24" s="38" customFormat="1" x14ac:dyDescent="0.2">
      <c r="B72" s="18"/>
      <c r="P72" s="39"/>
      <c r="W72" s="40"/>
      <c r="X72" s="40"/>
    </row>
    <row r="73" spans="2:24" s="38" customFormat="1" x14ac:dyDescent="0.2">
      <c r="B73" s="18"/>
      <c r="P73" s="39"/>
      <c r="W73" s="40"/>
      <c r="X73" s="40"/>
    </row>
    <row r="74" spans="2:24" s="38" customFormat="1" x14ac:dyDescent="0.2">
      <c r="B74" s="18"/>
      <c r="P74" s="39"/>
      <c r="W74" s="40"/>
      <c r="X74" s="40"/>
    </row>
    <row r="75" spans="2:24" s="38" customFormat="1" x14ac:dyDescent="0.2">
      <c r="B75" s="18"/>
      <c r="P75" s="39"/>
      <c r="W75" s="40"/>
      <c r="X75" s="40"/>
    </row>
    <row r="76" spans="2:24" s="38" customFormat="1" x14ac:dyDescent="0.2">
      <c r="B76" s="18"/>
      <c r="P76" s="39"/>
      <c r="W76" s="40"/>
      <c r="X76" s="40"/>
    </row>
    <row r="129" spans="2:24" s="38" customFormat="1" ht="15" thickBot="1" x14ac:dyDescent="0.25">
      <c r="B129" s="18"/>
      <c r="P129" s="39"/>
      <c r="W129" s="40"/>
      <c r="X129" s="40"/>
    </row>
    <row r="130" spans="2:24" s="38" customFormat="1" ht="15" thickBot="1" x14ac:dyDescent="0.25">
      <c r="B130" s="18"/>
      <c r="P130" s="39"/>
      <c r="W130" s="48"/>
      <c r="X130" s="40"/>
    </row>
    <row r="131" spans="2:24" s="38" customFormat="1" ht="15" thickTop="1" x14ac:dyDescent="0.2">
      <c r="B131" s="18"/>
      <c r="P131" s="39"/>
      <c r="W131" s="40"/>
      <c r="X131" s="40"/>
    </row>
  </sheetData>
  <mergeCells count="1">
    <mergeCell ref="W4:X4"/>
  </mergeCells>
  <pageMargins left="0.7" right="0.7" top="0.75" bottom="0.75" header="0.3" footer="0.3"/>
  <pageSetup scale="4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61"/>
  <sheetViews>
    <sheetView topLeftCell="A152" zoomScale="130" zoomScaleNormal="130" workbookViewId="0">
      <selection activeCell="D181" sqref="D181"/>
    </sheetView>
  </sheetViews>
  <sheetFormatPr defaultColWidth="8.85546875" defaultRowHeight="15" x14ac:dyDescent="0.25"/>
  <cols>
    <col min="1" max="1" width="7.28515625" customWidth="1"/>
    <col min="2" max="2" width="39" customWidth="1"/>
    <col min="3" max="3" width="13.85546875" style="12" bestFit="1" customWidth="1"/>
    <col min="4" max="4" width="15.28515625" style="5" bestFit="1" customWidth="1"/>
    <col min="5" max="5" width="15.140625" style="5" bestFit="1" customWidth="1"/>
    <col min="6" max="6" width="14" style="5" customWidth="1"/>
    <col min="7" max="7" width="10.5703125" bestFit="1" customWidth="1"/>
  </cols>
  <sheetData>
    <row r="1" spans="1:7" x14ac:dyDescent="0.25">
      <c r="A1" t="s">
        <v>0</v>
      </c>
    </row>
    <row r="2" spans="1:7" x14ac:dyDescent="0.25">
      <c r="A2" t="s">
        <v>8</v>
      </c>
    </row>
    <row r="3" spans="1:7" x14ac:dyDescent="0.25">
      <c r="A3" s="1" t="s">
        <v>274</v>
      </c>
      <c r="G3" s="1"/>
    </row>
    <row r="5" spans="1:7" x14ac:dyDescent="0.25">
      <c r="C5" s="12" t="s">
        <v>65</v>
      </c>
      <c r="D5" s="5" t="s">
        <v>6</v>
      </c>
      <c r="E5" s="5" t="s">
        <v>7</v>
      </c>
      <c r="F5" s="5" t="s">
        <v>214</v>
      </c>
    </row>
    <row r="6" spans="1:7" x14ac:dyDescent="0.25">
      <c r="A6" s="32">
        <v>1</v>
      </c>
      <c r="B6" s="23" t="s">
        <v>137</v>
      </c>
      <c r="C6" s="22">
        <v>320</v>
      </c>
      <c r="E6" s="5">
        <v>28279355.739999998</v>
      </c>
    </row>
    <row r="7" spans="1:7" x14ac:dyDescent="0.25">
      <c r="A7" s="32"/>
      <c r="B7" s="16" t="s">
        <v>39</v>
      </c>
      <c r="C7" s="20" t="s">
        <v>103</v>
      </c>
      <c r="E7" s="5">
        <v>27064993.5</v>
      </c>
    </row>
    <row r="8" spans="1:7" x14ac:dyDescent="0.25">
      <c r="A8" s="32"/>
      <c r="B8" s="16" t="s">
        <v>159</v>
      </c>
      <c r="C8" s="22">
        <v>331.1</v>
      </c>
      <c r="E8" s="5">
        <v>7174730.46</v>
      </c>
    </row>
    <row r="9" spans="1:7" x14ac:dyDescent="0.25">
      <c r="A9" s="32"/>
      <c r="B9" s="16" t="s">
        <v>40</v>
      </c>
      <c r="C9" s="20" t="s">
        <v>104</v>
      </c>
      <c r="E9" s="5">
        <v>2823144.54</v>
      </c>
    </row>
    <row r="10" spans="1:7" x14ac:dyDescent="0.25">
      <c r="A10" s="32"/>
      <c r="B10" s="16" t="s">
        <v>211</v>
      </c>
      <c r="C10" s="20" t="s">
        <v>101</v>
      </c>
      <c r="E10" s="5">
        <v>809000</v>
      </c>
    </row>
    <row r="11" spans="1:7" x14ac:dyDescent="0.25">
      <c r="A11" s="32"/>
      <c r="B11" s="16" t="s">
        <v>157</v>
      </c>
      <c r="C11" s="22">
        <v>320.10000000000002</v>
      </c>
      <c r="E11" s="5">
        <v>792787.3600000001</v>
      </c>
    </row>
    <row r="12" spans="1:7" x14ac:dyDescent="0.25">
      <c r="A12" s="32"/>
      <c r="B12" s="16" t="s">
        <v>276</v>
      </c>
      <c r="C12" s="20">
        <v>101.01</v>
      </c>
      <c r="E12" s="5">
        <v>673587.51</v>
      </c>
    </row>
    <row r="13" spans="1:7" x14ac:dyDescent="0.25">
      <c r="A13" s="32"/>
      <c r="B13" s="16" t="s">
        <v>209</v>
      </c>
      <c r="C13" s="20" t="s">
        <v>99</v>
      </c>
      <c r="E13" s="5">
        <v>651000</v>
      </c>
    </row>
    <row r="14" spans="1:7" x14ac:dyDescent="0.25">
      <c r="A14" s="32"/>
      <c r="B14" s="16" t="s">
        <v>210</v>
      </c>
      <c r="C14" s="20" t="s">
        <v>100</v>
      </c>
      <c r="E14" s="5">
        <v>324000</v>
      </c>
    </row>
    <row r="15" spans="1:7" x14ac:dyDescent="0.25">
      <c r="A15" s="32"/>
      <c r="B15" s="16" t="s">
        <v>212</v>
      </c>
      <c r="C15" s="20" t="s">
        <v>102</v>
      </c>
      <c r="E15" s="5">
        <v>295354.46000000002</v>
      </c>
    </row>
    <row r="16" spans="1:7" x14ac:dyDescent="0.25">
      <c r="A16" s="32"/>
      <c r="B16" s="16" t="s">
        <v>154</v>
      </c>
      <c r="C16" s="20" t="s">
        <v>167</v>
      </c>
      <c r="E16" s="5">
        <v>291580.87</v>
      </c>
    </row>
    <row r="17" spans="1:5" x14ac:dyDescent="0.25">
      <c r="A17" s="32"/>
      <c r="B17" s="16" t="s">
        <v>15</v>
      </c>
      <c r="C17" s="20" t="s">
        <v>88</v>
      </c>
      <c r="E17" s="5">
        <v>199964.53</v>
      </c>
    </row>
    <row r="18" spans="1:5" x14ac:dyDescent="0.25">
      <c r="A18" s="32"/>
      <c r="B18" s="16" t="s">
        <v>237</v>
      </c>
      <c r="C18" s="20" t="s">
        <v>236</v>
      </c>
      <c r="E18" s="5">
        <v>193374</v>
      </c>
    </row>
    <row r="19" spans="1:5" x14ac:dyDescent="0.25">
      <c r="A19" s="32"/>
      <c r="B19" s="16" t="s">
        <v>161</v>
      </c>
      <c r="C19" s="22">
        <v>334.1</v>
      </c>
      <c r="E19" s="5">
        <v>161791.22</v>
      </c>
    </row>
    <row r="20" spans="1:5" x14ac:dyDescent="0.25">
      <c r="A20" s="32"/>
      <c r="B20" s="16" t="s">
        <v>24</v>
      </c>
      <c r="C20" s="20">
        <v>231</v>
      </c>
      <c r="E20" s="5">
        <v>145658.76000000004</v>
      </c>
    </row>
    <row r="21" spans="1:5" x14ac:dyDescent="0.25">
      <c r="A21" s="32"/>
      <c r="B21" s="16" t="s">
        <v>166</v>
      </c>
      <c r="C21" s="22">
        <v>348.1</v>
      </c>
      <c r="E21" s="5">
        <v>102635.89</v>
      </c>
    </row>
    <row r="22" spans="1:5" x14ac:dyDescent="0.25">
      <c r="A22" s="32"/>
      <c r="B22" s="16" t="s">
        <v>158</v>
      </c>
      <c r="C22" s="22">
        <v>330.1</v>
      </c>
      <c r="E22" s="5">
        <v>88950.720000000001</v>
      </c>
    </row>
    <row r="23" spans="1:5" x14ac:dyDescent="0.25">
      <c r="A23" s="32"/>
      <c r="B23" s="16" t="s">
        <v>164</v>
      </c>
      <c r="C23" s="22">
        <v>341.1</v>
      </c>
      <c r="E23" s="5">
        <v>80654.62</v>
      </c>
    </row>
    <row r="24" spans="1:5" x14ac:dyDescent="0.25">
      <c r="A24" s="32"/>
      <c r="B24" s="16" t="s">
        <v>26</v>
      </c>
      <c r="C24" s="20" t="s">
        <v>93</v>
      </c>
      <c r="E24" s="5">
        <v>54956</v>
      </c>
    </row>
    <row r="25" spans="1:5" x14ac:dyDescent="0.25">
      <c r="A25" s="32"/>
      <c r="B25" s="16" t="s">
        <v>124</v>
      </c>
      <c r="C25" s="20" t="s">
        <v>125</v>
      </c>
      <c r="E25" s="5">
        <v>49095</v>
      </c>
    </row>
    <row r="26" spans="1:5" x14ac:dyDescent="0.25">
      <c r="A26" s="32"/>
      <c r="B26" s="16" t="s">
        <v>160</v>
      </c>
      <c r="C26" s="22">
        <v>333.1</v>
      </c>
      <c r="E26" s="5">
        <v>43555.09</v>
      </c>
    </row>
    <row r="27" spans="1:5" x14ac:dyDescent="0.25">
      <c r="A27" s="32"/>
      <c r="B27" s="16" t="s">
        <v>163</v>
      </c>
      <c r="C27" s="22">
        <v>340.1</v>
      </c>
      <c r="E27" s="5">
        <v>25003.919999999998</v>
      </c>
    </row>
    <row r="28" spans="1:5" x14ac:dyDescent="0.25">
      <c r="A28" s="32"/>
      <c r="B28" s="16" t="s">
        <v>177</v>
      </c>
      <c r="C28" s="26">
        <v>2110</v>
      </c>
      <c r="E28" s="5">
        <v>22564.59</v>
      </c>
    </row>
    <row r="29" spans="1:5" x14ac:dyDescent="0.25">
      <c r="A29" s="32"/>
      <c r="B29" s="16" t="s">
        <v>25</v>
      </c>
      <c r="C29" s="20" t="s">
        <v>116</v>
      </c>
      <c r="E29" s="5">
        <v>22270.25</v>
      </c>
    </row>
    <row r="30" spans="1:5" x14ac:dyDescent="0.25">
      <c r="A30" s="32"/>
      <c r="B30" s="16" t="s">
        <v>162</v>
      </c>
      <c r="C30" s="22">
        <v>335.1</v>
      </c>
      <c r="E30" s="5">
        <v>18401.04</v>
      </c>
    </row>
    <row r="31" spans="1:5" x14ac:dyDescent="0.25">
      <c r="A31" s="32"/>
      <c r="B31" s="23" t="s">
        <v>232</v>
      </c>
      <c r="C31" s="22">
        <v>304.10000000000002</v>
      </c>
      <c r="E31" s="5">
        <v>12555.54</v>
      </c>
    </row>
    <row r="32" spans="1:5" x14ac:dyDescent="0.25">
      <c r="A32" s="32"/>
      <c r="B32" s="16" t="s">
        <v>155</v>
      </c>
      <c r="C32" s="20">
        <v>309.10000000000002</v>
      </c>
      <c r="E32" s="5">
        <v>10889.07</v>
      </c>
    </row>
    <row r="33" spans="1:5" x14ac:dyDescent="0.25">
      <c r="A33" s="32"/>
      <c r="B33" s="16" t="s">
        <v>217</v>
      </c>
      <c r="C33" s="20" t="s">
        <v>216</v>
      </c>
      <c r="E33" s="5">
        <v>10449.6</v>
      </c>
    </row>
    <row r="34" spans="1:5" x14ac:dyDescent="0.25">
      <c r="A34" s="32"/>
      <c r="B34" s="16" t="s">
        <v>107</v>
      </c>
      <c r="C34" s="20" t="s">
        <v>108</v>
      </c>
      <c r="E34" s="5">
        <v>10247.740000000002</v>
      </c>
    </row>
    <row r="35" spans="1:5" x14ac:dyDescent="0.25">
      <c r="A35" s="32"/>
      <c r="B35" s="16" t="s">
        <v>219</v>
      </c>
      <c r="C35" s="20">
        <v>133.19999999999999</v>
      </c>
      <c r="E35" s="5">
        <v>10004.450000000001</v>
      </c>
    </row>
    <row r="36" spans="1:5" x14ac:dyDescent="0.25">
      <c r="A36" s="32"/>
      <c r="B36" s="16" t="s">
        <v>16</v>
      </c>
      <c r="C36" s="20" t="s">
        <v>89</v>
      </c>
      <c r="E36" s="5">
        <v>8924.9699999999993</v>
      </c>
    </row>
    <row r="37" spans="1:5" x14ac:dyDescent="0.25">
      <c r="A37" s="32"/>
      <c r="B37" s="23" t="s">
        <v>145</v>
      </c>
      <c r="C37" s="22">
        <v>348</v>
      </c>
      <c r="D37" s="5">
        <v>126366.97</v>
      </c>
    </row>
    <row r="38" spans="1:5" x14ac:dyDescent="0.25">
      <c r="A38" s="32"/>
      <c r="B38" s="16" t="s">
        <v>31</v>
      </c>
      <c r="C38" s="20" t="s">
        <v>98</v>
      </c>
      <c r="E38" s="5">
        <v>7043.39</v>
      </c>
    </row>
    <row r="39" spans="1:5" x14ac:dyDescent="0.25">
      <c r="A39" s="32"/>
      <c r="B39" s="16" t="s">
        <v>12</v>
      </c>
      <c r="C39" s="20">
        <v>131.19999999999999</v>
      </c>
      <c r="E39" s="5">
        <v>4847.7199999999721</v>
      </c>
    </row>
    <row r="40" spans="1:5" x14ac:dyDescent="0.25">
      <c r="A40" s="32"/>
      <c r="B40" s="16" t="s">
        <v>20</v>
      </c>
      <c r="C40" s="20" t="s">
        <v>92</v>
      </c>
      <c r="E40" s="5">
        <v>1223.880000000001</v>
      </c>
    </row>
    <row r="41" spans="1:5" x14ac:dyDescent="0.25">
      <c r="A41" s="32"/>
      <c r="B41" s="16" t="s">
        <v>156</v>
      </c>
      <c r="C41" s="22">
        <v>311.10000000000002</v>
      </c>
      <c r="E41" s="5">
        <v>926.33999999999992</v>
      </c>
    </row>
    <row r="42" spans="1:5" x14ac:dyDescent="0.25">
      <c r="A42" s="32"/>
      <c r="B42" s="23" t="s">
        <v>240</v>
      </c>
      <c r="C42" s="22">
        <v>340</v>
      </c>
      <c r="E42" s="5">
        <v>103.7400000000016</v>
      </c>
    </row>
    <row r="43" spans="1:5" x14ac:dyDescent="0.25">
      <c r="A43" s="32"/>
      <c r="B43" s="16" t="s">
        <v>262</v>
      </c>
      <c r="C43" s="20">
        <v>133</v>
      </c>
      <c r="E43" s="5">
        <v>6.9200000000000728</v>
      </c>
    </row>
    <row r="44" spans="1:5" x14ac:dyDescent="0.25">
      <c r="A44" s="32"/>
      <c r="B44" s="16" t="s">
        <v>30</v>
      </c>
      <c r="C44" s="20" t="s">
        <v>97</v>
      </c>
      <c r="E44" s="5">
        <v>0.30000000000001137</v>
      </c>
    </row>
    <row r="45" spans="1:5" x14ac:dyDescent="0.25">
      <c r="A45" s="32"/>
      <c r="B45" s="16" t="s">
        <v>267</v>
      </c>
      <c r="C45" s="20">
        <v>133.32</v>
      </c>
      <c r="D45" s="5">
        <v>0.17</v>
      </c>
    </row>
    <row r="46" spans="1:5" x14ac:dyDescent="0.25">
      <c r="A46" s="32"/>
      <c r="B46" s="16" t="s">
        <v>173</v>
      </c>
      <c r="C46" s="20" t="s">
        <v>174</v>
      </c>
      <c r="D46" s="5">
        <v>52.330000000000041</v>
      </c>
    </row>
    <row r="47" spans="1:5" x14ac:dyDescent="0.25">
      <c r="A47" s="32"/>
      <c r="B47" s="16" t="s">
        <v>27</v>
      </c>
      <c r="C47" s="20" t="s">
        <v>94</v>
      </c>
      <c r="D47" s="5">
        <v>76.259999999999991</v>
      </c>
    </row>
    <row r="48" spans="1:5" x14ac:dyDescent="0.25">
      <c r="A48" s="32"/>
      <c r="B48" s="23" t="s">
        <v>150</v>
      </c>
      <c r="C48" s="22">
        <v>391</v>
      </c>
      <c r="D48" s="5">
        <v>104</v>
      </c>
    </row>
    <row r="49" spans="1:5" x14ac:dyDescent="0.25">
      <c r="A49" s="32"/>
      <c r="B49" s="16" t="s">
        <v>28</v>
      </c>
      <c r="C49" s="20" t="s">
        <v>95</v>
      </c>
      <c r="D49" s="5">
        <v>151.36000000000013</v>
      </c>
    </row>
    <row r="50" spans="1:5" x14ac:dyDescent="0.25">
      <c r="A50" s="32"/>
      <c r="B50" s="16" t="s">
        <v>19</v>
      </c>
      <c r="C50" s="20">
        <v>1120</v>
      </c>
      <c r="D50" s="5">
        <v>299.69</v>
      </c>
    </row>
    <row r="51" spans="1:5" x14ac:dyDescent="0.25">
      <c r="A51" s="32"/>
      <c r="B51" s="23" t="s">
        <v>143</v>
      </c>
      <c r="C51" s="22">
        <v>341</v>
      </c>
      <c r="D51" s="5">
        <v>500.97000000000116</v>
      </c>
    </row>
    <row r="52" spans="1:5" x14ac:dyDescent="0.25">
      <c r="A52" s="32"/>
      <c r="B52" s="23" t="s">
        <v>136</v>
      </c>
      <c r="C52" s="22">
        <v>311</v>
      </c>
      <c r="D52" s="5">
        <v>1503.3999999999999</v>
      </c>
    </row>
    <row r="53" spans="1:5" x14ac:dyDescent="0.25">
      <c r="A53" s="32"/>
      <c r="B53" s="23" t="s">
        <v>231</v>
      </c>
      <c r="C53" s="22">
        <v>304</v>
      </c>
      <c r="D53" s="5">
        <v>2150.1000000000058</v>
      </c>
    </row>
    <row r="54" spans="1:5" x14ac:dyDescent="0.25">
      <c r="A54" s="32"/>
      <c r="B54" s="16" t="s">
        <v>29</v>
      </c>
      <c r="C54" s="20" t="s">
        <v>96</v>
      </c>
      <c r="D54" s="5">
        <v>3281.78</v>
      </c>
    </row>
    <row r="55" spans="1:5" x14ac:dyDescent="0.25">
      <c r="A55" s="32"/>
      <c r="B55" s="23" t="s">
        <v>145</v>
      </c>
      <c r="C55" s="22" t="s">
        <v>168</v>
      </c>
      <c r="E55" s="5">
        <v>128490.87</v>
      </c>
    </row>
    <row r="56" spans="1:5" x14ac:dyDescent="0.25">
      <c r="A56" s="32"/>
      <c r="B56" s="23" t="s">
        <v>143</v>
      </c>
      <c r="C56" s="22">
        <v>392</v>
      </c>
      <c r="D56" s="5">
        <v>5599.83</v>
      </c>
    </row>
    <row r="57" spans="1:5" x14ac:dyDescent="0.25">
      <c r="A57" s="32"/>
      <c r="B57" s="23" t="s">
        <v>134</v>
      </c>
      <c r="C57" s="22">
        <v>303</v>
      </c>
      <c r="D57" s="5">
        <v>7199.3799999999865</v>
      </c>
    </row>
    <row r="58" spans="1:5" x14ac:dyDescent="0.25">
      <c r="A58" s="32"/>
      <c r="B58" s="16" t="s">
        <v>272</v>
      </c>
      <c r="C58" s="20">
        <v>105.85</v>
      </c>
      <c r="D58" s="5">
        <v>10000</v>
      </c>
    </row>
    <row r="59" spans="1:5" x14ac:dyDescent="0.25">
      <c r="A59" s="32"/>
      <c r="B59" s="16" t="s">
        <v>14</v>
      </c>
      <c r="C59" s="20" t="s">
        <v>87</v>
      </c>
      <c r="D59" s="5">
        <v>10143.800000000001</v>
      </c>
    </row>
    <row r="60" spans="1:5" x14ac:dyDescent="0.25">
      <c r="A60" s="32"/>
      <c r="B60" s="16"/>
      <c r="C60" s="20"/>
    </row>
    <row r="61" spans="1:5" x14ac:dyDescent="0.25">
      <c r="A61" s="32"/>
      <c r="B61" s="16" t="s">
        <v>277</v>
      </c>
      <c r="C61" s="16" t="s">
        <v>277</v>
      </c>
      <c r="D61" s="5">
        <v>15931</v>
      </c>
    </row>
    <row r="62" spans="1:5" x14ac:dyDescent="0.25">
      <c r="A62" s="32"/>
      <c r="B62" s="16" t="s">
        <v>235</v>
      </c>
      <c r="C62" s="20" t="s">
        <v>234</v>
      </c>
      <c r="D62" s="5">
        <v>27857</v>
      </c>
    </row>
    <row r="63" spans="1:5" x14ac:dyDescent="0.25">
      <c r="A63" s="32"/>
      <c r="B63" s="16" t="s">
        <v>10</v>
      </c>
      <c r="C63" s="20">
        <v>131.5</v>
      </c>
      <c r="D63" s="5">
        <v>34002.25</v>
      </c>
    </row>
    <row r="64" spans="1:5" x14ac:dyDescent="0.25">
      <c r="A64" s="32"/>
      <c r="B64" s="16" t="s">
        <v>243</v>
      </c>
      <c r="C64" s="20" t="s">
        <v>248</v>
      </c>
      <c r="D64" s="5">
        <v>39454</v>
      </c>
    </row>
    <row r="65" spans="1:5" x14ac:dyDescent="0.25">
      <c r="A65" s="32"/>
      <c r="B65" s="23" t="s">
        <v>135</v>
      </c>
      <c r="C65" s="22">
        <v>309</v>
      </c>
      <c r="D65" s="5">
        <v>41366.6</v>
      </c>
    </row>
    <row r="66" spans="1:5" x14ac:dyDescent="0.25">
      <c r="A66" s="32"/>
      <c r="B66" s="16" t="s">
        <v>242</v>
      </c>
      <c r="C66" s="20" t="s">
        <v>247</v>
      </c>
      <c r="D66" s="5">
        <v>45500</v>
      </c>
    </row>
    <row r="67" spans="1:5" x14ac:dyDescent="0.25">
      <c r="A67" s="32"/>
      <c r="B67" s="23" t="s">
        <v>148</v>
      </c>
      <c r="C67" s="22">
        <v>352.2</v>
      </c>
      <c r="D67" s="5">
        <v>67302.38</v>
      </c>
    </row>
    <row r="68" spans="1:5" x14ac:dyDescent="0.25">
      <c r="A68" s="32"/>
      <c r="B68" s="23" t="s">
        <v>147</v>
      </c>
      <c r="C68" s="22">
        <v>352.1</v>
      </c>
      <c r="D68" s="5">
        <v>67302.48</v>
      </c>
    </row>
    <row r="69" spans="1:5" x14ac:dyDescent="0.25">
      <c r="A69" s="32"/>
      <c r="B69" s="23" t="s">
        <v>142</v>
      </c>
      <c r="C69" s="22">
        <v>335</v>
      </c>
      <c r="D69" s="5">
        <v>69904.05</v>
      </c>
    </row>
    <row r="70" spans="1:5" x14ac:dyDescent="0.25">
      <c r="A70" s="32"/>
      <c r="B70" s="16" t="s">
        <v>241</v>
      </c>
      <c r="C70" s="20" t="s">
        <v>246</v>
      </c>
      <c r="D70" s="5">
        <v>147136</v>
      </c>
    </row>
    <row r="71" spans="1:5" x14ac:dyDescent="0.25">
      <c r="A71" s="32"/>
      <c r="B71" s="23" t="s">
        <v>140</v>
      </c>
      <c r="C71" s="22">
        <v>333</v>
      </c>
      <c r="D71" s="5">
        <v>165462.06</v>
      </c>
    </row>
    <row r="72" spans="1:5" x14ac:dyDescent="0.25">
      <c r="A72" s="32"/>
      <c r="B72" s="16" t="s">
        <v>72</v>
      </c>
      <c r="C72" s="26">
        <v>2100</v>
      </c>
      <c r="D72" s="5">
        <v>180625.99</v>
      </c>
    </row>
    <row r="73" spans="1:5" x14ac:dyDescent="0.25">
      <c r="A73" s="32"/>
      <c r="B73" s="16" t="s">
        <v>255</v>
      </c>
      <c r="C73" s="20">
        <v>105.61</v>
      </c>
      <c r="D73" s="5">
        <v>182735</v>
      </c>
    </row>
    <row r="74" spans="1:5" x14ac:dyDescent="0.25">
      <c r="A74" s="32"/>
      <c r="B74" s="16" t="s">
        <v>257</v>
      </c>
      <c r="C74" s="20" t="s">
        <v>258</v>
      </c>
      <c r="D74" s="5">
        <v>231324</v>
      </c>
    </row>
    <row r="75" spans="1:5" x14ac:dyDescent="0.25">
      <c r="A75" s="32"/>
      <c r="B75" s="16" t="s">
        <v>280</v>
      </c>
      <c r="C75" s="20" t="s">
        <v>281</v>
      </c>
      <c r="D75" s="5">
        <v>326129</v>
      </c>
    </row>
    <row r="76" spans="1:5" x14ac:dyDescent="0.25">
      <c r="A76" s="32"/>
      <c r="B76" s="23" t="s">
        <v>138</v>
      </c>
      <c r="C76" s="22">
        <v>330</v>
      </c>
      <c r="D76" s="5">
        <v>337916.21</v>
      </c>
    </row>
    <row r="77" spans="1:5" x14ac:dyDescent="0.25">
      <c r="A77" s="32"/>
      <c r="B77" s="16" t="s">
        <v>13</v>
      </c>
      <c r="C77" s="20">
        <v>141</v>
      </c>
      <c r="D77" s="5">
        <v>376299.81999999995</v>
      </c>
    </row>
    <row r="78" spans="1:5" x14ac:dyDescent="0.25">
      <c r="A78" s="32"/>
      <c r="B78" s="16" t="s">
        <v>37</v>
      </c>
      <c r="C78" s="20">
        <v>215.1</v>
      </c>
      <c r="D78" s="5">
        <v>416228.07</v>
      </c>
    </row>
    <row r="79" spans="1:5" x14ac:dyDescent="0.25">
      <c r="A79" s="32"/>
      <c r="B79" s="23" t="s">
        <v>149</v>
      </c>
      <c r="C79" s="22">
        <v>373</v>
      </c>
      <c r="D79" s="5">
        <v>460806.33</v>
      </c>
      <c r="E79"/>
    </row>
    <row r="80" spans="1:5" x14ac:dyDescent="0.25">
      <c r="A80" s="32"/>
      <c r="B80" s="23" t="s">
        <v>141</v>
      </c>
      <c r="C80" s="22">
        <v>334</v>
      </c>
      <c r="D80" s="5">
        <v>477990.32999999996</v>
      </c>
      <c r="E80"/>
    </row>
    <row r="81" spans="1:6" x14ac:dyDescent="0.25">
      <c r="A81" s="32"/>
      <c r="B81" s="16" t="s">
        <v>278</v>
      </c>
      <c r="C81" s="20" t="s">
        <v>279</v>
      </c>
      <c r="D81" s="5">
        <v>1831500</v>
      </c>
      <c r="E81"/>
    </row>
    <row r="82" spans="1:6" x14ac:dyDescent="0.25">
      <c r="A82" s="32"/>
      <c r="B82" s="23" t="s">
        <v>239</v>
      </c>
      <c r="C82" s="22" t="s">
        <v>238</v>
      </c>
      <c r="D82" s="5">
        <v>7152136</v>
      </c>
      <c r="E82"/>
    </row>
    <row r="83" spans="1:6" x14ac:dyDescent="0.25">
      <c r="A83" s="32"/>
      <c r="B83" s="23" t="s">
        <v>139</v>
      </c>
      <c r="C83" s="22">
        <v>331</v>
      </c>
      <c r="D83" s="5">
        <v>27256189.879999999</v>
      </c>
      <c r="E83"/>
      <c r="F83" s="5">
        <v>0</v>
      </c>
    </row>
    <row r="84" spans="1:6" x14ac:dyDescent="0.25">
      <c r="A84" s="32"/>
      <c r="B84" s="16" t="s">
        <v>38</v>
      </c>
      <c r="C84" s="20">
        <v>215</v>
      </c>
      <c r="D84" s="5">
        <v>30475596.109999999</v>
      </c>
      <c r="E84"/>
    </row>
    <row r="85" spans="1:6" x14ac:dyDescent="0.25">
      <c r="A85" s="32"/>
      <c r="B85" s="33" t="s">
        <v>264</v>
      </c>
    </row>
    <row r="86" spans="1:6" x14ac:dyDescent="0.25">
      <c r="A86" s="32"/>
      <c r="C86" s="34"/>
      <c r="D86" s="8"/>
    </row>
    <row r="87" spans="1:6" x14ac:dyDescent="0.25">
      <c r="A87" s="32">
        <v>2</v>
      </c>
      <c r="B87" s="16" t="s">
        <v>43</v>
      </c>
      <c r="C87" s="20">
        <v>461</v>
      </c>
      <c r="D87" s="8">
        <v>17400</v>
      </c>
      <c r="F87" s="5">
        <v>0</v>
      </c>
    </row>
    <row r="88" spans="1:6" x14ac:dyDescent="0.25">
      <c r="A88" s="32"/>
      <c r="B88" s="16" t="s">
        <v>59</v>
      </c>
      <c r="C88" s="20">
        <v>675</v>
      </c>
      <c r="D88" s="8"/>
      <c r="E88" s="5">
        <v>17400</v>
      </c>
    </row>
    <row r="89" spans="1:6" x14ac:dyDescent="0.25">
      <c r="A89" s="32"/>
      <c r="B89" s="16" t="s">
        <v>285</v>
      </c>
      <c r="C89" s="34"/>
      <c r="D89" s="8"/>
    </row>
    <row r="90" spans="1:6" x14ac:dyDescent="0.25">
      <c r="A90" s="32"/>
      <c r="C90" s="34"/>
      <c r="D90" s="8"/>
    </row>
    <row r="91" spans="1:6" x14ac:dyDescent="0.25">
      <c r="A91" s="32">
        <v>3</v>
      </c>
      <c r="B91" s="35" t="s">
        <v>179</v>
      </c>
      <c r="C91" s="10">
        <v>231</v>
      </c>
      <c r="D91" s="5">
        <v>99400.73</v>
      </c>
      <c r="E91" s="5">
        <f>99704.77+4474.47+0.23</f>
        <v>104179.47</v>
      </c>
    </row>
    <row r="92" spans="1:6" x14ac:dyDescent="0.25">
      <c r="A92" s="32"/>
      <c r="B92" s="16" t="s">
        <v>131</v>
      </c>
      <c r="C92" s="20">
        <v>408</v>
      </c>
      <c r="D92" s="5">
        <v>4099.92</v>
      </c>
    </row>
    <row r="93" spans="1:6" x14ac:dyDescent="0.25">
      <c r="A93" s="32"/>
      <c r="B93" s="16" t="s">
        <v>73</v>
      </c>
      <c r="C93" s="25">
        <v>604</v>
      </c>
      <c r="E93" s="5">
        <v>4537.62</v>
      </c>
    </row>
    <row r="94" spans="1:6" x14ac:dyDescent="0.25">
      <c r="A94" s="32"/>
      <c r="B94" s="35" t="s">
        <v>180</v>
      </c>
      <c r="C94" s="10">
        <v>610</v>
      </c>
      <c r="D94" s="5">
        <v>63195.64</v>
      </c>
      <c r="E94" s="5">
        <v>64937.66</v>
      </c>
    </row>
    <row r="95" spans="1:6" x14ac:dyDescent="0.25">
      <c r="A95" s="32"/>
      <c r="B95" s="13" t="s">
        <v>52</v>
      </c>
      <c r="C95" s="10">
        <v>615</v>
      </c>
      <c r="D95" s="5">
        <v>5800.99</v>
      </c>
      <c r="E95" s="5">
        <v>4863.21</v>
      </c>
    </row>
    <row r="96" spans="1:6" x14ac:dyDescent="0.25">
      <c r="A96" s="32"/>
      <c r="B96" s="16" t="s">
        <v>55</v>
      </c>
      <c r="C96" s="20">
        <v>620</v>
      </c>
      <c r="D96" s="5">
        <v>103.5</v>
      </c>
    </row>
    <row r="97" spans="1:6" x14ac:dyDescent="0.25">
      <c r="A97" s="32"/>
      <c r="B97" s="13" t="s">
        <v>51</v>
      </c>
      <c r="C97" s="10">
        <v>620.5</v>
      </c>
      <c r="E97" s="5">
        <v>461.6</v>
      </c>
    </row>
    <row r="98" spans="1:6" x14ac:dyDescent="0.25">
      <c r="A98" s="32"/>
      <c r="B98" s="35" t="s">
        <v>83</v>
      </c>
      <c r="C98" s="10">
        <v>620.70000000000005</v>
      </c>
      <c r="D98" s="5">
        <f>10827.38+4474.47+0.23</f>
        <v>15302.079999999998</v>
      </c>
      <c r="E98" s="5">
        <v>7745</v>
      </c>
    </row>
    <row r="99" spans="1:6" x14ac:dyDescent="0.25">
      <c r="A99" s="32"/>
      <c r="B99" s="35" t="s">
        <v>56</v>
      </c>
      <c r="C99" s="11">
        <v>620.79999999999995</v>
      </c>
      <c r="D99" s="5">
        <v>7609.15</v>
      </c>
      <c r="E99" s="5">
        <v>7496.79</v>
      </c>
    </row>
    <row r="100" spans="1:6" x14ac:dyDescent="0.25">
      <c r="A100" s="32"/>
      <c r="B100" s="35" t="s">
        <v>230</v>
      </c>
      <c r="C100" s="11">
        <v>632</v>
      </c>
      <c r="D100" s="5">
        <v>175</v>
      </c>
      <c r="E100" s="5">
        <v>2955</v>
      </c>
    </row>
    <row r="101" spans="1:6" x14ac:dyDescent="0.25">
      <c r="A101" s="32"/>
      <c r="B101" s="35" t="s">
        <v>181</v>
      </c>
      <c r="C101" s="11">
        <v>635</v>
      </c>
      <c r="D101" s="5">
        <v>4058.1</v>
      </c>
      <c r="E101" s="5">
        <v>756</v>
      </c>
    </row>
    <row r="102" spans="1:6" x14ac:dyDescent="0.25">
      <c r="A102" s="32"/>
      <c r="B102" s="35" t="s">
        <v>85</v>
      </c>
      <c r="C102" s="11">
        <v>650</v>
      </c>
      <c r="D102" s="5">
        <v>3386.91</v>
      </c>
      <c r="E102" s="5">
        <v>2980.85</v>
      </c>
    </row>
    <row r="103" spans="1:6" x14ac:dyDescent="0.25">
      <c r="A103" s="32"/>
      <c r="B103" s="16" t="s">
        <v>130</v>
      </c>
      <c r="C103" s="20">
        <v>655.1</v>
      </c>
      <c r="E103" s="5">
        <v>2667</v>
      </c>
    </row>
    <row r="104" spans="1:6" x14ac:dyDescent="0.25">
      <c r="A104" s="32"/>
      <c r="B104" s="16" t="s">
        <v>59</v>
      </c>
      <c r="C104" s="20">
        <v>675</v>
      </c>
      <c r="D104" s="5">
        <v>448.18</v>
      </c>
      <c r="F104" s="5">
        <f>+D91-E91</f>
        <v>-4778.7400000000052</v>
      </c>
    </row>
    <row r="105" spans="1:6" x14ac:dyDescent="0.25">
      <c r="A105" s="32"/>
      <c r="B105" s="35" t="s">
        <v>271</v>
      </c>
      <c r="C105" s="11"/>
    </row>
    <row r="106" spans="1:6" x14ac:dyDescent="0.25">
      <c r="A106" s="32"/>
    </row>
    <row r="107" spans="1:6" x14ac:dyDescent="0.25">
      <c r="A107" s="32">
        <v>4</v>
      </c>
      <c r="B107" s="16" t="s">
        <v>12</v>
      </c>
      <c r="C107" s="20">
        <v>131.19999999999999</v>
      </c>
      <c r="E107" s="5">
        <v>15923.55</v>
      </c>
    </row>
    <row r="108" spans="1:6" x14ac:dyDescent="0.25">
      <c r="A108" s="32"/>
      <c r="B108" s="16" t="s">
        <v>10</v>
      </c>
      <c r="C108" s="20">
        <v>131.5</v>
      </c>
      <c r="D108" s="5">
        <v>6354.81</v>
      </c>
    </row>
    <row r="109" spans="1:6" x14ac:dyDescent="0.25">
      <c r="A109" s="32"/>
      <c r="B109" s="16" t="s">
        <v>267</v>
      </c>
      <c r="C109" s="20">
        <v>133.32</v>
      </c>
      <c r="E109" s="5">
        <v>0.17</v>
      </c>
    </row>
    <row r="110" spans="1:6" x14ac:dyDescent="0.25">
      <c r="A110" s="32"/>
      <c r="B110" s="16" t="s">
        <v>43</v>
      </c>
      <c r="C110" s="20">
        <v>461</v>
      </c>
      <c r="D110" s="5">
        <f>15923.55-6354.81+0.17</f>
        <v>9568.909999999998</v>
      </c>
      <c r="F110" s="5">
        <f>-D110</f>
        <v>-9568.909999999998</v>
      </c>
    </row>
    <row r="111" spans="1:6" x14ac:dyDescent="0.25">
      <c r="A111" s="32"/>
      <c r="B111" s="16" t="s">
        <v>288</v>
      </c>
    </row>
    <row r="112" spans="1:6" x14ac:dyDescent="0.25">
      <c r="A112" s="32"/>
    </row>
    <row r="113" spans="1:6" x14ac:dyDescent="0.25">
      <c r="A113" s="32">
        <v>5</v>
      </c>
      <c r="B113" s="36" t="s">
        <v>13</v>
      </c>
      <c r="C113" s="27">
        <v>141</v>
      </c>
      <c r="D113" s="28"/>
      <c r="E113" s="28">
        <v>2186.46</v>
      </c>
    </row>
    <row r="114" spans="1:6" x14ac:dyDescent="0.25">
      <c r="A114" s="32"/>
      <c r="B114" s="36" t="s">
        <v>14</v>
      </c>
      <c r="C114" s="27" t="s">
        <v>87</v>
      </c>
      <c r="D114" s="28">
        <v>1135.95</v>
      </c>
      <c r="E114" s="28"/>
    </row>
    <row r="115" spans="1:6" x14ac:dyDescent="0.25">
      <c r="A115" s="32"/>
      <c r="B115" s="36" t="s">
        <v>15</v>
      </c>
      <c r="C115" s="27" t="s">
        <v>88</v>
      </c>
      <c r="D115" s="28"/>
      <c r="E115" s="28">
        <v>34392.06</v>
      </c>
    </row>
    <row r="116" spans="1:6" x14ac:dyDescent="0.25">
      <c r="A116" s="32"/>
      <c r="B116" s="36" t="s">
        <v>16</v>
      </c>
      <c r="C116" s="27" t="s">
        <v>89</v>
      </c>
      <c r="D116" s="28"/>
      <c r="E116" s="28">
        <v>992.77</v>
      </c>
    </row>
    <row r="117" spans="1:6" x14ac:dyDescent="0.25">
      <c r="A117" s="32"/>
      <c r="B117" s="36" t="s">
        <v>43</v>
      </c>
      <c r="C117" s="27">
        <v>461</v>
      </c>
      <c r="D117" s="28">
        <f>2186.46+34392.06</f>
        <v>36578.519999999997</v>
      </c>
      <c r="E117" s="28"/>
    </row>
    <row r="118" spans="1:6" x14ac:dyDescent="0.25">
      <c r="A118" s="32"/>
      <c r="B118" s="36" t="s">
        <v>46</v>
      </c>
      <c r="C118" s="20">
        <v>461.5</v>
      </c>
      <c r="D118" s="28"/>
      <c r="E118" s="28">
        <f>1135.95-992.77</f>
        <v>143.18000000000006</v>
      </c>
      <c r="F118" s="5">
        <f>-D117+E118</f>
        <v>-36435.339999999997</v>
      </c>
    </row>
    <row r="119" spans="1:6" x14ac:dyDescent="0.25">
      <c r="A119" s="32"/>
      <c r="B119" s="36" t="s">
        <v>270</v>
      </c>
    </row>
    <row r="120" spans="1:6" x14ac:dyDescent="0.25">
      <c r="A120" s="32"/>
    </row>
    <row r="121" spans="1:6" x14ac:dyDescent="0.25">
      <c r="A121" s="32">
        <v>6</v>
      </c>
      <c r="B121" s="35" t="s">
        <v>217</v>
      </c>
      <c r="C121" s="9" t="s">
        <v>216</v>
      </c>
      <c r="D121" s="5">
        <v>2192.61</v>
      </c>
    </row>
    <row r="122" spans="1:6" x14ac:dyDescent="0.25">
      <c r="A122" s="32"/>
      <c r="B122" s="35" t="s">
        <v>43</v>
      </c>
      <c r="C122" s="12">
        <v>461</v>
      </c>
      <c r="E122" s="5">
        <v>2192.61</v>
      </c>
      <c r="F122" s="5">
        <f>+E122</f>
        <v>2192.61</v>
      </c>
    </row>
    <row r="123" spans="1:6" x14ac:dyDescent="0.25">
      <c r="A123" s="32"/>
      <c r="B123" s="33" t="s">
        <v>269</v>
      </c>
    </row>
    <row r="124" spans="1:6" x14ac:dyDescent="0.25">
      <c r="A124" s="32"/>
    </row>
    <row r="125" spans="1:6" x14ac:dyDescent="0.25">
      <c r="A125" s="32">
        <v>7</v>
      </c>
      <c r="B125" s="16" t="s">
        <v>43</v>
      </c>
      <c r="C125" s="20">
        <v>461</v>
      </c>
      <c r="D125" s="5">
        <v>57714.09</v>
      </c>
    </row>
    <row r="126" spans="1:6" x14ac:dyDescent="0.25">
      <c r="A126" s="32"/>
      <c r="B126" s="16" t="s">
        <v>225</v>
      </c>
      <c r="C126" s="20" t="s">
        <v>224</v>
      </c>
      <c r="E126" s="5">
        <v>57714.09</v>
      </c>
      <c r="F126" s="5">
        <v>0</v>
      </c>
    </row>
    <row r="127" spans="1:6" x14ac:dyDescent="0.25">
      <c r="A127" s="32"/>
      <c r="B127" t="s">
        <v>289</v>
      </c>
    </row>
    <row r="128" spans="1:6" x14ac:dyDescent="0.25">
      <c r="A128" s="32"/>
    </row>
    <row r="129" spans="1:6" x14ac:dyDescent="0.25">
      <c r="A129" s="32">
        <v>8</v>
      </c>
      <c r="B129" s="35" t="s">
        <v>43</v>
      </c>
      <c r="C129" s="12">
        <v>461</v>
      </c>
      <c r="D129" s="5">
        <f>80192.88-17400</f>
        <v>62792.880000000005</v>
      </c>
    </row>
    <row r="130" spans="1:6" x14ac:dyDescent="0.25">
      <c r="A130" s="32"/>
      <c r="B130" s="35" t="s">
        <v>46</v>
      </c>
      <c r="C130" s="20">
        <v>461.5</v>
      </c>
      <c r="E130" s="5">
        <v>3892.77</v>
      </c>
    </row>
    <row r="131" spans="1:6" x14ac:dyDescent="0.25">
      <c r="A131" s="32"/>
      <c r="B131" s="35" t="s">
        <v>69</v>
      </c>
      <c r="C131" s="12">
        <v>470.5</v>
      </c>
      <c r="E131" s="5">
        <v>23281.35</v>
      </c>
    </row>
    <row r="132" spans="1:6" x14ac:dyDescent="0.25">
      <c r="A132" s="32"/>
      <c r="B132" s="35" t="s">
        <v>222</v>
      </c>
      <c r="C132" s="10" t="s">
        <v>223</v>
      </c>
      <c r="E132" s="5">
        <v>35060.58</v>
      </c>
    </row>
    <row r="133" spans="1:6" x14ac:dyDescent="0.25">
      <c r="A133" s="32"/>
      <c r="B133" s="35" t="s">
        <v>225</v>
      </c>
      <c r="C133" s="10" t="s">
        <v>224</v>
      </c>
      <c r="E133" s="5">
        <v>558.17999999999995</v>
      </c>
      <c r="F133" s="5">
        <v>0</v>
      </c>
    </row>
    <row r="134" spans="1:6" x14ac:dyDescent="0.25">
      <c r="A134" s="32"/>
      <c r="B134" s="35" t="s">
        <v>292</v>
      </c>
      <c r="C134" s="10"/>
    </row>
    <row r="135" spans="1:6" x14ac:dyDescent="0.25">
      <c r="A135" s="32"/>
    </row>
    <row r="136" spans="1:6" x14ac:dyDescent="0.25">
      <c r="A136" s="32">
        <v>9</v>
      </c>
      <c r="B136" s="35" t="s">
        <v>20</v>
      </c>
      <c r="C136" s="11" t="s">
        <v>92</v>
      </c>
      <c r="D136" s="5">
        <v>409.15</v>
      </c>
    </row>
    <row r="137" spans="1:6" x14ac:dyDescent="0.25">
      <c r="A137" s="32"/>
      <c r="B137" s="16" t="s">
        <v>172</v>
      </c>
      <c r="C137" s="20">
        <v>655</v>
      </c>
      <c r="E137" s="5">
        <v>409.15</v>
      </c>
    </row>
    <row r="138" spans="1:6" x14ac:dyDescent="0.25">
      <c r="A138" s="32"/>
      <c r="B138" s="35" t="s">
        <v>173</v>
      </c>
      <c r="C138" s="11" t="s">
        <v>174</v>
      </c>
      <c r="E138" s="5">
        <v>833.33</v>
      </c>
    </row>
    <row r="139" spans="1:6" x14ac:dyDescent="0.25">
      <c r="A139" s="32"/>
      <c r="B139" s="37" t="s">
        <v>51</v>
      </c>
      <c r="C139" s="11">
        <v>620.5</v>
      </c>
      <c r="D139" s="5">
        <v>833.33</v>
      </c>
      <c r="F139" s="5">
        <f>+E137-D139</f>
        <v>-424.18000000000006</v>
      </c>
    </row>
    <row r="140" spans="1:6" x14ac:dyDescent="0.25">
      <c r="A140" s="32"/>
      <c r="B140" s="37" t="s">
        <v>259</v>
      </c>
      <c r="C140" s="11"/>
    </row>
    <row r="141" spans="1:6" x14ac:dyDescent="0.25">
      <c r="A141" s="32"/>
    </row>
    <row r="142" spans="1:6" x14ac:dyDescent="0.25">
      <c r="A142" s="32">
        <v>10</v>
      </c>
      <c r="B142" s="35" t="s">
        <v>184</v>
      </c>
      <c r="C142" s="11">
        <v>461</v>
      </c>
      <c r="D142" s="5">
        <v>20566.259999999998</v>
      </c>
    </row>
    <row r="143" spans="1:6" x14ac:dyDescent="0.25">
      <c r="A143" s="32"/>
      <c r="B143" s="16" t="s">
        <v>253</v>
      </c>
      <c r="C143" s="20" t="s">
        <v>254</v>
      </c>
      <c r="E143" s="5">
        <v>1004.1</v>
      </c>
    </row>
    <row r="144" spans="1:6" x14ac:dyDescent="0.25">
      <c r="A144" s="32"/>
      <c r="B144" s="35" t="s">
        <v>126</v>
      </c>
      <c r="C144" s="11">
        <v>470</v>
      </c>
      <c r="E144" s="5">
        <v>60</v>
      </c>
    </row>
    <row r="145" spans="1:6" x14ac:dyDescent="0.25">
      <c r="A145" s="32"/>
      <c r="B145" s="35" t="s">
        <v>124</v>
      </c>
      <c r="C145" s="11" t="s">
        <v>125</v>
      </c>
      <c r="E145" s="5">
        <v>18840</v>
      </c>
    </row>
    <row r="146" spans="1:6" x14ac:dyDescent="0.25">
      <c r="A146" s="32"/>
      <c r="B146" s="35" t="s">
        <v>132</v>
      </c>
      <c r="C146" s="10" t="s">
        <v>185</v>
      </c>
      <c r="E146" s="5">
        <v>662.16</v>
      </c>
      <c r="F146" s="5">
        <f>-E145</f>
        <v>-18840</v>
      </c>
    </row>
    <row r="147" spans="1:6" x14ac:dyDescent="0.25">
      <c r="A147" s="32"/>
      <c r="B147" s="35" t="s">
        <v>220</v>
      </c>
      <c r="C147" s="11"/>
    </row>
    <row r="148" spans="1:6" x14ac:dyDescent="0.25">
      <c r="A148" s="32"/>
    </row>
    <row r="149" spans="1:6" x14ac:dyDescent="0.25">
      <c r="A149" s="32">
        <v>11</v>
      </c>
      <c r="B149" s="16" t="s">
        <v>127</v>
      </c>
      <c r="C149" s="10">
        <v>421.5</v>
      </c>
      <c r="D149" s="5">
        <v>228418.2</v>
      </c>
    </row>
    <row r="150" spans="1:6" x14ac:dyDescent="0.25">
      <c r="A150" s="32"/>
      <c r="B150" s="16" t="s">
        <v>133</v>
      </c>
      <c r="C150" s="20">
        <v>422</v>
      </c>
    </row>
    <row r="151" spans="1:6" x14ac:dyDescent="0.25">
      <c r="A151" s="32"/>
      <c r="B151" s="35" t="s">
        <v>44</v>
      </c>
      <c r="C151" s="10" t="s">
        <v>109</v>
      </c>
    </row>
    <row r="152" spans="1:6" x14ac:dyDescent="0.25">
      <c r="A152" s="32"/>
      <c r="B152" s="23" t="s">
        <v>134</v>
      </c>
      <c r="C152" s="22">
        <v>303</v>
      </c>
    </row>
    <row r="153" spans="1:6" x14ac:dyDescent="0.25">
      <c r="A153" s="32"/>
      <c r="B153" s="23" t="s">
        <v>231</v>
      </c>
      <c r="C153" s="22">
        <v>304</v>
      </c>
    </row>
    <row r="154" spans="1:6" x14ac:dyDescent="0.25">
      <c r="A154" s="32"/>
      <c r="B154" s="23" t="s">
        <v>232</v>
      </c>
      <c r="C154" s="10">
        <v>304.10000000000002</v>
      </c>
      <c r="E154" s="5">
        <v>5647.63</v>
      </c>
    </row>
    <row r="155" spans="1:6" x14ac:dyDescent="0.25">
      <c r="A155" s="32"/>
      <c r="B155" s="35" t="s">
        <v>155</v>
      </c>
      <c r="C155" s="9">
        <v>309.10000000000002</v>
      </c>
      <c r="E155" s="5">
        <v>1039.3800000000001</v>
      </c>
    </row>
    <row r="156" spans="1:6" x14ac:dyDescent="0.25">
      <c r="A156" s="32"/>
      <c r="B156" s="35" t="s">
        <v>156</v>
      </c>
      <c r="C156" s="34">
        <v>311.10000000000002</v>
      </c>
      <c r="E156" s="5">
        <v>88.42</v>
      </c>
    </row>
    <row r="157" spans="1:6" x14ac:dyDescent="0.25">
      <c r="A157" s="32"/>
      <c r="B157" s="35" t="s">
        <v>157</v>
      </c>
      <c r="C157" s="34">
        <v>320.10000000000002</v>
      </c>
      <c r="E157" s="5">
        <v>75672.929999999993</v>
      </c>
    </row>
    <row r="158" spans="1:6" x14ac:dyDescent="0.25">
      <c r="A158" s="32"/>
      <c r="B158" s="35" t="s">
        <v>158</v>
      </c>
      <c r="C158" s="34">
        <v>330.1</v>
      </c>
      <c r="E158" s="5">
        <v>8490.5</v>
      </c>
    </row>
    <row r="159" spans="1:6" x14ac:dyDescent="0.25">
      <c r="A159" s="32"/>
      <c r="B159" s="35" t="s">
        <v>159</v>
      </c>
      <c r="C159" s="34">
        <v>331.1</v>
      </c>
      <c r="E159" s="5">
        <v>684840.5</v>
      </c>
    </row>
    <row r="160" spans="1:6" x14ac:dyDescent="0.25">
      <c r="A160" s="32"/>
      <c r="B160" s="35" t="s">
        <v>160</v>
      </c>
      <c r="C160" s="34">
        <v>333.1</v>
      </c>
      <c r="E160" s="5">
        <v>4157.41</v>
      </c>
    </row>
    <row r="161" spans="1:5" x14ac:dyDescent="0.25">
      <c r="A161" s="32"/>
      <c r="B161" s="35" t="s">
        <v>161</v>
      </c>
      <c r="C161" s="34">
        <v>334.1</v>
      </c>
      <c r="E161" s="5">
        <v>15443.25</v>
      </c>
    </row>
    <row r="162" spans="1:5" x14ac:dyDescent="0.25">
      <c r="A162" s="32"/>
      <c r="B162" s="35" t="s">
        <v>162</v>
      </c>
      <c r="C162" s="34">
        <v>335.1</v>
      </c>
      <c r="E162" s="5">
        <v>1756.41</v>
      </c>
    </row>
    <row r="163" spans="1:5" x14ac:dyDescent="0.25">
      <c r="A163" s="32"/>
      <c r="B163" s="35" t="s">
        <v>163</v>
      </c>
      <c r="C163" s="34">
        <v>340.1</v>
      </c>
      <c r="E163" s="5">
        <v>2645.6</v>
      </c>
    </row>
    <row r="164" spans="1:5" x14ac:dyDescent="0.25">
      <c r="A164" s="32"/>
      <c r="B164" t="s">
        <v>143</v>
      </c>
      <c r="C164" s="34">
        <v>341</v>
      </c>
      <c r="D164" s="5">
        <v>18607.5</v>
      </c>
    </row>
    <row r="165" spans="1:5" x14ac:dyDescent="0.25">
      <c r="A165" s="32"/>
      <c r="B165" s="35" t="s">
        <v>164</v>
      </c>
      <c r="C165" s="34">
        <v>341.1</v>
      </c>
      <c r="E165" s="5">
        <v>8821.5</v>
      </c>
    </row>
    <row r="166" spans="1:5" x14ac:dyDescent="0.25">
      <c r="A166" s="32"/>
      <c r="B166" s="23" t="s">
        <v>145</v>
      </c>
      <c r="C166" s="34">
        <v>348</v>
      </c>
    </row>
    <row r="167" spans="1:5" x14ac:dyDescent="0.25">
      <c r="A167" s="32"/>
      <c r="B167" s="35" t="s">
        <v>166</v>
      </c>
      <c r="C167" s="34">
        <v>348.1</v>
      </c>
      <c r="E167" s="5">
        <v>8715.1</v>
      </c>
    </row>
    <row r="168" spans="1:5" x14ac:dyDescent="0.25">
      <c r="A168" s="32"/>
      <c r="B168" s="35" t="s">
        <v>154</v>
      </c>
      <c r="C168" s="9" t="s">
        <v>167</v>
      </c>
      <c r="E168" s="5">
        <v>14885.29</v>
      </c>
    </row>
    <row r="169" spans="1:5" x14ac:dyDescent="0.25">
      <c r="A169" s="32"/>
      <c r="B169" s="23" t="s">
        <v>143</v>
      </c>
      <c r="C169" s="22">
        <v>392</v>
      </c>
    </row>
    <row r="170" spans="1:5" x14ac:dyDescent="0.25">
      <c r="A170" s="32"/>
      <c r="B170" s="23" t="s">
        <v>145</v>
      </c>
      <c r="C170" s="22" t="s">
        <v>168</v>
      </c>
    </row>
    <row r="171" spans="1:5" x14ac:dyDescent="0.25">
      <c r="A171" s="32"/>
      <c r="B171" s="16" t="s">
        <v>146</v>
      </c>
      <c r="C171" s="20">
        <v>105</v>
      </c>
      <c r="E171" s="5">
        <v>189925.45</v>
      </c>
    </row>
    <row r="172" spans="1:5" x14ac:dyDescent="0.25">
      <c r="A172" s="32"/>
      <c r="B172" s="16" t="s">
        <v>229</v>
      </c>
      <c r="C172" s="20">
        <v>105.2</v>
      </c>
    </row>
    <row r="173" spans="1:5" x14ac:dyDescent="0.25">
      <c r="A173" s="32"/>
      <c r="B173" s="16" t="s">
        <v>229</v>
      </c>
      <c r="C173" s="20">
        <v>105.2</v>
      </c>
    </row>
    <row r="174" spans="1:5" x14ac:dyDescent="0.25">
      <c r="A174" s="32"/>
      <c r="B174" s="16" t="s">
        <v>257</v>
      </c>
      <c r="C174" s="20" t="s">
        <v>258</v>
      </c>
      <c r="D174" s="5">
        <f>9816.2+25790</f>
        <v>35606.199999999997</v>
      </c>
    </row>
    <row r="175" spans="1:5" x14ac:dyDescent="0.25">
      <c r="A175" s="32"/>
      <c r="B175" s="16" t="s">
        <v>255</v>
      </c>
      <c r="C175" s="20">
        <v>105.61</v>
      </c>
      <c r="D175" s="5">
        <v>2577.15</v>
      </c>
    </row>
    <row r="176" spans="1:5" x14ac:dyDescent="0.25">
      <c r="A176" s="32"/>
      <c r="B176" s="16" t="s">
        <v>272</v>
      </c>
      <c r="C176" s="20">
        <v>105.85</v>
      </c>
      <c r="D176" s="5">
        <v>239495</v>
      </c>
    </row>
    <row r="177" spans="1:6" x14ac:dyDescent="0.25">
      <c r="A177" s="32"/>
      <c r="B177" s="16" t="s">
        <v>245</v>
      </c>
      <c r="C177" s="20">
        <v>105.89</v>
      </c>
      <c r="E177" s="5">
        <v>862.34</v>
      </c>
    </row>
    <row r="178" spans="1:6" x14ac:dyDescent="0.25">
      <c r="A178" s="32"/>
      <c r="B178" s="16" t="s">
        <v>25</v>
      </c>
      <c r="C178" s="20" t="s">
        <v>116</v>
      </c>
      <c r="E178" s="5">
        <v>49752.9</v>
      </c>
    </row>
    <row r="179" spans="1:6" x14ac:dyDescent="0.25">
      <c r="A179" s="32"/>
      <c r="B179" s="16" t="s">
        <v>18</v>
      </c>
      <c r="C179" s="20" t="s">
        <v>91</v>
      </c>
      <c r="D179" s="5">
        <v>49260.15</v>
      </c>
    </row>
    <row r="180" spans="1:6" x14ac:dyDescent="0.25">
      <c r="A180" s="32"/>
      <c r="B180" s="35" t="s">
        <v>39</v>
      </c>
      <c r="C180" s="10" t="s">
        <v>103</v>
      </c>
      <c r="E180" s="5">
        <f>266418.2+49260.15</f>
        <v>315678.35000000003</v>
      </c>
    </row>
    <row r="181" spans="1:6" x14ac:dyDescent="0.25">
      <c r="A181" s="32"/>
      <c r="B181" s="24" t="s">
        <v>85</v>
      </c>
      <c r="C181" s="10">
        <v>650</v>
      </c>
      <c r="E181" s="5">
        <v>18607.5</v>
      </c>
    </row>
    <row r="182" spans="1:6" x14ac:dyDescent="0.25">
      <c r="A182" s="32"/>
      <c r="B182" s="37" t="s">
        <v>51</v>
      </c>
      <c r="C182" s="10">
        <v>620.5</v>
      </c>
    </row>
    <row r="183" spans="1:6" x14ac:dyDescent="0.25">
      <c r="A183" s="32"/>
      <c r="B183" s="24" t="s">
        <v>83</v>
      </c>
      <c r="C183" s="20">
        <v>620.70000000000005</v>
      </c>
      <c r="D183" s="5">
        <v>862.34</v>
      </c>
    </row>
    <row r="184" spans="1:6" x14ac:dyDescent="0.25">
      <c r="A184" s="32"/>
      <c r="B184" s="16" t="s">
        <v>56</v>
      </c>
      <c r="C184" s="20">
        <v>620.79999999999995</v>
      </c>
    </row>
    <row r="185" spans="1:6" x14ac:dyDescent="0.25">
      <c r="A185" s="32"/>
      <c r="B185" s="16" t="s">
        <v>43</v>
      </c>
      <c r="C185" s="20">
        <v>461</v>
      </c>
    </row>
    <row r="186" spans="1:6" x14ac:dyDescent="0.25">
      <c r="A186" s="32"/>
      <c r="B186" s="37" t="s">
        <v>60</v>
      </c>
      <c r="C186" s="9" t="s">
        <v>114</v>
      </c>
      <c r="D186" s="5">
        <v>816293.52</v>
      </c>
    </row>
    <row r="187" spans="1:6" x14ac:dyDescent="0.25">
      <c r="A187" s="32"/>
      <c r="B187" s="37" t="s">
        <v>61</v>
      </c>
      <c r="C187" s="9" t="s">
        <v>115</v>
      </c>
      <c r="D187" s="5">
        <v>15910.4</v>
      </c>
      <c r="F187" s="5">
        <f>-D149+E181+E180-D183-D186-D187</f>
        <v>-727198.61</v>
      </c>
    </row>
    <row r="188" spans="1:6" x14ac:dyDescent="0.25">
      <c r="A188" s="32"/>
      <c r="B188" s="37" t="s">
        <v>191</v>
      </c>
      <c r="C188" s="9"/>
    </row>
    <row r="189" spans="1:6" x14ac:dyDescent="0.25">
      <c r="A189" s="32"/>
      <c r="B189" s="16"/>
      <c r="C189" s="34"/>
      <c r="E189" s="5">
        <f>+D188-E188</f>
        <v>0</v>
      </c>
    </row>
    <row r="190" spans="1:6" x14ac:dyDescent="0.25">
      <c r="A190" s="32">
        <v>12</v>
      </c>
      <c r="B190" s="35" t="s">
        <v>27</v>
      </c>
      <c r="C190" s="10" t="s">
        <v>94</v>
      </c>
      <c r="D190" s="5">
        <v>117.43</v>
      </c>
    </row>
    <row r="191" spans="1:6" x14ac:dyDescent="0.25">
      <c r="A191" s="32"/>
      <c r="B191" s="35" t="s">
        <v>28</v>
      </c>
      <c r="C191" s="10" t="s">
        <v>95</v>
      </c>
      <c r="E191" s="5">
        <v>250.16</v>
      </c>
    </row>
    <row r="192" spans="1:6" x14ac:dyDescent="0.25">
      <c r="A192" s="32"/>
      <c r="B192" s="35" t="s">
        <v>49</v>
      </c>
      <c r="C192" s="9">
        <v>408.1</v>
      </c>
      <c r="E192" s="5">
        <v>117.43</v>
      </c>
    </row>
    <row r="193" spans="1:6" x14ac:dyDescent="0.25">
      <c r="A193" s="32"/>
      <c r="B193" s="35" t="s">
        <v>45</v>
      </c>
      <c r="C193" s="9">
        <v>408.2</v>
      </c>
      <c r="D193" s="5">
        <v>250.16</v>
      </c>
      <c r="F193" s="5">
        <f>+E192-D193</f>
        <v>-132.72999999999999</v>
      </c>
    </row>
    <row r="194" spans="1:6" x14ac:dyDescent="0.25">
      <c r="A194" s="32"/>
      <c r="B194" s="35" t="s">
        <v>250</v>
      </c>
      <c r="C194" s="9"/>
    </row>
    <row r="195" spans="1:6" x14ac:dyDescent="0.25">
      <c r="A195" s="32"/>
    </row>
    <row r="196" spans="1:6" x14ac:dyDescent="0.25">
      <c r="A196" s="32">
        <v>13</v>
      </c>
      <c r="B196" s="35" t="s">
        <v>209</v>
      </c>
      <c r="C196" s="10" t="s">
        <v>99</v>
      </c>
      <c r="D196" s="5">
        <v>17000</v>
      </c>
    </row>
    <row r="197" spans="1:6" x14ac:dyDescent="0.25">
      <c r="A197" s="32"/>
      <c r="B197" s="35" t="s">
        <v>210</v>
      </c>
      <c r="C197" s="10" t="s">
        <v>100</v>
      </c>
      <c r="D197" s="5">
        <v>14000</v>
      </c>
    </row>
    <row r="198" spans="1:6" x14ac:dyDescent="0.25">
      <c r="A198" s="32"/>
      <c r="B198" s="35" t="s">
        <v>211</v>
      </c>
      <c r="C198" s="10" t="s">
        <v>101</v>
      </c>
      <c r="D198" s="5">
        <v>19000</v>
      </c>
    </row>
    <row r="199" spans="1:6" x14ac:dyDescent="0.25">
      <c r="A199" s="32"/>
      <c r="B199" s="35" t="s">
        <v>212</v>
      </c>
      <c r="C199" s="10" t="s">
        <v>102</v>
      </c>
      <c r="D199" s="5">
        <v>35643.279999999999</v>
      </c>
    </row>
    <row r="200" spans="1:6" x14ac:dyDescent="0.25">
      <c r="A200" s="32"/>
      <c r="B200" s="35" t="s">
        <v>32</v>
      </c>
      <c r="C200" s="11">
        <v>224</v>
      </c>
      <c r="E200" s="5">
        <v>164842.85</v>
      </c>
    </row>
    <row r="201" spans="1:6" x14ac:dyDescent="0.25">
      <c r="A201" s="32"/>
      <c r="B201" s="16" t="s">
        <v>30</v>
      </c>
      <c r="C201" s="20" t="s">
        <v>97</v>
      </c>
      <c r="D201" s="5">
        <v>183.16</v>
      </c>
    </row>
    <row r="202" spans="1:6" x14ac:dyDescent="0.25">
      <c r="A202" s="32"/>
      <c r="B202" s="37" t="s">
        <v>62</v>
      </c>
      <c r="C202" s="9" t="s">
        <v>111</v>
      </c>
      <c r="D202" s="5">
        <f>13833.75+13833.75</f>
        <v>27667.5</v>
      </c>
    </row>
    <row r="203" spans="1:6" x14ac:dyDescent="0.25">
      <c r="A203" s="32"/>
      <c r="B203" s="37" t="s">
        <v>63</v>
      </c>
      <c r="C203" s="9" t="s">
        <v>112</v>
      </c>
      <c r="D203" s="5">
        <f>16685.62*2</f>
        <v>33371.24</v>
      </c>
    </row>
    <row r="204" spans="1:6" x14ac:dyDescent="0.25">
      <c r="A204" s="32"/>
      <c r="B204" s="37" t="s">
        <v>64</v>
      </c>
      <c r="C204" s="9" t="s">
        <v>113</v>
      </c>
      <c r="D204" s="5">
        <f>7290*2</f>
        <v>14580</v>
      </c>
      <c r="F204" s="5">
        <f>-D202-D203-D204-D205</f>
        <v>-79016.409999999989</v>
      </c>
    </row>
    <row r="205" spans="1:6" x14ac:dyDescent="0.25">
      <c r="A205" s="32"/>
      <c r="B205" s="37" t="s">
        <v>68</v>
      </c>
      <c r="C205" s="9" t="s">
        <v>110</v>
      </c>
      <c r="D205" s="5">
        <v>3397.67</v>
      </c>
    </row>
    <row r="206" spans="1:6" x14ac:dyDescent="0.25">
      <c r="A206" s="32"/>
      <c r="B206" s="37" t="s">
        <v>55</v>
      </c>
      <c r="C206" s="9">
        <v>620</v>
      </c>
    </row>
    <row r="207" spans="1:6" x14ac:dyDescent="0.25">
      <c r="A207" s="32"/>
      <c r="B207" s="37" t="s">
        <v>213</v>
      </c>
      <c r="C207" s="9"/>
    </row>
    <row r="208" spans="1:6" x14ac:dyDescent="0.25">
      <c r="A208" s="32"/>
      <c r="B208" s="37"/>
      <c r="C208" s="9"/>
    </row>
    <row r="209" spans="1:6" x14ac:dyDescent="0.25">
      <c r="A209" s="32">
        <v>14</v>
      </c>
      <c r="B209" s="35" t="s">
        <v>31</v>
      </c>
      <c r="C209" s="10" t="s">
        <v>98</v>
      </c>
      <c r="E209" s="5">
        <v>1170.2</v>
      </c>
    </row>
    <row r="210" spans="1:6" x14ac:dyDescent="0.25">
      <c r="A210" s="32"/>
      <c r="B210" s="35" t="s">
        <v>73</v>
      </c>
      <c r="C210" s="10">
        <v>604</v>
      </c>
      <c r="D210" s="5">
        <v>1170.2</v>
      </c>
      <c r="F210" s="5">
        <f>-D210</f>
        <v>-1170.2</v>
      </c>
    </row>
    <row r="211" spans="1:6" x14ac:dyDescent="0.25">
      <c r="A211" s="32"/>
      <c r="B211" s="35" t="s">
        <v>296</v>
      </c>
      <c r="C211" s="10"/>
    </row>
    <row r="212" spans="1:6" x14ac:dyDescent="0.25">
      <c r="A212" s="32"/>
    </row>
    <row r="213" spans="1:6" x14ac:dyDescent="0.25">
      <c r="A213" s="32">
        <v>15</v>
      </c>
      <c r="B213" s="35" t="s">
        <v>29</v>
      </c>
      <c r="C213" s="10" t="s">
        <v>96</v>
      </c>
      <c r="E213" s="5">
        <v>923.61</v>
      </c>
    </row>
    <row r="214" spans="1:6" x14ac:dyDescent="0.25">
      <c r="A214" s="32"/>
      <c r="B214" s="35" t="s">
        <v>47</v>
      </c>
      <c r="C214" s="10">
        <v>601</v>
      </c>
      <c r="D214" s="5">
        <v>923.61</v>
      </c>
      <c r="F214" s="5">
        <f>-D214</f>
        <v>-923.61</v>
      </c>
    </row>
    <row r="215" spans="1:6" x14ac:dyDescent="0.25">
      <c r="A215" s="32"/>
      <c r="B215" s="37" t="s">
        <v>295</v>
      </c>
      <c r="C215" s="9"/>
    </row>
    <row r="216" spans="1:6" x14ac:dyDescent="0.25">
      <c r="A216" s="32"/>
    </row>
    <row r="217" spans="1:6" x14ac:dyDescent="0.25">
      <c r="A217" s="32">
        <v>16</v>
      </c>
      <c r="B217" s="35" t="s">
        <v>107</v>
      </c>
      <c r="C217" s="10" t="s">
        <v>108</v>
      </c>
      <c r="E217" s="5">
        <v>7273.92</v>
      </c>
    </row>
    <row r="218" spans="1:6" x14ac:dyDescent="0.25">
      <c r="A218" s="32"/>
      <c r="B218" s="35" t="s">
        <v>47</v>
      </c>
      <c r="C218" s="10">
        <v>601</v>
      </c>
      <c r="D218" s="5">
        <v>7273.92</v>
      </c>
      <c r="F218" s="5">
        <f>-D218</f>
        <v>-7273.92</v>
      </c>
    </row>
    <row r="219" spans="1:6" x14ac:dyDescent="0.25">
      <c r="A219" s="32"/>
      <c r="B219" s="37" t="s">
        <v>294</v>
      </c>
      <c r="C219" s="9"/>
    </row>
    <row r="221" spans="1:6" x14ac:dyDescent="0.25">
      <c r="A221" s="32">
        <v>17</v>
      </c>
      <c r="B221" s="35" t="s">
        <v>72</v>
      </c>
      <c r="C221" s="10">
        <v>2100</v>
      </c>
      <c r="D221" s="5">
        <v>71130.179999999993</v>
      </c>
    </row>
    <row r="222" spans="1:6" x14ac:dyDescent="0.25">
      <c r="A222" s="32"/>
      <c r="B222" s="35" t="s">
        <v>251</v>
      </c>
      <c r="C222" s="10">
        <v>408</v>
      </c>
      <c r="E222" s="5">
        <v>71130.179999999993</v>
      </c>
      <c r="F222" s="5">
        <f>+E222</f>
        <v>71130.179999999993</v>
      </c>
    </row>
    <row r="223" spans="1:6" x14ac:dyDescent="0.25">
      <c r="A223" s="32"/>
      <c r="B223" s="35" t="s">
        <v>221</v>
      </c>
      <c r="C223" s="10"/>
    </row>
    <row r="224" spans="1:6" x14ac:dyDescent="0.25">
      <c r="A224" s="32"/>
    </row>
    <row r="225" spans="1:6" x14ac:dyDescent="0.25">
      <c r="A225" s="32">
        <v>18</v>
      </c>
      <c r="B225" s="33" t="s">
        <v>192</v>
      </c>
      <c r="C225" s="12">
        <v>620.70000000000005</v>
      </c>
      <c r="E225" s="5">
        <v>704.28</v>
      </c>
    </row>
    <row r="226" spans="1:6" x14ac:dyDescent="0.25">
      <c r="A226" s="32"/>
      <c r="B226" t="s">
        <v>52</v>
      </c>
      <c r="C226" s="12">
        <v>615</v>
      </c>
      <c r="E226" s="5">
        <v>699.85</v>
      </c>
    </row>
    <row r="227" spans="1:6" x14ac:dyDescent="0.25">
      <c r="A227" s="32"/>
      <c r="B227" s="33" t="s">
        <v>193</v>
      </c>
      <c r="C227" s="12">
        <v>620.5</v>
      </c>
      <c r="E227" s="5">
        <v>1711.27</v>
      </c>
    </row>
    <row r="228" spans="1:6" x14ac:dyDescent="0.25">
      <c r="A228" s="32"/>
      <c r="B228" t="s">
        <v>194</v>
      </c>
      <c r="C228" s="7">
        <v>655</v>
      </c>
      <c r="E228" s="5">
        <v>1812.47</v>
      </c>
    </row>
    <row r="229" spans="1:6" x14ac:dyDescent="0.25">
      <c r="A229" s="32"/>
      <c r="B229" s="33" t="s">
        <v>195</v>
      </c>
      <c r="C229" s="7">
        <v>650</v>
      </c>
      <c r="E229" s="5">
        <v>2588.9699999999998</v>
      </c>
    </row>
    <row r="230" spans="1:6" x14ac:dyDescent="0.25">
      <c r="A230" s="32"/>
      <c r="B230" t="s">
        <v>47</v>
      </c>
      <c r="C230" s="7">
        <v>601</v>
      </c>
      <c r="E230" s="5">
        <v>4230.7</v>
      </c>
    </row>
    <row r="231" spans="1:6" x14ac:dyDescent="0.25">
      <c r="A231" s="32"/>
      <c r="B231" t="s">
        <v>196</v>
      </c>
      <c r="C231" s="7">
        <v>408.3</v>
      </c>
      <c r="E231" s="5">
        <v>323.64999999999998</v>
      </c>
    </row>
    <row r="232" spans="1:6" x14ac:dyDescent="0.25">
      <c r="A232" s="32"/>
      <c r="B232" t="s">
        <v>197</v>
      </c>
      <c r="C232" s="12">
        <v>632</v>
      </c>
      <c r="E232" s="5">
        <v>41.42</v>
      </c>
    </row>
    <row r="233" spans="1:6" x14ac:dyDescent="0.25">
      <c r="A233" s="32"/>
      <c r="B233" s="33" t="s">
        <v>198</v>
      </c>
      <c r="C233" s="6" t="s">
        <v>117</v>
      </c>
      <c r="D233" s="5">
        <v>699.85</v>
      </c>
    </row>
    <row r="234" spans="1:6" x14ac:dyDescent="0.25">
      <c r="A234" s="32"/>
      <c r="B234" s="33" t="s">
        <v>199</v>
      </c>
      <c r="C234" s="12">
        <v>800</v>
      </c>
      <c r="D234" s="5">
        <v>1711.27</v>
      </c>
    </row>
    <row r="235" spans="1:6" x14ac:dyDescent="0.25">
      <c r="A235" s="32"/>
      <c r="B235" s="33" t="s">
        <v>200</v>
      </c>
      <c r="C235" s="6" t="s">
        <v>118</v>
      </c>
      <c r="D235" s="5">
        <v>704.28</v>
      </c>
    </row>
    <row r="236" spans="1:6" x14ac:dyDescent="0.25">
      <c r="A236" s="32"/>
      <c r="B236" s="33" t="s">
        <v>201</v>
      </c>
      <c r="C236" s="6" t="s">
        <v>119</v>
      </c>
      <c r="D236" s="5">
        <v>1812.47</v>
      </c>
    </row>
    <row r="237" spans="1:6" x14ac:dyDescent="0.25">
      <c r="A237" s="32"/>
      <c r="B237" s="33" t="s">
        <v>202</v>
      </c>
      <c r="C237" s="6" t="s">
        <v>120</v>
      </c>
      <c r="D237" s="5">
        <v>2588.9699999999998</v>
      </c>
    </row>
    <row r="238" spans="1:6" x14ac:dyDescent="0.25">
      <c r="A238" s="32"/>
      <c r="B238" s="33" t="s">
        <v>203</v>
      </c>
      <c r="C238" s="6" t="s">
        <v>121</v>
      </c>
      <c r="D238" s="5">
        <v>4230.7</v>
      </c>
    </row>
    <row r="239" spans="1:6" x14ac:dyDescent="0.25">
      <c r="A239" s="32"/>
      <c r="B239" s="33" t="s">
        <v>204</v>
      </c>
      <c r="C239" s="6" t="s">
        <v>122</v>
      </c>
      <c r="D239" s="5">
        <v>323.64999999999998</v>
      </c>
    </row>
    <row r="240" spans="1:6" x14ac:dyDescent="0.25">
      <c r="A240" s="32"/>
      <c r="B240" s="33" t="s">
        <v>205</v>
      </c>
      <c r="C240" s="6" t="s">
        <v>123</v>
      </c>
      <c r="D240" s="5">
        <v>41.42</v>
      </c>
      <c r="F240" s="5">
        <v>0</v>
      </c>
    </row>
    <row r="241" spans="1:6" x14ac:dyDescent="0.25">
      <c r="A241" s="32"/>
      <c r="B241" s="33" t="s">
        <v>233</v>
      </c>
    </row>
    <row r="242" spans="1:6" x14ac:dyDescent="0.25">
      <c r="A242" s="32"/>
    </row>
    <row r="243" spans="1:6" x14ac:dyDescent="0.25">
      <c r="A243" s="32"/>
      <c r="D243" s="5">
        <f>+SUM(D6:D242)</f>
        <v>72678102.730000034</v>
      </c>
      <c r="E243" s="5">
        <f>+SUM(E6:E242)</f>
        <v>72678102.729999989</v>
      </c>
      <c r="F243" s="5">
        <f>+SUM(F6:F242)</f>
        <v>-812439.85999999987</v>
      </c>
    </row>
    <row r="244" spans="1:6" x14ac:dyDescent="0.25">
      <c r="A244" s="32"/>
      <c r="E244" s="5">
        <f>+D243-E243</f>
        <v>0</v>
      </c>
    </row>
    <row r="245" spans="1:6" x14ac:dyDescent="0.25">
      <c r="A245" s="32"/>
    </row>
    <row r="246" spans="1:6" x14ac:dyDescent="0.25">
      <c r="A246" s="32"/>
    </row>
    <row r="247" spans="1:6" x14ac:dyDescent="0.25">
      <c r="A247" s="32"/>
    </row>
    <row r="248" spans="1:6" x14ac:dyDescent="0.25">
      <c r="A248" s="32"/>
    </row>
    <row r="249" spans="1:6" x14ac:dyDescent="0.25">
      <c r="A249" s="32"/>
    </row>
    <row r="250" spans="1:6" x14ac:dyDescent="0.25">
      <c r="A250" s="32"/>
    </row>
    <row r="251" spans="1:6" x14ac:dyDescent="0.25">
      <c r="A251" s="32"/>
    </row>
    <row r="252" spans="1:6" x14ac:dyDescent="0.25">
      <c r="A252" s="32"/>
    </row>
    <row r="253" spans="1:6" x14ac:dyDescent="0.25">
      <c r="A253" s="32"/>
    </row>
    <row r="254" spans="1:6" x14ac:dyDescent="0.25">
      <c r="A254" s="32"/>
    </row>
    <row r="255" spans="1:6" x14ac:dyDescent="0.25">
      <c r="A255" s="32"/>
    </row>
    <row r="256" spans="1:6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  <row r="317" spans="1:1" x14ac:dyDescent="0.25">
      <c r="A317" s="32"/>
    </row>
    <row r="318" spans="1:1" x14ac:dyDescent="0.25">
      <c r="A318" s="32"/>
    </row>
    <row r="319" spans="1:1" x14ac:dyDescent="0.25">
      <c r="A319" s="32"/>
    </row>
    <row r="320" spans="1:1" x14ac:dyDescent="0.25">
      <c r="A320" s="32"/>
    </row>
    <row r="321" spans="1:1" x14ac:dyDescent="0.25">
      <c r="A321" s="32"/>
    </row>
    <row r="322" spans="1:1" x14ac:dyDescent="0.25">
      <c r="A322" s="32"/>
    </row>
    <row r="323" spans="1:1" x14ac:dyDescent="0.25">
      <c r="A323" s="32"/>
    </row>
    <row r="324" spans="1:1" x14ac:dyDescent="0.25">
      <c r="A324" s="32"/>
    </row>
    <row r="325" spans="1:1" x14ac:dyDescent="0.25">
      <c r="A325" s="32"/>
    </row>
    <row r="326" spans="1:1" x14ac:dyDescent="0.25">
      <c r="A326" s="32"/>
    </row>
    <row r="327" spans="1:1" x14ac:dyDescent="0.25">
      <c r="A327" s="32"/>
    </row>
    <row r="328" spans="1:1" x14ac:dyDescent="0.25">
      <c r="A328" s="32"/>
    </row>
    <row r="329" spans="1:1" x14ac:dyDescent="0.25">
      <c r="A329" s="32"/>
    </row>
    <row r="330" spans="1:1" x14ac:dyDescent="0.25">
      <c r="A330" s="32"/>
    </row>
    <row r="331" spans="1:1" x14ac:dyDescent="0.25">
      <c r="A331" s="32"/>
    </row>
    <row r="332" spans="1:1" x14ac:dyDescent="0.25">
      <c r="A332" s="32"/>
    </row>
    <row r="333" spans="1:1" x14ac:dyDescent="0.25">
      <c r="A333" s="32"/>
    </row>
    <row r="334" spans="1:1" x14ac:dyDescent="0.25">
      <c r="A334" s="32"/>
    </row>
    <row r="335" spans="1:1" x14ac:dyDescent="0.25">
      <c r="A335" s="32"/>
    </row>
    <row r="336" spans="1:1" x14ac:dyDescent="0.25">
      <c r="A336" s="32"/>
    </row>
    <row r="337" spans="1:1" x14ac:dyDescent="0.25">
      <c r="A337" s="32"/>
    </row>
    <row r="338" spans="1:1" x14ac:dyDescent="0.25">
      <c r="A338" s="32"/>
    </row>
    <row r="339" spans="1:1" x14ac:dyDescent="0.25">
      <c r="A339" s="32"/>
    </row>
    <row r="340" spans="1:1" x14ac:dyDescent="0.25">
      <c r="A340" s="32"/>
    </row>
    <row r="341" spans="1:1" x14ac:dyDescent="0.25">
      <c r="A341" s="32"/>
    </row>
    <row r="342" spans="1:1" x14ac:dyDescent="0.25">
      <c r="A342" s="32"/>
    </row>
    <row r="343" spans="1:1" x14ac:dyDescent="0.25">
      <c r="A343" s="32"/>
    </row>
    <row r="344" spans="1:1" x14ac:dyDescent="0.25">
      <c r="A344" s="32"/>
    </row>
    <row r="345" spans="1:1" x14ac:dyDescent="0.25">
      <c r="A345" s="32"/>
    </row>
    <row r="346" spans="1:1" x14ac:dyDescent="0.25">
      <c r="A346" s="32"/>
    </row>
    <row r="347" spans="1:1" x14ac:dyDescent="0.25">
      <c r="A347" s="32"/>
    </row>
    <row r="348" spans="1:1" x14ac:dyDescent="0.25">
      <c r="A348" s="32"/>
    </row>
    <row r="349" spans="1:1" x14ac:dyDescent="0.25">
      <c r="A349" s="32"/>
    </row>
    <row r="350" spans="1:1" x14ac:dyDescent="0.25">
      <c r="A350" s="32"/>
    </row>
    <row r="351" spans="1:1" x14ac:dyDescent="0.25">
      <c r="A351" s="32"/>
    </row>
    <row r="352" spans="1:1" x14ac:dyDescent="0.25">
      <c r="A352" s="32"/>
    </row>
    <row r="353" spans="1:1" x14ac:dyDescent="0.25">
      <c r="A353" s="32"/>
    </row>
    <row r="354" spans="1:1" x14ac:dyDescent="0.25">
      <c r="A354" s="32"/>
    </row>
    <row r="355" spans="1:1" x14ac:dyDescent="0.25">
      <c r="A355" s="32"/>
    </row>
    <row r="356" spans="1:1" x14ac:dyDescent="0.25">
      <c r="A356" s="32"/>
    </row>
    <row r="357" spans="1:1" x14ac:dyDescent="0.25">
      <c r="A357" s="32"/>
    </row>
    <row r="358" spans="1:1" x14ac:dyDescent="0.25">
      <c r="A358" s="32"/>
    </row>
    <row r="359" spans="1:1" x14ac:dyDescent="0.25">
      <c r="A359" s="32"/>
    </row>
    <row r="360" spans="1:1" x14ac:dyDescent="0.25">
      <c r="A360" s="32"/>
    </row>
    <row r="361" spans="1:1" x14ac:dyDescent="0.25">
      <c r="A361" s="32"/>
    </row>
    <row r="362" spans="1:1" x14ac:dyDescent="0.25">
      <c r="A362" s="32"/>
    </row>
    <row r="363" spans="1:1" x14ac:dyDescent="0.25">
      <c r="A363" s="32"/>
    </row>
    <row r="364" spans="1:1" x14ac:dyDescent="0.25">
      <c r="A364" s="32"/>
    </row>
    <row r="365" spans="1:1" x14ac:dyDescent="0.25">
      <c r="A365" s="32"/>
    </row>
    <row r="366" spans="1:1" x14ac:dyDescent="0.25">
      <c r="A366" s="32"/>
    </row>
    <row r="367" spans="1:1" x14ac:dyDescent="0.25">
      <c r="A367" s="32"/>
    </row>
    <row r="368" spans="1:1" x14ac:dyDescent="0.25">
      <c r="A368" s="32"/>
    </row>
    <row r="369" spans="1:1" x14ac:dyDescent="0.25">
      <c r="A369" s="32"/>
    </row>
    <row r="370" spans="1:1" x14ac:dyDescent="0.25">
      <c r="A370" s="32"/>
    </row>
    <row r="371" spans="1:1" x14ac:dyDescent="0.25">
      <c r="A371" s="32"/>
    </row>
    <row r="372" spans="1:1" x14ac:dyDescent="0.25">
      <c r="A372" s="32"/>
    </row>
    <row r="373" spans="1:1" x14ac:dyDescent="0.25">
      <c r="A373" s="32"/>
    </row>
    <row r="374" spans="1:1" x14ac:dyDescent="0.25">
      <c r="A374" s="32"/>
    </row>
    <row r="375" spans="1:1" x14ac:dyDescent="0.25">
      <c r="A375" s="32"/>
    </row>
    <row r="376" spans="1:1" x14ac:dyDescent="0.25">
      <c r="A376" s="32"/>
    </row>
    <row r="377" spans="1:1" x14ac:dyDescent="0.25">
      <c r="A377" s="32"/>
    </row>
    <row r="378" spans="1:1" x14ac:dyDescent="0.25">
      <c r="A378" s="32"/>
    </row>
    <row r="379" spans="1:1" x14ac:dyDescent="0.25">
      <c r="A379" s="32"/>
    </row>
    <row r="380" spans="1:1" x14ac:dyDescent="0.25">
      <c r="A380" s="32"/>
    </row>
    <row r="381" spans="1:1" x14ac:dyDescent="0.25">
      <c r="A381" s="32"/>
    </row>
    <row r="382" spans="1:1" x14ac:dyDescent="0.25">
      <c r="A382" s="32"/>
    </row>
    <row r="383" spans="1:1" x14ac:dyDescent="0.25">
      <c r="A383" s="32"/>
    </row>
    <row r="384" spans="1:1" x14ac:dyDescent="0.25">
      <c r="A384" s="32"/>
    </row>
    <row r="385" spans="1:1" x14ac:dyDescent="0.25">
      <c r="A385" s="32"/>
    </row>
    <row r="386" spans="1:1" x14ac:dyDescent="0.25">
      <c r="A386" s="32"/>
    </row>
    <row r="387" spans="1:1" x14ac:dyDescent="0.25">
      <c r="A387" s="32"/>
    </row>
    <row r="388" spans="1:1" x14ac:dyDescent="0.25">
      <c r="A388" s="32"/>
    </row>
    <row r="389" spans="1:1" x14ac:dyDescent="0.25">
      <c r="A389" s="32"/>
    </row>
    <row r="390" spans="1:1" x14ac:dyDescent="0.25">
      <c r="A390" s="32"/>
    </row>
    <row r="391" spans="1:1" x14ac:dyDescent="0.25">
      <c r="A391" s="32"/>
    </row>
    <row r="392" spans="1:1" x14ac:dyDescent="0.25">
      <c r="A392" s="32"/>
    </row>
    <row r="393" spans="1:1" x14ac:dyDescent="0.25">
      <c r="A393" s="32"/>
    </row>
    <row r="394" spans="1:1" x14ac:dyDescent="0.25">
      <c r="A394" s="32"/>
    </row>
    <row r="395" spans="1:1" x14ac:dyDescent="0.25">
      <c r="A395" s="32"/>
    </row>
    <row r="396" spans="1:1" x14ac:dyDescent="0.25">
      <c r="A396" s="32"/>
    </row>
    <row r="397" spans="1:1" x14ac:dyDescent="0.25">
      <c r="A397" s="32"/>
    </row>
    <row r="398" spans="1:1" x14ac:dyDescent="0.25">
      <c r="A398" s="32"/>
    </row>
    <row r="399" spans="1:1" x14ac:dyDescent="0.25">
      <c r="A399" s="32"/>
    </row>
    <row r="400" spans="1:1" x14ac:dyDescent="0.25">
      <c r="A400" s="32"/>
    </row>
    <row r="401" spans="1:1" x14ac:dyDescent="0.25">
      <c r="A401" s="32"/>
    </row>
    <row r="402" spans="1:1" x14ac:dyDescent="0.25">
      <c r="A402" s="32"/>
    </row>
    <row r="403" spans="1:1" x14ac:dyDescent="0.25">
      <c r="A403" s="32"/>
    </row>
    <row r="404" spans="1:1" x14ac:dyDescent="0.25">
      <c r="A404" s="32"/>
    </row>
    <row r="405" spans="1:1" x14ac:dyDescent="0.25">
      <c r="A405" s="32"/>
    </row>
    <row r="406" spans="1:1" x14ac:dyDescent="0.25">
      <c r="A406" s="32"/>
    </row>
    <row r="407" spans="1:1" x14ac:dyDescent="0.25">
      <c r="A407" s="32"/>
    </row>
    <row r="408" spans="1:1" x14ac:dyDescent="0.25">
      <c r="A408" s="32"/>
    </row>
    <row r="409" spans="1:1" x14ac:dyDescent="0.25">
      <c r="A409" s="32"/>
    </row>
    <row r="410" spans="1:1" x14ac:dyDescent="0.25">
      <c r="A410" s="32"/>
    </row>
    <row r="411" spans="1:1" x14ac:dyDescent="0.25">
      <c r="A411" s="32"/>
    </row>
    <row r="412" spans="1:1" x14ac:dyDescent="0.25">
      <c r="A412" s="32"/>
    </row>
    <row r="413" spans="1:1" x14ac:dyDescent="0.25">
      <c r="A413" s="32"/>
    </row>
    <row r="414" spans="1:1" x14ac:dyDescent="0.25">
      <c r="A414" s="32"/>
    </row>
    <row r="415" spans="1:1" x14ac:dyDescent="0.25">
      <c r="A415" s="32"/>
    </row>
    <row r="416" spans="1:1" x14ac:dyDescent="0.25">
      <c r="A416" s="32"/>
    </row>
    <row r="417" spans="1:1" x14ac:dyDescent="0.25">
      <c r="A417" s="32"/>
    </row>
    <row r="418" spans="1:1" x14ac:dyDescent="0.25">
      <c r="A418" s="32"/>
    </row>
    <row r="419" spans="1:1" x14ac:dyDescent="0.25">
      <c r="A419" s="32"/>
    </row>
    <row r="420" spans="1:1" x14ac:dyDescent="0.25">
      <c r="A420" s="32"/>
    </row>
    <row r="421" spans="1:1" x14ac:dyDescent="0.25">
      <c r="A421" s="32"/>
    </row>
    <row r="422" spans="1:1" x14ac:dyDescent="0.25">
      <c r="A422" s="32"/>
    </row>
    <row r="423" spans="1:1" x14ac:dyDescent="0.25">
      <c r="A423" s="32"/>
    </row>
    <row r="424" spans="1:1" x14ac:dyDescent="0.25">
      <c r="A424" s="32"/>
    </row>
    <row r="425" spans="1:1" x14ac:dyDescent="0.25">
      <c r="A425" s="32"/>
    </row>
    <row r="426" spans="1:1" x14ac:dyDescent="0.25">
      <c r="A426" s="32"/>
    </row>
    <row r="427" spans="1:1" x14ac:dyDescent="0.25">
      <c r="A427" s="32"/>
    </row>
    <row r="428" spans="1:1" x14ac:dyDescent="0.25">
      <c r="A428" s="32"/>
    </row>
    <row r="429" spans="1:1" x14ac:dyDescent="0.25">
      <c r="A429" s="32"/>
    </row>
    <row r="430" spans="1:1" x14ac:dyDescent="0.25">
      <c r="A430" s="32"/>
    </row>
    <row r="431" spans="1:1" x14ac:dyDescent="0.25">
      <c r="A431" s="32"/>
    </row>
    <row r="432" spans="1:1" x14ac:dyDescent="0.25">
      <c r="A432" s="32"/>
    </row>
    <row r="433" spans="1:1" x14ac:dyDescent="0.25">
      <c r="A433" s="32"/>
    </row>
    <row r="434" spans="1:1" x14ac:dyDescent="0.25">
      <c r="A434" s="32"/>
    </row>
    <row r="435" spans="1:1" x14ac:dyDescent="0.25">
      <c r="A435" s="32"/>
    </row>
    <row r="436" spans="1:1" x14ac:dyDescent="0.25">
      <c r="A436" s="32"/>
    </row>
    <row r="437" spans="1:1" x14ac:dyDescent="0.25">
      <c r="A437" s="32"/>
    </row>
    <row r="438" spans="1:1" x14ac:dyDescent="0.25">
      <c r="A438" s="32"/>
    </row>
    <row r="439" spans="1:1" x14ac:dyDescent="0.25">
      <c r="A439" s="32"/>
    </row>
    <row r="440" spans="1:1" x14ac:dyDescent="0.25">
      <c r="A440" s="32"/>
    </row>
    <row r="441" spans="1:1" x14ac:dyDescent="0.25">
      <c r="A441" s="32"/>
    </row>
    <row r="442" spans="1:1" x14ac:dyDescent="0.25">
      <c r="A442" s="32"/>
    </row>
    <row r="443" spans="1:1" x14ac:dyDescent="0.25">
      <c r="A443" s="32"/>
    </row>
    <row r="444" spans="1:1" x14ac:dyDescent="0.25">
      <c r="A444" s="32"/>
    </row>
    <row r="445" spans="1:1" x14ac:dyDescent="0.25">
      <c r="A445" s="32"/>
    </row>
    <row r="446" spans="1:1" x14ac:dyDescent="0.25">
      <c r="A446" s="32"/>
    </row>
    <row r="447" spans="1:1" x14ac:dyDescent="0.25">
      <c r="A447" s="32"/>
    </row>
    <row r="448" spans="1:1" x14ac:dyDescent="0.25">
      <c r="A448" s="32"/>
    </row>
    <row r="449" spans="1:1" x14ac:dyDescent="0.25">
      <c r="A449" s="32"/>
    </row>
    <row r="450" spans="1:1" x14ac:dyDescent="0.25">
      <c r="A450" s="32"/>
    </row>
    <row r="451" spans="1:1" x14ac:dyDescent="0.25">
      <c r="A451" s="32"/>
    </row>
    <row r="452" spans="1:1" x14ac:dyDescent="0.25">
      <c r="A452" s="32"/>
    </row>
    <row r="453" spans="1:1" x14ac:dyDescent="0.25">
      <c r="A453" s="32"/>
    </row>
    <row r="454" spans="1:1" x14ac:dyDescent="0.25">
      <c r="A454" s="32"/>
    </row>
    <row r="455" spans="1:1" x14ac:dyDescent="0.25">
      <c r="A455" s="32"/>
    </row>
    <row r="456" spans="1:1" x14ac:dyDescent="0.25">
      <c r="A456" s="32"/>
    </row>
    <row r="457" spans="1:1" x14ac:dyDescent="0.25">
      <c r="A457" s="32"/>
    </row>
    <row r="458" spans="1:1" x14ac:dyDescent="0.25">
      <c r="A458" s="32"/>
    </row>
    <row r="459" spans="1:1" x14ac:dyDescent="0.25">
      <c r="A459" s="32"/>
    </row>
    <row r="460" spans="1:1" x14ac:dyDescent="0.25">
      <c r="A460" s="32"/>
    </row>
    <row r="461" spans="1:1" x14ac:dyDescent="0.25">
      <c r="A461" s="32"/>
    </row>
    <row r="462" spans="1:1" x14ac:dyDescent="0.25">
      <c r="A462" s="32"/>
    </row>
    <row r="463" spans="1:1" x14ac:dyDescent="0.25">
      <c r="A463" s="32"/>
    </row>
    <row r="464" spans="1:1" x14ac:dyDescent="0.25">
      <c r="A464" s="32"/>
    </row>
    <row r="465" spans="1:1" x14ac:dyDescent="0.25">
      <c r="A465" s="32"/>
    </row>
    <row r="466" spans="1:1" x14ac:dyDescent="0.25">
      <c r="A466" s="32"/>
    </row>
    <row r="467" spans="1:1" x14ac:dyDescent="0.25">
      <c r="A467" s="32"/>
    </row>
    <row r="468" spans="1:1" x14ac:dyDescent="0.25">
      <c r="A468" s="32"/>
    </row>
    <row r="469" spans="1:1" x14ac:dyDescent="0.25">
      <c r="A469" s="32"/>
    </row>
    <row r="470" spans="1:1" x14ac:dyDescent="0.25">
      <c r="A470" s="32"/>
    </row>
    <row r="471" spans="1:1" x14ac:dyDescent="0.25">
      <c r="A471" s="32"/>
    </row>
    <row r="472" spans="1:1" x14ac:dyDescent="0.25">
      <c r="A472" s="32"/>
    </row>
    <row r="473" spans="1:1" x14ac:dyDescent="0.25">
      <c r="A473" s="32"/>
    </row>
    <row r="474" spans="1:1" x14ac:dyDescent="0.25">
      <c r="A474" s="32"/>
    </row>
    <row r="475" spans="1:1" x14ac:dyDescent="0.25">
      <c r="A475" s="32"/>
    </row>
    <row r="476" spans="1:1" x14ac:dyDescent="0.25">
      <c r="A476" s="32"/>
    </row>
    <row r="477" spans="1:1" x14ac:dyDescent="0.25">
      <c r="A477" s="32"/>
    </row>
    <row r="478" spans="1:1" x14ac:dyDescent="0.25">
      <c r="A478" s="32"/>
    </row>
    <row r="479" spans="1:1" x14ac:dyDescent="0.25">
      <c r="A479" s="32"/>
    </row>
    <row r="480" spans="1:1" x14ac:dyDescent="0.25">
      <c r="A480" s="32"/>
    </row>
    <row r="481" spans="1:1" x14ac:dyDescent="0.25">
      <c r="A481" s="32"/>
    </row>
    <row r="482" spans="1:1" x14ac:dyDescent="0.25">
      <c r="A482" s="32"/>
    </row>
    <row r="483" spans="1:1" x14ac:dyDescent="0.25">
      <c r="A483" s="32"/>
    </row>
    <row r="484" spans="1:1" x14ac:dyDescent="0.25">
      <c r="A484" s="32"/>
    </row>
    <row r="485" spans="1:1" x14ac:dyDescent="0.25">
      <c r="A485" s="32"/>
    </row>
    <row r="486" spans="1:1" x14ac:dyDescent="0.25">
      <c r="A486" s="32"/>
    </row>
    <row r="487" spans="1:1" x14ac:dyDescent="0.25">
      <c r="A487" s="32"/>
    </row>
    <row r="488" spans="1:1" x14ac:dyDescent="0.25">
      <c r="A488" s="32"/>
    </row>
    <row r="489" spans="1:1" x14ac:dyDescent="0.25">
      <c r="A489" s="32"/>
    </row>
    <row r="490" spans="1:1" x14ac:dyDescent="0.25">
      <c r="A490" s="32"/>
    </row>
    <row r="491" spans="1:1" x14ac:dyDescent="0.25">
      <c r="A491" s="32"/>
    </row>
    <row r="492" spans="1:1" x14ac:dyDescent="0.25">
      <c r="A492" s="32"/>
    </row>
    <row r="493" spans="1:1" x14ac:dyDescent="0.25">
      <c r="A493" s="32"/>
    </row>
    <row r="494" spans="1:1" x14ac:dyDescent="0.25">
      <c r="A494" s="32"/>
    </row>
    <row r="495" spans="1:1" x14ac:dyDescent="0.25">
      <c r="A495" s="32"/>
    </row>
    <row r="496" spans="1:1" x14ac:dyDescent="0.25">
      <c r="A496" s="32"/>
    </row>
    <row r="497" spans="1:1" x14ac:dyDescent="0.25">
      <c r="A497" s="32"/>
    </row>
    <row r="498" spans="1:1" x14ac:dyDescent="0.25">
      <c r="A498" s="32"/>
    </row>
    <row r="499" spans="1:1" x14ac:dyDescent="0.25">
      <c r="A499" s="32"/>
    </row>
    <row r="500" spans="1:1" x14ac:dyDescent="0.25">
      <c r="A500" s="32"/>
    </row>
    <row r="501" spans="1:1" x14ac:dyDescent="0.25">
      <c r="A501" s="32"/>
    </row>
    <row r="502" spans="1:1" x14ac:dyDescent="0.25">
      <c r="A502" s="32"/>
    </row>
    <row r="503" spans="1:1" x14ac:dyDescent="0.25">
      <c r="A503" s="32"/>
    </row>
    <row r="504" spans="1:1" x14ac:dyDescent="0.25">
      <c r="A504" s="32"/>
    </row>
    <row r="505" spans="1:1" x14ac:dyDescent="0.25">
      <c r="A505" s="32"/>
    </row>
    <row r="506" spans="1:1" x14ac:dyDescent="0.25">
      <c r="A506" s="32"/>
    </row>
    <row r="507" spans="1:1" x14ac:dyDescent="0.25">
      <c r="A507" s="32"/>
    </row>
    <row r="508" spans="1:1" x14ac:dyDescent="0.25">
      <c r="A508" s="32"/>
    </row>
    <row r="509" spans="1:1" x14ac:dyDescent="0.25">
      <c r="A509" s="32"/>
    </row>
    <row r="510" spans="1:1" x14ac:dyDescent="0.25">
      <c r="A510" s="32"/>
    </row>
    <row r="511" spans="1:1" x14ac:dyDescent="0.25">
      <c r="A511" s="32"/>
    </row>
    <row r="512" spans="1:1" x14ac:dyDescent="0.25">
      <c r="A512" s="32"/>
    </row>
    <row r="513" spans="1:1" x14ac:dyDescent="0.25">
      <c r="A513" s="32"/>
    </row>
    <row r="514" spans="1:1" x14ac:dyDescent="0.25">
      <c r="A514" s="32"/>
    </row>
    <row r="515" spans="1:1" x14ac:dyDescent="0.25">
      <c r="A515" s="32"/>
    </row>
    <row r="516" spans="1:1" x14ac:dyDescent="0.25">
      <c r="A516" s="32"/>
    </row>
    <row r="517" spans="1:1" x14ac:dyDescent="0.25">
      <c r="A517" s="32"/>
    </row>
    <row r="518" spans="1:1" x14ac:dyDescent="0.25">
      <c r="A518" s="32"/>
    </row>
    <row r="519" spans="1:1" x14ac:dyDescent="0.25">
      <c r="A519" s="32"/>
    </row>
    <row r="520" spans="1:1" x14ac:dyDescent="0.25">
      <c r="A520" s="32"/>
    </row>
    <row r="521" spans="1:1" x14ac:dyDescent="0.25">
      <c r="A521" s="32"/>
    </row>
    <row r="522" spans="1:1" x14ac:dyDescent="0.25">
      <c r="A522" s="32"/>
    </row>
    <row r="523" spans="1:1" x14ac:dyDescent="0.25">
      <c r="A523" s="32"/>
    </row>
    <row r="524" spans="1:1" x14ac:dyDescent="0.25">
      <c r="A524" s="32"/>
    </row>
    <row r="525" spans="1:1" x14ac:dyDescent="0.25">
      <c r="A525" s="32"/>
    </row>
    <row r="526" spans="1:1" x14ac:dyDescent="0.25">
      <c r="A526" s="32"/>
    </row>
    <row r="527" spans="1:1" x14ac:dyDescent="0.25">
      <c r="A527" s="32"/>
    </row>
    <row r="528" spans="1:1" x14ac:dyDescent="0.25">
      <c r="A528" s="32"/>
    </row>
    <row r="529" spans="1:1" x14ac:dyDescent="0.25">
      <c r="A529" s="32"/>
    </row>
    <row r="530" spans="1:1" x14ac:dyDescent="0.25">
      <c r="A530" s="32"/>
    </row>
    <row r="531" spans="1:1" x14ac:dyDescent="0.25">
      <c r="A531" s="32"/>
    </row>
    <row r="532" spans="1:1" x14ac:dyDescent="0.25">
      <c r="A532" s="32"/>
    </row>
    <row r="533" spans="1:1" x14ac:dyDescent="0.25">
      <c r="A533" s="32"/>
    </row>
    <row r="534" spans="1:1" x14ac:dyDescent="0.25">
      <c r="A534" s="32"/>
    </row>
    <row r="535" spans="1:1" x14ac:dyDescent="0.25">
      <c r="A535" s="32"/>
    </row>
    <row r="536" spans="1:1" x14ac:dyDescent="0.25">
      <c r="A536" s="32"/>
    </row>
    <row r="537" spans="1:1" x14ac:dyDescent="0.25">
      <c r="A537" s="32"/>
    </row>
    <row r="538" spans="1:1" x14ac:dyDescent="0.25">
      <c r="A538" s="32"/>
    </row>
    <row r="539" spans="1:1" x14ac:dyDescent="0.25">
      <c r="A539" s="32"/>
    </row>
    <row r="540" spans="1:1" x14ac:dyDescent="0.25">
      <c r="A540" s="32"/>
    </row>
    <row r="541" spans="1:1" x14ac:dyDescent="0.25">
      <c r="A541" s="32"/>
    </row>
    <row r="542" spans="1:1" x14ac:dyDescent="0.25">
      <c r="A542" s="32"/>
    </row>
    <row r="543" spans="1:1" x14ac:dyDescent="0.25">
      <c r="A543" s="32"/>
    </row>
    <row r="544" spans="1:1" x14ac:dyDescent="0.25">
      <c r="A544" s="32"/>
    </row>
    <row r="545" spans="1:1" x14ac:dyDescent="0.25">
      <c r="A545" s="32"/>
    </row>
    <row r="546" spans="1:1" x14ac:dyDescent="0.25">
      <c r="A546" s="32"/>
    </row>
    <row r="547" spans="1:1" x14ac:dyDescent="0.25">
      <c r="A547" s="32"/>
    </row>
    <row r="548" spans="1:1" x14ac:dyDescent="0.25">
      <c r="A548" s="32"/>
    </row>
    <row r="549" spans="1:1" x14ac:dyDescent="0.25">
      <c r="A549" s="32"/>
    </row>
    <row r="550" spans="1:1" x14ac:dyDescent="0.25">
      <c r="A550" s="32"/>
    </row>
    <row r="551" spans="1:1" x14ac:dyDescent="0.25">
      <c r="A551" s="32"/>
    </row>
    <row r="552" spans="1:1" x14ac:dyDescent="0.25">
      <c r="A552" s="32"/>
    </row>
    <row r="553" spans="1:1" x14ac:dyDescent="0.25">
      <c r="A553" s="32"/>
    </row>
    <row r="554" spans="1:1" x14ac:dyDescent="0.25">
      <c r="A554" s="32"/>
    </row>
    <row r="555" spans="1:1" x14ac:dyDescent="0.25">
      <c r="A555" s="32"/>
    </row>
    <row r="556" spans="1:1" x14ac:dyDescent="0.25">
      <c r="A556" s="32"/>
    </row>
    <row r="557" spans="1:1" x14ac:dyDescent="0.25">
      <c r="A557" s="32"/>
    </row>
    <row r="558" spans="1:1" x14ac:dyDescent="0.25">
      <c r="A558" s="32"/>
    </row>
    <row r="559" spans="1:1" x14ac:dyDescent="0.25">
      <c r="A559" s="32"/>
    </row>
    <row r="560" spans="1:1" x14ac:dyDescent="0.25">
      <c r="A560" s="32"/>
    </row>
    <row r="561" spans="1:1" x14ac:dyDescent="0.25">
      <c r="A561" s="32"/>
    </row>
    <row r="562" spans="1:1" x14ac:dyDescent="0.25">
      <c r="A562" s="32"/>
    </row>
    <row r="563" spans="1:1" x14ac:dyDescent="0.25">
      <c r="A563" s="32"/>
    </row>
    <row r="564" spans="1:1" x14ac:dyDescent="0.25">
      <c r="A564" s="32"/>
    </row>
    <row r="565" spans="1:1" x14ac:dyDescent="0.25">
      <c r="A565" s="32"/>
    </row>
    <row r="566" spans="1:1" x14ac:dyDescent="0.25">
      <c r="A566" s="32"/>
    </row>
    <row r="567" spans="1:1" x14ac:dyDescent="0.25">
      <c r="A567" s="32"/>
    </row>
    <row r="568" spans="1:1" x14ac:dyDescent="0.25">
      <c r="A568" s="32"/>
    </row>
    <row r="569" spans="1:1" x14ac:dyDescent="0.25">
      <c r="A569" s="32"/>
    </row>
    <row r="570" spans="1:1" x14ac:dyDescent="0.25">
      <c r="A570" s="32"/>
    </row>
    <row r="571" spans="1:1" x14ac:dyDescent="0.25">
      <c r="A571" s="32"/>
    </row>
    <row r="572" spans="1:1" x14ac:dyDescent="0.25">
      <c r="A572" s="32"/>
    </row>
    <row r="573" spans="1:1" x14ac:dyDescent="0.25">
      <c r="A573" s="32"/>
    </row>
    <row r="574" spans="1:1" x14ac:dyDescent="0.25">
      <c r="A574" s="32"/>
    </row>
    <row r="575" spans="1:1" x14ac:dyDescent="0.25">
      <c r="A575" s="32"/>
    </row>
    <row r="576" spans="1:1" x14ac:dyDescent="0.25">
      <c r="A576" s="32"/>
    </row>
    <row r="577" spans="1:1" x14ac:dyDescent="0.25">
      <c r="A577" s="32"/>
    </row>
    <row r="578" spans="1:1" x14ac:dyDescent="0.25">
      <c r="A578" s="32"/>
    </row>
    <row r="579" spans="1:1" x14ac:dyDescent="0.25">
      <c r="A579" s="32"/>
    </row>
    <row r="580" spans="1:1" x14ac:dyDescent="0.25">
      <c r="A580" s="32"/>
    </row>
    <row r="581" spans="1:1" x14ac:dyDescent="0.25">
      <c r="A581" s="32"/>
    </row>
    <row r="582" spans="1:1" x14ac:dyDescent="0.25">
      <c r="A582" s="32"/>
    </row>
    <row r="583" spans="1:1" x14ac:dyDescent="0.25">
      <c r="A583" s="32"/>
    </row>
    <row r="584" spans="1:1" x14ac:dyDescent="0.25">
      <c r="A584" s="32"/>
    </row>
    <row r="585" spans="1:1" x14ac:dyDescent="0.25">
      <c r="A585" s="32"/>
    </row>
    <row r="586" spans="1:1" x14ac:dyDescent="0.25">
      <c r="A586" s="32"/>
    </row>
    <row r="587" spans="1:1" x14ac:dyDescent="0.25">
      <c r="A587" s="32"/>
    </row>
    <row r="588" spans="1:1" x14ac:dyDescent="0.25">
      <c r="A588" s="32"/>
    </row>
    <row r="589" spans="1:1" x14ac:dyDescent="0.25">
      <c r="A589" s="32"/>
    </row>
    <row r="590" spans="1:1" x14ac:dyDescent="0.25">
      <c r="A590" s="32"/>
    </row>
    <row r="591" spans="1:1" x14ac:dyDescent="0.25">
      <c r="A591" s="32"/>
    </row>
    <row r="592" spans="1:1" x14ac:dyDescent="0.25">
      <c r="A592" s="32"/>
    </row>
    <row r="593" spans="1:1" x14ac:dyDescent="0.25">
      <c r="A593" s="32"/>
    </row>
    <row r="594" spans="1:1" x14ac:dyDescent="0.25">
      <c r="A594" s="32"/>
    </row>
    <row r="595" spans="1:1" x14ac:dyDescent="0.25">
      <c r="A595" s="32"/>
    </row>
    <row r="596" spans="1:1" x14ac:dyDescent="0.25">
      <c r="A596" s="32"/>
    </row>
    <row r="597" spans="1:1" x14ac:dyDescent="0.25">
      <c r="A597" s="32"/>
    </row>
    <row r="598" spans="1:1" x14ac:dyDescent="0.25">
      <c r="A598" s="32"/>
    </row>
    <row r="599" spans="1:1" x14ac:dyDescent="0.25">
      <c r="A599" s="32"/>
    </row>
    <row r="600" spans="1:1" x14ac:dyDescent="0.25">
      <c r="A600" s="32"/>
    </row>
    <row r="601" spans="1:1" x14ac:dyDescent="0.25">
      <c r="A601" s="32"/>
    </row>
    <row r="602" spans="1:1" x14ac:dyDescent="0.25">
      <c r="A602" s="32"/>
    </row>
    <row r="603" spans="1:1" x14ac:dyDescent="0.25">
      <c r="A603" s="32"/>
    </row>
    <row r="604" spans="1:1" x14ac:dyDescent="0.25">
      <c r="A604" s="32"/>
    </row>
    <row r="605" spans="1:1" x14ac:dyDescent="0.25">
      <c r="A605" s="32"/>
    </row>
    <row r="606" spans="1:1" x14ac:dyDescent="0.25">
      <c r="A606" s="32"/>
    </row>
    <row r="607" spans="1:1" x14ac:dyDescent="0.25">
      <c r="A607" s="32"/>
    </row>
    <row r="608" spans="1:1" x14ac:dyDescent="0.25">
      <c r="A608" s="32"/>
    </row>
    <row r="609" spans="1:1" x14ac:dyDescent="0.25">
      <c r="A609" s="32"/>
    </row>
    <row r="610" spans="1:1" x14ac:dyDescent="0.25">
      <c r="A610" s="32"/>
    </row>
    <row r="611" spans="1:1" x14ac:dyDescent="0.25">
      <c r="A611" s="32"/>
    </row>
    <row r="612" spans="1:1" x14ac:dyDescent="0.25">
      <c r="A612" s="32"/>
    </row>
    <row r="613" spans="1:1" x14ac:dyDescent="0.25">
      <c r="A613" s="32"/>
    </row>
    <row r="614" spans="1:1" x14ac:dyDescent="0.25">
      <c r="A614" s="32"/>
    </row>
    <row r="615" spans="1:1" x14ac:dyDescent="0.25">
      <c r="A615" s="32"/>
    </row>
    <row r="616" spans="1:1" x14ac:dyDescent="0.25">
      <c r="A616" s="32"/>
    </row>
    <row r="617" spans="1:1" x14ac:dyDescent="0.25">
      <c r="A617" s="32"/>
    </row>
    <row r="618" spans="1:1" x14ac:dyDescent="0.25">
      <c r="A618" s="32"/>
    </row>
    <row r="619" spans="1:1" x14ac:dyDescent="0.25">
      <c r="A619" s="32"/>
    </row>
    <row r="620" spans="1:1" x14ac:dyDescent="0.25">
      <c r="A620" s="32"/>
    </row>
    <row r="621" spans="1:1" x14ac:dyDescent="0.25">
      <c r="A621" s="32"/>
    </row>
    <row r="622" spans="1:1" x14ac:dyDescent="0.25">
      <c r="A622" s="32"/>
    </row>
    <row r="623" spans="1:1" x14ac:dyDescent="0.25">
      <c r="A623" s="32"/>
    </row>
    <row r="624" spans="1:1" x14ac:dyDescent="0.25">
      <c r="A624" s="32"/>
    </row>
    <row r="625" spans="1:1" x14ac:dyDescent="0.25">
      <c r="A625" s="32"/>
    </row>
    <row r="626" spans="1:1" x14ac:dyDescent="0.25">
      <c r="A626" s="32"/>
    </row>
    <row r="627" spans="1:1" x14ac:dyDescent="0.25">
      <c r="A627" s="32"/>
    </row>
    <row r="628" spans="1:1" x14ac:dyDescent="0.25">
      <c r="A628" s="32"/>
    </row>
    <row r="629" spans="1:1" x14ac:dyDescent="0.25">
      <c r="A629" s="32"/>
    </row>
    <row r="630" spans="1:1" x14ac:dyDescent="0.25">
      <c r="A630" s="32"/>
    </row>
    <row r="631" spans="1:1" x14ac:dyDescent="0.25">
      <c r="A631" s="32"/>
    </row>
    <row r="632" spans="1:1" x14ac:dyDescent="0.25">
      <c r="A632" s="32"/>
    </row>
    <row r="633" spans="1:1" x14ac:dyDescent="0.25">
      <c r="A633" s="32"/>
    </row>
    <row r="634" spans="1:1" x14ac:dyDescent="0.25">
      <c r="A634" s="32"/>
    </row>
    <row r="635" spans="1:1" x14ac:dyDescent="0.25">
      <c r="A635" s="32"/>
    </row>
    <row r="636" spans="1:1" x14ac:dyDescent="0.25">
      <c r="A636" s="32"/>
    </row>
    <row r="637" spans="1:1" x14ac:dyDescent="0.25">
      <c r="A637" s="32"/>
    </row>
    <row r="638" spans="1:1" x14ac:dyDescent="0.25">
      <c r="A638" s="32"/>
    </row>
    <row r="639" spans="1:1" x14ac:dyDescent="0.25">
      <c r="A639" s="32"/>
    </row>
    <row r="640" spans="1:1" x14ac:dyDescent="0.25">
      <c r="A640" s="32"/>
    </row>
    <row r="641" spans="1:1" x14ac:dyDescent="0.25">
      <c r="A641" s="32"/>
    </row>
    <row r="642" spans="1:1" x14ac:dyDescent="0.25">
      <c r="A642" s="32"/>
    </row>
    <row r="643" spans="1:1" x14ac:dyDescent="0.25">
      <c r="A643" s="32"/>
    </row>
    <row r="644" spans="1:1" x14ac:dyDescent="0.25">
      <c r="A644" s="32"/>
    </row>
    <row r="645" spans="1:1" x14ac:dyDescent="0.25">
      <c r="A645" s="32"/>
    </row>
    <row r="646" spans="1:1" x14ac:dyDescent="0.25">
      <c r="A646" s="32"/>
    </row>
    <row r="647" spans="1:1" x14ac:dyDescent="0.25">
      <c r="A647" s="32"/>
    </row>
    <row r="648" spans="1:1" x14ac:dyDescent="0.25">
      <c r="A648" s="32"/>
    </row>
    <row r="649" spans="1:1" x14ac:dyDescent="0.25">
      <c r="A649" s="32"/>
    </row>
    <row r="650" spans="1:1" x14ac:dyDescent="0.25">
      <c r="A650" s="32"/>
    </row>
    <row r="651" spans="1:1" x14ac:dyDescent="0.25">
      <c r="A651" s="32"/>
    </row>
    <row r="652" spans="1:1" x14ac:dyDescent="0.25">
      <c r="A652" s="32"/>
    </row>
    <row r="653" spans="1:1" x14ac:dyDescent="0.25">
      <c r="A653" s="32"/>
    </row>
    <row r="654" spans="1:1" x14ac:dyDescent="0.25">
      <c r="A654" s="32"/>
    </row>
    <row r="655" spans="1:1" x14ac:dyDescent="0.25">
      <c r="A655" s="32"/>
    </row>
    <row r="656" spans="1:1" x14ac:dyDescent="0.25">
      <c r="A656" s="32"/>
    </row>
    <row r="657" spans="1:1" x14ac:dyDescent="0.25">
      <c r="A657" s="32"/>
    </row>
    <row r="658" spans="1:1" x14ac:dyDescent="0.25">
      <c r="A658" s="32"/>
    </row>
    <row r="659" spans="1:1" x14ac:dyDescent="0.25">
      <c r="A659" s="32"/>
    </row>
    <row r="660" spans="1:1" x14ac:dyDescent="0.25">
      <c r="A660" s="32"/>
    </row>
    <row r="661" spans="1:1" x14ac:dyDescent="0.25">
      <c r="A661" s="32"/>
    </row>
    <row r="662" spans="1:1" x14ac:dyDescent="0.25">
      <c r="A662" s="32"/>
    </row>
    <row r="663" spans="1:1" x14ac:dyDescent="0.25">
      <c r="A663" s="32"/>
    </row>
    <row r="664" spans="1:1" x14ac:dyDescent="0.25">
      <c r="A664" s="32"/>
    </row>
    <row r="665" spans="1:1" x14ac:dyDescent="0.25">
      <c r="A665" s="32"/>
    </row>
    <row r="666" spans="1:1" x14ac:dyDescent="0.25">
      <c r="A666" s="32"/>
    </row>
    <row r="667" spans="1:1" x14ac:dyDescent="0.25">
      <c r="A667" s="32"/>
    </row>
    <row r="668" spans="1:1" x14ac:dyDescent="0.25">
      <c r="A668" s="32"/>
    </row>
    <row r="669" spans="1:1" x14ac:dyDescent="0.25">
      <c r="A669" s="32"/>
    </row>
    <row r="670" spans="1:1" x14ac:dyDescent="0.25">
      <c r="A670" s="32"/>
    </row>
    <row r="671" spans="1:1" x14ac:dyDescent="0.25">
      <c r="A671" s="32"/>
    </row>
    <row r="672" spans="1:1" x14ac:dyDescent="0.25">
      <c r="A672" s="32"/>
    </row>
    <row r="673" spans="1:1" x14ac:dyDescent="0.25">
      <c r="A673" s="32"/>
    </row>
    <row r="674" spans="1:1" x14ac:dyDescent="0.25">
      <c r="A674" s="32"/>
    </row>
    <row r="675" spans="1:1" x14ac:dyDescent="0.25">
      <c r="A675" s="32"/>
    </row>
    <row r="676" spans="1:1" x14ac:dyDescent="0.25">
      <c r="A676" s="32"/>
    </row>
    <row r="677" spans="1:1" x14ac:dyDescent="0.25">
      <c r="A677" s="32"/>
    </row>
    <row r="678" spans="1:1" x14ac:dyDescent="0.25">
      <c r="A678" s="32"/>
    </row>
    <row r="679" spans="1:1" x14ac:dyDescent="0.25">
      <c r="A679" s="32"/>
    </row>
    <row r="680" spans="1:1" x14ac:dyDescent="0.25">
      <c r="A680" s="32"/>
    </row>
    <row r="681" spans="1:1" x14ac:dyDescent="0.25">
      <c r="A681" s="32"/>
    </row>
    <row r="682" spans="1:1" x14ac:dyDescent="0.25">
      <c r="A682" s="32"/>
    </row>
    <row r="683" spans="1:1" x14ac:dyDescent="0.25">
      <c r="A683" s="32"/>
    </row>
    <row r="684" spans="1:1" x14ac:dyDescent="0.25">
      <c r="A684" s="32"/>
    </row>
    <row r="685" spans="1:1" x14ac:dyDescent="0.25">
      <c r="A685" s="32"/>
    </row>
    <row r="686" spans="1:1" x14ac:dyDescent="0.25">
      <c r="A686" s="32"/>
    </row>
    <row r="687" spans="1:1" x14ac:dyDescent="0.25">
      <c r="A687" s="32"/>
    </row>
    <row r="688" spans="1:1" x14ac:dyDescent="0.25">
      <c r="A688" s="32"/>
    </row>
    <row r="689" spans="1:1" x14ac:dyDescent="0.25">
      <c r="A689" s="32"/>
    </row>
    <row r="690" spans="1:1" x14ac:dyDescent="0.25">
      <c r="A690" s="32"/>
    </row>
    <row r="691" spans="1:1" x14ac:dyDescent="0.25">
      <c r="A691" s="32"/>
    </row>
    <row r="692" spans="1:1" x14ac:dyDescent="0.25">
      <c r="A692" s="32"/>
    </row>
    <row r="693" spans="1:1" x14ac:dyDescent="0.25">
      <c r="A693" s="32"/>
    </row>
    <row r="694" spans="1:1" x14ac:dyDescent="0.25">
      <c r="A694" s="32"/>
    </row>
    <row r="695" spans="1:1" x14ac:dyDescent="0.25">
      <c r="A695" s="32"/>
    </row>
    <row r="696" spans="1:1" x14ac:dyDescent="0.25">
      <c r="A696" s="32"/>
    </row>
    <row r="697" spans="1:1" x14ac:dyDescent="0.25">
      <c r="A697" s="32"/>
    </row>
    <row r="698" spans="1:1" x14ac:dyDescent="0.25">
      <c r="A698" s="32"/>
    </row>
    <row r="699" spans="1:1" x14ac:dyDescent="0.25">
      <c r="A699" s="32"/>
    </row>
    <row r="700" spans="1:1" x14ac:dyDescent="0.25">
      <c r="A700" s="32"/>
    </row>
    <row r="701" spans="1:1" x14ac:dyDescent="0.25">
      <c r="A701" s="32"/>
    </row>
    <row r="702" spans="1:1" x14ac:dyDescent="0.25">
      <c r="A702" s="32"/>
    </row>
    <row r="703" spans="1:1" x14ac:dyDescent="0.25">
      <c r="A703" s="32"/>
    </row>
    <row r="704" spans="1:1" x14ac:dyDescent="0.25">
      <c r="A704" s="32"/>
    </row>
    <row r="705" spans="1:1" x14ac:dyDescent="0.25">
      <c r="A705" s="32"/>
    </row>
    <row r="706" spans="1:1" x14ac:dyDescent="0.25">
      <c r="A706" s="32"/>
    </row>
    <row r="707" spans="1:1" x14ac:dyDescent="0.25">
      <c r="A707" s="32"/>
    </row>
    <row r="708" spans="1:1" x14ac:dyDescent="0.25">
      <c r="A708" s="32"/>
    </row>
    <row r="709" spans="1:1" x14ac:dyDescent="0.25">
      <c r="A709" s="32"/>
    </row>
    <row r="710" spans="1:1" x14ac:dyDescent="0.25">
      <c r="A710" s="32"/>
    </row>
    <row r="711" spans="1:1" x14ac:dyDescent="0.25">
      <c r="A711" s="32"/>
    </row>
    <row r="712" spans="1:1" x14ac:dyDescent="0.25">
      <c r="A712" s="32"/>
    </row>
    <row r="713" spans="1:1" x14ac:dyDescent="0.25">
      <c r="A713" s="32"/>
    </row>
    <row r="714" spans="1:1" x14ac:dyDescent="0.25">
      <c r="A714" s="32"/>
    </row>
    <row r="715" spans="1:1" x14ac:dyDescent="0.25">
      <c r="A715" s="32"/>
    </row>
    <row r="716" spans="1:1" x14ac:dyDescent="0.25">
      <c r="A716" s="32"/>
    </row>
    <row r="717" spans="1:1" x14ac:dyDescent="0.25">
      <c r="A717" s="32"/>
    </row>
    <row r="718" spans="1:1" x14ac:dyDescent="0.25">
      <c r="A718" s="32"/>
    </row>
    <row r="719" spans="1:1" x14ac:dyDescent="0.25">
      <c r="A719" s="32"/>
    </row>
    <row r="720" spans="1:1" x14ac:dyDescent="0.25">
      <c r="A720" s="32"/>
    </row>
    <row r="721" spans="1:1" x14ac:dyDescent="0.25">
      <c r="A721" s="32"/>
    </row>
    <row r="722" spans="1:1" x14ac:dyDescent="0.25">
      <c r="A722" s="32"/>
    </row>
    <row r="723" spans="1:1" x14ac:dyDescent="0.25">
      <c r="A723" s="32"/>
    </row>
    <row r="724" spans="1:1" x14ac:dyDescent="0.25">
      <c r="A724" s="32"/>
    </row>
    <row r="725" spans="1:1" x14ac:dyDescent="0.25">
      <c r="A725" s="32"/>
    </row>
    <row r="726" spans="1:1" x14ac:dyDescent="0.25">
      <c r="A726" s="32"/>
    </row>
    <row r="727" spans="1:1" x14ac:dyDescent="0.25">
      <c r="A727" s="32"/>
    </row>
    <row r="728" spans="1:1" x14ac:dyDescent="0.25">
      <c r="A728" s="32"/>
    </row>
    <row r="729" spans="1:1" x14ac:dyDescent="0.25">
      <c r="A729" s="32"/>
    </row>
    <row r="730" spans="1:1" x14ac:dyDescent="0.25">
      <c r="A730" s="32"/>
    </row>
    <row r="731" spans="1:1" x14ac:dyDescent="0.25">
      <c r="A731" s="32"/>
    </row>
    <row r="732" spans="1:1" x14ac:dyDescent="0.25">
      <c r="A732" s="32"/>
    </row>
    <row r="733" spans="1:1" x14ac:dyDescent="0.25">
      <c r="A733" s="32"/>
    </row>
    <row r="734" spans="1:1" x14ac:dyDescent="0.25">
      <c r="A734" s="32"/>
    </row>
    <row r="735" spans="1:1" x14ac:dyDescent="0.25">
      <c r="A735" s="32"/>
    </row>
    <row r="736" spans="1:1" x14ac:dyDescent="0.25">
      <c r="A736" s="32"/>
    </row>
    <row r="737" spans="1:1" x14ac:dyDescent="0.25">
      <c r="A737" s="32"/>
    </row>
    <row r="738" spans="1:1" x14ac:dyDescent="0.25">
      <c r="A738" s="32"/>
    </row>
    <row r="739" spans="1:1" x14ac:dyDescent="0.25">
      <c r="A739" s="32"/>
    </row>
    <row r="740" spans="1:1" x14ac:dyDescent="0.25">
      <c r="A740" s="32"/>
    </row>
    <row r="741" spans="1:1" x14ac:dyDescent="0.25">
      <c r="A741" s="32"/>
    </row>
    <row r="742" spans="1:1" x14ac:dyDescent="0.25">
      <c r="A742" s="32"/>
    </row>
    <row r="743" spans="1:1" x14ac:dyDescent="0.25">
      <c r="A743" s="32"/>
    </row>
    <row r="744" spans="1:1" x14ac:dyDescent="0.25">
      <c r="A744" s="32"/>
    </row>
    <row r="745" spans="1:1" x14ac:dyDescent="0.25">
      <c r="A745" s="32"/>
    </row>
    <row r="746" spans="1:1" x14ac:dyDescent="0.25">
      <c r="A746" s="32"/>
    </row>
    <row r="747" spans="1:1" x14ac:dyDescent="0.25">
      <c r="A747" s="32"/>
    </row>
    <row r="748" spans="1:1" x14ac:dyDescent="0.25">
      <c r="A748" s="32"/>
    </row>
    <row r="749" spans="1:1" x14ac:dyDescent="0.25">
      <c r="A749" s="32"/>
    </row>
    <row r="750" spans="1:1" x14ac:dyDescent="0.25">
      <c r="A750" s="32"/>
    </row>
    <row r="751" spans="1:1" x14ac:dyDescent="0.25">
      <c r="A751" s="32"/>
    </row>
    <row r="752" spans="1:1" x14ac:dyDescent="0.25">
      <c r="A752" s="32"/>
    </row>
    <row r="753" spans="1:1" x14ac:dyDescent="0.25">
      <c r="A753" s="32"/>
    </row>
    <row r="754" spans="1:1" x14ac:dyDescent="0.25">
      <c r="A754" s="32"/>
    </row>
    <row r="755" spans="1:1" x14ac:dyDescent="0.25">
      <c r="A755" s="32"/>
    </row>
    <row r="756" spans="1:1" x14ac:dyDescent="0.25">
      <c r="A756" s="32"/>
    </row>
    <row r="757" spans="1:1" x14ac:dyDescent="0.25">
      <c r="A757" s="32"/>
    </row>
    <row r="758" spans="1:1" x14ac:dyDescent="0.25">
      <c r="A758" s="32"/>
    </row>
    <row r="759" spans="1:1" x14ac:dyDescent="0.25">
      <c r="A759" s="32"/>
    </row>
    <row r="760" spans="1:1" x14ac:dyDescent="0.25">
      <c r="A760" s="32"/>
    </row>
    <row r="761" spans="1:1" x14ac:dyDescent="0.25">
      <c r="A761" s="32"/>
    </row>
    <row r="762" spans="1:1" x14ac:dyDescent="0.25">
      <c r="A762" s="32"/>
    </row>
    <row r="763" spans="1:1" x14ac:dyDescent="0.25">
      <c r="A763" s="32"/>
    </row>
    <row r="764" spans="1:1" x14ac:dyDescent="0.25">
      <c r="A764" s="32"/>
    </row>
    <row r="765" spans="1:1" x14ac:dyDescent="0.25">
      <c r="A765" s="32"/>
    </row>
    <row r="766" spans="1:1" x14ac:dyDescent="0.25">
      <c r="A766" s="32"/>
    </row>
    <row r="767" spans="1:1" x14ac:dyDescent="0.25">
      <c r="A767" s="32"/>
    </row>
    <row r="768" spans="1:1" x14ac:dyDescent="0.25">
      <c r="A768" s="32"/>
    </row>
    <row r="769" spans="1:1" x14ac:dyDescent="0.25">
      <c r="A769" s="32"/>
    </row>
    <row r="770" spans="1:1" x14ac:dyDescent="0.25">
      <c r="A770" s="32"/>
    </row>
    <row r="771" spans="1:1" x14ac:dyDescent="0.25">
      <c r="A771" s="32"/>
    </row>
    <row r="772" spans="1:1" x14ac:dyDescent="0.25">
      <c r="A772" s="32"/>
    </row>
    <row r="773" spans="1:1" x14ac:dyDescent="0.25">
      <c r="A773" s="32"/>
    </row>
    <row r="774" spans="1:1" x14ac:dyDescent="0.25">
      <c r="A774" s="32"/>
    </row>
    <row r="775" spans="1:1" x14ac:dyDescent="0.25">
      <c r="A775" s="32"/>
    </row>
    <row r="776" spans="1:1" x14ac:dyDescent="0.25">
      <c r="A776" s="32"/>
    </row>
    <row r="777" spans="1:1" x14ac:dyDescent="0.25">
      <c r="A777" s="32"/>
    </row>
    <row r="778" spans="1:1" x14ac:dyDescent="0.25">
      <c r="A778" s="32"/>
    </row>
    <row r="779" spans="1:1" x14ac:dyDescent="0.25">
      <c r="A779" s="32"/>
    </row>
    <row r="780" spans="1:1" x14ac:dyDescent="0.25">
      <c r="A780" s="32"/>
    </row>
    <row r="781" spans="1:1" x14ac:dyDescent="0.25">
      <c r="A781" s="32"/>
    </row>
    <row r="782" spans="1:1" x14ac:dyDescent="0.25">
      <c r="A782" s="32"/>
    </row>
    <row r="783" spans="1:1" x14ac:dyDescent="0.25">
      <c r="A783" s="32"/>
    </row>
    <row r="784" spans="1:1" x14ac:dyDescent="0.25">
      <c r="A784" s="32"/>
    </row>
    <row r="785" spans="1:1" x14ac:dyDescent="0.25">
      <c r="A785" s="32"/>
    </row>
    <row r="786" spans="1:1" x14ac:dyDescent="0.25">
      <c r="A786" s="32"/>
    </row>
    <row r="787" spans="1:1" x14ac:dyDescent="0.25">
      <c r="A787" s="32"/>
    </row>
    <row r="788" spans="1:1" x14ac:dyDescent="0.25">
      <c r="A788" s="32"/>
    </row>
    <row r="789" spans="1:1" x14ac:dyDescent="0.25">
      <c r="A789" s="32"/>
    </row>
    <row r="790" spans="1:1" x14ac:dyDescent="0.25">
      <c r="A790" s="32"/>
    </row>
    <row r="791" spans="1:1" x14ac:dyDescent="0.25">
      <c r="A791" s="32"/>
    </row>
    <row r="792" spans="1:1" x14ac:dyDescent="0.25">
      <c r="A792" s="32"/>
    </row>
    <row r="793" spans="1:1" x14ac:dyDescent="0.25">
      <c r="A793" s="32"/>
    </row>
    <row r="794" spans="1:1" x14ac:dyDescent="0.25">
      <c r="A794" s="32"/>
    </row>
    <row r="795" spans="1:1" x14ac:dyDescent="0.25">
      <c r="A795" s="32"/>
    </row>
    <row r="796" spans="1:1" x14ac:dyDescent="0.25">
      <c r="A796" s="32"/>
    </row>
    <row r="797" spans="1:1" x14ac:dyDescent="0.25">
      <c r="A797" s="32"/>
    </row>
    <row r="798" spans="1:1" x14ac:dyDescent="0.25">
      <c r="A798" s="32"/>
    </row>
    <row r="799" spans="1:1" x14ac:dyDescent="0.25">
      <c r="A799" s="32"/>
    </row>
    <row r="800" spans="1:1" x14ac:dyDescent="0.25">
      <c r="A800" s="32"/>
    </row>
    <row r="801" spans="1:1" x14ac:dyDescent="0.25">
      <c r="A801" s="32"/>
    </row>
    <row r="802" spans="1:1" x14ac:dyDescent="0.25">
      <c r="A802" s="32"/>
    </row>
    <row r="803" spans="1:1" x14ac:dyDescent="0.25">
      <c r="A803" s="32"/>
    </row>
    <row r="804" spans="1:1" x14ac:dyDescent="0.25">
      <c r="A804" s="32"/>
    </row>
    <row r="805" spans="1:1" x14ac:dyDescent="0.25">
      <c r="A805" s="32"/>
    </row>
    <row r="806" spans="1:1" x14ac:dyDescent="0.25">
      <c r="A806" s="32"/>
    </row>
    <row r="807" spans="1:1" x14ac:dyDescent="0.25">
      <c r="A807" s="32"/>
    </row>
    <row r="808" spans="1:1" x14ac:dyDescent="0.25">
      <c r="A808" s="32"/>
    </row>
    <row r="809" spans="1:1" x14ac:dyDescent="0.25">
      <c r="A809" s="32"/>
    </row>
    <row r="810" spans="1:1" x14ac:dyDescent="0.25">
      <c r="A810" s="32"/>
    </row>
    <row r="811" spans="1:1" x14ac:dyDescent="0.25">
      <c r="A811" s="32"/>
    </row>
    <row r="812" spans="1:1" x14ac:dyDescent="0.25">
      <c r="A812" s="32"/>
    </row>
    <row r="813" spans="1:1" x14ac:dyDescent="0.25">
      <c r="A813" s="32"/>
    </row>
    <row r="814" spans="1:1" x14ac:dyDescent="0.25">
      <c r="A814" s="32"/>
    </row>
    <row r="815" spans="1:1" x14ac:dyDescent="0.25">
      <c r="A815" s="32"/>
    </row>
    <row r="816" spans="1:1" x14ac:dyDescent="0.25">
      <c r="A816" s="32"/>
    </row>
    <row r="817" spans="1:1" x14ac:dyDescent="0.25">
      <c r="A817" s="32"/>
    </row>
    <row r="818" spans="1:1" x14ac:dyDescent="0.25">
      <c r="A818" s="32"/>
    </row>
    <row r="819" spans="1:1" x14ac:dyDescent="0.25">
      <c r="A819" s="32"/>
    </row>
    <row r="820" spans="1:1" x14ac:dyDescent="0.25">
      <c r="A820" s="32"/>
    </row>
    <row r="821" spans="1:1" x14ac:dyDescent="0.25">
      <c r="A821" s="32"/>
    </row>
    <row r="822" spans="1:1" x14ac:dyDescent="0.25">
      <c r="A822" s="32"/>
    </row>
    <row r="823" spans="1:1" x14ac:dyDescent="0.25">
      <c r="A823" s="32"/>
    </row>
    <row r="824" spans="1:1" x14ac:dyDescent="0.25">
      <c r="A824" s="32"/>
    </row>
    <row r="825" spans="1:1" x14ac:dyDescent="0.25">
      <c r="A825" s="32"/>
    </row>
    <row r="826" spans="1:1" x14ac:dyDescent="0.25">
      <c r="A826" s="32"/>
    </row>
    <row r="827" spans="1:1" x14ac:dyDescent="0.25">
      <c r="A827" s="32"/>
    </row>
    <row r="828" spans="1:1" x14ac:dyDescent="0.25">
      <c r="A828" s="32"/>
    </row>
    <row r="829" spans="1:1" x14ac:dyDescent="0.25">
      <c r="A829" s="32"/>
    </row>
    <row r="830" spans="1:1" x14ac:dyDescent="0.25">
      <c r="A830" s="32"/>
    </row>
    <row r="831" spans="1:1" x14ac:dyDescent="0.25">
      <c r="A831" s="32"/>
    </row>
    <row r="832" spans="1:1" x14ac:dyDescent="0.25">
      <c r="A832" s="32"/>
    </row>
    <row r="833" spans="1:1" x14ac:dyDescent="0.25">
      <c r="A833" s="32"/>
    </row>
    <row r="834" spans="1:1" x14ac:dyDescent="0.25">
      <c r="A834" s="32"/>
    </row>
    <row r="835" spans="1:1" x14ac:dyDescent="0.25">
      <c r="A835" s="32"/>
    </row>
    <row r="836" spans="1:1" x14ac:dyDescent="0.25">
      <c r="A836" s="32"/>
    </row>
    <row r="837" spans="1:1" x14ac:dyDescent="0.25">
      <c r="A837" s="32"/>
    </row>
    <row r="838" spans="1:1" x14ac:dyDescent="0.25">
      <c r="A838" s="32"/>
    </row>
    <row r="839" spans="1:1" x14ac:dyDescent="0.25">
      <c r="A839" s="32"/>
    </row>
    <row r="840" spans="1:1" x14ac:dyDescent="0.25">
      <c r="A840" s="32"/>
    </row>
    <row r="841" spans="1:1" x14ac:dyDescent="0.25">
      <c r="A841" s="32"/>
    </row>
    <row r="842" spans="1:1" x14ac:dyDescent="0.25">
      <c r="A842" s="32"/>
    </row>
    <row r="843" spans="1:1" x14ac:dyDescent="0.25">
      <c r="A843" s="32"/>
    </row>
    <row r="844" spans="1:1" x14ac:dyDescent="0.25">
      <c r="A844" s="32"/>
    </row>
    <row r="845" spans="1:1" x14ac:dyDescent="0.25">
      <c r="A845" s="32"/>
    </row>
    <row r="846" spans="1:1" x14ac:dyDescent="0.25">
      <c r="A846" s="32"/>
    </row>
    <row r="847" spans="1:1" x14ac:dyDescent="0.25">
      <c r="A847" s="32"/>
    </row>
    <row r="848" spans="1:1" x14ac:dyDescent="0.25">
      <c r="A848" s="32"/>
    </row>
    <row r="849" spans="1:1" x14ac:dyDescent="0.25">
      <c r="A849" s="32"/>
    </row>
    <row r="850" spans="1:1" x14ac:dyDescent="0.25">
      <c r="A850" s="32"/>
    </row>
    <row r="851" spans="1:1" x14ac:dyDescent="0.25">
      <c r="A851" s="32"/>
    </row>
    <row r="852" spans="1:1" x14ac:dyDescent="0.25">
      <c r="A852" s="32"/>
    </row>
    <row r="853" spans="1:1" x14ac:dyDescent="0.25">
      <c r="A853" s="32"/>
    </row>
    <row r="854" spans="1:1" x14ac:dyDescent="0.25">
      <c r="A854" s="32"/>
    </row>
    <row r="855" spans="1:1" x14ac:dyDescent="0.25">
      <c r="A855" s="32"/>
    </row>
    <row r="856" spans="1:1" x14ac:dyDescent="0.25">
      <c r="A856" s="32"/>
    </row>
    <row r="857" spans="1:1" x14ac:dyDescent="0.25">
      <c r="A857" s="32"/>
    </row>
    <row r="858" spans="1:1" x14ac:dyDescent="0.25">
      <c r="A858" s="32"/>
    </row>
    <row r="859" spans="1:1" x14ac:dyDescent="0.25">
      <c r="A859" s="32"/>
    </row>
    <row r="860" spans="1:1" x14ac:dyDescent="0.25">
      <c r="A860" s="32"/>
    </row>
    <row r="861" spans="1:1" x14ac:dyDescent="0.25">
      <c r="A861" s="32"/>
    </row>
    <row r="862" spans="1:1" x14ac:dyDescent="0.25">
      <c r="A862" s="32"/>
    </row>
    <row r="863" spans="1:1" x14ac:dyDescent="0.25">
      <c r="A863" s="32"/>
    </row>
    <row r="864" spans="1:1" x14ac:dyDescent="0.25">
      <c r="A864" s="32"/>
    </row>
    <row r="865" spans="1:1" x14ac:dyDescent="0.25">
      <c r="A865" s="32"/>
    </row>
    <row r="866" spans="1:1" x14ac:dyDescent="0.25">
      <c r="A866" s="32"/>
    </row>
    <row r="867" spans="1:1" x14ac:dyDescent="0.25">
      <c r="A867" s="32"/>
    </row>
    <row r="868" spans="1:1" x14ac:dyDescent="0.25">
      <c r="A868" s="32"/>
    </row>
    <row r="869" spans="1:1" x14ac:dyDescent="0.25">
      <c r="A869" s="32"/>
    </row>
    <row r="870" spans="1:1" x14ac:dyDescent="0.25">
      <c r="A870" s="32"/>
    </row>
    <row r="871" spans="1:1" x14ac:dyDescent="0.25">
      <c r="A871" s="32"/>
    </row>
    <row r="872" spans="1:1" x14ac:dyDescent="0.25">
      <c r="A872" s="32"/>
    </row>
    <row r="873" spans="1:1" x14ac:dyDescent="0.25">
      <c r="A873" s="32"/>
    </row>
    <row r="874" spans="1:1" x14ac:dyDescent="0.25">
      <c r="A874" s="32"/>
    </row>
    <row r="875" spans="1:1" x14ac:dyDescent="0.25">
      <c r="A875" s="32"/>
    </row>
    <row r="876" spans="1:1" x14ac:dyDescent="0.25">
      <c r="A876" s="32"/>
    </row>
    <row r="877" spans="1:1" x14ac:dyDescent="0.25">
      <c r="A877" s="32"/>
    </row>
    <row r="878" spans="1:1" x14ac:dyDescent="0.25">
      <c r="A878" s="32"/>
    </row>
    <row r="879" spans="1:1" x14ac:dyDescent="0.25">
      <c r="A879" s="32"/>
    </row>
    <row r="880" spans="1:1" x14ac:dyDescent="0.25">
      <c r="A880" s="32"/>
    </row>
    <row r="881" spans="1:1" x14ac:dyDescent="0.25">
      <c r="A881" s="32"/>
    </row>
    <row r="882" spans="1:1" x14ac:dyDescent="0.25">
      <c r="A882" s="32"/>
    </row>
    <row r="883" spans="1:1" x14ac:dyDescent="0.25">
      <c r="A883" s="32"/>
    </row>
    <row r="884" spans="1:1" x14ac:dyDescent="0.25">
      <c r="A884" s="32"/>
    </row>
    <row r="885" spans="1:1" x14ac:dyDescent="0.25">
      <c r="A885" s="32"/>
    </row>
    <row r="886" spans="1:1" x14ac:dyDescent="0.25">
      <c r="A886" s="32"/>
    </row>
    <row r="887" spans="1:1" x14ac:dyDescent="0.25">
      <c r="A887" s="32"/>
    </row>
    <row r="888" spans="1:1" x14ac:dyDescent="0.25">
      <c r="A888" s="32"/>
    </row>
    <row r="889" spans="1:1" x14ac:dyDescent="0.25">
      <c r="A889" s="32"/>
    </row>
    <row r="890" spans="1:1" x14ac:dyDescent="0.25">
      <c r="A890" s="32"/>
    </row>
    <row r="891" spans="1:1" x14ac:dyDescent="0.25">
      <c r="A891" s="32"/>
    </row>
    <row r="892" spans="1:1" x14ac:dyDescent="0.25">
      <c r="A892" s="32"/>
    </row>
    <row r="893" spans="1:1" x14ac:dyDescent="0.25">
      <c r="A893" s="32"/>
    </row>
    <row r="894" spans="1:1" x14ac:dyDescent="0.25">
      <c r="A894" s="32"/>
    </row>
    <row r="895" spans="1:1" x14ac:dyDescent="0.25">
      <c r="A895" s="32"/>
    </row>
    <row r="896" spans="1:1" x14ac:dyDescent="0.25">
      <c r="A896" s="32"/>
    </row>
    <row r="897" spans="1:1" x14ac:dyDescent="0.25">
      <c r="A897" s="32"/>
    </row>
    <row r="898" spans="1:1" x14ac:dyDescent="0.25">
      <c r="A898" s="32"/>
    </row>
    <row r="899" spans="1:1" x14ac:dyDescent="0.25">
      <c r="A899" s="32"/>
    </row>
    <row r="900" spans="1:1" x14ac:dyDescent="0.25">
      <c r="A900" s="32"/>
    </row>
    <row r="901" spans="1:1" x14ac:dyDescent="0.25">
      <c r="A901" s="32"/>
    </row>
    <row r="902" spans="1:1" x14ac:dyDescent="0.25">
      <c r="A902" s="32"/>
    </row>
    <row r="903" spans="1:1" x14ac:dyDescent="0.25">
      <c r="A903" s="32"/>
    </row>
    <row r="904" spans="1:1" x14ac:dyDescent="0.25">
      <c r="A904" s="32"/>
    </row>
    <row r="905" spans="1:1" x14ac:dyDescent="0.25">
      <c r="A905" s="32"/>
    </row>
    <row r="906" spans="1:1" x14ac:dyDescent="0.25">
      <c r="A906" s="32"/>
    </row>
    <row r="907" spans="1:1" x14ac:dyDescent="0.25">
      <c r="A907" s="32"/>
    </row>
    <row r="908" spans="1:1" x14ac:dyDescent="0.25">
      <c r="A908" s="32"/>
    </row>
    <row r="909" spans="1:1" x14ac:dyDescent="0.25">
      <c r="A909" s="32"/>
    </row>
    <row r="910" spans="1:1" x14ac:dyDescent="0.25">
      <c r="A910" s="32"/>
    </row>
    <row r="911" spans="1:1" x14ac:dyDescent="0.25">
      <c r="A911" s="32"/>
    </row>
    <row r="912" spans="1:1" x14ac:dyDescent="0.25">
      <c r="A912" s="32"/>
    </row>
    <row r="913" spans="1:1" x14ac:dyDescent="0.25">
      <c r="A913" s="32"/>
    </row>
    <row r="914" spans="1:1" x14ac:dyDescent="0.25">
      <c r="A914" s="32"/>
    </row>
    <row r="915" spans="1:1" x14ac:dyDescent="0.25">
      <c r="A915" s="32"/>
    </row>
    <row r="916" spans="1:1" x14ac:dyDescent="0.25">
      <c r="A916" s="32"/>
    </row>
    <row r="917" spans="1:1" x14ac:dyDescent="0.25">
      <c r="A917" s="32"/>
    </row>
    <row r="918" spans="1:1" x14ac:dyDescent="0.25">
      <c r="A918" s="32"/>
    </row>
    <row r="919" spans="1:1" x14ac:dyDescent="0.25">
      <c r="A919" s="32"/>
    </row>
    <row r="920" spans="1:1" x14ac:dyDescent="0.25">
      <c r="A920" s="32"/>
    </row>
    <row r="921" spans="1:1" x14ac:dyDescent="0.25">
      <c r="A921" s="32"/>
    </row>
    <row r="922" spans="1:1" x14ac:dyDescent="0.25">
      <c r="A922" s="32"/>
    </row>
    <row r="923" spans="1:1" x14ac:dyDescent="0.25">
      <c r="A923" s="32"/>
    </row>
    <row r="924" spans="1:1" x14ac:dyDescent="0.25">
      <c r="A924" s="32"/>
    </row>
    <row r="925" spans="1:1" x14ac:dyDescent="0.25">
      <c r="A925" s="32"/>
    </row>
    <row r="926" spans="1:1" x14ac:dyDescent="0.25">
      <c r="A926" s="32"/>
    </row>
    <row r="927" spans="1:1" x14ac:dyDescent="0.25">
      <c r="A927" s="32"/>
    </row>
    <row r="928" spans="1:1" x14ac:dyDescent="0.25">
      <c r="A928" s="32"/>
    </row>
    <row r="929" spans="1:1" x14ac:dyDescent="0.25">
      <c r="A929" s="32"/>
    </row>
    <row r="930" spans="1:1" x14ac:dyDescent="0.25">
      <c r="A930" s="32"/>
    </row>
    <row r="931" spans="1:1" x14ac:dyDescent="0.25">
      <c r="A931" s="32"/>
    </row>
    <row r="932" spans="1:1" x14ac:dyDescent="0.25">
      <c r="A932" s="32"/>
    </row>
    <row r="933" spans="1:1" x14ac:dyDescent="0.25">
      <c r="A933" s="32"/>
    </row>
    <row r="934" spans="1:1" x14ac:dyDescent="0.25">
      <c r="A934" s="32"/>
    </row>
    <row r="935" spans="1:1" x14ac:dyDescent="0.25">
      <c r="A935" s="32"/>
    </row>
    <row r="936" spans="1:1" x14ac:dyDescent="0.25">
      <c r="A936" s="32"/>
    </row>
    <row r="937" spans="1:1" x14ac:dyDescent="0.25">
      <c r="A937" s="32"/>
    </row>
    <row r="938" spans="1:1" x14ac:dyDescent="0.25">
      <c r="A938" s="32"/>
    </row>
    <row r="939" spans="1:1" x14ac:dyDescent="0.25">
      <c r="A939" s="32"/>
    </row>
    <row r="940" spans="1:1" x14ac:dyDescent="0.25">
      <c r="A940" s="32"/>
    </row>
    <row r="941" spans="1:1" x14ac:dyDescent="0.25">
      <c r="A941" s="32"/>
    </row>
    <row r="942" spans="1:1" x14ac:dyDescent="0.25">
      <c r="A942" s="32"/>
    </row>
    <row r="943" spans="1:1" x14ac:dyDescent="0.25">
      <c r="A943" s="32"/>
    </row>
    <row r="944" spans="1:1" x14ac:dyDescent="0.25">
      <c r="A944" s="32"/>
    </row>
    <row r="945" spans="1:1" x14ac:dyDescent="0.25">
      <c r="A945" s="32"/>
    </row>
    <row r="946" spans="1:1" x14ac:dyDescent="0.25">
      <c r="A946" s="32"/>
    </row>
    <row r="947" spans="1:1" x14ac:dyDescent="0.25">
      <c r="A947" s="32"/>
    </row>
    <row r="948" spans="1:1" x14ac:dyDescent="0.25">
      <c r="A948" s="32"/>
    </row>
    <row r="949" spans="1:1" x14ac:dyDescent="0.25">
      <c r="A949" s="32"/>
    </row>
    <row r="950" spans="1:1" x14ac:dyDescent="0.25">
      <c r="A950" s="32"/>
    </row>
    <row r="951" spans="1:1" x14ac:dyDescent="0.25">
      <c r="A951" s="32"/>
    </row>
    <row r="952" spans="1:1" x14ac:dyDescent="0.25">
      <c r="A952" s="32"/>
    </row>
    <row r="953" spans="1:1" x14ac:dyDescent="0.25">
      <c r="A953" s="32"/>
    </row>
    <row r="954" spans="1:1" x14ac:dyDescent="0.25">
      <c r="A954" s="32"/>
    </row>
    <row r="955" spans="1:1" x14ac:dyDescent="0.25">
      <c r="A955" s="32"/>
    </row>
    <row r="956" spans="1:1" x14ac:dyDescent="0.25">
      <c r="A956" s="32"/>
    </row>
    <row r="957" spans="1:1" x14ac:dyDescent="0.25">
      <c r="A957" s="32"/>
    </row>
    <row r="958" spans="1:1" x14ac:dyDescent="0.25">
      <c r="A958" s="32"/>
    </row>
    <row r="959" spans="1:1" x14ac:dyDescent="0.25">
      <c r="A959" s="32"/>
    </row>
    <row r="960" spans="1:1" x14ac:dyDescent="0.25">
      <c r="A960" s="32"/>
    </row>
    <row r="961" spans="1:1" x14ac:dyDescent="0.25">
      <c r="A961" s="32"/>
    </row>
    <row r="962" spans="1:1" x14ac:dyDescent="0.25">
      <c r="A962" s="32"/>
    </row>
    <row r="963" spans="1:1" x14ac:dyDescent="0.25">
      <c r="A963" s="32"/>
    </row>
    <row r="964" spans="1:1" x14ac:dyDescent="0.25">
      <c r="A964" s="32"/>
    </row>
    <row r="965" spans="1:1" x14ac:dyDescent="0.25">
      <c r="A965" s="32"/>
    </row>
    <row r="966" spans="1:1" x14ac:dyDescent="0.25">
      <c r="A966" s="32"/>
    </row>
    <row r="967" spans="1:1" x14ac:dyDescent="0.25">
      <c r="A967" s="32"/>
    </row>
    <row r="968" spans="1:1" x14ac:dyDescent="0.25">
      <c r="A968" s="32"/>
    </row>
    <row r="969" spans="1:1" x14ac:dyDescent="0.25">
      <c r="A969" s="32"/>
    </row>
    <row r="970" spans="1:1" x14ac:dyDescent="0.25">
      <c r="A970" s="32"/>
    </row>
    <row r="971" spans="1:1" x14ac:dyDescent="0.25">
      <c r="A971" s="32"/>
    </row>
    <row r="972" spans="1:1" x14ac:dyDescent="0.25">
      <c r="A972" s="32"/>
    </row>
    <row r="973" spans="1:1" x14ac:dyDescent="0.25">
      <c r="A973" s="32"/>
    </row>
    <row r="974" spans="1:1" x14ac:dyDescent="0.25">
      <c r="A974" s="32"/>
    </row>
    <row r="975" spans="1:1" x14ac:dyDescent="0.25">
      <c r="A975" s="32"/>
    </row>
    <row r="976" spans="1:1" x14ac:dyDescent="0.25">
      <c r="A976" s="32"/>
    </row>
    <row r="977" spans="1:1" x14ac:dyDescent="0.25">
      <c r="A977" s="32"/>
    </row>
    <row r="978" spans="1:1" x14ac:dyDescent="0.25">
      <c r="A978" s="32"/>
    </row>
    <row r="979" spans="1:1" x14ac:dyDescent="0.25">
      <c r="A979" s="32"/>
    </row>
    <row r="980" spans="1:1" x14ac:dyDescent="0.25">
      <c r="A980" s="32"/>
    </row>
    <row r="981" spans="1:1" x14ac:dyDescent="0.25">
      <c r="A981" s="32"/>
    </row>
    <row r="982" spans="1:1" x14ac:dyDescent="0.25">
      <c r="A982" s="32"/>
    </row>
    <row r="983" spans="1:1" x14ac:dyDescent="0.25">
      <c r="A983" s="32"/>
    </row>
    <row r="984" spans="1:1" x14ac:dyDescent="0.25">
      <c r="A984" s="32"/>
    </row>
    <row r="985" spans="1:1" x14ac:dyDescent="0.25">
      <c r="A985" s="32"/>
    </row>
    <row r="986" spans="1:1" x14ac:dyDescent="0.25">
      <c r="A986" s="32"/>
    </row>
    <row r="987" spans="1:1" x14ac:dyDescent="0.25">
      <c r="A987" s="32"/>
    </row>
    <row r="988" spans="1:1" x14ac:dyDescent="0.25">
      <c r="A988" s="32"/>
    </row>
    <row r="989" spans="1:1" x14ac:dyDescent="0.25">
      <c r="A989" s="32"/>
    </row>
    <row r="990" spans="1:1" x14ac:dyDescent="0.25">
      <c r="A990" s="32"/>
    </row>
    <row r="991" spans="1:1" x14ac:dyDescent="0.25">
      <c r="A991" s="32"/>
    </row>
    <row r="992" spans="1:1" x14ac:dyDescent="0.25">
      <c r="A992" s="32"/>
    </row>
    <row r="993" spans="1:1" x14ac:dyDescent="0.25">
      <c r="A993" s="32"/>
    </row>
    <row r="994" spans="1:1" x14ac:dyDescent="0.25">
      <c r="A994" s="32"/>
    </row>
    <row r="995" spans="1:1" x14ac:dyDescent="0.25">
      <c r="A995" s="32"/>
    </row>
    <row r="996" spans="1:1" x14ac:dyDescent="0.25">
      <c r="A996" s="32"/>
    </row>
    <row r="997" spans="1:1" x14ac:dyDescent="0.25">
      <c r="A997" s="32"/>
    </row>
    <row r="998" spans="1:1" x14ac:dyDescent="0.25">
      <c r="A998" s="32"/>
    </row>
    <row r="999" spans="1:1" x14ac:dyDescent="0.25">
      <c r="A999" s="32"/>
    </row>
    <row r="1000" spans="1:1" x14ac:dyDescent="0.25">
      <c r="A1000" s="32"/>
    </row>
    <row r="1001" spans="1:1" x14ac:dyDescent="0.25">
      <c r="A1001" s="32"/>
    </row>
    <row r="1002" spans="1:1" x14ac:dyDescent="0.25">
      <c r="A1002" s="32"/>
    </row>
    <row r="1003" spans="1:1" x14ac:dyDescent="0.25">
      <c r="A1003" s="32"/>
    </row>
    <row r="1004" spans="1:1" x14ac:dyDescent="0.25">
      <c r="A1004" s="32"/>
    </row>
    <row r="1005" spans="1:1" x14ac:dyDescent="0.25">
      <c r="A1005" s="32"/>
    </row>
    <row r="1006" spans="1:1" x14ac:dyDescent="0.25">
      <c r="A1006" s="32"/>
    </row>
    <row r="1007" spans="1:1" x14ac:dyDescent="0.25">
      <c r="A1007" s="32"/>
    </row>
    <row r="1008" spans="1:1" x14ac:dyDescent="0.25">
      <c r="A1008" s="32"/>
    </row>
    <row r="1009" spans="1:1" x14ac:dyDescent="0.25">
      <c r="A1009" s="32"/>
    </row>
    <row r="1010" spans="1:1" x14ac:dyDescent="0.25">
      <c r="A1010" s="32"/>
    </row>
    <row r="1011" spans="1:1" x14ac:dyDescent="0.25">
      <c r="A1011" s="32"/>
    </row>
    <row r="1012" spans="1:1" x14ac:dyDescent="0.25">
      <c r="A1012" s="32"/>
    </row>
    <row r="1013" spans="1:1" x14ac:dyDescent="0.25">
      <c r="A1013" s="32"/>
    </row>
    <row r="1014" spans="1:1" x14ac:dyDescent="0.25">
      <c r="A1014" s="32"/>
    </row>
    <row r="1015" spans="1:1" x14ac:dyDescent="0.25">
      <c r="A1015" s="32"/>
    </row>
    <row r="1016" spans="1:1" x14ac:dyDescent="0.25">
      <c r="A1016" s="32"/>
    </row>
    <row r="1017" spans="1:1" x14ac:dyDescent="0.25">
      <c r="A1017" s="32"/>
    </row>
    <row r="1018" spans="1:1" x14ac:dyDescent="0.25">
      <c r="A1018" s="32"/>
    </row>
    <row r="1019" spans="1:1" x14ac:dyDescent="0.25">
      <c r="A1019" s="32"/>
    </row>
    <row r="1020" spans="1:1" x14ac:dyDescent="0.25">
      <c r="A1020" s="32"/>
    </row>
    <row r="1021" spans="1:1" x14ac:dyDescent="0.25">
      <c r="A1021" s="32"/>
    </row>
    <row r="1022" spans="1:1" x14ac:dyDescent="0.25">
      <c r="A1022" s="32"/>
    </row>
    <row r="1023" spans="1:1" x14ac:dyDescent="0.25">
      <c r="A1023" s="32"/>
    </row>
    <row r="1024" spans="1:1" x14ac:dyDescent="0.25">
      <c r="A1024" s="32"/>
    </row>
    <row r="1025" spans="1:1" x14ac:dyDescent="0.25">
      <c r="A1025" s="32"/>
    </row>
    <row r="1026" spans="1:1" x14ac:dyDescent="0.25">
      <c r="A1026" s="32"/>
    </row>
    <row r="1027" spans="1:1" x14ac:dyDescent="0.25">
      <c r="A1027" s="32"/>
    </row>
    <row r="1028" spans="1:1" x14ac:dyDescent="0.25">
      <c r="A1028" s="32"/>
    </row>
    <row r="1029" spans="1:1" x14ac:dyDescent="0.25">
      <c r="A1029" s="32"/>
    </row>
    <row r="1030" spans="1:1" x14ac:dyDescent="0.25">
      <c r="A1030" s="32"/>
    </row>
    <row r="1031" spans="1:1" x14ac:dyDescent="0.25">
      <c r="A1031" s="32"/>
    </row>
    <row r="1032" spans="1:1" x14ac:dyDescent="0.25">
      <c r="A1032" s="32"/>
    </row>
    <row r="1033" spans="1:1" x14ac:dyDescent="0.25">
      <c r="A1033" s="32"/>
    </row>
    <row r="1034" spans="1:1" x14ac:dyDescent="0.25">
      <c r="A1034" s="32"/>
    </row>
    <row r="1035" spans="1:1" x14ac:dyDescent="0.25">
      <c r="A1035" s="32"/>
    </row>
    <row r="1036" spans="1:1" x14ac:dyDescent="0.25">
      <c r="A1036" s="32"/>
    </row>
    <row r="1037" spans="1:1" x14ac:dyDescent="0.25">
      <c r="A1037" s="32"/>
    </row>
    <row r="1038" spans="1:1" x14ac:dyDescent="0.25">
      <c r="A1038" s="32"/>
    </row>
    <row r="1039" spans="1:1" x14ac:dyDescent="0.25">
      <c r="A1039" s="32"/>
    </row>
    <row r="1040" spans="1:1" x14ac:dyDescent="0.25">
      <c r="A1040" s="32"/>
    </row>
    <row r="1041" spans="1:1" x14ac:dyDescent="0.25">
      <c r="A1041" s="32"/>
    </row>
    <row r="1042" spans="1:1" x14ac:dyDescent="0.25">
      <c r="A1042" s="32"/>
    </row>
    <row r="1043" spans="1:1" x14ac:dyDescent="0.25">
      <c r="A1043" s="32"/>
    </row>
    <row r="1044" spans="1:1" x14ac:dyDescent="0.25">
      <c r="A1044" s="32"/>
    </row>
    <row r="1045" spans="1:1" x14ac:dyDescent="0.25">
      <c r="A1045" s="32"/>
    </row>
    <row r="1046" spans="1:1" x14ac:dyDescent="0.25">
      <c r="A1046" s="32"/>
    </row>
    <row r="1047" spans="1:1" x14ac:dyDescent="0.25">
      <c r="A1047" s="32"/>
    </row>
    <row r="1048" spans="1:1" x14ac:dyDescent="0.25">
      <c r="A1048" s="32"/>
    </row>
    <row r="1049" spans="1:1" x14ac:dyDescent="0.25">
      <c r="A1049" s="32"/>
    </row>
    <row r="1050" spans="1:1" x14ac:dyDescent="0.25">
      <c r="A1050" s="32"/>
    </row>
    <row r="1051" spans="1:1" x14ac:dyDescent="0.25">
      <c r="A1051" s="32"/>
    </row>
    <row r="1052" spans="1:1" x14ac:dyDescent="0.25">
      <c r="A1052" s="32"/>
    </row>
    <row r="1053" spans="1:1" x14ac:dyDescent="0.25">
      <c r="A1053" s="32"/>
    </row>
    <row r="1054" spans="1:1" x14ac:dyDescent="0.25">
      <c r="A1054" s="32"/>
    </row>
    <row r="1055" spans="1:1" x14ac:dyDescent="0.25">
      <c r="A1055" s="32"/>
    </row>
    <row r="1056" spans="1:1" x14ac:dyDescent="0.25">
      <c r="A1056" s="32"/>
    </row>
    <row r="1057" spans="1:1" x14ac:dyDescent="0.25">
      <c r="A1057" s="32"/>
    </row>
    <row r="1058" spans="1:1" x14ac:dyDescent="0.25">
      <c r="A1058" s="32"/>
    </row>
    <row r="1059" spans="1:1" x14ac:dyDescent="0.25">
      <c r="A1059" s="32"/>
    </row>
    <row r="1060" spans="1:1" x14ac:dyDescent="0.25">
      <c r="A1060" s="32"/>
    </row>
    <row r="1061" spans="1:1" x14ac:dyDescent="0.25">
      <c r="A1061" s="32"/>
    </row>
    <row r="1062" spans="1:1" x14ac:dyDescent="0.25">
      <c r="A1062" s="32"/>
    </row>
    <row r="1063" spans="1:1" x14ac:dyDescent="0.25">
      <c r="A1063" s="32"/>
    </row>
    <row r="1064" spans="1:1" x14ac:dyDescent="0.25">
      <c r="A1064" s="32"/>
    </row>
    <row r="1065" spans="1:1" x14ac:dyDescent="0.25">
      <c r="A1065" s="32"/>
    </row>
    <row r="1066" spans="1:1" x14ac:dyDescent="0.25">
      <c r="A1066" s="32"/>
    </row>
    <row r="1067" spans="1:1" x14ac:dyDescent="0.25">
      <c r="A1067" s="32"/>
    </row>
    <row r="1068" spans="1:1" x14ac:dyDescent="0.25">
      <c r="A1068" s="32"/>
    </row>
    <row r="1069" spans="1:1" x14ac:dyDescent="0.25">
      <c r="A1069" s="32"/>
    </row>
    <row r="1070" spans="1:1" x14ac:dyDescent="0.25">
      <c r="A1070" s="32"/>
    </row>
    <row r="1071" spans="1:1" x14ac:dyDescent="0.25">
      <c r="A1071" s="32"/>
    </row>
    <row r="1072" spans="1:1" x14ac:dyDescent="0.25">
      <c r="A1072" s="32"/>
    </row>
    <row r="1073" spans="1:1" x14ac:dyDescent="0.25">
      <c r="A1073" s="32"/>
    </row>
    <row r="1074" spans="1:1" x14ac:dyDescent="0.25">
      <c r="A1074" s="32"/>
    </row>
    <row r="1075" spans="1:1" x14ac:dyDescent="0.25">
      <c r="A1075" s="32"/>
    </row>
    <row r="1076" spans="1:1" x14ac:dyDescent="0.25">
      <c r="A1076" s="32"/>
    </row>
    <row r="1077" spans="1:1" x14ac:dyDescent="0.25">
      <c r="A1077" s="32"/>
    </row>
    <row r="1078" spans="1:1" x14ac:dyDescent="0.25">
      <c r="A1078" s="32"/>
    </row>
    <row r="1079" spans="1:1" x14ac:dyDescent="0.25">
      <c r="A1079" s="32"/>
    </row>
    <row r="1080" spans="1:1" x14ac:dyDescent="0.25">
      <c r="A1080" s="32"/>
    </row>
    <row r="1081" spans="1:1" x14ac:dyDescent="0.25">
      <c r="A1081" s="32"/>
    </row>
    <row r="1082" spans="1:1" x14ac:dyDescent="0.25">
      <c r="A1082" s="32"/>
    </row>
    <row r="1083" spans="1:1" x14ac:dyDescent="0.25">
      <c r="A1083" s="32"/>
    </row>
    <row r="1084" spans="1:1" x14ac:dyDescent="0.25">
      <c r="A1084" s="32"/>
    </row>
    <row r="1085" spans="1:1" x14ac:dyDescent="0.25">
      <c r="A1085" s="32"/>
    </row>
    <row r="1086" spans="1:1" x14ac:dyDescent="0.25">
      <c r="A1086" s="32"/>
    </row>
    <row r="1087" spans="1:1" x14ac:dyDescent="0.25">
      <c r="A1087" s="32"/>
    </row>
    <row r="1088" spans="1:1" x14ac:dyDescent="0.25">
      <c r="A1088" s="32"/>
    </row>
    <row r="1089" spans="1:1" x14ac:dyDescent="0.25">
      <c r="A1089" s="32"/>
    </row>
    <row r="1090" spans="1:1" x14ac:dyDescent="0.25">
      <c r="A1090" s="32"/>
    </row>
    <row r="1091" spans="1:1" x14ac:dyDescent="0.25">
      <c r="A1091" s="32"/>
    </row>
    <row r="1092" spans="1:1" x14ac:dyDescent="0.25">
      <c r="A1092" s="32"/>
    </row>
    <row r="1093" spans="1:1" x14ac:dyDescent="0.25">
      <c r="A1093" s="32"/>
    </row>
    <row r="1094" spans="1:1" x14ac:dyDescent="0.25">
      <c r="A1094" s="32"/>
    </row>
    <row r="1095" spans="1:1" x14ac:dyDescent="0.25">
      <c r="A1095" s="32"/>
    </row>
    <row r="1096" spans="1:1" x14ac:dyDescent="0.25">
      <c r="A1096" s="32"/>
    </row>
    <row r="1097" spans="1:1" x14ac:dyDescent="0.25">
      <c r="A1097" s="32"/>
    </row>
    <row r="1098" spans="1:1" x14ac:dyDescent="0.25">
      <c r="A1098" s="32"/>
    </row>
    <row r="1099" spans="1:1" x14ac:dyDescent="0.25">
      <c r="A1099" s="32"/>
    </row>
    <row r="1100" spans="1:1" x14ac:dyDescent="0.25">
      <c r="A1100" s="32"/>
    </row>
    <row r="1101" spans="1:1" x14ac:dyDescent="0.25">
      <c r="A1101" s="32"/>
    </row>
    <row r="1102" spans="1:1" x14ac:dyDescent="0.25">
      <c r="A1102" s="32"/>
    </row>
    <row r="1103" spans="1:1" x14ac:dyDescent="0.25">
      <c r="A1103" s="32"/>
    </row>
    <row r="1104" spans="1:1" x14ac:dyDescent="0.25">
      <c r="A1104" s="32"/>
    </row>
    <row r="1105" spans="1:1" x14ac:dyDescent="0.25">
      <c r="A1105" s="32"/>
    </row>
    <row r="1106" spans="1:1" x14ac:dyDescent="0.25">
      <c r="A1106" s="32"/>
    </row>
    <row r="1107" spans="1:1" x14ac:dyDescent="0.25">
      <c r="A1107" s="32"/>
    </row>
    <row r="1108" spans="1:1" x14ac:dyDescent="0.25">
      <c r="A1108" s="32"/>
    </row>
    <row r="1109" spans="1:1" x14ac:dyDescent="0.25">
      <c r="A1109" s="32"/>
    </row>
    <row r="1110" spans="1:1" x14ac:dyDescent="0.25">
      <c r="A1110" s="32"/>
    </row>
    <row r="1111" spans="1:1" x14ac:dyDescent="0.25">
      <c r="A1111" s="32"/>
    </row>
    <row r="1112" spans="1:1" x14ac:dyDescent="0.25">
      <c r="A1112" s="32"/>
    </row>
    <row r="1113" spans="1:1" x14ac:dyDescent="0.25">
      <c r="A1113" s="32"/>
    </row>
    <row r="1114" spans="1:1" x14ac:dyDescent="0.25">
      <c r="A1114" s="32"/>
    </row>
    <row r="1115" spans="1:1" x14ac:dyDescent="0.25">
      <c r="A1115" s="32"/>
    </row>
    <row r="1116" spans="1:1" x14ac:dyDescent="0.25">
      <c r="A1116" s="32"/>
    </row>
    <row r="1117" spans="1:1" x14ac:dyDescent="0.25">
      <c r="A1117" s="32"/>
    </row>
    <row r="1118" spans="1:1" x14ac:dyDescent="0.25">
      <c r="A1118" s="32"/>
    </row>
    <row r="1119" spans="1:1" x14ac:dyDescent="0.25">
      <c r="A1119" s="32"/>
    </row>
    <row r="1120" spans="1:1" x14ac:dyDescent="0.25">
      <c r="A1120" s="32"/>
    </row>
    <row r="1121" spans="1:1" x14ac:dyDescent="0.25">
      <c r="A1121" s="32"/>
    </row>
    <row r="1122" spans="1:1" x14ac:dyDescent="0.25">
      <c r="A1122" s="32"/>
    </row>
    <row r="1123" spans="1:1" x14ac:dyDescent="0.25">
      <c r="A1123" s="32"/>
    </row>
    <row r="1124" spans="1:1" x14ac:dyDescent="0.25">
      <c r="A1124" s="32"/>
    </row>
    <row r="1125" spans="1:1" x14ac:dyDescent="0.25">
      <c r="A1125" s="32"/>
    </row>
    <row r="1126" spans="1:1" x14ac:dyDescent="0.25">
      <c r="A1126" s="32"/>
    </row>
    <row r="1127" spans="1:1" x14ac:dyDescent="0.25">
      <c r="A1127" s="32"/>
    </row>
    <row r="1128" spans="1:1" x14ac:dyDescent="0.25">
      <c r="A1128" s="32"/>
    </row>
    <row r="1129" spans="1:1" x14ac:dyDescent="0.25">
      <c r="A1129" s="32"/>
    </row>
    <row r="1130" spans="1:1" x14ac:dyDescent="0.25">
      <c r="A1130" s="32"/>
    </row>
    <row r="1131" spans="1:1" x14ac:dyDescent="0.25">
      <c r="A1131" s="32"/>
    </row>
    <row r="1132" spans="1:1" x14ac:dyDescent="0.25">
      <c r="A1132" s="32"/>
    </row>
    <row r="1133" spans="1:1" x14ac:dyDescent="0.25">
      <c r="A1133" s="32"/>
    </row>
    <row r="1134" spans="1:1" x14ac:dyDescent="0.25">
      <c r="A1134" s="32"/>
    </row>
    <row r="1135" spans="1:1" x14ac:dyDescent="0.25">
      <c r="A1135" s="32"/>
    </row>
    <row r="1136" spans="1:1" x14ac:dyDescent="0.25">
      <c r="A1136" s="32"/>
    </row>
    <row r="1137" spans="1:1" x14ac:dyDescent="0.25">
      <c r="A1137" s="32"/>
    </row>
    <row r="1138" spans="1:1" x14ac:dyDescent="0.25">
      <c r="A1138" s="32"/>
    </row>
    <row r="1139" spans="1:1" x14ac:dyDescent="0.25">
      <c r="A1139" s="32"/>
    </row>
    <row r="1140" spans="1:1" x14ac:dyDescent="0.25">
      <c r="A1140" s="32"/>
    </row>
    <row r="1141" spans="1:1" x14ac:dyDescent="0.25">
      <c r="A1141" s="32"/>
    </row>
    <row r="1142" spans="1:1" x14ac:dyDescent="0.25">
      <c r="A1142" s="32"/>
    </row>
    <row r="1143" spans="1:1" x14ac:dyDescent="0.25">
      <c r="A1143" s="32"/>
    </row>
    <row r="1144" spans="1:1" x14ac:dyDescent="0.25">
      <c r="A1144" s="32"/>
    </row>
    <row r="1145" spans="1:1" x14ac:dyDescent="0.25">
      <c r="A1145" s="32"/>
    </row>
    <row r="1146" spans="1:1" x14ac:dyDescent="0.25">
      <c r="A1146" s="32"/>
    </row>
    <row r="1147" spans="1:1" x14ac:dyDescent="0.25">
      <c r="A1147" s="32"/>
    </row>
    <row r="1148" spans="1:1" x14ac:dyDescent="0.25">
      <c r="A1148" s="32"/>
    </row>
    <row r="1149" spans="1:1" x14ac:dyDescent="0.25">
      <c r="A1149" s="32"/>
    </row>
    <row r="1150" spans="1:1" x14ac:dyDescent="0.25">
      <c r="A1150" s="32"/>
    </row>
    <row r="1151" spans="1:1" x14ac:dyDescent="0.25">
      <c r="A1151" s="32"/>
    </row>
    <row r="1152" spans="1:1" x14ac:dyDescent="0.25">
      <c r="A1152" s="32"/>
    </row>
    <row r="1153" spans="1:1" x14ac:dyDescent="0.25">
      <c r="A1153" s="32"/>
    </row>
    <row r="1154" spans="1:1" x14ac:dyDescent="0.25">
      <c r="A1154" s="32"/>
    </row>
    <row r="1155" spans="1:1" x14ac:dyDescent="0.25">
      <c r="A1155" s="32"/>
    </row>
    <row r="1156" spans="1:1" x14ac:dyDescent="0.25">
      <c r="A1156" s="32"/>
    </row>
    <row r="1157" spans="1:1" x14ac:dyDescent="0.25">
      <c r="A1157" s="32"/>
    </row>
    <row r="1158" spans="1:1" x14ac:dyDescent="0.25">
      <c r="A1158" s="32"/>
    </row>
    <row r="1159" spans="1:1" x14ac:dyDescent="0.25">
      <c r="A1159" s="32"/>
    </row>
    <row r="1160" spans="1:1" x14ac:dyDescent="0.25">
      <c r="A1160" s="32"/>
    </row>
    <row r="1161" spans="1:1" x14ac:dyDescent="0.25">
      <c r="A1161" s="32"/>
    </row>
    <row r="1162" spans="1:1" x14ac:dyDescent="0.25">
      <c r="A1162" s="32"/>
    </row>
    <row r="1163" spans="1:1" x14ac:dyDescent="0.25">
      <c r="A1163" s="32"/>
    </row>
    <row r="1164" spans="1:1" x14ac:dyDescent="0.25">
      <c r="A1164" s="32"/>
    </row>
    <row r="1165" spans="1:1" x14ac:dyDescent="0.25">
      <c r="A1165" s="32"/>
    </row>
    <row r="1166" spans="1:1" x14ac:dyDescent="0.25">
      <c r="A1166" s="32"/>
    </row>
    <row r="1167" spans="1:1" x14ac:dyDescent="0.25">
      <c r="A1167" s="32"/>
    </row>
    <row r="1168" spans="1:1" x14ac:dyDescent="0.25">
      <c r="A1168" s="32"/>
    </row>
    <row r="1169" spans="1:1" x14ac:dyDescent="0.25">
      <c r="A1169" s="32"/>
    </row>
    <row r="1170" spans="1:1" x14ac:dyDescent="0.25">
      <c r="A1170" s="32"/>
    </row>
    <row r="1171" spans="1:1" x14ac:dyDescent="0.25">
      <c r="A1171" s="32"/>
    </row>
    <row r="1172" spans="1:1" x14ac:dyDescent="0.25">
      <c r="A1172" s="32"/>
    </row>
    <row r="1173" spans="1:1" x14ac:dyDescent="0.25">
      <c r="A1173" s="32"/>
    </row>
    <row r="1174" spans="1:1" x14ac:dyDescent="0.25">
      <c r="A1174" s="32"/>
    </row>
    <row r="1175" spans="1:1" x14ac:dyDescent="0.25">
      <c r="A1175" s="32"/>
    </row>
    <row r="1176" spans="1:1" x14ac:dyDescent="0.25">
      <c r="A1176" s="32"/>
    </row>
    <row r="1177" spans="1:1" x14ac:dyDescent="0.25">
      <c r="A1177" s="32"/>
    </row>
    <row r="1178" spans="1:1" x14ac:dyDescent="0.25">
      <c r="A1178" s="32"/>
    </row>
    <row r="1179" spans="1:1" x14ac:dyDescent="0.25">
      <c r="A1179" s="32"/>
    </row>
    <row r="1180" spans="1:1" x14ac:dyDescent="0.25">
      <c r="A1180" s="32"/>
    </row>
    <row r="1181" spans="1:1" x14ac:dyDescent="0.25">
      <c r="A1181" s="32"/>
    </row>
    <row r="1182" spans="1:1" x14ac:dyDescent="0.25">
      <c r="A1182" s="32"/>
    </row>
    <row r="1183" spans="1:1" x14ac:dyDescent="0.25">
      <c r="A1183" s="32"/>
    </row>
    <row r="1184" spans="1:1" x14ac:dyDescent="0.25">
      <c r="A1184" s="32"/>
    </row>
    <row r="1185" spans="1:1" x14ac:dyDescent="0.25">
      <c r="A1185" s="32"/>
    </row>
    <row r="1186" spans="1:1" x14ac:dyDescent="0.25">
      <c r="A1186" s="32"/>
    </row>
    <row r="1187" spans="1:1" x14ac:dyDescent="0.25">
      <c r="A1187" s="32"/>
    </row>
    <row r="1188" spans="1:1" x14ac:dyDescent="0.25">
      <c r="A1188" s="32"/>
    </row>
    <row r="1189" spans="1:1" x14ac:dyDescent="0.25">
      <c r="A1189" s="32"/>
    </row>
    <row r="1190" spans="1:1" x14ac:dyDescent="0.25">
      <c r="A1190" s="32"/>
    </row>
    <row r="1191" spans="1:1" x14ac:dyDescent="0.25">
      <c r="A1191" s="32"/>
    </row>
    <row r="1192" spans="1:1" x14ac:dyDescent="0.25">
      <c r="A1192" s="32"/>
    </row>
    <row r="1193" spans="1:1" x14ac:dyDescent="0.25">
      <c r="A1193" s="32"/>
    </row>
    <row r="1194" spans="1:1" x14ac:dyDescent="0.25">
      <c r="A1194" s="32"/>
    </row>
    <row r="1195" spans="1:1" x14ac:dyDescent="0.25">
      <c r="A1195" s="32"/>
    </row>
    <row r="1196" spans="1:1" x14ac:dyDescent="0.25">
      <c r="A1196" s="32"/>
    </row>
    <row r="1197" spans="1:1" x14ac:dyDescent="0.25">
      <c r="A1197" s="32"/>
    </row>
    <row r="1198" spans="1:1" x14ac:dyDescent="0.25">
      <c r="A1198" s="32"/>
    </row>
    <row r="1199" spans="1:1" x14ac:dyDescent="0.25">
      <c r="A1199" s="32"/>
    </row>
    <row r="1200" spans="1:1" x14ac:dyDescent="0.25">
      <c r="A1200" s="32"/>
    </row>
    <row r="1201" spans="1:1" x14ac:dyDescent="0.25">
      <c r="A1201" s="32"/>
    </row>
    <row r="1202" spans="1:1" x14ac:dyDescent="0.25">
      <c r="A1202" s="32"/>
    </row>
    <row r="1203" spans="1:1" x14ac:dyDescent="0.25">
      <c r="A1203" s="32"/>
    </row>
    <row r="1204" spans="1:1" x14ac:dyDescent="0.25">
      <c r="A1204" s="32"/>
    </row>
    <row r="1205" spans="1:1" x14ac:dyDescent="0.25">
      <c r="A1205" s="32"/>
    </row>
    <row r="1206" spans="1:1" x14ac:dyDescent="0.25">
      <c r="A1206" s="32"/>
    </row>
    <row r="1207" spans="1:1" x14ac:dyDescent="0.25">
      <c r="A1207" s="32"/>
    </row>
    <row r="1208" spans="1:1" x14ac:dyDescent="0.25">
      <c r="A1208" s="32"/>
    </row>
    <row r="1209" spans="1:1" x14ac:dyDescent="0.25">
      <c r="A1209" s="32"/>
    </row>
    <row r="1210" spans="1:1" x14ac:dyDescent="0.25">
      <c r="A1210" s="32"/>
    </row>
    <row r="1211" spans="1:1" x14ac:dyDescent="0.25">
      <c r="A1211" s="32"/>
    </row>
    <row r="1212" spans="1:1" x14ac:dyDescent="0.25">
      <c r="A1212" s="32"/>
    </row>
    <row r="1213" spans="1:1" x14ac:dyDescent="0.25">
      <c r="A1213" s="32"/>
    </row>
    <row r="1214" spans="1:1" x14ac:dyDescent="0.25">
      <c r="A1214" s="32"/>
    </row>
    <row r="1215" spans="1:1" x14ac:dyDescent="0.25">
      <c r="A1215" s="32"/>
    </row>
    <row r="1216" spans="1:1" x14ac:dyDescent="0.25">
      <c r="A1216" s="32"/>
    </row>
    <row r="1217" spans="1:1" x14ac:dyDescent="0.25">
      <c r="A1217" s="32"/>
    </row>
    <row r="1218" spans="1:1" x14ac:dyDescent="0.25">
      <c r="A1218" s="32"/>
    </row>
    <row r="1219" spans="1:1" x14ac:dyDescent="0.25">
      <c r="A1219" s="32"/>
    </row>
    <row r="1220" spans="1:1" x14ac:dyDescent="0.25">
      <c r="A1220" s="32"/>
    </row>
    <row r="1221" spans="1:1" x14ac:dyDescent="0.25">
      <c r="A1221" s="32"/>
    </row>
    <row r="1222" spans="1:1" x14ac:dyDescent="0.25">
      <c r="A1222" s="32"/>
    </row>
    <row r="1223" spans="1:1" x14ac:dyDescent="0.25">
      <c r="A1223" s="32"/>
    </row>
    <row r="1224" spans="1:1" x14ac:dyDescent="0.25">
      <c r="A1224" s="32"/>
    </row>
    <row r="1225" spans="1:1" x14ac:dyDescent="0.25">
      <c r="A1225" s="32"/>
    </row>
    <row r="1226" spans="1:1" x14ac:dyDescent="0.25">
      <c r="A1226" s="32"/>
    </row>
    <row r="1227" spans="1:1" x14ac:dyDescent="0.25">
      <c r="A1227" s="32"/>
    </row>
    <row r="1228" spans="1:1" x14ac:dyDescent="0.25">
      <c r="A1228" s="32"/>
    </row>
    <row r="1229" spans="1:1" x14ac:dyDescent="0.25">
      <c r="A1229" s="32"/>
    </row>
    <row r="1230" spans="1:1" x14ac:dyDescent="0.25">
      <c r="A1230" s="32"/>
    </row>
    <row r="1231" spans="1:1" x14ac:dyDescent="0.25">
      <c r="A1231" s="32"/>
    </row>
    <row r="1232" spans="1:1" x14ac:dyDescent="0.25">
      <c r="A1232" s="32"/>
    </row>
    <row r="1233" spans="1:1" x14ac:dyDescent="0.25">
      <c r="A1233" s="32"/>
    </row>
    <row r="1234" spans="1:1" x14ac:dyDescent="0.25">
      <c r="A1234" s="32"/>
    </row>
    <row r="1235" spans="1:1" x14ac:dyDescent="0.25">
      <c r="A1235" s="32"/>
    </row>
    <row r="1236" spans="1:1" x14ac:dyDescent="0.25">
      <c r="A1236" s="32"/>
    </row>
    <row r="1237" spans="1:1" x14ac:dyDescent="0.25">
      <c r="A1237" s="32"/>
    </row>
    <row r="1238" spans="1:1" x14ac:dyDescent="0.25">
      <c r="A1238" s="32"/>
    </row>
    <row r="1239" spans="1:1" x14ac:dyDescent="0.25">
      <c r="A1239" s="32"/>
    </row>
    <row r="1240" spans="1:1" x14ac:dyDescent="0.25">
      <c r="A1240" s="32"/>
    </row>
    <row r="1241" spans="1:1" x14ac:dyDescent="0.25">
      <c r="A1241" s="32"/>
    </row>
    <row r="1242" spans="1:1" x14ac:dyDescent="0.25">
      <c r="A1242" s="32"/>
    </row>
    <row r="1243" spans="1:1" x14ac:dyDescent="0.25">
      <c r="A1243" s="32"/>
    </row>
    <row r="1244" spans="1:1" x14ac:dyDescent="0.25">
      <c r="A1244" s="32"/>
    </row>
    <row r="1245" spans="1:1" x14ac:dyDescent="0.25">
      <c r="A1245" s="32"/>
    </row>
    <row r="1246" spans="1:1" x14ac:dyDescent="0.25">
      <c r="A1246" s="32"/>
    </row>
    <row r="1247" spans="1:1" x14ac:dyDescent="0.25">
      <c r="A1247" s="32"/>
    </row>
    <row r="1248" spans="1:1" x14ac:dyDescent="0.25">
      <c r="A1248" s="32"/>
    </row>
    <row r="1249" spans="1:1" x14ac:dyDescent="0.25">
      <c r="A1249" s="32"/>
    </row>
    <row r="1250" spans="1:1" x14ac:dyDescent="0.25">
      <c r="A1250" s="32"/>
    </row>
    <row r="1251" spans="1:1" x14ac:dyDescent="0.25">
      <c r="A1251" s="32"/>
    </row>
    <row r="1252" spans="1:1" x14ac:dyDescent="0.25">
      <c r="A1252" s="32"/>
    </row>
    <row r="1253" spans="1:1" x14ac:dyDescent="0.25">
      <c r="A1253" s="32"/>
    </row>
    <row r="1254" spans="1:1" x14ac:dyDescent="0.25">
      <c r="A1254" s="32"/>
    </row>
    <row r="1255" spans="1:1" x14ac:dyDescent="0.25">
      <c r="A1255" s="32"/>
    </row>
    <row r="1256" spans="1:1" x14ac:dyDescent="0.25">
      <c r="A1256" s="32"/>
    </row>
    <row r="1257" spans="1:1" x14ac:dyDescent="0.25">
      <c r="A1257" s="32"/>
    </row>
    <row r="1258" spans="1:1" x14ac:dyDescent="0.25">
      <c r="A1258" s="32"/>
    </row>
    <row r="1259" spans="1:1" x14ac:dyDescent="0.25">
      <c r="A1259" s="32"/>
    </row>
    <row r="1260" spans="1:1" x14ac:dyDescent="0.25">
      <c r="A1260" s="32"/>
    </row>
    <row r="1261" spans="1:1" x14ac:dyDescent="0.25">
      <c r="A1261" s="32"/>
    </row>
  </sheetData>
  <sortState xmlns:xlrd2="http://schemas.microsoft.com/office/spreadsheetml/2017/richdata2" ref="B6:E79">
    <sortCondition ref="C6:C79"/>
  </sortState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workbookViewId="0">
      <selection activeCell="B21" sqref="B21"/>
    </sheetView>
  </sheetViews>
  <sheetFormatPr defaultRowHeight="15" x14ac:dyDescent="0.25"/>
  <cols>
    <col min="1" max="1" width="10.5703125" bestFit="1" customWidth="1"/>
    <col min="2" max="2" width="26.5703125" bestFit="1" customWidth="1"/>
    <col min="3" max="3" width="13.28515625" style="2" bestFit="1" customWidth="1"/>
    <col min="9" max="9" width="24.7109375" bestFit="1" customWidth="1"/>
    <col min="10" max="10" width="11.140625" bestFit="1" customWidth="1"/>
  </cols>
  <sheetData>
    <row r="1" spans="1:4" x14ac:dyDescent="0.25">
      <c r="A1" t="s">
        <v>186</v>
      </c>
    </row>
    <row r="2" spans="1:4" x14ac:dyDescent="0.25">
      <c r="A2" t="s">
        <v>187</v>
      </c>
    </row>
    <row r="3" spans="1:4" x14ac:dyDescent="0.25">
      <c r="A3" s="1">
        <v>44561</v>
      </c>
    </row>
    <row r="5" spans="1:4" x14ac:dyDescent="0.25">
      <c r="A5" t="s">
        <v>297</v>
      </c>
    </row>
    <row r="7" spans="1:4" x14ac:dyDescent="0.25">
      <c r="A7" t="s">
        <v>188</v>
      </c>
      <c r="B7" t="s">
        <v>189</v>
      </c>
      <c r="C7" s="2" t="s">
        <v>190</v>
      </c>
    </row>
    <row r="8" spans="1:4" x14ac:dyDescent="0.25">
      <c r="A8" s="1">
        <v>43830</v>
      </c>
      <c r="B8" s="16" t="s">
        <v>257</v>
      </c>
      <c r="C8" s="2">
        <v>219053.75</v>
      </c>
    </row>
    <row r="9" spans="1:4" x14ac:dyDescent="0.25">
      <c r="A9" s="1">
        <v>44196</v>
      </c>
      <c r="B9" s="16" t="s">
        <v>257</v>
      </c>
      <c r="C9" s="31">
        <v>12270.25</v>
      </c>
    </row>
    <row r="10" spans="1:4" x14ac:dyDescent="0.25">
      <c r="A10" s="1">
        <v>44561</v>
      </c>
      <c r="B10" s="16" t="s">
        <v>257</v>
      </c>
      <c r="C10" s="31">
        <v>9816.2000000000007</v>
      </c>
    </row>
    <row r="11" spans="1:4" ht="17.25" x14ac:dyDescent="0.4">
      <c r="A11" s="1">
        <v>44561</v>
      </c>
      <c r="B11" s="16" t="s">
        <v>257</v>
      </c>
      <c r="C11" s="29">
        <v>25790</v>
      </c>
      <c r="D11" t="s">
        <v>298</v>
      </c>
    </row>
    <row r="12" spans="1:4" x14ac:dyDescent="0.25">
      <c r="A12" s="1"/>
      <c r="B12" s="16"/>
      <c r="C12" s="2">
        <f>+SUM(C8:C11)</f>
        <v>266930.2</v>
      </c>
    </row>
    <row r="13" spans="1:4" x14ac:dyDescent="0.25">
      <c r="A13" s="1"/>
      <c r="B13" s="16"/>
    </row>
    <row r="14" spans="1:4" x14ac:dyDescent="0.25">
      <c r="A14" s="1">
        <v>43830</v>
      </c>
      <c r="B14" s="16" t="s">
        <v>255</v>
      </c>
      <c r="C14" s="31">
        <v>182735</v>
      </c>
    </row>
    <row r="15" spans="1:4" ht="17.25" x14ac:dyDescent="0.4">
      <c r="A15" s="1">
        <v>44561</v>
      </c>
      <c r="B15" s="16" t="s">
        <v>255</v>
      </c>
      <c r="C15" s="29">
        <v>2577.15</v>
      </c>
      <c r="D15" t="s">
        <v>298</v>
      </c>
    </row>
    <row r="16" spans="1:4" x14ac:dyDescent="0.25">
      <c r="A16" s="1"/>
      <c r="B16" s="16"/>
      <c r="C16" s="31">
        <f>+SUM(C14:C15)</f>
        <v>185312.15</v>
      </c>
    </row>
    <row r="17" spans="1:10" x14ac:dyDescent="0.25">
      <c r="J17" s="2"/>
    </row>
    <row r="18" spans="1:10" x14ac:dyDescent="0.25">
      <c r="A18" s="1">
        <v>44196</v>
      </c>
      <c r="B18" t="s">
        <v>272</v>
      </c>
      <c r="C18" s="31">
        <v>10000</v>
      </c>
      <c r="J18" s="2"/>
    </row>
    <row r="19" spans="1:10" x14ac:dyDescent="0.25">
      <c r="A19" s="1">
        <v>44561</v>
      </c>
      <c r="B19" t="s">
        <v>272</v>
      </c>
      <c r="C19" s="31">
        <v>195839</v>
      </c>
      <c r="J19" s="2"/>
    </row>
    <row r="20" spans="1:10" ht="17.25" x14ac:dyDescent="0.4">
      <c r="A20" s="1">
        <v>44561</v>
      </c>
      <c r="B20" t="s">
        <v>272</v>
      </c>
      <c r="C20" s="29">
        <v>43656</v>
      </c>
      <c r="D20" t="s">
        <v>298</v>
      </c>
      <c r="J20" s="2"/>
    </row>
    <row r="21" spans="1:10" x14ac:dyDescent="0.25">
      <c r="A21" s="1"/>
      <c r="C21" s="31">
        <f>+SUM(C18:C20)</f>
        <v>249495</v>
      </c>
      <c r="J21" s="2"/>
    </row>
    <row r="22" spans="1:10" x14ac:dyDescent="0.25">
      <c r="J22" s="2"/>
    </row>
    <row r="23" spans="1:10" x14ac:dyDescent="0.25">
      <c r="B23" t="s">
        <v>273</v>
      </c>
      <c r="C23" s="2">
        <f>+C12+C16+C21</f>
        <v>701737.35</v>
      </c>
      <c r="J23" s="2"/>
    </row>
  </sheetData>
  <sortState xmlns:xlrd2="http://schemas.microsoft.com/office/spreadsheetml/2017/richdata2" ref="H17:J31">
    <sortCondition ref="I17:I3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5"/>
  <sheetViews>
    <sheetView workbookViewId="0"/>
  </sheetViews>
  <sheetFormatPr defaultRowHeight="15" x14ac:dyDescent="0.25"/>
  <cols>
    <col min="1" max="1" width="41.28515625" style="16" customWidth="1"/>
    <col min="2" max="2" width="17" style="18" customWidth="1"/>
    <col min="3" max="4" width="15" style="2" bestFit="1" customWidth="1"/>
    <col min="5" max="5" width="15.140625" style="2" bestFit="1" customWidth="1"/>
    <col min="8" max="8" width="36" bestFit="1" customWidth="1"/>
    <col min="9" max="9" width="19.140625" bestFit="1" customWidth="1"/>
    <col min="10" max="10" width="15" style="2" bestFit="1" customWidth="1"/>
    <col min="11" max="11" width="14.28515625" bestFit="1" customWidth="1"/>
  </cols>
  <sheetData>
    <row r="1" spans="1:10" x14ac:dyDescent="0.25">
      <c r="A1" s="15" t="s">
        <v>0</v>
      </c>
      <c r="D1" s="5"/>
    </row>
    <row r="2" spans="1:10" x14ac:dyDescent="0.25">
      <c r="A2" s="15" t="s">
        <v>1</v>
      </c>
      <c r="C2" s="5"/>
    </row>
    <row r="3" spans="1:10" x14ac:dyDescent="0.25">
      <c r="A3" s="17">
        <v>44561</v>
      </c>
      <c r="D3" s="5"/>
    </row>
    <row r="4" spans="1:10" x14ac:dyDescent="0.25">
      <c r="D4" s="5"/>
    </row>
    <row r="5" spans="1:10" x14ac:dyDescent="0.25">
      <c r="A5" s="19"/>
      <c r="C5" s="5">
        <v>44196</v>
      </c>
      <c r="D5" s="2">
        <v>44197</v>
      </c>
      <c r="E5" s="30"/>
    </row>
    <row r="6" spans="1:10" x14ac:dyDescent="0.25">
      <c r="A6" s="19" t="s">
        <v>3</v>
      </c>
      <c r="B6" s="18" t="s">
        <v>2</v>
      </c>
      <c r="C6" s="30" t="s">
        <v>4</v>
      </c>
      <c r="D6" s="30" t="s">
        <v>4</v>
      </c>
      <c r="E6" s="30" t="s">
        <v>283</v>
      </c>
    </row>
    <row r="7" spans="1:10" x14ac:dyDescent="0.25">
      <c r="A7" s="16" t="s">
        <v>9</v>
      </c>
      <c r="B7" s="20">
        <v>131.1</v>
      </c>
      <c r="C7" s="5">
        <v>250</v>
      </c>
      <c r="D7" s="2">
        <v>250</v>
      </c>
      <c r="E7" s="2">
        <f>+C7-D7</f>
        <v>0</v>
      </c>
      <c r="H7" s="23" t="s">
        <v>137</v>
      </c>
      <c r="I7" s="22">
        <v>320</v>
      </c>
      <c r="J7" s="2">
        <v>28279355.739999998</v>
      </c>
    </row>
    <row r="8" spans="1:10" x14ac:dyDescent="0.25">
      <c r="A8" s="16" t="s">
        <v>12</v>
      </c>
      <c r="B8" s="20">
        <v>131.19999999999999</v>
      </c>
      <c r="C8" s="2">
        <v>475087.46</v>
      </c>
      <c r="D8" s="5">
        <v>479935.18</v>
      </c>
      <c r="E8" s="2">
        <f>+D8-C8</f>
        <v>4847.7199999999721</v>
      </c>
      <c r="H8" s="16" t="s">
        <v>39</v>
      </c>
      <c r="I8" s="20" t="s">
        <v>103</v>
      </c>
      <c r="J8" s="2">
        <v>27064993.5</v>
      </c>
    </row>
    <row r="9" spans="1:10" x14ac:dyDescent="0.25">
      <c r="A9" s="16" t="s">
        <v>10</v>
      </c>
      <c r="B9" s="20">
        <v>131.5</v>
      </c>
      <c r="C9" s="5">
        <v>-3666.9400000000023</v>
      </c>
      <c r="D9" s="2">
        <v>-37669.19</v>
      </c>
      <c r="E9" s="2">
        <f t="shared" ref="E9:E72" si="0">+D9-C9</f>
        <v>-34002.25</v>
      </c>
      <c r="H9" s="16" t="s">
        <v>159</v>
      </c>
      <c r="I9" s="22">
        <v>331.1</v>
      </c>
      <c r="J9" s="2">
        <v>7174730.46</v>
      </c>
    </row>
    <row r="10" spans="1:10" x14ac:dyDescent="0.25">
      <c r="A10" s="16" t="s">
        <v>206</v>
      </c>
      <c r="B10" s="20">
        <v>132.11000000000001</v>
      </c>
      <c r="C10" s="5">
        <v>10082.19</v>
      </c>
      <c r="D10" s="5">
        <v>10082.19</v>
      </c>
      <c r="E10" s="2">
        <f t="shared" si="0"/>
        <v>0</v>
      </c>
      <c r="H10" s="16" t="s">
        <v>40</v>
      </c>
      <c r="I10" s="20" t="s">
        <v>104</v>
      </c>
      <c r="J10" s="2">
        <v>2823144.54</v>
      </c>
    </row>
    <row r="11" spans="1:10" x14ac:dyDescent="0.25">
      <c r="A11" s="16" t="s">
        <v>11</v>
      </c>
      <c r="B11" s="20">
        <v>132.19999999999999</v>
      </c>
      <c r="C11" s="2">
        <v>7.78</v>
      </c>
      <c r="D11" s="5">
        <v>7.78</v>
      </c>
      <c r="E11" s="2">
        <f t="shared" si="0"/>
        <v>0</v>
      </c>
      <c r="H11" s="16" t="s">
        <v>211</v>
      </c>
      <c r="I11" s="20" t="s">
        <v>101</v>
      </c>
      <c r="J11" s="2">
        <v>809000</v>
      </c>
    </row>
    <row r="12" spans="1:10" x14ac:dyDescent="0.25">
      <c r="A12" s="16" t="s">
        <v>262</v>
      </c>
      <c r="B12" s="20">
        <v>133</v>
      </c>
      <c r="C12" s="2">
        <v>5844.26</v>
      </c>
      <c r="D12" s="5">
        <v>5851.18</v>
      </c>
      <c r="E12" s="2">
        <f t="shared" si="0"/>
        <v>6.9200000000000728</v>
      </c>
      <c r="H12" s="16" t="s">
        <v>157</v>
      </c>
      <c r="I12" s="22">
        <v>320.10000000000002</v>
      </c>
      <c r="J12" s="2">
        <v>792787.3600000001</v>
      </c>
    </row>
    <row r="13" spans="1:10" x14ac:dyDescent="0.25">
      <c r="A13" s="16" t="s">
        <v>219</v>
      </c>
      <c r="B13" s="20">
        <v>133.19999999999999</v>
      </c>
      <c r="C13" s="5">
        <v>0</v>
      </c>
      <c r="D13" s="2">
        <v>10004.450000000001</v>
      </c>
      <c r="E13" s="2">
        <f t="shared" si="0"/>
        <v>10004.450000000001</v>
      </c>
      <c r="H13" s="16" t="s">
        <v>276</v>
      </c>
      <c r="I13" s="20">
        <v>101.01</v>
      </c>
      <c r="J13" s="2">
        <v>673587.51</v>
      </c>
    </row>
    <row r="14" spans="1:10" x14ac:dyDescent="0.25">
      <c r="A14" s="16" t="s">
        <v>275</v>
      </c>
      <c r="B14" s="20">
        <v>133.22</v>
      </c>
      <c r="C14" s="5"/>
      <c r="E14" s="2">
        <f t="shared" si="0"/>
        <v>0</v>
      </c>
      <c r="H14" s="16" t="s">
        <v>209</v>
      </c>
      <c r="I14" s="20" t="s">
        <v>99</v>
      </c>
      <c r="J14" s="2">
        <v>651000</v>
      </c>
    </row>
    <row r="15" spans="1:10" x14ac:dyDescent="0.25">
      <c r="A15" s="16" t="s">
        <v>228</v>
      </c>
      <c r="B15" s="20">
        <v>133.24</v>
      </c>
      <c r="C15" s="2">
        <v>171.62</v>
      </c>
      <c r="D15" s="5">
        <v>171.62</v>
      </c>
      <c r="E15" s="2">
        <f t="shared" si="0"/>
        <v>0</v>
      </c>
      <c r="H15" s="16" t="s">
        <v>210</v>
      </c>
      <c r="I15" s="20" t="s">
        <v>100</v>
      </c>
      <c r="J15" s="2">
        <v>324000</v>
      </c>
    </row>
    <row r="16" spans="1:10" x14ac:dyDescent="0.25">
      <c r="A16" s="16" t="s">
        <v>268</v>
      </c>
      <c r="B16" s="20">
        <v>133.25</v>
      </c>
      <c r="C16" s="2">
        <v>0</v>
      </c>
      <c r="D16" s="5"/>
      <c r="E16" s="2">
        <f t="shared" si="0"/>
        <v>0</v>
      </c>
      <c r="H16" s="16" t="s">
        <v>212</v>
      </c>
      <c r="I16" s="20" t="s">
        <v>102</v>
      </c>
      <c r="J16" s="2">
        <v>295354.46000000002</v>
      </c>
    </row>
    <row r="17" spans="1:10" x14ac:dyDescent="0.25">
      <c r="A17" s="16" t="s">
        <v>252</v>
      </c>
      <c r="B17" s="20">
        <v>133.26</v>
      </c>
      <c r="C17" s="5">
        <v>14.05</v>
      </c>
      <c r="D17" s="2">
        <v>14.05</v>
      </c>
      <c r="E17" s="2">
        <f t="shared" si="0"/>
        <v>0</v>
      </c>
      <c r="H17" s="16" t="s">
        <v>154</v>
      </c>
      <c r="I17" s="20" t="s">
        <v>167</v>
      </c>
      <c r="J17" s="2">
        <v>291580.87</v>
      </c>
    </row>
    <row r="18" spans="1:10" x14ac:dyDescent="0.25">
      <c r="A18" s="16" t="s">
        <v>260</v>
      </c>
      <c r="B18" s="20">
        <v>133.28</v>
      </c>
      <c r="C18" s="5">
        <v>10005.299999999999</v>
      </c>
      <c r="D18" s="2">
        <v>10005.299999999999</v>
      </c>
      <c r="E18" s="2">
        <f t="shared" si="0"/>
        <v>0</v>
      </c>
      <c r="H18" s="16" t="s">
        <v>15</v>
      </c>
      <c r="I18" s="20" t="s">
        <v>88</v>
      </c>
      <c r="J18" s="2">
        <v>199964.53</v>
      </c>
    </row>
    <row r="19" spans="1:10" x14ac:dyDescent="0.25">
      <c r="A19" s="16" t="s">
        <v>218</v>
      </c>
      <c r="B19" s="20">
        <v>133.30000000000001</v>
      </c>
      <c r="C19" s="2">
        <v>18.79</v>
      </c>
      <c r="D19" s="5">
        <v>18.79</v>
      </c>
      <c r="E19" s="2">
        <f t="shared" si="0"/>
        <v>0</v>
      </c>
      <c r="H19" s="16" t="s">
        <v>237</v>
      </c>
      <c r="I19" s="20" t="s">
        <v>236</v>
      </c>
      <c r="J19" s="2">
        <v>193374</v>
      </c>
    </row>
    <row r="20" spans="1:10" x14ac:dyDescent="0.25">
      <c r="A20" s="16" t="s">
        <v>266</v>
      </c>
      <c r="B20" s="20">
        <v>133.31</v>
      </c>
      <c r="C20" s="2">
        <v>0</v>
      </c>
      <c r="D20" s="5"/>
      <c r="E20" s="2">
        <f t="shared" si="0"/>
        <v>0</v>
      </c>
      <c r="H20" s="16" t="s">
        <v>161</v>
      </c>
      <c r="I20" s="22">
        <v>334.1</v>
      </c>
      <c r="J20" s="2">
        <v>161791.22</v>
      </c>
    </row>
    <row r="21" spans="1:10" x14ac:dyDescent="0.25">
      <c r="A21" s="16" t="s">
        <v>267</v>
      </c>
      <c r="B21" s="20">
        <v>133.32</v>
      </c>
      <c r="C21" s="5">
        <v>0.17</v>
      </c>
      <c r="E21" s="2">
        <f t="shared" si="0"/>
        <v>-0.17</v>
      </c>
      <c r="H21" s="16" t="s">
        <v>24</v>
      </c>
      <c r="I21" s="20">
        <v>231</v>
      </c>
      <c r="J21" s="2">
        <v>145658.76000000004</v>
      </c>
    </row>
    <row r="22" spans="1:10" x14ac:dyDescent="0.25">
      <c r="A22" s="16" t="s">
        <v>256</v>
      </c>
      <c r="B22" s="20">
        <v>133.27000000000001</v>
      </c>
      <c r="C22" s="5">
        <v>12317.68</v>
      </c>
      <c r="D22" s="2">
        <v>12317.68</v>
      </c>
      <c r="E22" s="2">
        <f t="shared" si="0"/>
        <v>0</v>
      </c>
      <c r="H22" s="16" t="s">
        <v>166</v>
      </c>
      <c r="I22" s="22">
        <v>348.1</v>
      </c>
      <c r="J22" s="2">
        <v>102635.89</v>
      </c>
    </row>
    <row r="23" spans="1:10" x14ac:dyDescent="0.25">
      <c r="A23" s="16" t="s">
        <v>13</v>
      </c>
      <c r="B23" s="20">
        <v>141</v>
      </c>
      <c r="C23" s="2">
        <v>410503.6</v>
      </c>
      <c r="D23" s="5">
        <v>34203.78</v>
      </c>
      <c r="E23" s="2">
        <f t="shared" si="0"/>
        <v>-376299.81999999995</v>
      </c>
      <c r="H23" s="16" t="s">
        <v>158</v>
      </c>
      <c r="I23" s="22">
        <v>330.1</v>
      </c>
      <c r="J23" s="2">
        <v>88950.720000000001</v>
      </c>
    </row>
    <row r="24" spans="1:10" x14ac:dyDescent="0.25">
      <c r="A24" s="16" t="s">
        <v>237</v>
      </c>
      <c r="B24" s="20" t="s">
        <v>236</v>
      </c>
      <c r="C24" s="2">
        <v>0</v>
      </c>
      <c r="D24" s="5">
        <v>193374</v>
      </c>
      <c r="E24" s="2">
        <f t="shared" si="0"/>
        <v>193374</v>
      </c>
      <c r="H24" s="16" t="s">
        <v>164</v>
      </c>
      <c r="I24" s="22">
        <v>341.1</v>
      </c>
      <c r="J24" s="2">
        <v>80654.62</v>
      </c>
    </row>
    <row r="25" spans="1:10" x14ac:dyDescent="0.25">
      <c r="A25" s="16" t="s">
        <v>14</v>
      </c>
      <c r="B25" s="20" t="s">
        <v>87</v>
      </c>
      <c r="C25" s="5">
        <v>10143.800000000001</v>
      </c>
      <c r="E25" s="2">
        <f t="shared" si="0"/>
        <v>-10143.800000000001</v>
      </c>
      <c r="H25" s="16" t="s">
        <v>26</v>
      </c>
      <c r="I25" s="20" t="s">
        <v>93</v>
      </c>
      <c r="J25" s="2">
        <v>54956</v>
      </c>
    </row>
    <row r="26" spans="1:10" x14ac:dyDescent="0.25">
      <c r="A26" s="16" t="s">
        <v>15</v>
      </c>
      <c r="B26" s="20" t="s">
        <v>88</v>
      </c>
      <c r="C26" s="5">
        <v>-199964.53</v>
      </c>
      <c r="E26" s="2">
        <f t="shared" si="0"/>
        <v>199964.53</v>
      </c>
      <c r="H26" s="16" t="s">
        <v>124</v>
      </c>
      <c r="I26" s="20" t="s">
        <v>125</v>
      </c>
      <c r="J26" s="2">
        <v>49095</v>
      </c>
    </row>
    <row r="27" spans="1:10" x14ac:dyDescent="0.25">
      <c r="A27" s="16" t="s">
        <v>16</v>
      </c>
      <c r="B27" s="20" t="s">
        <v>89</v>
      </c>
      <c r="C27" s="2">
        <v>-8924.9699999999993</v>
      </c>
      <c r="D27" s="5"/>
      <c r="E27" s="2">
        <f t="shared" si="0"/>
        <v>8924.9699999999993</v>
      </c>
      <c r="H27" s="16" t="s">
        <v>160</v>
      </c>
      <c r="I27" s="22">
        <v>333.1</v>
      </c>
      <c r="J27" s="2">
        <v>43555.09</v>
      </c>
    </row>
    <row r="28" spans="1:10" x14ac:dyDescent="0.25">
      <c r="A28" s="16" t="s">
        <v>217</v>
      </c>
      <c r="B28" s="20" t="s">
        <v>216</v>
      </c>
      <c r="C28" s="2">
        <v>-10449.6</v>
      </c>
      <c r="D28" s="5"/>
      <c r="E28" s="2">
        <f t="shared" si="0"/>
        <v>10449.6</v>
      </c>
      <c r="H28" s="16" t="s">
        <v>163</v>
      </c>
      <c r="I28" s="22">
        <v>340.1</v>
      </c>
      <c r="J28" s="2">
        <v>25003.919999999998</v>
      </c>
    </row>
    <row r="29" spans="1:10" x14ac:dyDescent="0.25">
      <c r="A29" s="16" t="s">
        <v>17</v>
      </c>
      <c r="B29" s="20" t="s">
        <v>90</v>
      </c>
      <c r="C29" s="5">
        <v>0</v>
      </c>
      <c r="E29" s="2">
        <f t="shared" si="0"/>
        <v>0</v>
      </c>
      <c r="H29" s="16" t="s">
        <v>177</v>
      </c>
      <c r="I29" s="26">
        <v>2110</v>
      </c>
      <c r="J29" s="2">
        <v>22564.59</v>
      </c>
    </row>
    <row r="30" spans="1:10" x14ac:dyDescent="0.25">
      <c r="A30" s="16" t="s">
        <v>18</v>
      </c>
      <c r="B30" s="20" t="s">
        <v>91</v>
      </c>
      <c r="C30" s="5">
        <v>0</v>
      </c>
      <c r="E30" s="2">
        <f t="shared" si="0"/>
        <v>0</v>
      </c>
      <c r="H30" s="16" t="s">
        <v>25</v>
      </c>
      <c r="I30" s="20" t="s">
        <v>116</v>
      </c>
      <c r="J30" s="2">
        <v>22270.25</v>
      </c>
    </row>
    <row r="31" spans="1:10" x14ac:dyDescent="0.25">
      <c r="A31" s="16" t="s">
        <v>19</v>
      </c>
      <c r="B31" s="20">
        <v>1120</v>
      </c>
      <c r="C31" s="2">
        <v>0</v>
      </c>
      <c r="D31" s="5">
        <v>-299.69</v>
      </c>
      <c r="E31" s="2">
        <f t="shared" si="0"/>
        <v>-299.69</v>
      </c>
      <c r="H31" s="16" t="s">
        <v>162</v>
      </c>
      <c r="I31" s="22">
        <v>335.1</v>
      </c>
      <c r="J31" s="2">
        <v>18401.04</v>
      </c>
    </row>
    <row r="32" spans="1:10" x14ac:dyDescent="0.25">
      <c r="A32" s="16" t="s">
        <v>20</v>
      </c>
      <c r="B32" s="20" t="s">
        <v>92</v>
      </c>
      <c r="C32" s="2">
        <v>14800.119999999999</v>
      </c>
      <c r="D32" s="5">
        <v>16024</v>
      </c>
      <c r="E32" s="2">
        <f t="shared" si="0"/>
        <v>1223.880000000001</v>
      </c>
      <c r="H32" s="23" t="s">
        <v>232</v>
      </c>
      <c r="I32" s="22">
        <v>304.10000000000002</v>
      </c>
      <c r="J32" s="2">
        <v>12555.54</v>
      </c>
    </row>
    <row r="33" spans="1:11" x14ac:dyDescent="0.25">
      <c r="A33" s="16" t="s">
        <v>173</v>
      </c>
      <c r="B33" s="20" t="s">
        <v>174</v>
      </c>
      <c r="C33" s="5">
        <v>833.33</v>
      </c>
      <c r="D33" s="2">
        <v>781</v>
      </c>
      <c r="E33" s="2">
        <f t="shared" si="0"/>
        <v>-52.330000000000041</v>
      </c>
      <c r="H33" s="16" t="s">
        <v>155</v>
      </c>
      <c r="I33" s="20">
        <v>309.10000000000002</v>
      </c>
      <c r="J33" s="2">
        <v>10889.07</v>
      </c>
    </row>
    <row r="34" spans="1:11" x14ac:dyDescent="0.25">
      <c r="A34" s="23" t="s">
        <v>134</v>
      </c>
      <c r="B34" s="22">
        <v>303</v>
      </c>
      <c r="C34" s="5">
        <v>30854.499999999985</v>
      </c>
      <c r="D34" s="2">
        <v>23655.119999999999</v>
      </c>
      <c r="E34" s="2">
        <f t="shared" si="0"/>
        <v>-7199.3799999999865</v>
      </c>
      <c r="H34" s="16" t="s">
        <v>217</v>
      </c>
      <c r="I34" s="20" t="s">
        <v>216</v>
      </c>
      <c r="J34" s="2">
        <v>10449.6</v>
      </c>
    </row>
    <row r="35" spans="1:11" x14ac:dyDescent="0.25">
      <c r="A35" s="23" t="s">
        <v>231</v>
      </c>
      <c r="B35" s="22">
        <v>304</v>
      </c>
      <c r="C35" s="2">
        <v>158279.1</v>
      </c>
      <c r="D35" s="5">
        <v>156129</v>
      </c>
      <c r="E35" s="2">
        <f t="shared" si="0"/>
        <v>-2150.1000000000058</v>
      </c>
      <c r="H35" s="16" t="s">
        <v>107</v>
      </c>
      <c r="I35" s="20" t="s">
        <v>108</v>
      </c>
      <c r="J35" s="2">
        <v>10247.740000000002</v>
      </c>
    </row>
    <row r="36" spans="1:11" x14ac:dyDescent="0.25">
      <c r="A36" s="23" t="s">
        <v>232</v>
      </c>
      <c r="B36" s="22">
        <v>304.10000000000002</v>
      </c>
      <c r="C36" s="2">
        <v>-12555.54</v>
      </c>
      <c r="D36" s="5"/>
      <c r="E36" s="2">
        <f t="shared" si="0"/>
        <v>12555.54</v>
      </c>
      <c r="H36" s="16" t="s">
        <v>219</v>
      </c>
      <c r="I36" s="20">
        <v>133.19999999999999</v>
      </c>
      <c r="J36" s="2">
        <v>10004.450000000001</v>
      </c>
    </row>
    <row r="37" spans="1:11" x14ac:dyDescent="0.25">
      <c r="A37" s="23" t="s">
        <v>135</v>
      </c>
      <c r="B37" s="22">
        <v>309</v>
      </c>
      <c r="C37" s="5">
        <v>41366.6</v>
      </c>
      <c r="E37" s="2">
        <f t="shared" si="0"/>
        <v>-41366.6</v>
      </c>
      <c r="H37" s="16" t="s">
        <v>16</v>
      </c>
      <c r="I37" s="20" t="s">
        <v>89</v>
      </c>
      <c r="J37" s="2">
        <v>8924.9699999999993</v>
      </c>
    </row>
    <row r="38" spans="1:11" x14ac:dyDescent="0.25">
      <c r="A38" s="16" t="s">
        <v>155</v>
      </c>
      <c r="B38" s="20">
        <v>309.10000000000002</v>
      </c>
      <c r="C38" s="2">
        <v>-10889.07</v>
      </c>
      <c r="D38" s="5"/>
      <c r="E38" s="2">
        <f t="shared" si="0"/>
        <v>10889.07</v>
      </c>
      <c r="H38" s="23" t="s">
        <v>145</v>
      </c>
      <c r="I38" s="22">
        <v>348</v>
      </c>
      <c r="J38" s="2">
        <v>7190.0299999999988</v>
      </c>
    </row>
    <row r="39" spans="1:11" x14ac:dyDescent="0.25">
      <c r="A39" s="23" t="s">
        <v>136</v>
      </c>
      <c r="B39" s="22">
        <v>311</v>
      </c>
      <c r="C39" s="2">
        <v>3519.08</v>
      </c>
      <c r="D39" s="5">
        <v>2015.68</v>
      </c>
      <c r="E39" s="2">
        <f t="shared" si="0"/>
        <v>-1503.3999999999999</v>
      </c>
      <c r="H39" s="16" t="s">
        <v>31</v>
      </c>
      <c r="I39" s="20" t="s">
        <v>98</v>
      </c>
      <c r="J39" s="2">
        <v>7043.39</v>
      </c>
    </row>
    <row r="40" spans="1:11" x14ac:dyDescent="0.25">
      <c r="A40" s="16" t="s">
        <v>156</v>
      </c>
      <c r="B40" s="22">
        <v>311.10000000000002</v>
      </c>
      <c r="C40" s="5">
        <v>-926.33999999999992</v>
      </c>
      <c r="E40" s="2">
        <f t="shared" si="0"/>
        <v>926.33999999999992</v>
      </c>
      <c r="H40" s="16" t="s">
        <v>12</v>
      </c>
      <c r="I40" s="20">
        <v>131.19999999999999</v>
      </c>
      <c r="J40" s="2">
        <v>4847.7199999999721</v>
      </c>
    </row>
    <row r="41" spans="1:11" x14ac:dyDescent="0.25">
      <c r="A41" s="23" t="s">
        <v>137</v>
      </c>
      <c r="B41" s="22">
        <v>320</v>
      </c>
      <c r="C41" s="5">
        <v>3011731.6400000006</v>
      </c>
      <c r="D41" s="2">
        <v>31291087.379999999</v>
      </c>
      <c r="E41" s="2">
        <f t="shared" si="0"/>
        <v>28279355.739999998</v>
      </c>
      <c r="H41" s="16" t="s">
        <v>20</v>
      </c>
      <c r="I41" s="20" t="s">
        <v>92</v>
      </c>
      <c r="J41" s="2">
        <v>1223.880000000001</v>
      </c>
    </row>
    <row r="42" spans="1:11" x14ac:dyDescent="0.25">
      <c r="A42" s="16" t="s">
        <v>157</v>
      </c>
      <c r="B42" s="22">
        <v>320.10000000000002</v>
      </c>
      <c r="C42" s="2">
        <v>-792787.3600000001</v>
      </c>
      <c r="D42" s="5"/>
      <c r="E42" s="2">
        <f t="shared" si="0"/>
        <v>792787.3600000001</v>
      </c>
      <c r="H42" s="16" t="s">
        <v>156</v>
      </c>
      <c r="I42" s="22">
        <v>311.10000000000002</v>
      </c>
      <c r="J42" s="2">
        <v>926.33999999999992</v>
      </c>
    </row>
    <row r="43" spans="1:11" x14ac:dyDescent="0.25">
      <c r="A43" s="23" t="s">
        <v>138</v>
      </c>
      <c r="B43" s="22">
        <v>330</v>
      </c>
      <c r="C43" s="2">
        <v>337916.21</v>
      </c>
      <c r="D43" s="5"/>
      <c r="E43" s="2">
        <f t="shared" si="0"/>
        <v>-337916.21</v>
      </c>
      <c r="H43" s="23" t="s">
        <v>240</v>
      </c>
      <c r="I43" s="22">
        <v>340</v>
      </c>
      <c r="J43" s="2">
        <v>103.7400000000016</v>
      </c>
    </row>
    <row r="44" spans="1:11" x14ac:dyDescent="0.25">
      <c r="A44" s="16" t="s">
        <v>158</v>
      </c>
      <c r="B44" s="22">
        <v>330.1</v>
      </c>
      <c r="C44" s="5">
        <v>-88950.720000000001</v>
      </c>
      <c r="E44" s="2">
        <f t="shared" si="0"/>
        <v>88950.720000000001</v>
      </c>
      <c r="H44" s="16" t="s">
        <v>262</v>
      </c>
      <c r="I44" s="20">
        <v>133</v>
      </c>
      <c r="J44" s="2">
        <v>6.9200000000000728</v>
      </c>
    </row>
    <row r="45" spans="1:11" x14ac:dyDescent="0.25">
      <c r="A45" s="23" t="s">
        <v>139</v>
      </c>
      <c r="B45" s="22">
        <v>331</v>
      </c>
      <c r="C45" s="5">
        <v>27256189.879999999</v>
      </c>
      <c r="E45" s="2">
        <f t="shared" si="0"/>
        <v>-27256189.879999999</v>
      </c>
      <c r="H45" s="16" t="s">
        <v>30</v>
      </c>
      <c r="I45" s="20" t="s">
        <v>97</v>
      </c>
      <c r="J45" s="2">
        <v>0.30000000000001137</v>
      </c>
    </row>
    <row r="46" spans="1:11" x14ac:dyDescent="0.25">
      <c r="A46" s="16" t="s">
        <v>159</v>
      </c>
      <c r="B46" s="22">
        <v>331.1</v>
      </c>
      <c r="C46" s="2">
        <v>-7174730.46</v>
      </c>
      <c r="D46" s="5"/>
      <c r="E46" s="2">
        <f t="shared" si="0"/>
        <v>7174730.46</v>
      </c>
      <c r="H46" s="16" t="s">
        <v>267</v>
      </c>
      <c r="I46" s="20">
        <v>133.32</v>
      </c>
      <c r="K46" s="2">
        <v>0.17</v>
      </c>
    </row>
    <row r="47" spans="1:11" x14ac:dyDescent="0.25">
      <c r="A47" s="23" t="s">
        <v>140</v>
      </c>
      <c r="B47" s="22">
        <v>333</v>
      </c>
      <c r="C47" s="2">
        <v>165462.06</v>
      </c>
      <c r="D47" s="5"/>
      <c r="E47" s="2">
        <f t="shared" si="0"/>
        <v>-165462.06</v>
      </c>
      <c r="H47" s="16" t="s">
        <v>173</v>
      </c>
      <c r="I47" s="20" t="s">
        <v>174</v>
      </c>
      <c r="K47" s="2">
        <v>52.330000000000041</v>
      </c>
    </row>
    <row r="48" spans="1:11" x14ac:dyDescent="0.25">
      <c r="A48" s="16" t="s">
        <v>160</v>
      </c>
      <c r="B48" s="22">
        <v>333.1</v>
      </c>
      <c r="C48" s="5">
        <v>-43555.09</v>
      </c>
      <c r="E48" s="2">
        <f t="shared" si="0"/>
        <v>43555.09</v>
      </c>
      <c r="H48" s="16" t="s">
        <v>27</v>
      </c>
      <c r="I48" s="20" t="s">
        <v>94</v>
      </c>
      <c r="K48" s="2">
        <v>76.259999999999991</v>
      </c>
    </row>
    <row r="49" spans="1:11" x14ac:dyDescent="0.25">
      <c r="A49" s="23" t="s">
        <v>141</v>
      </c>
      <c r="B49" s="22">
        <v>334</v>
      </c>
      <c r="C49" s="5">
        <v>614631.11</v>
      </c>
      <c r="D49" s="2">
        <v>136640.78</v>
      </c>
      <c r="E49" s="2">
        <f t="shared" si="0"/>
        <v>-477990.32999999996</v>
      </c>
      <c r="H49" s="23" t="s">
        <v>150</v>
      </c>
      <c r="I49" s="22">
        <v>391</v>
      </c>
      <c r="K49" s="2">
        <v>104</v>
      </c>
    </row>
    <row r="50" spans="1:11" x14ac:dyDescent="0.25">
      <c r="A50" s="16" t="s">
        <v>161</v>
      </c>
      <c r="B50" s="22">
        <v>334.1</v>
      </c>
      <c r="C50" s="5">
        <v>-161791.22</v>
      </c>
      <c r="E50" s="2">
        <f t="shared" si="0"/>
        <v>161791.22</v>
      </c>
      <c r="H50" s="16" t="s">
        <v>28</v>
      </c>
      <c r="I50" s="20" t="s">
        <v>95</v>
      </c>
      <c r="K50" s="2">
        <v>151.36000000000013</v>
      </c>
    </row>
    <row r="51" spans="1:11" x14ac:dyDescent="0.25">
      <c r="A51" s="23" t="s">
        <v>142</v>
      </c>
      <c r="B51" s="22">
        <v>335</v>
      </c>
      <c r="C51" s="5">
        <v>69904.05</v>
      </c>
      <c r="E51" s="2">
        <f t="shared" si="0"/>
        <v>-69904.05</v>
      </c>
      <c r="H51" s="16" t="s">
        <v>19</v>
      </c>
      <c r="I51" s="20">
        <v>1120</v>
      </c>
      <c r="K51" s="2">
        <v>299.69</v>
      </c>
    </row>
    <row r="52" spans="1:11" x14ac:dyDescent="0.25">
      <c r="A52" s="16" t="s">
        <v>162</v>
      </c>
      <c r="B52" s="22">
        <v>335.1</v>
      </c>
      <c r="C52" s="5">
        <v>-18401.04</v>
      </c>
      <c r="E52" s="2">
        <f t="shared" si="0"/>
        <v>18401.04</v>
      </c>
      <c r="H52" s="23" t="s">
        <v>143</v>
      </c>
      <c r="I52" s="22">
        <v>341</v>
      </c>
      <c r="K52" s="2">
        <v>500.97000000000116</v>
      </c>
    </row>
    <row r="53" spans="1:11" x14ac:dyDescent="0.25">
      <c r="A53" s="23" t="s">
        <v>240</v>
      </c>
      <c r="B53" s="22">
        <v>340</v>
      </c>
      <c r="C53" s="2">
        <v>30518.26</v>
      </c>
      <c r="D53" s="5">
        <v>30622</v>
      </c>
      <c r="E53" s="2">
        <f t="shared" si="0"/>
        <v>103.7400000000016</v>
      </c>
      <c r="H53" s="23" t="s">
        <v>136</v>
      </c>
      <c r="I53" s="22">
        <v>311</v>
      </c>
      <c r="K53" s="2">
        <v>1503.3999999999999</v>
      </c>
    </row>
    <row r="54" spans="1:11" x14ac:dyDescent="0.25">
      <c r="A54" s="16" t="s">
        <v>163</v>
      </c>
      <c r="B54" s="22">
        <v>340.1</v>
      </c>
      <c r="C54" s="5">
        <v>-25003.919999999998</v>
      </c>
      <c r="E54" s="2">
        <f t="shared" si="0"/>
        <v>25003.919999999998</v>
      </c>
      <c r="H54" s="23" t="s">
        <v>231</v>
      </c>
      <c r="I54" s="22">
        <v>304</v>
      </c>
      <c r="K54" s="2">
        <v>2150.1000000000058</v>
      </c>
    </row>
    <row r="55" spans="1:11" x14ac:dyDescent="0.25">
      <c r="A55" s="23" t="s">
        <v>143</v>
      </c>
      <c r="B55" s="22">
        <v>341</v>
      </c>
      <c r="C55" s="2">
        <v>103802.97</v>
      </c>
      <c r="D55" s="5">
        <v>103302</v>
      </c>
      <c r="E55" s="2">
        <f t="shared" si="0"/>
        <v>-500.97000000000116</v>
      </c>
      <c r="H55" s="16" t="s">
        <v>29</v>
      </c>
      <c r="I55" s="20" t="s">
        <v>96</v>
      </c>
      <c r="K55" s="2">
        <v>3281.78</v>
      </c>
    </row>
    <row r="56" spans="1:11" x14ac:dyDescent="0.25">
      <c r="A56" s="16" t="s">
        <v>164</v>
      </c>
      <c r="B56" s="22">
        <v>341.1</v>
      </c>
      <c r="C56" s="5">
        <v>-80654.62</v>
      </c>
      <c r="E56" s="2">
        <f t="shared" si="0"/>
        <v>80654.62</v>
      </c>
      <c r="H56" s="23" t="s">
        <v>145</v>
      </c>
      <c r="I56" s="22" t="s">
        <v>168</v>
      </c>
      <c r="K56" s="2">
        <v>5066.1300000000047</v>
      </c>
    </row>
    <row r="57" spans="1:11" hidden="1" x14ac:dyDescent="0.25">
      <c r="A57" s="23" t="s">
        <v>144</v>
      </c>
      <c r="B57" s="22">
        <v>345</v>
      </c>
      <c r="C57" s="2">
        <v>0</v>
      </c>
      <c r="D57" s="5"/>
      <c r="E57" s="2">
        <f t="shared" si="0"/>
        <v>0</v>
      </c>
      <c r="H57" s="23" t="s">
        <v>143</v>
      </c>
      <c r="I57" s="22">
        <v>392</v>
      </c>
      <c r="K57" s="2">
        <v>5599.83</v>
      </c>
    </row>
    <row r="58" spans="1:11" hidden="1" x14ac:dyDescent="0.25">
      <c r="A58" s="16" t="s">
        <v>165</v>
      </c>
      <c r="B58" s="22">
        <v>345.1</v>
      </c>
      <c r="C58" s="5">
        <v>0</v>
      </c>
      <c r="E58" s="2">
        <f t="shared" si="0"/>
        <v>0</v>
      </c>
      <c r="H58" s="23" t="s">
        <v>134</v>
      </c>
      <c r="I58" s="22">
        <v>303</v>
      </c>
      <c r="K58" s="2">
        <v>7199.3799999999865</v>
      </c>
    </row>
    <row r="59" spans="1:11" x14ac:dyDescent="0.25">
      <c r="A59" s="23" t="s">
        <v>145</v>
      </c>
      <c r="B59" s="22">
        <v>348</v>
      </c>
      <c r="C59" s="5">
        <v>126366.97</v>
      </c>
      <c r="D59" s="2">
        <v>133557</v>
      </c>
      <c r="E59" s="2">
        <f t="shared" si="0"/>
        <v>7190.0299999999988</v>
      </c>
      <c r="H59" s="16" t="s">
        <v>272</v>
      </c>
      <c r="I59" s="20">
        <v>105.85</v>
      </c>
      <c r="K59" s="2">
        <v>10000</v>
      </c>
    </row>
    <row r="60" spans="1:11" x14ac:dyDescent="0.25">
      <c r="A60" s="16" t="s">
        <v>166</v>
      </c>
      <c r="B60" s="22">
        <v>348.1</v>
      </c>
      <c r="C60" s="5">
        <v>-102635.89</v>
      </c>
      <c r="E60" s="2">
        <f t="shared" si="0"/>
        <v>102635.89</v>
      </c>
      <c r="H60" s="16" t="s">
        <v>14</v>
      </c>
      <c r="I60" s="20" t="s">
        <v>87</v>
      </c>
      <c r="K60" s="2">
        <v>10143.800000000001</v>
      </c>
    </row>
    <row r="61" spans="1:11" x14ac:dyDescent="0.25">
      <c r="A61" s="23" t="s">
        <v>147</v>
      </c>
      <c r="B61" s="22">
        <v>352.1</v>
      </c>
      <c r="C61" s="5">
        <v>67302.48</v>
      </c>
      <c r="E61" s="2">
        <f t="shared" si="0"/>
        <v>-67302.48</v>
      </c>
      <c r="H61" s="16" t="s">
        <v>277</v>
      </c>
      <c r="I61" s="16" t="s">
        <v>277</v>
      </c>
      <c r="K61" s="2">
        <v>15931</v>
      </c>
    </row>
    <row r="62" spans="1:11" x14ac:dyDescent="0.25">
      <c r="A62" s="23" t="s">
        <v>148</v>
      </c>
      <c r="B62" s="22">
        <v>352.2</v>
      </c>
      <c r="C62" s="5">
        <v>67302.38</v>
      </c>
      <c r="E62" s="2">
        <f t="shared" si="0"/>
        <v>-67302.38</v>
      </c>
      <c r="H62" s="16" t="s">
        <v>235</v>
      </c>
      <c r="I62" s="20" t="s">
        <v>234</v>
      </c>
      <c r="K62" s="2">
        <v>27857</v>
      </c>
    </row>
    <row r="63" spans="1:11" x14ac:dyDescent="0.25">
      <c r="A63" s="23" t="s">
        <v>149</v>
      </c>
      <c r="B63" s="22">
        <v>373</v>
      </c>
      <c r="C63" s="5">
        <v>460806.33</v>
      </c>
      <c r="E63" s="2">
        <f t="shared" si="0"/>
        <v>-460806.33</v>
      </c>
      <c r="H63" s="16" t="s">
        <v>10</v>
      </c>
      <c r="I63" s="20">
        <v>131.5</v>
      </c>
      <c r="K63" s="2">
        <v>34002.25</v>
      </c>
    </row>
    <row r="64" spans="1:11" x14ac:dyDescent="0.25">
      <c r="A64" s="23" t="s">
        <v>150</v>
      </c>
      <c r="B64" s="22">
        <v>391</v>
      </c>
      <c r="C64" s="2">
        <v>104</v>
      </c>
      <c r="D64" s="5"/>
      <c r="E64" s="2">
        <f t="shared" si="0"/>
        <v>-104</v>
      </c>
      <c r="H64" s="16" t="s">
        <v>243</v>
      </c>
      <c r="I64" s="20" t="s">
        <v>248</v>
      </c>
      <c r="K64" s="2">
        <v>39454</v>
      </c>
    </row>
    <row r="65" spans="1:11" x14ac:dyDescent="0.25">
      <c r="A65" s="23" t="s">
        <v>143</v>
      </c>
      <c r="B65" s="22">
        <v>392</v>
      </c>
      <c r="C65" s="2">
        <v>5599.83</v>
      </c>
      <c r="D65" s="5"/>
      <c r="E65" s="2">
        <f t="shared" si="0"/>
        <v>-5599.83</v>
      </c>
      <c r="H65" s="23" t="s">
        <v>135</v>
      </c>
      <c r="I65" s="22">
        <v>309</v>
      </c>
      <c r="K65" s="2">
        <v>41366.6</v>
      </c>
    </row>
    <row r="66" spans="1:11" x14ac:dyDescent="0.25">
      <c r="A66" s="23" t="s">
        <v>144</v>
      </c>
      <c r="B66" s="22" t="s">
        <v>151</v>
      </c>
      <c r="C66" s="5">
        <v>0</v>
      </c>
      <c r="E66" s="2">
        <f t="shared" si="0"/>
        <v>0</v>
      </c>
      <c r="H66" s="16" t="s">
        <v>242</v>
      </c>
      <c r="I66" s="20" t="s">
        <v>247</v>
      </c>
      <c r="K66" s="2">
        <v>45500</v>
      </c>
    </row>
    <row r="67" spans="1:11" x14ac:dyDescent="0.25">
      <c r="A67" s="23" t="s">
        <v>153</v>
      </c>
      <c r="B67" s="22" t="s">
        <v>152</v>
      </c>
      <c r="C67" s="2">
        <v>0</v>
      </c>
      <c r="D67" s="5"/>
      <c r="E67" s="2">
        <f t="shared" si="0"/>
        <v>0</v>
      </c>
      <c r="H67" s="23" t="s">
        <v>148</v>
      </c>
      <c r="I67" s="22">
        <v>352.2</v>
      </c>
      <c r="K67" s="2">
        <v>67302.38</v>
      </c>
    </row>
    <row r="68" spans="1:11" x14ac:dyDescent="0.25">
      <c r="A68" s="23" t="s">
        <v>145</v>
      </c>
      <c r="B68" s="22" t="s">
        <v>168</v>
      </c>
      <c r="C68" s="5">
        <v>5066.1300000000047</v>
      </c>
      <c r="E68" s="2">
        <f t="shared" si="0"/>
        <v>-5066.1300000000047</v>
      </c>
      <c r="H68" s="23" t="s">
        <v>147</v>
      </c>
      <c r="I68" s="22">
        <v>352.1</v>
      </c>
      <c r="K68" s="2">
        <v>67302.48</v>
      </c>
    </row>
    <row r="69" spans="1:11" x14ac:dyDescent="0.25">
      <c r="A69" s="23" t="s">
        <v>239</v>
      </c>
      <c r="B69" s="22" t="s">
        <v>238</v>
      </c>
      <c r="C69" s="2">
        <v>0</v>
      </c>
      <c r="D69" s="5">
        <v>-7152136</v>
      </c>
      <c r="E69" s="2">
        <f t="shared" si="0"/>
        <v>-7152136</v>
      </c>
      <c r="H69" s="23" t="s">
        <v>142</v>
      </c>
      <c r="I69" s="22">
        <v>335</v>
      </c>
      <c r="K69" s="2">
        <v>69904.05</v>
      </c>
    </row>
    <row r="70" spans="1:11" x14ac:dyDescent="0.25">
      <c r="A70" s="16" t="s">
        <v>154</v>
      </c>
      <c r="B70" s="20" t="s">
        <v>167</v>
      </c>
      <c r="C70" s="2">
        <v>-291580.87</v>
      </c>
      <c r="D70" s="5"/>
      <c r="E70" s="2">
        <f t="shared" si="0"/>
        <v>291580.87</v>
      </c>
      <c r="H70" s="16" t="s">
        <v>241</v>
      </c>
      <c r="I70" s="20" t="s">
        <v>246</v>
      </c>
      <c r="K70" s="2">
        <v>147136</v>
      </c>
    </row>
    <row r="71" spans="1:11" x14ac:dyDescent="0.25">
      <c r="A71" s="16" t="s">
        <v>276</v>
      </c>
      <c r="B71" s="20">
        <v>101.01</v>
      </c>
      <c r="C71" s="2">
        <v>0</v>
      </c>
      <c r="D71" s="5">
        <v>673587.51</v>
      </c>
      <c r="E71" s="2">
        <f t="shared" si="0"/>
        <v>673587.51</v>
      </c>
      <c r="H71" s="23" t="s">
        <v>140</v>
      </c>
      <c r="I71" s="22">
        <v>333</v>
      </c>
      <c r="K71" s="2">
        <v>165462.06</v>
      </c>
    </row>
    <row r="72" spans="1:11" x14ac:dyDescent="0.25">
      <c r="A72" s="16" t="s">
        <v>255</v>
      </c>
      <c r="B72" s="20">
        <v>105.61</v>
      </c>
      <c r="C72" s="5">
        <v>182735</v>
      </c>
      <c r="D72" s="5"/>
      <c r="E72" s="2">
        <f t="shared" si="0"/>
        <v>-182735</v>
      </c>
      <c r="H72" s="16" t="s">
        <v>72</v>
      </c>
      <c r="I72" s="26">
        <v>2100</v>
      </c>
      <c r="K72" s="2">
        <v>180625.99</v>
      </c>
    </row>
    <row r="73" spans="1:11" x14ac:dyDescent="0.25">
      <c r="A73" s="16" t="s">
        <v>272</v>
      </c>
      <c r="B73" s="20">
        <v>105.85</v>
      </c>
      <c r="C73" s="5">
        <v>10000</v>
      </c>
      <c r="D73" s="5"/>
      <c r="E73" s="2">
        <f t="shared" ref="E73:E103" si="1">+D73-C73</f>
        <v>-10000</v>
      </c>
      <c r="H73" s="16" t="s">
        <v>255</v>
      </c>
      <c r="I73" s="20">
        <v>105.61</v>
      </c>
      <c r="K73" s="2">
        <v>182735</v>
      </c>
    </row>
    <row r="74" spans="1:11" x14ac:dyDescent="0.25">
      <c r="A74" s="16" t="s">
        <v>257</v>
      </c>
      <c r="B74" s="20" t="s">
        <v>258</v>
      </c>
      <c r="C74" s="5">
        <v>231324</v>
      </c>
      <c r="E74" s="2">
        <f t="shared" si="1"/>
        <v>-231324</v>
      </c>
      <c r="H74" s="16" t="s">
        <v>257</v>
      </c>
      <c r="I74" s="20" t="s">
        <v>258</v>
      </c>
      <c r="K74" s="2">
        <v>231324</v>
      </c>
    </row>
    <row r="75" spans="1:11" x14ac:dyDescent="0.25">
      <c r="A75" s="16" t="s">
        <v>24</v>
      </c>
      <c r="B75" s="20">
        <v>231</v>
      </c>
      <c r="C75" s="5">
        <v>-99400.73000000004</v>
      </c>
      <c r="D75" s="2">
        <v>46258.03</v>
      </c>
      <c r="E75" s="2">
        <f t="shared" si="1"/>
        <v>145658.76000000004</v>
      </c>
      <c r="H75" s="16" t="s">
        <v>280</v>
      </c>
      <c r="I75" s="20" t="s">
        <v>281</v>
      </c>
      <c r="K75" s="2">
        <v>326129</v>
      </c>
    </row>
    <row r="76" spans="1:11" x14ac:dyDescent="0.25">
      <c r="A76" s="16" t="s">
        <v>241</v>
      </c>
      <c r="B76" s="20" t="s">
        <v>246</v>
      </c>
      <c r="C76" s="2">
        <v>0</v>
      </c>
      <c r="D76" s="5">
        <v>-147136</v>
      </c>
      <c r="E76" s="2">
        <f t="shared" si="1"/>
        <v>-147136</v>
      </c>
      <c r="H76" s="23" t="s">
        <v>138</v>
      </c>
      <c r="I76" s="22">
        <v>330</v>
      </c>
      <c r="K76" s="2">
        <v>337916.21</v>
      </c>
    </row>
    <row r="77" spans="1:11" x14ac:dyDescent="0.25">
      <c r="A77" s="16" t="s">
        <v>235</v>
      </c>
      <c r="B77" s="20" t="s">
        <v>234</v>
      </c>
      <c r="C77" s="5">
        <v>0</v>
      </c>
      <c r="D77" s="2">
        <v>-27857</v>
      </c>
      <c r="E77" s="2">
        <f t="shared" si="1"/>
        <v>-27857</v>
      </c>
      <c r="H77" s="16" t="s">
        <v>13</v>
      </c>
      <c r="I77" s="20">
        <v>141</v>
      </c>
      <c r="K77" s="2">
        <v>376299.81999999995</v>
      </c>
    </row>
    <row r="78" spans="1:11" x14ac:dyDescent="0.25">
      <c r="A78" s="16" t="s">
        <v>25</v>
      </c>
      <c r="B78" s="20" t="s">
        <v>116</v>
      </c>
      <c r="C78" s="2">
        <v>-22270.25</v>
      </c>
      <c r="D78" s="5"/>
      <c r="E78" s="2">
        <f t="shared" si="1"/>
        <v>22270.25</v>
      </c>
      <c r="H78" s="16" t="s">
        <v>37</v>
      </c>
      <c r="I78" s="20">
        <v>215.1</v>
      </c>
      <c r="K78" s="2">
        <v>416228.07</v>
      </c>
    </row>
    <row r="79" spans="1:11" x14ac:dyDescent="0.25">
      <c r="A79" s="16" t="s">
        <v>26</v>
      </c>
      <c r="B79" s="20" t="s">
        <v>93</v>
      </c>
      <c r="C79" s="2">
        <v>0</v>
      </c>
      <c r="D79" s="5">
        <v>54956</v>
      </c>
      <c r="E79" s="2">
        <f t="shared" si="1"/>
        <v>54956</v>
      </c>
      <c r="H79" s="23" t="s">
        <v>149</v>
      </c>
      <c r="I79" s="22">
        <v>373</v>
      </c>
      <c r="K79" s="2">
        <v>460806.33</v>
      </c>
    </row>
    <row r="80" spans="1:11" x14ac:dyDescent="0.25">
      <c r="A80" s="16" t="s">
        <v>177</v>
      </c>
      <c r="B80" s="26">
        <v>2110</v>
      </c>
      <c r="C80" s="5">
        <v>0</v>
      </c>
      <c r="D80" s="2">
        <v>22564.59</v>
      </c>
      <c r="E80" s="2">
        <f t="shared" si="1"/>
        <v>22564.59</v>
      </c>
      <c r="H80" s="23" t="s">
        <v>141</v>
      </c>
      <c r="I80" s="22">
        <v>334</v>
      </c>
      <c r="K80" s="2">
        <v>477990.32999999996</v>
      </c>
    </row>
    <row r="81" spans="1:11" x14ac:dyDescent="0.25">
      <c r="A81" s="16" t="s">
        <v>72</v>
      </c>
      <c r="B81" s="26">
        <v>2100</v>
      </c>
      <c r="C81" s="2">
        <v>-1016.820000000007</v>
      </c>
      <c r="D81" s="5">
        <v>-181642.81</v>
      </c>
      <c r="E81" s="2">
        <f t="shared" si="1"/>
        <v>-180625.99</v>
      </c>
      <c r="H81" s="16" t="s">
        <v>278</v>
      </c>
      <c r="I81" s="20" t="s">
        <v>279</v>
      </c>
      <c r="K81" s="2">
        <v>1831500</v>
      </c>
    </row>
    <row r="82" spans="1:11" x14ac:dyDescent="0.25">
      <c r="A82" s="16" t="s">
        <v>27</v>
      </c>
      <c r="B82" s="20" t="s">
        <v>94</v>
      </c>
      <c r="C82" s="2">
        <v>-453.74</v>
      </c>
      <c r="D82" s="5">
        <v>-530</v>
      </c>
      <c r="E82" s="2">
        <f t="shared" si="1"/>
        <v>-76.259999999999991</v>
      </c>
      <c r="H82" s="23" t="s">
        <v>239</v>
      </c>
      <c r="I82" s="22" t="s">
        <v>238</v>
      </c>
      <c r="K82" s="2">
        <v>7152136</v>
      </c>
    </row>
    <row r="83" spans="1:11" x14ac:dyDescent="0.25">
      <c r="A83" s="16" t="s">
        <v>28</v>
      </c>
      <c r="B83" s="20" t="s">
        <v>95</v>
      </c>
      <c r="C83" s="2">
        <v>-3479.64</v>
      </c>
      <c r="D83" s="5">
        <v>-3631</v>
      </c>
      <c r="E83" s="2">
        <f t="shared" si="1"/>
        <v>-151.36000000000013</v>
      </c>
      <c r="H83" s="23" t="s">
        <v>139</v>
      </c>
      <c r="I83" s="22">
        <v>331</v>
      </c>
      <c r="K83" s="2">
        <v>27256189.879999999</v>
      </c>
    </row>
    <row r="84" spans="1:11" x14ac:dyDescent="0.25">
      <c r="A84" s="16" t="s">
        <v>29</v>
      </c>
      <c r="B84" s="20" t="s">
        <v>96</v>
      </c>
      <c r="C84" s="5">
        <v>-2468.2199999999998</v>
      </c>
      <c r="D84" s="2">
        <v>-5750</v>
      </c>
      <c r="E84" s="2">
        <f t="shared" si="1"/>
        <v>-3281.78</v>
      </c>
      <c r="H84" s="16" t="s">
        <v>38</v>
      </c>
      <c r="I84" s="20">
        <v>215</v>
      </c>
      <c r="K84" s="2">
        <v>30475596.109999999</v>
      </c>
    </row>
    <row r="85" spans="1:11" x14ac:dyDescent="0.25">
      <c r="A85" s="16" t="s">
        <v>107</v>
      </c>
      <c r="B85" s="20" t="s">
        <v>108</v>
      </c>
      <c r="C85" s="2">
        <v>-10247.740000000002</v>
      </c>
      <c r="D85" s="5"/>
      <c r="E85" s="2">
        <f t="shared" si="1"/>
        <v>10247.740000000002</v>
      </c>
    </row>
    <row r="86" spans="1:11" x14ac:dyDescent="0.25">
      <c r="A86" s="16" t="s">
        <v>277</v>
      </c>
      <c r="B86" s="16" t="s">
        <v>277</v>
      </c>
      <c r="D86" s="5">
        <v>-15931</v>
      </c>
      <c r="E86" s="2">
        <f t="shared" si="1"/>
        <v>-15931</v>
      </c>
    </row>
    <row r="87" spans="1:11" x14ac:dyDescent="0.25">
      <c r="A87" s="16" t="s">
        <v>30</v>
      </c>
      <c r="B87" s="20" t="s">
        <v>97</v>
      </c>
      <c r="C87" s="2">
        <v>-472.3</v>
      </c>
      <c r="D87" s="5">
        <v>-472</v>
      </c>
      <c r="E87" s="2">
        <f t="shared" si="1"/>
        <v>0.30000000000001137</v>
      </c>
    </row>
    <row r="88" spans="1:11" x14ac:dyDescent="0.25">
      <c r="A88" s="16" t="s">
        <v>31</v>
      </c>
      <c r="B88" s="20" t="s">
        <v>98</v>
      </c>
      <c r="C88" s="2">
        <v>-7043.39</v>
      </c>
      <c r="D88" s="5"/>
      <c r="E88" s="2">
        <f t="shared" si="1"/>
        <v>7043.39</v>
      </c>
    </row>
    <row r="89" spans="1:11" x14ac:dyDescent="0.25">
      <c r="A89" s="16" t="s">
        <v>124</v>
      </c>
      <c r="B89" s="20" t="s">
        <v>125</v>
      </c>
      <c r="C89" s="2">
        <v>-156560</v>
      </c>
      <c r="D89" s="5">
        <v>-107465</v>
      </c>
      <c r="E89" s="2">
        <f t="shared" si="1"/>
        <v>49095</v>
      </c>
    </row>
    <row r="90" spans="1:11" x14ac:dyDescent="0.25">
      <c r="A90" s="16" t="s">
        <v>278</v>
      </c>
      <c r="B90" s="20" t="s">
        <v>279</v>
      </c>
      <c r="C90" s="5"/>
      <c r="D90" s="2">
        <v>-1831500</v>
      </c>
      <c r="E90" s="2">
        <f t="shared" si="1"/>
        <v>-1831500</v>
      </c>
    </row>
    <row r="91" spans="1:11" x14ac:dyDescent="0.25">
      <c r="A91" s="16" t="s">
        <v>280</v>
      </c>
      <c r="B91" s="20" t="s">
        <v>281</v>
      </c>
      <c r="D91" s="5">
        <v>-326129</v>
      </c>
      <c r="E91" s="2">
        <f t="shared" si="1"/>
        <v>-326129</v>
      </c>
    </row>
    <row r="92" spans="1:11" x14ac:dyDescent="0.25">
      <c r="A92" s="16" t="s">
        <v>242</v>
      </c>
      <c r="B92" s="20" t="s">
        <v>247</v>
      </c>
      <c r="C92" s="5">
        <v>0</v>
      </c>
      <c r="D92" s="2">
        <v>-45500</v>
      </c>
      <c r="E92" s="2">
        <f t="shared" si="1"/>
        <v>-45500</v>
      </c>
    </row>
    <row r="93" spans="1:11" x14ac:dyDescent="0.25">
      <c r="A93" s="16" t="s">
        <v>243</v>
      </c>
      <c r="B93" s="20" t="s">
        <v>248</v>
      </c>
      <c r="C93" s="5">
        <v>0</v>
      </c>
      <c r="D93" s="2">
        <v>-39454</v>
      </c>
      <c r="E93" s="2">
        <f t="shared" si="1"/>
        <v>-39454</v>
      </c>
    </row>
    <row r="94" spans="1:11" x14ac:dyDescent="0.25">
      <c r="A94" s="16" t="s">
        <v>209</v>
      </c>
      <c r="B94" s="20" t="s">
        <v>99</v>
      </c>
      <c r="C94" s="5">
        <v>-651000</v>
      </c>
      <c r="E94" s="2">
        <f t="shared" si="1"/>
        <v>651000</v>
      </c>
    </row>
    <row r="95" spans="1:11" x14ac:dyDescent="0.25">
      <c r="A95" s="16" t="s">
        <v>210</v>
      </c>
      <c r="B95" s="20" t="s">
        <v>100</v>
      </c>
      <c r="C95" s="5">
        <v>-324000</v>
      </c>
      <c r="E95" s="2">
        <f t="shared" si="1"/>
        <v>324000</v>
      </c>
    </row>
    <row r="96" spans="1:11" x14ac:dyDescent="0.25">
      <c r="A96" s="16" t="s">
        <v>211</v>
      </c>
      <c r="B96" s="20" t="s">
        <v>101</v>
      </c>
      <c r="C96" s="2">
        <v>-809000</v>
      </c>
      <c r="D96" s="5"/>
      <c r="E96" s="2">
        <f t="shared" si="1"/>
        <v>809000</v>
      </c>
    </row>
    <row r="97" spans="1:5" x14ac:dyDescent="0.25">
      <c r="A97" s="16" t="s">
        <v>212</v>
      </c>
      <c r="B97" s="20" t="s">
        <v>102</v>
      </c>
      <c r="C97" s="2">
        <v>-295354.46000000002</v>
      </c>
      <c r="D97" s="5"/>
      <c r="E97" s="2">
        <f t="shared" si="1"/>
        <v>295354.46000000002</v>
      </c>
    </row>
    <row r="98" spans="1:5" x14ac:dyDescent="0.25">
      <c r="A98" s="16" t="s">
        <v>244</v>
      </c>
      <c r="B98" s="20" t="s">
        <v>249</v>
      </c>
      <c r="C98" s="2">
        <v>0</v>
      </c>
      <c r="D98" s="5"/>
      <c r="E98" s="2">
        <f t="shared" si="1"/>
        <v>0</v>
      </c>
    </row>
    <row r="99" spans="1:5" x14ac:dyDescent="0.25">
      <c r="A99" s="16" t="s">
        <v>37</v>
      </c>
      <c r="B99" s="20">
        <v>215.1</v>
      </c>
      <c r="C99" s="2">
        <v>-20618.880000000005</v>
      </c>
      <c r="D99" s="5">
        <v>-436846.95</v>
      </c>
      <c r="E99" s="2">
        <f t="shared" si="1"/>
        <v>-416228.07</v>
      </c>
    </row>
    <row r="100" spans="1:5" x14ac:dyDescent="0.25">
      <c r="A100" s="16" t="s">
        <v>38</v>
      </c>
      <c r="B100" s="20">
        <v>215</v>
      </c>
      <c r="C100" s="2">
        <f>6690193.59+697936.07</f>
        <v>7388129.6600000001</v>
      </c>
      <c r="D100" s="5">
        <v>-23087466.449999999</v>
      </c>
      <c r="E100" s="2">
        <f t="shared" si="1"/>
        <v>-30475596.109999999</v>
      </c>
    </row>
    <row r="101" spans="1:5" x14ac:dyDescent="0.25">
      <c r="A101" s="16" t="s">
        <v>39</v>
      </c>
      <c r="B101" s="20" t="s">
        <v>103</v>
      </c>
      <c r="C101" s="2">
        <v>-27064993.5</v>
      </c>
      <c r="D101" s="5"/>
      <c r="E101" s="2">
        <f t="shared" si="1"/>
        <v>27064993.5</v>
      </c>
    </row>
    <row r="102" spans="1:5" x14ac:dyDescent="0.25">
      <c r="A102" s="16" t="s">
        <v>40</v>
      </c>
      <c r="B102" s="20" t="s">
        <v>104</v>
      </c>
      <c r="C102" s="5">
        <v>-2823144.54</v>
      </c>
      <c r="E102" s="2">
        <f t="shared" si="1"/>
        <v>2823144.54</v>
      </c>
    </row>
    <row r="103" spans="1:5" x14ac:dyDescent="0.25">
      <c r="B103" s="20"/>
      <c r="C103" s="2">
        <f>SUM(C7:C102)</f>
        <v>-8.3819031715393066E-9</v>
      </c>
      <c r="D103" s="2">
        <f>SUM(D7:D102)</f>
        <v>0</v>
      </c>
      <c r="E103" s="2">
        <f t="shared" si="1"/>
        <v>8.3819031715393066E-9</v>
      </c>
    </row>
    <row r="104" spans="1:5" x14ac:dyDescent="0.25">
      <c r="A104" s="24"/>
      <c r="B104" s="20"/>
      <c r="C104" s="5"/>
      <c r="D104" s="14"/>
    </row>
    <row r="105" spans="1:5" x14ac:dyDescent="0.25">
      <c r="B105" s="20"/>
      <c r="C105" s="5"/>
    </row>
    <row r="106" spans="1:5" x14ac:dyDescent="0.25">
      <c r="B106" s="20"/>
      <c r="C106" s="5"/>
    </row>
    <row r="107" spans="1:5" x14ac:dyDescent="0.25">
      <c r="B107" s="20"/>
      <c r="C107" s="5"/>
    </row>
    <row r="108" spans="1:5" x14ac:dyDescent="0.25">
      <c r="B108" s="20"/>
      <c r="D108" s="5"/>
    </row>
    <row r="109" spans="1:5" x14ac:dyDescent="0.25">
      <c r="B109" s="20"/>
      <c r="C109" s="5"/>
    </row>
    <row r="110" spans="1:5" x14ac:dyDescent="0.25">
      <c r="B110" s="20"/>
      <c r="D110" s="5"/>
    </row>
    <row r="111" spans="1:5" x14ac:dyDescent="0.25">
      <c r="B111" s="20"/>
      <c r="C111" s="5"/>
    </row>
    <row r="112" spans="1:5" x14ac:dyDescent="0.25">
      <c r="B112" s="20"/>
      <c r="D112" s="5"/>
    </row>
    <row r="113" spans="2:4" x14ac:dyDescent="0.25">
      <c r="B113" s="20"/>
      <c r="C113" s="5"/>
    </row>
    <row r="114" spans="2:4" x14ac:dyDescent="0.25">
      <c r="B114" s="20"/>
      <c r="D114" s="5"/>
    </row>
    <row r="115" spans="2:4" x14ac:dyDescent="0.25">
      <c r="B115" s="20"/>
      <c r="C115" s="5"/>
    </row>
    <row r="116" spans="2:4" x14ac:dyDescent="0.25">
      <c r="B116" s="20"/>
      <c r="D116" s="5"/>
    </row>
    <row r="117" spans="2:4" x14ac:dyDescent="0.25">
      <c r="B117" s="20"/>
      <c r="C117" s="5"/>
    </row>
    <row r="118" spans="2:4" x14ac:dyDescent="0.25">
      <c r="B118" s="20"/>
      <c r="C118" s="5"/>
    </row>
    <row r="119" spans="2:4" x14ac:dyDescent="0.25">
      <c r="B119" s="20"/>
      <c r="C119" s="5"/>
    </row>
    <row r="120" spans="2:4" x14ac:dyDescent="0.25">
      <c r="B120" s="20"/>
      <c r="C120" s="5"/>
    </row>
    <row r="121" spans="2:4" x14ac:dyDescent="0.25">
      <c r="B121" s="20"/>
      <c r="C121" s="5"/>
    </row>
    <row r="122" spans="2:4" x14ac:dyDescent="0.25">
      <c r="B122" s="20"/>
      <c r="C122" s="5"/>
    </row>
    <row r="123" spans="2:4" x14ac:dyDescent="0.25">
      <c r="B123" s="20"/>
      <c r="C123" s="5"/>
    </row>
    <row r="124" spans="2:4" x14ac:dyDescent="0.25">
      <c r="B124" s="20"/>
      <c r="D124" s="5"/>
    </row>
    <row r="125" spans="2:4" x14ac:dyDescent="0.25">
      <c r="B125" s="20"/>
      <c r="C125" s="5"/>
    </row>
    <row r="126" spans="2:4" x14ac:dyDescent="0.25">
      <c r="B126" s="20"/>
      <c r="C126" s="5"/>
    </row>
    <row r="127" spans="2:4" x14ac:dyDescent="0.25">
      <c r="B127" s="20"/>
      <c r="C127" s="5"/>
    </row>
    <row r="128" spans="2:4" x14ac:dyDescent="0.25">
      <c r="B128" s="20"/>
      <c r="C128" s="5"/>
    </row>
    <row r="129" spans="1:4" x14ac:dyDescent="0.25">
      <c r="B129" s="20"/>
      <c r="D129" s="5"/>
    </row>
    <row r="130" spans="1:4" x14ac:dyDescent="0.25">
      <c r="B130" s="20"/>
      <c r="C130" s="5"/>
    </row>
    <row r="131" spans="1:4" x14ac:dyDescent="0.25">
      <c r="B131" s="25"/>
      <c r="D131" s="5"/>
    </row>
    <row r="132" spans="1:4" x14ac:dyDescent="0.25">
      <c r="B132" s="25"/>
      <c r="C132" s="5"/>
    </row>
    <row r="133" spans="1:4" x14ac:dyDescent="0.25">
      <c r="B133" s="20"/>
      <c r="D133" s="5"/>
    </row>
    <row r="134" spans="1:4" x14ac:dyDescent="0.25">
      <c r="B134" s="20"/>
      <c r="D134" s="5"/>
    </row>
    <row r="135" spans="1:4" x14ac:dyDescent="0.25">
      <c r="B135" s="20"/>
      <c r="D135" s="5"/>
    </row>
    <row r="136" spans="1:4" x14ac:dyDescent="0.25">
      <c r="A136" s="24"/>
      <c r="B136" s="20"/>
      <c r="D136" s="5"/>
    </row>
    <row r="137" spans="1:4" x14ac:dyDescent="0.25">
      <c r="A137" s="24"/>
      <c r="B137" s="20"/>
      <c r="C137" s="8"/>
    </row>
    <row r="138" spans="1:4" x14ac:dyDescent="0.25">
      <c r="A138" s="24"/>
      <c r="B138" s="20"/>
      <c r="D138" s="5"/>
    </row>
    <row r="139" spans="1:4" x14ac:dyDescent="0.25">
      <c r="A139" s="24"/>
      <c r="B139" s="20"/>
      <c r="D139" s="5"/>
    </row>
    <row r="140" spans="1:4" x14ac:dyDescent="0.25">
      <c r="B140" s="20"/>
      <c r="D140" s="5"/>
    </row>
    <row r="141" spans="1:4" x14ac:dyDescent="0.25">
      <c r="B141" s="20"/>
    </row>
    <row r="142" spans="1:4" x14ac:dyDescent="0.25">
      <c r="B142" s="20"/>
    </row>
    <row r="143" spans="1:4" x14ac:dyDescent="0.25">
      <c r="B143" s="20"/>
    </row>
    <row r="144" spans="1:4" x14ac:dyDescent="0.25">
      <c r="A144" s="24"/>
      <c r="B144" s="20"/>
    </row>
    <row r="145" spans="1:2" x14ac:dyDescent="0.25">
      <c r="B145" s="20"/>
    </row>
    <row r="146" spans="1:2" x14ac:dyDescent="0.25">
      <c r="B146" s="25"/>
    </row>
    <row r="147" spans="1:2" x14ac:dyDescent="0.25">
      <c r="B147" s="25"/>
    </row>
    <row r="148" spans="1:2" x14ac:dyDescent="0.25">
      <c r="B148" s="25"/>
    </row>
    <row r="149" spans="1:2" x14ac:dyDescent="0.25">
      <c r="B149" s="20"/>
    </row>
    <row r="150" spans="1:2" x14ac:dyDescent="0.25">
      <c r="A150" s="24"/>
      <c r="B150" s="20"/>
    </row>
    <row r="151" spans="1:2" x14ac:dyDescent="0.25">
      <c r="B151" s="20"/>
    </row>
    <row r="152" spans="1:2" x14ac:dyDescent="0.25">
      <c r="A152" s="24"/>
      <c r="B152" s="20"/>
    </row>
    <row r="153" spans="1:2" x14ac:dyDescent="0.25">
      <c r="B153" s="20"/>
    </row>
    <row r="154" spans="1:2" x14ac:dyDescent="0.25">
      <c r="B154" s="20"/>
    </row>
    <row r="155" spans="1:2" x14ac:dyDescent="0.25">
      <c r="B155" s="20"/>
    </row>
    <row r="156" spans="1:2" x14ac:dyDescent="0.25">
      <c r="B156" s="20"/>
    </row>
    <row r="157" spans="1:2" x14ac:dyDescent="0.25">
      <c r="B157" s="20"/>
    </row>
    <row r="158" spans="1:2" x14ac:dyDescent="0.25">
      <c r="B158" s="20"/>
    </row>
    <row r="159" spans="1:2" x14ac:dyDescent="0.25">
      <c r="B159" s="20"/>
    </row>
    <row r="160" spans="1:2" x14ac:dyDescent="0.25">
      <c r="B160" s="20"/>
    </row>
    <row r="161" spans="1:2" x14ac:dyDescent="0.25">
      <c r="B161" s="20"/>
    </row>
    <row r="162" spans="1:2" x14ac:dyDescent="0.25">
      <c r="A162" s="24"/>
      <c r="B162" s="20"/>
    </row>
    <row r="163" spans="1:2" x14ac:dyDescent="0.25">
      <c r="A163" s="24"/>
      <c r="B163" s="20"/>
    </row>
    <row r="164" spans="1:2" x14ac:dyDescent="0.25">
      <c r="B164" s="20"/>
    </row>
    <row r="165" spans="1:2" x14ac:dyDescent="0.25">
      <c r="B165" s="20"/>
    </row>
    <row r="166" spans="1:2" x14ac:dyDescent="0.25">
      <c r="A166" s="24"/>
      <c r="B166" s="20"/>
    </row>
    <row r="167" spans="1:2" x14ac:dyDescent="0.25">
      <c r="A167" s="24"/>
      <c r="B167" s="20"/>
    </row>
    <row r="168" spans="1:2" x14ac:dyDescent="0.25">
      <c r="A168" s="24"/>
      <c r="B168" s="20"/>
    </row>
    <row r="169" spans="1:2" x14ac:dyDescent="0.25">
      <c r="A169" s="24"/>
      <c r="B169" s="20"/>
    </row>
    <row r="170" spans="1:2" x14ac:dyDescent="0.25">
      <c r="A170" s="24"/>
      <c r="B170" s="20"/>
    </row>
    <row r="171" spans="1:2" x14ac:dyDescent="0.25">
      <c r="A171" s="24"/>
      <c r="B171" s="20"/>
    </row>
    <row r="172" spans="1:2" x14ac:dyDescent="0.25">
      <c r="A172" s="24"/>
      <c r="B172" s="20"/>
    </row>
    <row r="173" spans="1:2" x14ac:dyDescent="0.25">
      <c r="A173" s="24"/>
      <c r="B173" s="20"/>
    </row>
    <row r="174" spans="1:2" x14ac:dyDescent="0.25">
      <c r="A174" s="24"/>
      <c r="B174" s="20"/>
    </row>
    <row r="175" spans="1:2" x14ac:dyDescent="0.25">
      <c r="A175" s="24"/>
      <c r="B175" s="20"/>
    </row>
    <row r="176" spans="1:2" x14ac:dyDescent="0.25">
      <c r="A176" s="24"/>
      <c r="B176" s="20"/>
    </row>
    <row r="177" spans="1:2" x14ac:dyDescent="0.25">
      <c r="A177" s="24"/>
      <c r="B177" s="20"/>
    </row>
    <row r="178" spans="1:2" x14ac:dyDescent="0.25">
      <c r="A178" s="24"/>
      <c r="B178" s="20"/>
    </row>
    <row r="179" spans="1:2" x14ac:dyDescent="0.25">
      <c r="A179" s="24"/>
      <c r="B179" s="20"/>
    </row>
    <row r="180" spans="1:2" x14ac:dyDescent="0.25">
      <c r="A180" s="24"/>
      <c r="B180" s="20"/>
    </row>
    <row r="181" spans="1:2" x14ac:dyDescent="0.25">
      <c r="A181" s="24"/>
      <c r="B181" s="20"/>
    </row>
    <row r="182" spans="1:2" x14ac:dyDescent="0.25">
      <c r="A182" s="24"/>
      <c r="B182" s="20"/>
    </row>
    <row r="183" spans="1:2" x14ac:dyDescent="0.25">
      <c r="A183" s="24"/>
      <c r="B183" s="20"/>
    </row>
    <row r="184" spans="1:2" x14ac:dyDescent="0.25">
      <c r="B184" s="20"/>
    </row>
    <row r="185" spans="1:2" x14ac:dyDescent="0.25">
      <c r="A185" s="24"/>
      <c r="B185" s="20"/>
    </row>
    <row r="186" spans="1:2" x14ac:dyDescent="0.25">
      <c r="A186" s="24"/>
      <c r="B186" s="20"/>
    </row>
    <row r="187" spans="1:2" x14ac:dyDescent="0.25">
      <c r="A187" s="24"/>
      <c r="B187" s="20"/>
    </row>
    <row r="188" spans="1:2" x14ac:dyDescent="0.25">
      <c r="A188" s="24"/>
      <c r="B188" s="20"/>
    </row>
    <row r="189" spans="1:2" x14ac:dyDescent="0.25">
      <c r="B189" s="20"/>
    </row>
    <row r="190" spans="1:2" x14ac:dyDescent="0.25">
      <c r="B190" s="20"/>
    </row>
    <row r="191" spans="1:2" x14ac:dyDescent="0.25">
      <c r="B191" s="20"/>
    </row>
    <row r="192" spans="1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</sheetData>
  <sortState xmlns:xlrd2="http://schemas.microsoft.com/office/spreadsheetml/2017/richdata2" ref="H7:J84">
    <sortCondition ref="J7:J8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2"/>
  <sheetViews>
    <sheetView workbookViewId="0">
      <selection activeCell="L61" sqref="I1:L61"/>
    </sheetView>
  </sheetViews>
  <sheetFormatPr defaultRowHeight="15" x14ac:dyDescent="0.25"/>
  <cols>
    <col min="3" max="3" width="15" style="2" bestFit="1" customWidth="1"/>
    <col min="4" max="4" width="12.28515625" bestFit="1" customWidth="1"/>
    <col min="5" max="5" width="15" bestFit="1" customWidth="1"/>
    <col min="9" max="9" width="33.5703125" bestFit="1" customWidth="1"/>
    <col min="10" max="10" width="8.5703125" customWidth="1"/>
    <col min="11" max="11" width="15" style="2" bestFit="1" customWidth="1"/>
  </cols>
  <sheetData>
    <row r="1" spans="1:12" x14ac:dyDescent="0.25">
      <c r="A1">
        <v>131.5</v>
      </c>
      <c r="B1" t="s">
        <v>10</v>
      </c>
      <c r="C1" s="2">
        <v>-315.48</v>
      </c>
      <c r="D1">
        <v>-649.87</v>
      </c>
      <c r="E1" s="3">
        <v>334.39</v>
      </c>
      <c r="I1" t="s">
        <v>39</v>
      </c>
      <c r="J1" t="s">
        <v>103</v>
      </c>
      <c r="L1">
        <v>25333129.52</v>
      </c>
    </row>
    <row r="2" spans="1:12" x14ac:dyDescent="0.25">
      <c r="A2">
        <v>141</v>
      </c>
      <c r="B2" t="s">
        <v>13</v>
      </c>
      <c r="C2" s="2">
        <v>294546.27000000008</v>
      </c>
      <c r="D2">
        <v>13599.58</v>
      </c>
      <c r="E2" s="3">
        <v>280946.69000000006</v>
      </c>
      <c r="I2" t="s">
        <v>159</v>
      </c>
      <c r="J2">
        <v>331.1</v>
      </c>
      <c r="L2">
        <v>4476950.5</v>
      </c>
    </row>
    <row r="3" spans="1:12" x14ac:dyDescent="0.25">
      <c r="A3" t="s">
        <v>87</v>
      </c>
      <c r="B3" t="s">
        <v>14</v>
      </c>
      <c r="C3" s="2">
        <v>5505.79</v>
      </c>
      <c r="E3" s="3">
        <v>5505.79</v>
      </c>
      <c r="I3" t="s">
        <v>40</v>
      </c>
      <c r="J3" t="s">
        <v>104</v>
      </c>
      <c r="L3">
        <v>2823144.54</v>
      </c>
    </row>
    <row r="4" spans="1:12" x14ac:dyDescent="0.25">
      <c r="A4" t="s">
        <v>88</v>
      </c>
      <c r="B4" t="s">
        <v>15</v>
      </c>
      <c r="C4" s="2">
        <v>-153098.97999999998</v>
      </c>
      <c r="E4" s="3">
        <v>-153098.97999999998</v>
      </c>
      <c r="I4" t="s">
        <v>211</v>
      </c>
      <c r="J4" t="s">
        <v>101</v>
      </c>
      <c r="L4">
        <v>878500</v>
      </c>
    </row>
    <row r="5" spans="1:12" x14ac:dyDescent="0.25">
      <c r="A5" t="s">
        <v>89</v>
      </c>
      <c r="B5" t="s">
        <v>16</v>
      </c>
      <c r="C5" s="2">
        <v>-4868.840000000002</v>
      </c>
      <c r="E5" s="3">
        <v>-4868.840000000002</v>
      </c>
      <c r="I5" t="s">
        <v>209</v>
      </c>
      <c r="J5" t="s">
        <v>99</v>
      </c>
      <c r="L5">
        <v>711000</v>
      </c>
    </row>
    <row r="6" spans="1:12" x14ac:dyDescent="0.25">
      <c r="A6" t="s">
        <v>216</v>
      </c>
      <c r="B6" t="s">
        <v>217</v>
      </c>
      <c r="C6" s="2">
        <v>-21503.460000000003</v>
      </c>
      <c r="E6" s="3">
        <v>-21503.460000000003</v>
      </c>
      <c r="I6" t="s">
        <v>21</v>
      </c>
      <c r="J6">
        <v>101</v>
      </c>
      <c r="L6">
        <v>673587.51</v>
      </c>
    </row>
    <row r="7" spans="1:12" x14ac:dyDescent="0.25">
      <c r="A7" t="s">
        <v>91</v>
      </c>
      <c r="B7" t="s">
        <v>18</v>
      </c>
      <c r="C7" s="2">
        <v>14398</v>
      </c>
      <c r="E7" s="3">
        <v>14398</v>
      </c>
      <c r="I7" t="s">
        <v>157</v>
      </c>
      <c r="J7">
        <v>320.10000000000002</v>
      </c>
      <c r="L7">
        <v>494690.33</v>
      </c>
    </row>
    <row r="8" spans="1:12" x14ac:dyDescent="0.25">
      <c r="A8">
        <v>1120</v>
      </c>
      <c r="B8" t="s">
        <v>19</v>
      </c>
      <c r="C8" s="2">
        <v>0</v>
      </c>
      <c r="D8">
        <v>413.31</v>
      </c>
      <c r="E8" s="3">
        <v>-413.31</v>
      </c>
      <c r="I8" t="s">
        <v>212</v>
      </c>
      <c r="J8" t="s">
        <v>102</v>
      </c>
      <c r="L8">
        <v>450462.57</v>
      </c>
    </row>
    <row r="9" spans="1:12" x14ac:dyDescent="0.25">
      <c r="A9" t="s">
        <v>92</v>
      </c>
      <c r="B9" t="s">
        <v>20</v>
      </c>
      <c r="C9" s="2">
        <v>9075.7099999999991</v>
      </c>
      <c r="E9" s="3">
        <v>9075.7099999999991</v>
      </c>
      <c r="I9" t="s">
        <v>210</v>
      </c>
      <c r="J9" t="s">
        <v>100</v>
      </c>
      <c r="L9">
        <v>373000</v>
      </c>
    </row>
    <row r="10" spans="1:12" x14ac:dyDescent="0.25">
      <c r="A10" t="s">
        <v>174</v>
      </c>
      <c r="B10" t="s">
        <v>173</v>
      </c>
      <c r="C10" s="2">
        <v>2815.3500000000004</v>
      </c>
      <c r="E10" s="3">
        <v>2815.3500000000004</v>
      </c>
      <c r="I10" t="s">
        <v>154</v>
      </c>
      <c r="J10" t="s">
        <v>167</v>
      </c>
      <c r="L10">
        <v>232038.00000000003</v>
      </c>
    </row>
    <row r="11" spans="1:12" x14ac:dyDescent="0.25">
      <c r="A11">
        <v>303</v>
      </c>
      <c r="B11" t="s">
        <v>134</v>
      </c>
      <c r="C11" s="2">
        <v>20854.5</v>
      </c>
      <c r="D11">
        <v>6831.12</v>
      </c>
      <c r="E11" s="3">
        <v>14023.380000000001</v>
      </c>
      <c r="I11" t="s">
        <v>15</v>
      </c>
      <c r="J11" t="s">
        <v>88</v>
      </c>
      <c r="L11">
        <v>153098.97999999998</v>
      </c>
    </row>
    <row r="12" spans="1:12" x14ac:dyDescent="0.25">
      <c r="A12">
        <v>309</v>
      </c>
      <c r="B12" t="s">
        <v>135</v>
      </c>
      <c r="C12" s="2">
        <v>39625.519999999997</v>
      </c>
      <c r="E12" s="3">
        <v>39625.519999999997</v>
      </c>
      <c r="I12" t="s">
        <v>24</v>
      </c>
      <c r="J12">
        <v>231</v>
      </c>
      <c r="L12">
        <v>140551.95000000001</v>
      </c>
    </row>
    <row r="13" spans="1:12" x14ac:dyDescent="0.25">
      <c r="A13">
        <v>309.10000000000002</v>
      </c>
      <c r="B13" t="s">
        <v>155</v>
      </c>
      <c r="C13" s="2">
        <v>-6794.66</v>
      </c>
      <c r="E13" s="3">
        <v>-6794.66</v>
      </c>
      <c r="I13" t="s">
        <v>161</v>
      </c>
      <c r="J13">
        <v>334.1</v>
      </c>
      <c r="L13">
        <v>100955.89</v>
      </c>
    </row>
    <row r="14" spans="1:12" x14ac:dyDescent="0.25">
      <c r="A14">
        <v>311</v>
      </c>
      <c r="B14" t="s">
        <v>136</v>
      </c>
      <c r="C14" s="2">
        <v>3370.96</v>
      </c>
      <c r="D14">
        <v>2015.68</v>
      </c>
      <c r="E14" s="3">
        <v>1355.28</v>
      </c>
      <c r="I14" t="s">
        <v>124</v>
      </c>
      <c r="J14" t="s">
        <v>125</v>
      </c>
      <c r="L14">
        <v>74640</v>
      </c>
    </row>
    <row r="15" spans="1:12" x14ac:dyDescent="0.25">
      <c r="A15">
        <v>311.10000000000002</v>
      </c>
      <c r="B15" t="s">
        <v>156</v>
      </c>
      <c r="C15" s="2">
        <v>-578.03</v>
      </c>
      <c r="E15" s="3">
        <v>-578.03</v>
      </c>
      <c r="I15" t="s">
        <v>166</v>
      </c>
      <c r="J15">
        <v>348.1</v>
      </c>
      <c r="L15">
        <v>72833.8</v>
      </c>
    </row>
    <row r="16" spans="1:12" x14ac:dyDescent="0.25">
      <c r="A16">
        <v>320</v>
      </c>
      <c r="B16" t="s">
        <v>137</v>
      </c>
      <c r="C16" s="2">
        <v>2884970.75</v>
      </c>
      <c r="D16">
        <v>15496.38</v>
      </c>
      <c r="E16" s="3">
        <v>2869474.37</v>
      </c>
      <c r="I16" t="s">
        <v>164</v>
      </c>
      <c r="J16">
        <v>341.1</v>
      </c>
      <c r="L16">
        <v>59513.29</v>
      </c>
    </row>
    <row r="17" spans="1:12" x14ac:dyDescent="0.25">
      <c r="A17">
        <v>320.10000000000002</v>
      </c>
      <c r="B17" t="s">
        <v>157</v>
      </c>
      <c r="C17" s="2">
        <v>-494690.33</v>
      </c>
      <c r="E17" s="3">
        <v>-494690.33</v>
      </c>
      <c r="I17" t="s">
        <v>158</v>
      </c>
      <c r="J17">
        <v>330.1</v>
      </c>
      <c r="L17">
        <v>55504.25</v>
      </c>
    </row>
    <row r="18" spans="1:12" x14ac:dyDescent="0.25">
      <c r="A18">
        <v>330</v>
      </c>
      <c r="B18" t="s">
        <v>138</v>
      </c>
      <c r="C18" s="2">
        <v>323693.64</v>
      </c>
      <c r="E18" s="3">
        <v>323693.64</v>
      </c>
      <c r="I18" t="s">
        <v>160</v>
      </c>
      <c r="J18">
        <v>333.1</v>
      </c>
      <c r="L18">
        <v>27177.89</v>
      </c>
    </row>
    <row r="19" spans="1:12" x14ac:dyDescent="0.25">
      <c r="A19">
        <v>330.1</v>
      </c>
      <c r="B19" t="s">
        <v>158</v>
      </c>
      <c r="C19" s="2">
        <v>-55504.25</v>
      </c>
      <c r="E19" s="3">
        <v>-55504.25</v>
      </c>
      <c r="I19" t="s">
        <v>177</v>
      </c>
      <c r="J19">
        <v>2110</v>
      </c>
      <c r="L19">
        <v>22564.59</v>
      </c>
    </row>
    <row r="20" spans="1:12" x14ac:dyDescent="0.25">
      <c r="A20">
        <v>331</v>
      </c>
      <c r="B20" t="s">
        <v>139</v>
      </c>
      <c r="C20" s="2">
        <v>26109003.120000001</v>
      </c>
      <c r="E20" s="3">
        <v>26109003.120000001</v>
      </c>
      <c r="I20" t="s">
        <v>217</v>
      </c>
      <c r="J20" t="s">
        <v>216</v>
      </c>
      <c r="L20">
        <v>21503.460000000003</v>
      </c>
    </row>
    <row r="21" spans="1:12" x14ac:dyDescent="0.25">
      <c r="A21">
        <v>331.1</v>
      </c>
      <c r="B21" t="s">
        <v>159</v>
      </c>
      <c r="C21" s="2">
        <v>-4476950.5</v>
      </c>
      <c r="E21" s="3">
        <v>-4476950.5</v>
      </c>
      <c r="I21" t="s">
        <v>25</v>
      </c>
      <c r="J21" t="s">
        <v>116</v>
      </c>
      <c r="L21">
        <v>14398</v>
      </c>
    </row>
    <row r="22" spans="1:12" x14ac:dyDescent="0.25">
      <c r="A22">
        <v>333</v>
      </c>
      <c r="B22" t="s">
        <v>140</v>
      </c>
      <c r="C22" s="2">
        <v>158497.92000000001</v>
      </c>
      <c r="E22" s="3">
        <v>158497.92000000001</v>
      </c>
      <c r="I22" t="s">
        <v>163</v>
      </c>
      <c r="J22">
        <v>340.1</v>
      </c>
      <c r="L22">
        <v>12845.339999999998</v>
      </c>
    </row>
    <row r="23" spans="1:12" x14ac:dyDescent="0.25">
      <c r="A23">
        <v>333.1</v>
      </c>
      <c r="B23" t="s">
        <v>160</v>
      </c>
      <c r="C23" s="2">
        <v>-27177.89</v>
      </c>
      <c r="E23" s="3">
        <v>-27177.89</v>
      </c>
      <c r="I23" t="s">
        <v>162</v>
      </c>
      <c r="J23">
        <v>335.1</v>
      </c>
      <c r="L23">
        <v>11482.04</v>
      </c>
    </row>
    <row r="24" spans="1:12" x14ac:dyDescent="0.25">
      <c r="A24">
        <v>334</v>
      </c>
      <c r="B24" t="s">
        <v>141</v>
      </c>
      <c r="C24" s="2">
        <v>588761.88</v>
      </c>
      <c r="D24">
        <v>136640.78</v>
      </c>
      <c r="E24" s="3">
        <v>452121.1</v>
      </c>
      <c r="I24" t="s">
        <v>155</v>
      </c>
      <c r="J24">
        <v>309.10000000000002</v>
      </c>
      <c r="L24">
        <v>6794.66</v>
      </c>
    </row>
    <row r="25" spans="1:12" x14ac:dyDescent="0.25">
      <c r="A25">
        <v>334.1</v>
      </c>
      <c r="B25" t="s">
        <v>161</v>
      </c>
      <c r="C25" s="2">
        <v>-100955.89</v>
      </c>
      <c r="E25" s="3">
        <v>-100955.89</v>
      </c>
      <c r="I25" t="s">
        <v>16</v>
      </c>
      <c r="J25" t="s">
        <v>89</v>
      </c>
      <c r="L25">
        <v>4868.840000000002</v>
      </c>
    </row>
    <row r="26" spans="1:12" x14ac:dyDescent="0.25">
      <c r="A26">
        <v>335</v>
      </c>
      <c r="B26" t="s">
        <v>142</v>
      </c>
      <c r="C26" s="2">
        <v>66961.860000000015</v>
      </c>
      <c r="E26" s="3">
        <v>66961.860000000015</v>
      </c>
      <c r="I26" t="s">
        <v>107</v>
      </c>
      <c r="J26" t="s">
        <v>108</v>
      </c>
      <c r="L26">
        <v>4470.59</v>
      </c>
    </row>
    <row r="27" spans="1:12" x14ac:dyDescent="0.25">
      <c r="A27">
        <v>335.1</v>
      </c>
      <c r="B27" t="s">
        <v>162</v>
      </c>
      <c r="C27" s="2">
        <v>-11482.04</v>
      </c>
      <c r="E27" s="3">
        <v>-11482.04</v>
      </c>
      <c r="I27" t="s">
        <v>29</v>
      </c>
      <c r="J27" t="s">
        <v>96</v>
      </c>
      <c r="L27">
        <v>3480.93</v>
      </c>
    </row>
    <row r="28" spans="1:12" x14ac:dyDescent="0.25">
      <c r="A28">
        <v>340</v>
      </c>
      <c r="B28" t="s">
        <v>76</v>
      </c>
      <c r="C28" s="2">
        <v>26368.59</v>
      </c>
      <c r="E28" s="3">
        <v>26368.59</v>
      </c>
      <c r="I28" t="s">
        <v>28</v>
      </c>
      <c r="J28" t="s">
        <v>95</v>
      </c>
      <c r="L28">
        <v>3060.55</v>
      </c>
    </row>
    <row r="29" spans="1:12" x14ac:dyDescent="0.25">
      <c r="A29">
        <v>340.1</v>
      </c>
      <c r="B29" t="s">
        <v>163</v>
      </c>
      <c r="C29" s="2">
        <v>-12845.339999999998</v>
      </c>
      <c r="E29" s="3">
        <v>-12845.339999999998</v>
      </c>
      <c r="I29" t="s">
        <v>31</v>
      </c>
      <c r="J29" t="s">
        <v>98</v>
      </c>
      <c r="L29">
        <v>2885.0599999999995</v>
      </c>
    </row>
    <row r="30" spans="1:12" x14ac:dyDescent="0.25">
      <c r="A30">
        <v>341</v>
      </c>
      <c r="B30" t="s">
        <v>143</v>
      </c>
      <c r="C30" s="2">
        <v>70801.97</v>
      </c>
      <c r="D30">
        <v>5450</v>
      </c>
      <c r="E30" s="3">
        <v>65351.97</v>
      </c>
      <c r="I30" t="s">
        <v>156</v>
      </c>
      <c r="J30">
        <v>311.10000000000002</v>
      </c>
      <c r="L30">
        <v>578.03</v>
      </c>
    </row>
    <row r="31" spans="1:12" x14ac:dyDescent="0.25">
      <c r="A31">
        <v>341.1</v>
      </c>
      <c r="B31" t="s">
        <v>164</v>
      </c>
      <c r="C31" s="2">
        <v>-59513.29</v>
      </c>
      <c r="E31" s="3">
        <v>-59513.29</v>
      </c>
      <c r="I31" t="s">
        <v>30</v>
      </c>
      <c r="J31" t="s">
        <v>97</v>
      </c>
      <c r="L31">
        <v>472.3</v>
      </c>
    </row>
    <row r="32" spans="1:12" x14ac:dyDescent="0.25">
      <c r="A32">
        <v>348</v>
      </c>
      <c r="B32" t="s">
        <v>145</v>
      </c>
      <c r="C32" s="2">
        <v>126990.81</v>
      </c>
      <c r="E32" s="3">
        <v>126990.81</v>
      </c>
      <c r="I32" t="s">
        <v>19</v>
      </c>
      <c r="J32">
        <v>1120</v>
      </c>
      <c r="L32">
        <v>413.31</v>
      </c>
    </row>
    <row r="33" spans="1:12" x14ac:dyDescent="0.25">
      <c r="A33">
        <v>348.1</v>
      </c>
      <c r="B33" t="s">
        <v>166</v>
      </c>
      <c r="C33" s="2">
        <v>-72833.8</v>
      </c>
      <c r="E33" s="3">
        <v>-72833.8</v>
      </c>
      <c r="I33" t="s">
        <v>27</v>
      </c>
      <c r="J33" t="s">
        <v>94</v>
      </c>
      <c r="L33">
        <v>366.84999999999997</v>
      </c>
    </row>
    <row r="34" spans="1:12" x14ac:dyDescent="0.25">
      <c r="A34">
        <v>352.1</v>
      </c>
      <c r="B34" t="s">
        <v>147</v>
      </c>
      <c r="C34" s="2">
        <v>67302.48</v>
      </c>
      <c r="E34" s="3">
        <v>67302.48</v>
      </c>
      <c r="I34" t="s">
        <v>150</v>
      </c>
      <c r="J34">
        <v>391</v>
      </c>
      <c r="K34" s="2">
        <v>104</v>
      </c>
    </row>
    <row r="35" spans="1:12" x14ac:dyDescent="0.25">
      <c r="A35">
        <v>352.2</v>
      </c>
      <c r="B35" t="s">
        <v>148</v>
      </c>
      <c r="C35" s="2">
        <v>67302.38</v>
      </c>
      <c r="E35" s="3">
        <v>67302.38</v>
      </c>
      <c r="I35" t="s">
        <v>10</v>
      </c>
      <c r="J35">
        <v>131.5</v>
      </c>
      <c r="K35" s="2">
        <v>334.39</v>
      </c>
    </row>
    <row r="36" spans="1:12" x14ac:dyDescent="0.25">
      <c r="A36">
        <v>373</v>
      </c>
      <c r="B36" t="s">
        <v>149</v>
      </c>
      <c r="C36" s="2">
        <v>460806.33</v>
      </c>
      <c r="E36" s="3">
        <v>460806.33</v>
      </c>
      <c r="I36" t="s">
        <v>136</v>
      </c>
      <c r="J36">
        <v>311</v>
      </c>
      <c r="K36" s="2">
        <v>1355.28</v>
      </c>
    </row>
    <row r="37" spans="1:12" x14ac:dyDescent="0.25">
      <c r="A37">
        <v>391</v>
      </c>
      <c r="B37" t="s">
        <v>150</v>
      </c>
      <c r="C37" s="2">
        <v>104</v>
      </c>
      <c r="E37" s="3">
        <v>104</v>
      </c>
      <c r="I37" t="s">
        <v>173</v>
      </c>
      <c r="J37" t="s">
        <v>174</v>
      </c>
      <c r="K37" s="2">
        <v>2815.3500000000004</v>
      </c>
    </row>
    <row r="38" spans="1:12" x14ac:dyDescent="0.25">
      <c r="A38">
        <v>392</v>
      </c>
      <c r="B38" t="s">
        <v>143</v>
      </c>
      <c r="C38" s="2">
        <v>5895.83</v>
      </c>
      <c r="E38" s="3">
        <v>5895.83</v>
      </c>
      <c r="I38" t="s">
        <v>14</v>
      </c>
      <c r="J38" t="s">
        <v>87</v>
      </c>
      <c r="K38" s="2">
        <v>5505.79</v>
      </c>
    </row>
    <row r="39" spans="1:12" x14ac:dyDescent="0.25">
      <c r="A39" t="s">
        <v>168</v>
      </c>
      <c r="B39" t="s">
        <v>145</v>
      </c>
      <c r="C39" s="2">
        <v>5546.13</v>
      </c>
      <c r="E39" s="3">
        <v>5546.13</v>
      </c>
      <c r="I39" t="s">
        <v>145</v>
      </c>
      <c r="J39" t="s">
        <v>168</v>
      </c>
      <c r="K39" s="2">
        <v>5546.13</v>
      </c>
    </row>
    <row r="40" spans="1:12" x14ac:dyDescent="0.25">
      <c r="A40" t="s">
        <v>167</v>
      </c>
      <c r="B40" t="s">
        <v>154</v>
      </c>
      <c r="C40" s="2">
        <v>-232038.00000000003</v>
      </c>
      <c r="E40" s="3">
        <v>-232038.00000000003</v>
      </c>
      <c r="I40" t="s">
        <v>143</v>
      </c>
      <c r="J40">
        <v>392</v>
      </c>
      <c r="K40" s="2">
        <v>5895.83</v>
      </c>
    </row>
    <row r="41" spans="1:12" x14ac:dyDescent="0.25">
      <c r="A41">
        <v>101</v>
      </c>
      <c r="B41" t="s">
        <v>21</v>
      </c>
      <c r="C41" s="2">
        <v>0</v>
      </c>
      <c r="D41">
        <v>673587.51</v>
      </c>
      <c r="E41" s="3">
        <v>-673587.51</v>
      </c>
      <c r="I41" t="s">
        <v>20</v>
      </c>
      <c r="J41" t="s">
        <v>92</v>
      </c>
      <c r="K41" s="2">
        <v>9075.7099999999991</v>
      </c>
    </row>
    <row r="42" spans="1:12" x14ac:dyDescent="0.25">
      <c r="A42">
        <v>231</v>
      </c>
      <c r="B42" t="s">
        <v>24</v>
      </c>
      <c r="C42" s="2">
        <v>-87841.000000000015</v>
      </c>
      <c r="D42">
        <v>52710.95</v>
      </c>
      <c r="E42" s="3">
        <v>-140551.95000000001</v>
      </c>
      <c r="I42" t="s">
        <v>134</v>
      </c>
      <c r="J42">
        <v>303</v>
      </c>
      <c r="K42" s="2">
        <v>14023.380000000001</v>
      </c>
    </row>
    <row r="43" spans="1:12" x14ac:dyDescent="0.25">
      <c r="A43" t="s">
        <v>116</v>
      </c>
      <c r="B43" t="s">
        <v>25</v>
      </c>
      <c r="C43" s="2">
        <v>-14398</v>
      </c>
      <c r="E43" s="3">
        <v>-14398</v>
      </c>
      <c r="I43" t="s">
        <v>18</v>
      </c>
      <c r="J43" t="s">
        <v>91</v>
      </c>
      <c r="K43" s="2">
        <v>14398</v>
      </c>
    </row>
    <row r="44" spans="1:12" x14ac:dyDescent="0.25">
      <c r="A44">
        <v>2110</v>
      </c>
      <c r="B44" t="s">
        <v>177</v>
      </c>
      <c r="C44" s="2">
        <v>0</v>
      </c>
      <c r="D44">
        <v>22564.59</v>
      </c>
      <c r="E44" s="3">
        <v>-22564.59</v>
      </c>
      <c r="I44" t="s">
        <v>76</v>
      </c>
      <c r="J44">
        <v>340</v>
      </c>
      <c r="K44" s="2">
        <v>26368.59</v>
      </c>
    </row>
    <row r="45" spans="1:12" x14ac:dyDescent="0.25">
      <c r="A45">
        <v>2100</v>
      </c>
      <c r="B45" t="s">
        <v>72</v>
      </c>
      <c r="C45" s="2">
        <v>-3785.0700000000052</v>
      </c>
      <c r="D45">
        <v>-59055.51</v>
      </c>
      <c r="E45" s="3">
        <v>55270.439999999995</v>
      </c>
      <c r="I45" t="s">
        <v>135</v>
      </c>
      <c r="J45">
        <v>309</v>
      </c>
      <c r="K45" s="2">
        <v>39625.519999999997</v>
      </c>
    </row>
    <row r="46" spans="1:12" x14ac:dyDescent="0.25">
      <c r="A46" t="s">
        <v>94</v>
      </c>
      <c r="B46" t="s">
        <v>27</v>
      </c>
      <c r="C46" s="2">
        <v>-366.84999999999997</v>
      </c>
      <c r="E46" s="3">
        <v>-366.84999999999997</v>
      </c>
      <c r="I46" t="s">
        <v>72</v>
      </c>
      <c r="J46">
        <v>2100</v>
      </c>
      <c r="K46" s="2">
        <v>55270.439999999995</v>
      </c>
    </row>
    <row r="47" spans="1:12" x14ac:dyDescent="0.25">
      <c r="A47" t="s">
        <v>95</v>
      </c>
      <c r="B47" t="s">
        <v>28</v>
      </c>
      <c r="C47" s="2">
        <v>-3060.55</v>
      </c>
      <c r="E47" s="3">
        <v>-3060.55</v>
      </c>
      <c r="I47" t="s">
        <v>37</v>
      </c>
      <c r="J47">
        <v>215.1</v>
      </c>
      <c r="K47" s="2">
        <v>63423.07</v>
      </c>
    </row>
    <row r="48" spans="1:12" x14ac:dyDescent="0.25">
      <c r="A48" t="s">
        <v>96</v>
      </c>
      <c r="B48" t="s">
        <v>29</v>
      </c>
      <c r="C48" s="2">
        <v>-3480.93</v>
      </c>
      <c r="E48" s="3">
        <v>-3480.93</v>
      </c>
      <c r="I48" t="s">
        <v>143</v>
      </c>
      <c r="J48">
        <v>341</v>
      </c>
      <c r="K48" s="2">
        <v>65351.97</v>
      </c>
    </row>
    <row r="49" spans="1:11" x14ac:dyDescent="0.25">
      <c r="A49" t="s">
        <v>108</v>
      </c>
      <c r="B49" t="s">
        <v>107</v>
      </c>
      <c r="C49" s="2">
        <v>-4470.59</v>
      </c>
      <c r="E49" s="3">
        <v>-4470.59</v>
      </c>
      <c r="I49" t="s">
        <v>142</v>
      </c>
      <c r="J49">
        <v>335</v>
      </c>
      <c r="K49" s="2">
        <v>66961.860000000015</v>
      </c>
    </row>
    <row r="50" spans="1:11" x14ac:dyDescent="0.25">
      <c r="A50" t="s">
        <v>97</v>
      </c>
      <c r="B50" t="s">
        <v>30</v>
      </c>
      <c r="C50" s="2">
        <v>-472.3</v>
      </c>
      <c r="E50" s="3">
        <v>-472.3</v>
      </c>
      <c r="I50" t="s">
        <v>148</v>
      </c>
      <c r="J50">
        <v>352.2</v>
      </c>
      <c r="K50" s="2">
        <v>67302.38</v>
      </c>
    </row>
    <row r="51" spans="1:11" x14ac:dyDescent="0.25">
      <c r="A51" t="s">
        <v>98</v>
      </c>
      <c r="B51" t="s">
        <v>31</v>
      </c>
      <c r="C51" s="2">
        <v>-2885.0599999999995</v>
      </c>
      <c r="E51" s="3">
        <v>-2885.0599999999995</v>
      </c>
      <c r="I51" t="s">
        <v>147</v>
      </c>
      <c r="J51">
        <v>352.1</v>
      </c>
      <c r="K51" s="2">
        <v>67302.48</v>
      </c>
    </row>
    <row r="52" spans="1:11" x14ac:dyDescent="0.25">
      <c r="A52" t="s">
        <v>125</v>
      </c>
      <c r="B52" t="s">
        <v>124</v>
      </c>
      <c r="C52" s="2">
        <v>-74640</v>
      </c>
      <c r="E52" s="3">
        <v>-74640</v>
      </c>
      <c r="I52" t="s">
        <v>145</v>
      </c>
      <c r="J52">
        <v>348</v>
      </c>
      <c r="K52" s="2">
        <v>126990.81</v>
      </c>
    </row>
    <row r="53" spans="1:11" x14ac:dyDescent="0.25">
      <c r="A53" t="s">
        <v>99</v>
      </c>
      <c r="B53" t="s">
        <v>209</v>
      </c>
      <c r="C53" s="2">
        <v>-711000</v>
      </c>
      <c r="E53" s="3">
        <v>-711000</v>
      </c>
      <c r="I53" t="s">
        <v>140</v>
      </c>
      <c r="J53">
        <v>333</v>
      </c>
      <c r="K53" s="2">
        <v>158497.92000000001</v>
      </c>
    </row>
    <row r="54" spans="1:11" x14ac:dyDescent="0.25">
      <c r="A54" t="s">
        <v>100</v>
      </c>
      <c r="B54" t="s">
        <v>210</v>
      </c>
      <c r="C54" s="2">
        <v>-373000</v>
      </c>
      <c r="E54" s="3">
        <v>-373000</v>
      </c>
      <c r="I54" t="s">
        <v>13</v>
      </c>
      <c r="J54">
        <v>141</v>
      </c>
      <c r="K54" s="2">
        <v>280946.69000000006</v>
      </c>
    </row>
    <row r="55" spans="1:11" x14ac:dyDescent="0.25">
      <c r="A55" t="s">
        <v>101</v>
      </c>
      <c r="B55" t="s">
        <v>211</v>
      </c>
      <c r="C55" s="2">
        <v>-878500</v>
      </c>
      <c r="E55" s="3">
        <v>-878500</v>
      </c>
      <c r="I55" t="s">
        <v>138</v>
      </c>
      <c r="J55">
        <v>330</v>
      </c>
      <c r="K55" s="2">
        <v>323693.64</v>
      </c>
    </row>
    <row r="56" spans="1:11" x14ac:dyDescent="0.25">
      <c r="A56" t="s">
        <v>102</v>
      </c>
      <c r="B56" t="s">
        <v>212</v>
      </c>
      <c r="C56" s="2">
        <v>-450462.57</v>
      </c>
      <c r="E56" s="3">
        <v>-450462.57</v>
      </c>
      <c r="I56" t="s">
        <v>141</v>
      </c>
      <c r="J56">
        <v>334</v>
      </c>
      <c r="K56" s="2">
        <v>452121.1</v>
      </c>
    </row>
    <row r="57" spans="1:11" x14ac:dyDescent="0.25">
      <c r="A57">
        <v>215.1</v>
      </c>
      <c r="B57" t="s">
        <v>37</v>
      </c>
      <c r="C57" s="2">
        <v>-10613.579999999994</v>
      </c>
      <c r="D57">
        <v>-74036.649999999994</v>
      </c>
      <c r="E57" s="3">
        <v>63423.07</v>
      </c>
      <c r="I57" t="s">
        <v>149</v>
      </c>
      <c r="J57">
        <v>373</v>
      </c>
      <c r="K57" s="2">
        <v>460806.33</v>
      </c>
    </row>
    <row r="58" spans="1:11" x14ac:dyDescent="0.25">
      <c r="A58">
        <v>215</v>
      </c>
      <c r="B58" t="s">
        <v>38</v>
      </c>
      <c r="C58" s="2">
        <v>4040718.7800000003</v>
      </c>
      <c r="D58">
        <v>-1189170.96</v>
      </c>
      <c r="E58" s="3">
        <v>5229889.74</v>
      </c>
      <c r="I58">
        <v>215</v>
      </c>
      <c r="J58" t="s">
        <v>226</v>
      </c>
      <c r="K58" s="2">
        <v>718879.68</v>
      </c>
    </row>
    <row r="59" spans="1:11" x14ac:dyDescent="0.25">
      <c r="A59" t="s">
        <v>103</v>
      </c>
      <c r="B59" t="s">
        <v>39</v>
      </c>
      <c r="C59" s="2">
        <v>-25333129.52</v>
      </c>
      <c r="E59" s="3">
        <v>-25333129.52</v>
      </c>
      <c r="I59" t="s">
        <v>137</v>
      </c>
      <c r="J59">
        <v>320</v>
      </c>
      <c r="K59" s="2">
        <v>2869474.37</v>
      </c>
    </row>
    <row r="60" spans="1:11" x14ac:dyDescent="0.25">
      <c r="A60" t="s">
        <v>104</v>
      </c>
      <c r="B60" t="s">
        <v>40</v>
      </c>
      <c r="C60" s="2">
        <v>-2823144.54</v>
      </c>
      <c r="E60" s="3">
        <v>-2823144.54</v>
      </c>
      <c r="I60" t="s">
        <v>38</v>
      </c>
      <c r="J60">
        <v>215</v>
      </c>
      <c r="K60" s="2">
        <v>5229889.74</v>
      </c>
    </row>
    <row r="61" spans="1:11" x14ac:dyDescent="0.25">
      <c r="A61" t="s">
        <v>226</v>
      </c>
      <c r="B61">
        <v>215</v>
      </c>
      <c r="C61" s="2">
        <v>718879.68</v>
      </c>
      <c r="E61" s="3">
        <v>718879.68</v>
      </c>
      <c r="I61" t="s">
        <v>139</v>
      </c>
      <c r="J61">
        <v>331</v>
      </c>
      <c r="K61" s="2">
        <v>26109003.120000001</v>
      </c>
    </row>
    <row r="62" spans="1:11" x14ac:dyDescent="0.25">
      <c r="C62" s="2">
        <f>SUM(C1:C61)</f>
        <v>-393603.09000000416</v>
      </c>
      <c r="D62" s="2">
        <f>SUM(D1:D61)</f>
        <v>-393603.09000000008</v>
      </c>
      <c r="E62" s="3">
        <v>-4.0745362639427185E-9</v>
      </c>
    </row>
  </sheetData>
  <sortState xmlns:xlrd2="http://schemas.microsoft.com/office/spreadsheetml/2017/richdata2" ref="I1:K178">
    <sortCondition ref="K1:K17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8"/>
  <sheetViews>
    <sheetView workbookViewId="0">
      <selection activeCell="E52" sqref="E51:E52"/>
    </sheetView>
  </sheetViews>
  <sheetFormatPr defaultRowHeight="15" x14ac:dyDescent="0.25"/>
  <cols>
    <col min="2" max="2" width="45.85546875" bestFit="1" customWidth="1"/>
    <col min="3" max="3" width="15" bestFit="1" customWidth="1"/>
    <col min="4" max="4" width="16" style="5" bestFit="1" customWidth="1"/>
    <col min="5" max="5" width="15" bestFit="1" customWidth="1"/>
    <col min="7" max="7" width="36.85546875" bestFit="1" customWidth="1"/>
    <col min="8" max="8" width="14" style="2" bestFit="1" customWidth="1"/>
  </cols>
  <sheetData>
    <row r="1" spans="1:5" x14ac:dyDescent="0.25">
      <c r="A1">
        <v>101</v>
      </c>
      <c r="B1" t="s">
        <v>21</v>
      </c>
      <c r="C1" s="2">
        <v>0</v>
      </c>
      <c r="D1" s="4">
        <v>673587.51</v>
      </c>
      <c r="E1" s="3">
        <f>+C1-D1</f>
        <v>-673587.51</v>
      </c>
    </row>
    <row r="2" spans="1:5" x14ac:dyDescent="0.25">
      <c r="A2">
        <v>105.88</v>
      </c>
      <c r="B2" t="s">
        <v>208</v>
      </c>
      <c r="C2" s="2">
        <v>3877</v>
      </c>
      <c r="E2" s="3">
        <f t="shared" ref="E2:E65" si="0">+C2-D2</f>
        <v>3877</v>
      </c>
    </row>
    <row r="3" spans="1:5" x14ac:dyDescent="0.25">
      <c r="A3">
        <v>131.1</v>
      </c>
      <c r="B3" t="s">
        <v>9</v>
      </c>
      <c r="C3" s="2">
        <v>250</v>
      </c>
      <c r="D3" s="4">
        <v>250</v>
      </c>
      <c r="E3" s="3">
        <f t="shared" si="0"/>
        <v>0</v>
      </c>
    </row>
    <row r="4" spans="1:5" x14ac:dyDescent="0.25">
      <c r="A4">
        <v>131.19999999999999</v>
      </c>
      <c r="B4" t="s">
        <v>12</v>
      </c>
      <c r="C4" s="2">
        <v>314951.48</v>
      </c>
      <c r="D4" s="4">
        <v>314951.48</v>
      </c>
      <c r="E4" s="3">
        <f t="shared" si="0"/>
        <v>0</v>
      </c>
    </row>
    <row r="5" spans="1:5" x14ac:dyDescent="0.25">
      <c r="A5">
        <v>131.5</v>
      </c>
      <c r="B5" t="s">
        <v>10</v>
      </c>
      <c r="C5" s="2">
        <v>-206.73000000000002</v>
      </c>
      <c r="D5" s="4">
        <v>-541.12</v>
      </c>
      <c r="E5" s="3">
        <f t="shared" si="0"/>
        <v>334.39</v>
      </c>
    </row>
    <row r="6" spans="1:5" x14ac:dyDescent="0.25">
      <c r="A6">
        <v>132.11000000000001</v>
      </c>
      <c r="B6" t="s">
        <v>206</v>
      </c>
      <c r="C6" s="2">
        <v>10031.85</v>
      </c>
      <c r="D6" s="4">
        <v>10031.85</v>
      </c>
      <c r="E6" s="3">
        <f t="shared" si="0"/>
        <v>0</v>
      </c>
    </row>
    <row r="7" spans="1:5" x14ac:dyDescent="0.25">
      <c r="A7">
        <v>132.19999999999999</v>
      </c>
      <c r="B7" t="s">
        <v>11</v>
      </c>
      <c r="C7" s="2">
        <v>1.5</v>
      </c>
      <c r="D7" s="4">
        <v>1.5</v>
      </c>
      <c r="E7" s="3">
        <f t="shared" si="0"/>
        <v>0</v>
      </c>
    </row>
    <row r="8" spans="1:5" x14ac:dyDescent="0.25">
      <c r="A8">
        <v>132.4</v>
      </c>
      <c r="B8" t="s">
        <v>77</v>
      </c>
      <c r="C8" s="2">
        <v>18311.43</v>
      </c>
      <c r="D8" s="4">
        <v>18311.43</v>
      </c>
      <c r="E8" s="3">
        <f t="shared" si="0"/>
        <v>0</v>
      </c>
    </row>
    <row r="9" spans="1:5" x14ac:dyDescent="0.25">
      <c r="A9">
        <v>133</v>
      </c>
      <c r="B9" t="s">
        <v>176</v>
      </c>
      <c r="C9" s="2">
        <v>26293.75</v>
      </c>
      <c r="D9" s="4">
        <v>26293.75</v>
      </c>
      <c r="E9" s="3">
        <f t="shared" si="0"/>
        <v>0</v>
      </c>
    </row>
    <row r="10" spans="1:5" x14ac:dyDescent="0.25">
      <c r="A10">
        <v>141</v>
      </c>
      <c r="B10" t="s">
        <v>13</v>
      </c>
      <c r="C10" s="2">
        <v>305091.62000000005</v>
      </c>
      <c r="D10" s="4">
        <v>13555.58</v>
      </c>
      <c r="E10" s="3">
        <f t="shared" si="0"/>
        <v>291536.04000000004</v>
      </c>
    </row>
    <row r="11" spans="1:5" x14ac:dyDescent="0.25">
      <c r="A11">
        <v>215</v>
      </c>
      <c r="B11" t="s">
        <v>38</v>
      </c>
      <c r="C11" s="2">
        <f>3344896.67+695822.11</f>
        <v>4040718.78</v>
      </c>
      <c r="D11" s="4">
        <v>-1159696.76</v>
      </c>
      <c r="E11" s="3">
        <f t="shared" si="0"/>
        <v>5200415.54</v>
      </c>
    </row>
    <row r="12" spans="1:5" x14ac:dyDescent="0.25">
      <c r="A12">
        <v>215.1</v>
      </c>
      <c r="B12" t="s">
        <v>37</v>
      </c>
      <c r="C12" s="2">
        <v>-10613.579999999994</v>
      </c>
      <c r="D12" s="4">
        <v>-74036.649999999994</v>
      </c>
      <c r="E12" s="3">
        <f t="shared" si="0"/>
        <v>63423.07</v>
      </c>
    </row>
    <row r="13" spans="1:5" x14ac:dyDescent="0.25">
      <c r="A13">
        <v>231</v>
      </c>
      <c r="B13" t="s">
        <v>24</v>
      </c>
      <c r="C13" s="2">
        <v>-75169.760000000009</v>
      </c>
      <c r="D13" s="4">
        <v>52710.95</v>
      </c>
      <c r="E13" s="3">
        <f t="shared" si="0"/>
        <v>-127880.71</v>
      </c>
    </row>
    <row r="14" spans="1:5" x14ac:dyDescent="0.25">
      <c r="A14">
        <v>303</v>
      </c>
      <c r="B14" t="s">
        <v>134</v>
      </c>
      <c r="C14" s="2">
        <v>20854.5</v>
      </c>
      <c r="D14" s="4">
        <v>6831.12</v>
      </c>
      <c r="E14" s="3">
        <f t="shared" si="0"/>
        <v>14023.380000000001</v>
      </c>
    </row>
    <row r="15" spans="1:5" x14ac:dyDescent="0.25">
      <c r="A15">
        <v>309</v>
      </c>
      <c r="B15" t="s">
        <v>135</v>
      </c>
      <c r="C15" s="2">
        <v>38882.879999999997</v>
      </c>
      <c r="E15" s="3">
        <f t="shared" si="0"/>
        <v>38882.879999999997</v>
      </c>
    </row>
    <row r="16" spans="1:5" x14ac:dyDescent="0.25">
      <c r="A16">
        <v>309.10000000000002</v>
      </c>
      <c r="B16" t="s">
        <v>155</v>
      </c>
      <c r="C16" s="2">
        <v>-5811.18</v>
      </c>
      <c r="E16" s="3">
        <f t="shared" si="0"/>
        <v>-5811.18</v>
      </c>
    </row>
    <row r="17" spans="1:5" x14ac:dyDescent="0.25">
      <c r="A17">
        <v>311</v>
      </c>
      <c r="B17" t="s">
        <v>136</v>
      </c>
      <c r="C17" s="2">
        <v>3307.79</v>
      </c>
      <c r="D17" s="4">
        <v>2015.68</v>
      </c>
      <c r="E17" s="3">
        <f t="shared" si="0"/>
        <v>1292.1099999999999</v>
      </c>
    </row>
    <row r="18" spans="1:5" x14ac:dyDescent="0.25">
      <c r="A18">
        <v>311.10000000000002</v>
      </c>
      <c r="B18" t="s">
        <v>156</v>
      </c>
      <c r="C18" s="2">
        <v>-494.37</v>
      </c>
      <c r="E18" s="3">
        <f t="shared" si="0"/>
        <v>-494.37</v>
      </c>
    </row>
    <row r="19" spans="1:5" x14ac:dyDescent="0.25">
      <c r="A19">
        <v>320</v>
      </c>
      <c r="B19" t="s">
        <v>137</v>
      </c>
      <c r="C19" s="2">
        <v>2830902.13</v>
      </c>
      <c r="D19" s="4">
        <v>15496.38</v>
      </c>
      <c r="E19" s="3">
        <f t="shared" si="0"/>
        <v>2815405.75</v>
      </c>
    </row>
    <row r="20" spans="1:5" x14ac:dyDescent="0.25">
      <c r="A20">
        <v>320.10000000000002</v>
      </c>
      <c r="B20" t="s">
        <v>157</v>
      </c>
      <c r="C20" s="2">
        <v>-423087.56</v>
      </c>
      <c r="E20" s="3">
        <f t="shared" si="0"/>
        <v>-423087.56</v>
      </c>
    </row>
    <row r="21" spans="1:5" x14ac:dyDescent="0.25">
      <c r="A21">
        <v>330</v>
      </c>
      <c r="B21" t="s">
        <v>138</v>
      </c>
      <c r="C21" s="2">
        <v>317627.14</v>
      </c>
      <c r="E21" s="3">
        <f t="shared" si="0"/>
        <v>317627.14</v>
      </c>
    </row>
    <row r="22" spans="1:5" x14ac:dyDescent="0.25">
      <c r="A22">
        <v>330.1</v>
      </c>
      <c r="B22" t="s">
        <v>158</v>
      </c>
      <c r="C22" s="2">
        <v>-47470.42</v>
      </c>
      <c r="E22" s="3">
        <f t="shared" si="0"/>
        <v>-47470.42</v>
      </c>
    </row>
    <row r="23" spans="1:5" x14ac:dyDescent="0.25">
      <c r="A23">
        <v>331</v>
      </c>
      <c r="B23" t="s">
        <v>139</v>
      </c>
      <c r="C23" s="2">
        <v>25619681.780000001</v>
      </c>
      <c r="E23" s="3">
        <f t="shared" si="0"/>
        <v>25619681.780000001</v>
      </c>
    </row>
    <row r="24" spans="1:5" x14ac:dyDescent="0.25">
      <c r="A24">
        <v>331.1</v>
      </c>
      <c r="B24" t="s">
        <v>159</v>
      </c>
      <c r="C24" s="2">
        <v>-3828945.0300000003</v>
      </c>
      <c r="E24" s="3">
        <f t="shared" si="0"/>
        <v>-3828945.0300000003</v>
      </c>
    </row>
    <row r="25" spans="1:5" x14ac:dyDescent="0.25">
      <c r="A25">
        <v>333</v>
      </c>
      <c r="B25" t="s">
        <v>140</v>
      </c>
      <c r="C25" s="2">
        <v>155527.44</v>
      </c>
      <c r="E25" s="3">
        <f t="shared" si="0"/>
        <v>155527.44</v>
      </c>
    </row>
    <row r="26" spans="1:5" x14ac:dyDescent="0.25">
      <c r="A26">
        <v>333.1</v>
      </c>
      <c r="B26" t="s">
        <v>160</v>
      </c>
      <c r="C26" s="2">
        <v>-23244.09</v>
      </c>
      <c r="E26" s="3">
        <f t="shared" si="0"/>
        <v>-23244.09</v>
      </c>
    </row>
    <row r="27" spans="1:5" x14ac:dyDescent="0.25">
      <c r="A27">
        <v>334</v>
      </c>
      <c r="B27" t="s">
        <v>141</v>
      </c>
      <c r="C27" s="2">
        <v>577727.61</v>
      </c>
      <c r="D27" s="4">
        <v>136640.78</v>
      </c>
      <c r="E27" s="3">
        <f t="shared" si="0"/>
        <v>441086.82999999996</v>
      </c>
    </row>
    <row r="28" spans="1:5" x14ac:dyDescent="0.25">
      <c r="A28">
        <v>334.1</v>
      </c>
      <c r="B28" t="s">
        <v>161</v>
      </c>
      <c r="C28" s="2">
        <v>-86343.27</v>
      </c>
      <c r="E28" s="3">
        <f t="shared" si="0"/>
        <v>-86343.27</v>
      </c>
    </row>
    <row r="29" spans="1:5" x14ac:dyDescent="0.25">
      <c r="A29">
        <v>335</v>
      </c>
      <c r="B29" t="s">
        <v>142</v>
      </c>
      <c r="C29" s="2">
        <v>65706.900000000009</v>
      </c>
      <c r="E29" s="3">
        <f t="shared" si="0"/>
        <v>65706.900000000009</v>
      </c>
    </row>
    <row r="30" spans="1:5" x14ac:dyDescent="0.25">
      <c r="A30">
        <v>335.1</v>
      </c>
      <c r="B30" t="s">
        <v>162</v>
      </c>
      <c r="C30" s="2">
        <v>-9820.1</v>
      </c>
      <c r="E30" s="3">
        <f t="shared" si="0"/>
        <v>-9820.1</v>
      </c>
    </row>
    <row r="31" spans="1:5" x14ac:dyDescent="0.25">
      <c r="A31">
        <v>340</v>
      </c>
      <c r="B31" t="s">
        <v>76</v>
      </c>
      <c r="C31" s="2">
        <v>26368.59</v>
      </c>
      <c r="E31" s="3">
        <f t="shared" si="0"/>
        <v>26368.59</v>
      </c>
    </row>
    <row r="32" spans="1:5" x14ac:dyDescent="0.25">
      <c r="A32">
        <v>340.1</v>
      </c>
      <c r="B32" t="s">
        <v>163</v>
      </c>
      <c r="C32" s="2">
        <v>-10102.099999999999</v>
      </c>
      <c r="E32" s="3">
        <f t="shared" si="0"/>
        <v>-10102.099999999999</v>
      </c>
    </row>
    <row r="33" spans="1:5" x14ac:dyDescent="0.25">
      <c r="A33">
        <v>341</v>
      </c>
      <c r="B33" t="s">
        <v>143</v>
      </c>
      <c r="C33" s="2">
        <v>67801.97</v>
      </c>
      <c r="D33" s="4">
        <v>5450</v>
      </c>
      <c r="E33" s="3">
        <f t="shared" si="0"/>
        <v>62351.97</v>
      </c>
    </row>
    <row r="34" spans="1:5" x14ac:dyDescent="0.25">
      <c r="A34">
        <v>341.1</v>
      </c>
      <c r="B34" t="s">
        <v>164</v>
      </c>
      <c r="C34" s="2">
        <v>-51043.6</v>
      </c>
      <c r="E34" s="3">
        <f t="shared" si="0"/>
        <v>-51043.6</v>
      </c>
    </row>
    <row r="35" spans="1:5" x14ac:dyDescent="0.25">
      <c r="A35">
        <v>348</v>
      </c>
      <c r="B35" t="s">
        <v>145</v>
      </c>
      <c r="C35" s="2">
        <v>71390.81</v>
      </c>
      <c r="E35" s="3">
        <f t="shared" si="0"/>
        <v>71390.81</v>
      </c>
    </row>
    <row r="36" spans="1:5" x14ac:dyDescent="0.25">
      <c r="A36">
        <v>348.1</v>
      </c>
      <c r="B36" t="s">
        <v>166</v>
      </c>
      <c r="C36" s="2">
        <v>-65399.839999999997</v>
      </c>
      <c r="E36" s="3">
        <f t="shared" si="0"/>
        <v>-65399.839999999997</v>
      </c>
    </row>
    <row r="37" spans="1:5" x14ac:dyDescent="0.25">
      <c r="A37">
        <v>352.1</v>
      </c>
      <c r="B37" t="s">
        <v>147</v>
      </c>
      <c r="C37" s="2">
        <v>67302.48</v>
      </c>
      <c r="E37" s="3">
        <f t="shared" si="0"/>
        <v>67302.48</v>
      </c>
    </row>
    <row r="38" spans="1:5" x14ac:dyDescent="0.25">
      <c r="A38">
        <v>352.2</v>
      </c>
      <c r="B38" t="s">
        <v>148</v>
      </c>
      <c r="C38" s="2">
        <v>67302.38</v>
      </c>
      <c r="E38" s="3">
        <f t="shared" si="0"/>
        <v>67302.38</v>
      </c>
    </row>
    <row r="39" spans="1:5" x14ac:dyDescent="0.25">
      <c r="A39">
        <v>373</v>
      </c>
      <c r="B39" t="s">
        <v>149</v>
      </c>
      <c r="C39" s="2">
        <v>460806.33</v>
      </c>
      <c r="E39" s="3">
        <f t="shared" si="0"/>
        <v>460806.33</v>
      </c>
    </row>
    <row r="40" spans="1:5" x14ac:dyDescent="0.25">
      <c r="A40">
        <v>391</v>
      </c>
      <c r="B40" t="s">
        <v>150</v>
      </c>
      <c r="C40" s="2">
        <v>104</v>
      </c>
      <c r="E40" s="3">
        <f t="shared" si="0"/>
        <v>104</v>
      </c>
    </row>
    <row r="41" spans="1:5" x14ac:dyDescent="0.25">
      <c r="A41">
        <v>392</v>
      </c>
      <c r="B41" t="s">
        <v>143</v>
      </c>
      <c r="C41" s="2">
        <v>5895.83</v>
      </c>
      <c r="E41" s="3">
        <f t="shared" si="0"/>
        <v>5895.83</v>
      </c>
    </row>
    <row r="42" spans="1:5" x14ac:dyDescent="0.25">
      <c r="A42">
        <v>1120</v>
      </c>
      <c r="B42" t="s">
        <v>19</v>
      </c>
      <c r="C42" s="2">
        <v>0</v>
      </c>
      <c r="D42" s="4">
        <v>763.31</v>
      </c>
      <c r="E42" s="3">
        <f t="shared" si="0"/>
        <v>-763.31</v>
      </c>
    </row>
    <row r="43" spans="1:5" x14ac:dyDescent="0.25">
      <c r="A43">
        <v>2100</v>
      </c>
      <c r="B43" t="s">
        <v>72</v>
      </c>
      <c r="C43" s="2">
        <v>-6776.68</v>
      </c>
      <c r="D43" s="4">
        <v>-65181.38</v>
      </c>
      <c r="E43" s="3">
        <f t="shared" si="0"/>
        <v>58404.7</v>
      </c>
    </row>
    <row r="44" spans="1:5" x14ac:dyDescent="0.25">
      <c r="A44">
        <v>2110</v>
      </c>
      <c r="B44" t="s">
        <v>177</v>
      </c>
      <c r="C44" s="2">
        <v>0</v>
      </c>
      <c r="D44" s="4">
        <v>22564.59</v>
      </c>
      <c r="E44" s="3">
        <f t="shared" si="0"/>
        <v>-22564.59</v>
      </c>
    </row>
    <row r="45" spans="1:5" x14ac:dyDescent="0.25">
      <c r="A45" t="s">
        <v>168</v>
      </c>
      <c r="B45" t="s">
        <v>145</v>
      </c>
      <c r="C45" s="2">
        <v>5546.13</v>
      </c>
      <c r="E45" s="3">
        <f t="shared" si="0"/>
        <v>5546.13</v>
      </c>
    </row>
    <row r="46" spans="1:5" x14ac:dyDescent="0.25">
      <c r="A46" t="s">
        <v>96</v>
      </c>
      <c r="B46" t="s">
        <v>29</v>
      </c>
      <c r="C46" s="2">
        <v>-2675.2799999999997</v>
      </c>
      <c r="E46" s="3">
        <f t="shared" si="0"/>
        <v>-2675.2799999999997</v>
      </c>
    </row>
    <row r="47" spans="1:5" x14ac:dyDescent="0.25">
      <c r="A47" t="s">
        <v>97</v>
      </c>
      <c r="B47" t="s">
        <v>30</v>
      </c>
      <c r="C47" s="2">
        <v>-472.3</v>
      </c>
      <c r="E47" s="3">
        <f t="shared" si="0"/>
        <v>-472.3</v>
      </c>
    </row>
    <row r="48" spans="1:5" x14ac:dyDescent="0.25">
      <c r="A48" t="s">
        <v>108</v>
      </c>
      <c r="B48" t="s">
        <v>107</v>
      </c>
      <c r="C48" s="2">
        <v>-5161.6000000000004</v>
      </c>
      <c r="E48" s="3">
        <f t="shared" si="0"/>
        <v>-5161.6000000000004</v>
      </c>
    </row>
    <row r="49" spans="1:5" x14ac:dyDescent="0.25">
      <c r="A49" t="s">
        <v>88</v>
      </c>
      <c r="B49" t="s">
        <v>15</v>
      </c>
      <c r="C49" s="2">
        <v>-138540.44999999998</v>
      </c>
      <c r="E49" s="3">
        <f t="shared" si="0"/>
        <v>-138540.44999999998</v>
      </c>
    </row>
    <row r="50" spans="1:5" x14ac:dyDescent="0.25">
      <c r="A50" t="s">
        <v>89</v>
      </c>
      <c r="B50" t="s">
        <v>16</v>
      </c>
      <c r="C50" s="2">
        <v>-4714.5800000000017</v>
      </c>
      <c r="E50" s="3">
        <f t="shared" si="0"/>
        <v>-4714.5800000000017</v>
      </c>
    </row>
    <row r="51" spans="1:5" x14ac:dyDescent="0.25">
      <c r="A51" t="s">
        <v>116</v>
      </c>
      <c r="B51" t="s">
        <v>25</v>
      </c>
      <c r="C51" s="2">
        <v>-3877</v>
      </c>
      <c r="E51" s="3">
        <f t="shared" si="0"/>
        <v>-3877</v>
      </c>
    </row>
    <row r="52" spans="1:5" x14ac:dyDescent="0.25">
      <c r="A52" t="s">
        <v>91</v>
      </c>
      <c r="B52" t="s">
        <v>18</v>
      </c>
      <c r="C52" s="2">
        <v>3877</v>
      </c>
      <c r="E52" s="3">
        <f t="shared" si="0"/>
        <v>3877</v>
      </c>
    </row>
    <row r="53" spans="1:5" x14ac:dyDescent="0.25">
      <c r="A53" t="s">
        <v>87</v>
      </c>
      <c r="B53" t="s">
        <v>14</v>
      </c>
      <c r="C53" s="2">
        <v>5321.98</v>
      </c>
      <c r="E53" s="3">
        <f t="shared" si="0"/>
        <v>5321.98</v>
      </c>
    </row>
    <row r="54" spans="1:5" x14ac:dyDescent="0.25">
      <c r="A54" t="s">
        <v>103</v>
      </c>
      <c r="B54" t="s">
        <v>39</v>
      </c>
      <c r="C54" s="2">
        <v>-24717601.399999999</v>
      </c>
      <c r="E54" s="3">
        <f t="shared" si="0"/>
        <v>-24717601.399999999</v>
      </c>
    </row>
    <row r="55" spans="1:5" x14ac:dyDescent="0.25">
      <c r="A55" t="s">
        <v>125</v>
      </c>
      <c r="B55" t="s">
        <v>124</v>
      </c>
      <c r="C55" s="2">
        <v>-66210</v>
      </c>
      <c r="E55" s="3">
        <f t="shared" si="0"/>
        <v>-66210</v>
      </c>
    </row>
    <row r="56" spans="1:5" x14ac:dyDescent="0.25">
      <c r="A56" t="s">
        <v>104</v>
      </c>
      <c r="B56" t="s">
        <v>40</v>
      </c>
      <c r="C56" s="2">
        <v>-2823144.54</v>
      </c>
      <c r="E56" s="3">
        <f t="shared" si="0"/>
        <v>-2823144.54</v>
      </c>
    </row>
    <row r="57" spans="1:5" x14ac:dyDescent="0.25">
      <c r="A57" t="s">
        <v>100</v>
      </c>
      <c r="B57" t="s">
        <v>210</v>
      </c>
      <c r="C57" s="2">
        <v>-384000</v>
      </c>
      <c r="E57" s="3">
        <f t="shared" si="0"/>
        <v>-384000</v>
      </c>
    </row>
    <row r="58" spans="1:5" x14ac:dyDescent="0.25">
      <c r="A58" t="s">
        <v>101</v>
      </c>
      <c r="B58" t="s">
        <v>211</v>
      </c>
      <c r="C58" s="2">
        <v>-894000</v>
      </c>
      <c r="E58" s="3">
        <f t="shared" si="0"/>
        <v>-894000</v>
      </c>
    </row>
    <row r="59" spans="1:5" x14ac:dyDescent="0.25">
      <c r="A59" t="s">
        <v>99</v>
      </c>
      <c r="B59" t="s">
        <v>209</v>
      </c>
      <c r="C59" s="2">
        <v>-724000</v>
      </c>
      <c r="E59" s="3">
        <f t="shared" si="0"/>
        <v>-724000</v>
      </c>
    </row>
    <row r="60" spans="1:5" x14ac:dyDescent="0.25">
      <c r="A60" t="s">
        <v>102</v>
      </c>
      <c r="B60" t="s">
        <v>212</v>
      </c>
      <c r="C60" s="2">
        <v>-485623.57</v>
      </c>
      <c r="E60" s="3">
        <f t="shared" si="0"/>
        <v>-485623.57</v>
      </c>
    </row>
    <row r="61" spans="1:5" x14ac:dyDescent="0.25">
      <c r="A61" t="s">
        <v>92</v>
      </c>
      <c r="B61" t="s">
        <v>20</v>
      </c>
      <c r="C61" s="2">
        <v>8587.0499999999993</v>
      </c>
      <c r="E61" s="3">
        <f t="shared" si="0"/>
        <v>8587.0499999999993</v>
      </c>
    </row>
    <row r="62" spans="1:5" x14ac:dyDescent="0.25">
      <c r="A62" t="s">
        <v>174</v>
      </c>
      <c r="B62" t="s">
        <v>173</v>
      </c>
      <c r="C62" s="2">
        <v>2803.9900000000002</v>
      </c>
      <c r="E62" s="3">
        <f t="shared" si="0"/>
        <v>2803.9900000000002</v>
      </c>
    </row>
    <row r="63" spans="1:5" x14ac:dyDescent="0.25">
      <c r="A63" t="s">
        <v>98</v>
      </c>
      <c r="B63" t="s">
        <v>31</v>
      </c>
      <c r="C63" s="2">
        <v>-5281.6799999999994</v>
      </c>
      <c r="E63" s="3">
        <f t="shared" si="0"/>
        <v>-5281.6799999999994</v>
      </c>
    </row>
    <row r="64" spans="1:5" x14ac:dyDescent="0.25">
      <c r="A64" t="s">
        <v>216</v>
      </c>
      <c r="B64" t="s">
        <v>217</v>
      </c>
      <c r="C64" s="2">
        <v>-23538.58</v>
      </c>
      <c r="E64" s="3">
        <f t="shared" si="0"/>
        <v>-23538.58</v>
      </c>
    </row>
    <row r="65" spans="1:5" x14ac:dyDescent="0.25">
      <c r="A65" t="s">
        <v>167</v>
      </c>
      <c r="B65" t="s">
        <v>154</v>
      </c>
      <c r="C65" s="2">
        <v>-216228.83000000002</v>
      </c>
      <c r="E65" s="3">
        <f t="shared" si="0"/>
        <v>-216228.83000000002</v>
      </c>
    </row>
    <row r="66" spans="1:5" x14ac:dyDescent="0.25">
      <c r="A66" t="s">
        <v>94</v>
      </c>
      <c r="B66" t="s">
        <v>27</v>
      </c>
      <c r="C66" s="2">
        <v>-394.02</v>
      </c>
      <c r="E66" s="3">
        <f>+C66-D66</f>
        <v>-394.02</v>
      </c>
    </row>
    <row r="67" spans="1:5" x14ac:dyDescent="0.25">
      <c r="A67" t="s">
        <v>95</v>
      </c>
      <c r="B67" t="s">
        <v>28</v>
      </c>
      <c r="C67" s="2">
        <v>-2861.98</v>
      </c>
      <c r="E67" s="3">
        <f>+C67-D67</f>
        <v>-2861.98</v>
      </c>
    </row>
    <row r="68" spans="1:5" x14ac:dyDescent="0.25">
      <c r="C68" s="3">
        <f>SUM(C1:C67)</f>
        <v>-1.1117663234472275E-8</v>
      </c>
      <c r="D68" s="3">
        <f>SUM(D1:D67)</f>
        <v>-3.2741809263825417E-11</v>
      </c>
      <c r="E68" s="3">
        <f>SUM(E1:E67)</f>
        <v>-1.1117663234472275E-8</v>
      </c>
    </row>
  </sheetData>
  <sortState xmlns:xlrd2="http://schemas.microsoft.com/office/spreadsheetml/2017/richdata2" ref="A1:D95">
    <sortCondition ref="A1:A9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62"/>
  <sheetViews>
    <sheetView topLeftCell="A16" workbookViewId="0">
      <selection activeCell="E40" sqref="E40"/>
    </sheetView>
  </sheetViews>
  <sheetFormatPr defaultRowHeight="15" x14ac:dyDescent="0.25"/>
  <cols>
    <col min="4" max="4" width="15" style="2" bestFit="1" customWidth="1"/>
    <col min="5" max="5" width="14.28515625" bestFit="1" customWidth="1"/>
  </cols>
  <sheetData>
    <row r="1" spans="2:5" x14ac:dyDescent="0.25">
      <c r="B1" t="s">
        <v>39</v>
      </c>
      <c r="C1" t="s">
        <v>103</v>
      </c>
      <c r="E1">
        <v>24717601.399999999</v>
      </c>
    </row>
    <row r="2" spans="2:5" x14ac:dyDescent="0.25">
      <c r="B2" t="s">
        <v>159</v>
      </c>
      <c r="C2">
        <v>331.1</v>
      </c>
      <c r="E2">
        <v>3828945.0300000003</v>
      </c>
    </row>
    <row r="3" spans="2:5" x14ac:dyDescent="0.25">
      <c r="B3" t="s">
        <v>40</v>
      </c>
      <c r="C3" t="s">
        <v>104</v>
      </c>
      <c r="E3">
        <v>2823144.54</v>
      </c>
    </row>
    <row r="4" spans="2:5" x14ac:dyDescent="0.25">
      <c r="B4" t="s">
        <v>211</v>
      </c>
      <c r="C4" t="s">
        <v>101</v>
      </c>
      <c r="E4">
        <v>894000</v>
      </c>
    </row>
    <row r="5" spans="2:5" x14ac:dyDescent="0.25">
      <c r="B5" t="s">
        <v>209</v>
      </c>
      <c r="C5" t="s">
        <v>99</v>
      </c>
      <c r="E5">
        <v>724000</v>
      </c>
    </row>
    <row r="6" spans="2:5" x14ac:dyDescent="0.25">
      <c r="B6" t="s">
        <v>21</v>
      </c>
      <c r="C6">
        <v>101</v>
      </c>
      <c r="E6">
        <v>673587.51</v>
      </c>
    </row>
    <row r="7" spans="2:5" x14ac:dyDescent="0.25">
      <c r="B7" t="s">
        <v>212</v>
      </c>
      <c r="C7" t="s">
        <v>102</v>
      </c>
      <c r="E7">
        <v>485623.57</v>
      </c>
    </row>
    <row r="8" spans="2:5" x14ac:dyDescent="0.25">
      <c r="B8" t="s">
        <v>157</v>
      </c>
      <c r="C8">
        <v>320.10000000000002</v>
      </c>
      <c r="E8">
        <v>423087.56</v>
      </c>
    </row>
    <row r="9" spans="2:5" x14ac:dyDescent="0.25">
      <c r="B9" t="s">
        <v>210</v>
      </c>
      <c r="C9" t="s">
        <v>100</v>
      </c>
      <c r="E9">
        <v>384000</v>
      </c>
    </row>
    <row r="10" spans="2:5" x14ac:dyDescent="0.25">
      <c r="B10" t="s">
        <v>154</v>
      </c>
      <c r="C10" t="s">
        <v>167</v>
      </c>
      <c r="E10">
        <v>216228.83000000002</v>
      </c>
    </row>
    <row r="11" spans="2:5" x14ac:dyDescent="0.25">
      <c r="B11" t="s">
        <v>15</v>
      </c>
      <c r="C11" t="s">
        <v>88</v>
      </c>
      <c r="E11">
        <v>138540.44999999998</v>
      </c>
    </row>
    <row r="12" spans="2:5" x14ac:dyDescent="0.25">
      <c r="B12" t="s">
        <v>24</v>
      </c>
      <c r="C12">
        <v>231</v>
      </c>
      <c r="E12">
        <v>127880.71</v>
      </c>
    </row>
    <row r="13" spans="2:5" x14ac:dyDescent="0.25">
      <c r="B13" t="s">
        <v>161</v>
      </c>
      <c r="C13">
        <v>334.1</v>
      </c>
      <c r="E13">
        <v>86343.27</v>
      </c>
    </row>
    <row r="14" spans="2:5" x14ac:dyDescent="0.25">
      <c r="B14" t="s">
        <v>124</v>
      </c>
      <c r="C14" t="s">
        <v>125</v>
      </c>
      <c r="E14">
        <v>66210</v>
      </c>
    </row>
    <row r="15" spans="2:5" x14ac:dyDescent="0.25">
      <c r="B15" t="s">
        <v>166</v>
      </c>
      <c r="C15">
        <v>348.1</v>
      </c>
      <c r="E15">
        <v>65399.839999999997</v>
      </c>
    </row>
    <row r="16" spans="2:5" x14ac:dyDescent="0.25">
      <c r="B16" t="s">
        <v>164</v>
      </c>
      <c r="C16">
        <v>341.1</v>
      </c>
      <c r="E16">
        <v>51043.6</v>
      </c>
    </row>
    <row r="17" spans="2:5" x14ac:dyDescent="0.25">
      <c r="B17" t="s">
        <v>158</v>
      </c>
      <c r="C17">
        <v>330.1</v>
      </c>
      <c r="E17">
        <v>47470.42</v>
      </c>
    </row>
    <row r="18" spans="2:5" x14ac:dyDescent="0.25">
      <c r="B18" t="s">
        <v>217</v>
      </c>
      <c r="C18" t="s">
        <v>216</v>
      </c>
      <c r="E18">
        <v>23538.58</v>
      </c>
    </row>
    <row r="19" spans="2:5" x14ac:dyDescent="0.25">
      <c r="B19" t="s">
        <v>160</v>
      </c>
      <c r="C19">
        <v>333.1</v>
      </c>
      <c r="E19">
        <v>23244.09</v>
      </c>
    </row>
    <row r="20" spans="2:5" x14ac:dyDescent="0.25">
      <c r="B20" t="s">
        <v>177</v>
      </c>
      <c r="C20">
        <v>2110</v>
      </c>
      <c r="E20">
        <v>22564.59</v>
      </c>
    </row>
    <row r="21" spans="2:5" x14ac:dyDescent="0.25">
      <c r="B21" t="s">
        <v>163</v>
      </c>
      <c r="C21">
        <v>340.1</v>
      </c>
      <c r="E21">
        <v>10102.099999999999</v>
      </c>
    </row>
    <row r="22" spans="2:5" x14ac:dyDescent="0.25">
      <c r="B22" t="s">
        <v>162</v>
      </c>
      <c r="C22">
        <v>335.1</v>
      </c>
      <c r="E22">
        <v>9820.1</v>
      </c>
    </row>
    <row r="23" spans="2:5" x14ac:dyDescent="0.25">
      <c r="B23" t="s">
        <v>155</v>
      </c>
      <c r="C23">
        <v>309.10000000000002</v>
      </c>
      <c r="E23">
        <v>5811.18</v>
      </c>
    </row>
    <row r="24" spans="2:5" x14ac:dyDescent="0.25">
      <c r="B24" t="s">
        <v>31</v>
      </c>
      <c r="C24" t="s">
        <v>98</v>
      </c>
      <c r="E24">
        <v>5281.6799999999994</v>
      </c>
    </row>
    <row r="25" spans="2:5" x14ac:dyDescent="0.25">
      <c r="B25" t="s">
        <v>107</v>
      </c>
      <c r="C25" t="s">
        <v>108</v>
      </c>
      <c r="E25">
        <v>5161.6000000000004</v>
      </c>
    </row>
    <row r="26" spans="2:5" x14ac:dyDescent="0.25">
      <c r="B26" t="s">
        <v>16</v>
      </c>
      <c r="C26" t="s">
        <v>89</v>
      </c>
      <c r="E26">
        <v>4714.5800000000017</v>
      </c>
    </row>
    <row r="27" spans="2:5" x14ac:dyDescent="0.25">
      <c r="B27" t="s">
        <v>25</v>
      </c>
      <c r="C27" t="s">
        <v>116</v>
      </c>
      <c r="E27">
        <v>3877</v>
      </c>
    </row>
    <row r="28" spans="2:5" x14ac:dyDescent="0.25">
      <c r="B28" t="s">
        <v>28</v>
      </c>
      <c r="C28" t="s">
        <v>95</v>
      </c>
      <c r="E28">
        <v>2861.98</v>
      </c>
    </row>
    <row r="29" spans="2:5" x14ac:dyDescent="0.25">
      <c r="B29" t="s">
        <v>29</v>
      </c>
      <c r="C29" t="s">
        <v>96</v>
      </c>
      <c r="E29">
        <v>2675.2799999999997</v>
      </c>
    </row>
    <row r="30" spans="2:5" x14ac:dyDescent="0.25">
      <c r="B30" t="s">
        <v>19</v>
      </c>
      <c r="C30">
        <v>1120</v>
      </c>
      <c r="E30">
        <v>763.31</v>
      </c>
    </row>
    <row r="31" spans="2:5" x14ac:dyDescent="0.25">
      <c r="B31" t="s">
        <v>156</v>
      </c>
      <c r="C31">
        <v>311.10000000000002</v>
      </c>
      <c r="E31">
        <v>494.37</v>
      </c>
    </row>
    <row r="32" spans="2:5" x14ac:dyDescent="0.25">
      <c r="B32" t="s">
        <v>30</v>
      </c>
      <c r="C32" t="s">
        <v>97</v>
      </c>
      <c r="E32">
        <v>472.3</v>
      </c>
    </row>
    <row r="33" spans="2:5" x14ac:dyDescent="0.25">
      <c r="B33" t="s">
        <v>27</v>
      </c>
      <c r="C33" t="s">
        <v>94</v>
      </c>
      <c r="E33">
        <v>394.02</v>
      </c>
    </row>
    <row r="34" spans="2:5" x14ac:dyDescent="0.25">
      <c r="B34" t="s">
        <v>150</v>
      </c>
      <c r="C34">
        <v>391</v>
      </c>
      <c r="D34" s="2">
        <v>104</v>
      </c>
    </row>
    <row r="35" spans="2:5" x14ac:dyDescent="0.25">
      <c r="B35" t="s">
        <v>10</v>
      </c>
      <c r="C35">
        <v>131.5</v>
      </c>
      <c r="D35" s="2">
        <v>334.39</v>
      </c>
    </row>
    <row r="36" spans="2:5" x14ac:dyDescent="0.25">
      <c r="B36" t="s">
        <v>136</v>
      </c>
      <c r="C36">
        <v>311</v>
      </c>
      <c r="D36" s="2">
        <v>1292.1099999999999</v>
      </c>
    </row>
    <row r="37" spans="2:5" x14ac:dyDescent="0.25">
      <c r="B37" t="s">
        <v>173</v>
      </c>
      <c r="C37" t="s">
        <v>174</v>
      </c>
      <c r="D37" s="2">
        <v>2803.9900000000002</v>
      </c>
    </row>
    <row r="38" spans="2:5" x14ac:dyDescent="0.25">
      <c r="B38" t="s">
        <v>208</v>
      </c>
      <c r="C38">
        <v>105.88</v>
      </c>
      <c r="D38" s="2">
        <v>3877</v>
      </c>
    </row>
    <row r="39" spans="2:5" x14ac:dyDescent="0.25">
      <c r="B39" t="s">
        <v>18</v>
      </c>
      <c r="C39" t="s">
        <v>91</v>
      </c>
      <c r="D39" s="2">
        <v>3877</v>
      </c>
    </row>
    <row r="40" spans="2:5" x14ac:dyDescent="0.25">
      <c r="B40" t="s">
        <v>14</v>
      </c>
      <c r="C40" t="s">
        <v>87</v>
      </c>
      <c r="D40" s="2">
        <v>5321.98</v>
      </c>
    </row>
    <row r="41" spans="2:5" x14ac:dyDescent="0.25">
      <c r="B41" t="s">
        <v>145</v>
      </c>
      <c r="C41" t="s">
        <v>168</v>
      </c>
      <c r="D41" s="2">
        <v>5546.13</v>
      </c>
    </row>
    <row r="42" spans="2:5" x14ac:dyDescent="0.25">
      <c r="B42" t="s">
        <v>143</v>
      </c>
      <c r="C42">
        <v>392</v>
      </c>
      <c r="D42" s="2">
        <v>5895.83</v>
      </c>
    </row>
    <row r="43" spans="2:5" x14ac:dyDescent="0.25">
      <c r="B43" t="s">
        <v>20</v>
      </c>
      <c r="C43" t="s">
        <v>92</v>
      </c>
      <c r="D43" s="2">
        <v>8587.0499999999993</v>
      </c>
    </row>
    <row r="44" spans="2:5" x14ac:dyDescent="0.25">
      <c r="B44" t="s">
        <v>134</v>
      </c>
      <c r="C44">
        <v>303</v>
      </c>
      <c r="D44" s="2">
        <v>14023.380000000001</v>
      </c>
    </row>
    <row r="45" spans="2:5" x14ac:dyDescent="0.25">
      <c r="B45" t="s">
        <v>76</v>
      </c>
      <c r="C45">
        <v>340</v>
      </c>
      <c r="D45" s="2">
        <v>26368.59</v>
      </c>
    </row>
    <row r="46" spans="2:5" x14ac:dyDescent="0.25">
      <c r="B46" t="s">
        <v>135</v>
      </c>
      <c r="C46">
        <v>309</v>
      </c>
      <c r="D46" s="2">
        <v>38882.879999999997</v>
      </c>
    </row>
    <row r="47" spans="2:5" x14ac:dyDescent="0.25">
      <c r="B47" t="s">
        <v>72</v>
      </c>
      <c r="C47">
        <v>2100</v>
      </c>
      <c r="D47" s="2">
        <v>58404.7</v>
      </c>
    </row>
    <row r="48" spans="2:5" x14ac:dyDescent="0.25">
      <c r="B48" t="s">
        <v>143</v>
      </c>
      <c r="C48">
        <v>341</v>
      </c>
      <c r="D48" s="2">
        <v>62351.97</v>
      </c>
    </row>
    <row r="49" spans="2:6" x14ac:dyDescent="0.25">
      <c r="B49" t="s">
        <v>37</v>
      </c>
      <c r="C49">
        <v>215.1</v>
      </c>
      <c r="D49" s="2">
        <v>63423.07</v>
      </c>
    </row>
    <row r="50" spans="2:6" x14ac:dyDescent="0.25">
      <c r="B50" t="s">
        <v>142</v>
      </c>
      <c r="C50">
        <v>335</v>
      </c>
      <c r="D50" s="2">
        <v>65706.900000000009</v>
      </c>
    </row>
    <row r="51" spans="2:6" x14ac:dyDescent="0.25">
      <c r="B51" t="s">
        <v>148</v>
      </c>
      <c r="C51">
        <v>352.2</v>
      </c>
      <c r="D51" s="2">
        <v>67302.38</v>
      </c>
    </row>
    <row r="52" spans="2:6" x14ac:dyDescent="0.25">
      <c r="B52" t="s">
        <v>147</v>
      </c>
      <c r="C52">
        <v>352.1</v>
      </c>
      <c r="D52" s="2">
        <v>67302.48</v>
      </c>
    </row>
    <row r="53" spans="2:6" x14ac:dyDescent="0.25">
      <c r="B53" t="s">
        <v>145</v>
      </c>
      <c r="C53">
        <v>348</v>
      </c>
      <c r="D53" s="2">
        <v>71390.81</v>
      </c>
    </row>
    <row r="54" spans="2:6" x14ac:dyDescent="0.25">
      <c r="B54" t="s">
        <v>140</v>
      </c>
      <c r="C54">
        <v>333</v>
      </c>
      <c r="D54" s="2">
        <v>155527.44</v>
      </c>
    </row>
    <row r="55" spans="2:6" x14ac:dyDescent="0.25">
      <c r="B55" t="s">
        <v>13</v>
      </c>
      <c r="C55">
        <v>141</v>
      </c>
      <c r="D55" s="2">
        <v>291536.04000000004</v>
      </c>
    </row>
    <row r="56" spans="2:6" x14ac:dyDescent="0.25">
      <c r="B56" t="s">
        <v>138</v>
      </c>
      <c r="C56">
        <v>330</v>
      </c>
      <c r="D56" s="2">
        <v>317627.14</v>
      </c>
    </row>
    <row r="57" spans="2:6" x14ac:dyDescent="0.25">
      <c r="B57" t="s">
        <v>141</v>
      </c>
      <c r="C57">
        <v>334</v>
      </c>
      <c r="D57" s="2">
        <v>441086.82999999996</v>
      </c>
    </row>
    <row r="58" spans="2:6" x14ac:dyDescent="0.25">
      <c r="B58" t="s">
        <v>149</v>
      </c>
      <c r="C58">
        <v>373</v>
      </c>
      <c r="D58" s="2">
        <v>460806.33</v>
      </c>
    </row>
    <row r="59" spans="2:6" x14ac:dyDescent="0.25">
      <c r="B59" t="s">
        <v>137</v>
      </c>
      <c r="C59">
        <v>320</v>
      </c>
      <c r="D59" s="2">
        <v>2815405.75</v>
      </c>
    </row>
    <row r="60" spans="2:6" x14ac:dyDescent="0.25">
      <c r="B60" t="s">
        <v>38</v>
      </c>
      <c r="C60">
        <v>215</v>
      </c>
      <c r="D60" s="2">
        <v>5200415.54</v>
      </c>
    </row>
    <row r="61" spans="2:6" x14ac:dyDescent="0.25">
      <c r="B61" t="s">
        <v>139</v>
      </c>
      <c r="C61">
        <v>331</v>
      </c>
      <c r="D61" s="2">
        <v>25619681.780000001</v>
      </c>
    </row>
    <row r="62" spans="2:6" x14ac:dyDescent="0.25">
      <c r="D62" s="2">
        <f>SUM(D1:D61)</f>
        <v>35874883.490000002</v>
      </c>
      <c r="E62" s="2">
        <f>SUM(E1:E61)</f>
        <v>35874883.490000017</v>
      </c>
      <c r="F62" s="2">
        <f>+D62-E62</f>
        <v>0</v>
      </c>
    </row>
  </sheetData>
  <sortState xmlns:xlrd2="http://schemas.microsoft.com/office/spreadsheetml/2017/richdata2" ref="A1:D95">
    <sortCondition ref="D1:D9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9"/>
  <sheetViews>
    <sheetView topLeftCell="A145" workbookViewId="0">
      <selection activeCell="D165" sqref="D165"/>
    </sheetView>
  </sheetViews>
  <sheetFormatPr defaultRowHeight="15" x14ac:dyDescent="0.25"/>
  <cols>
    <col min="1" max="1" width="31" customWidth="1"/>
    <col min="2" max="2" width="13.5703125" bestFit="1" customWidth="1"/>
    <col min="3" max="4" width="14.28515625" style="2" bestFit="1" customWidth="1"/>
    <col min="5" max="5" width="9.140625" style="2"/>
  </cols>
  <sheetData>
    <row r="1" spans="1:4" x14ac:dyDescent="0.25">
      <c r="A1" t="s">
        <v>21</v>
      </c>
      <c r="B1">
        <v>101</v>
      </c>
      <c r="D1" s="2">
        <v>673587.51</v>
      </c>
    </row>
    <row r="2" spans="1:4" x14ac:dyDescent="0.25">
      <c r="A2" t="s">
        <v>146</v>
      </c>
      <c r="B2">
        <v>105</v>
      </c>
      <c r="C2" s="2">
        <v>1556117.9099999997</v>
      </c>
    </row>
    <row r="3" spans="1:4" x14ac:dyDescent="0.25">
      <c r="A3" t="s">
        <v>183</v>
      </c>
      <c r="B3">
        <v>105</v>
      </c>
      <c r="D3" s="2">
        <v>292416.12</v>
      </c>
    </row>
    <row r="4" spans="1:4" x14ac:dyDescent="0.25">
      <c r="A4" t="s">
        <v>146</v>
      </c>
      <c r="B4">
        <v>105</v>
      </c>
      <c r="D4" s="2">
        <v>1263701.79</v>
      </c>
    </row>
    <row r="5" spans="1:4" x14ac:dyDescent="0.25">
      <c r="A5" t="s">
        <v>178</v>
      </c>
      <c r="B5">
        <v>105.68</v>
      </c>
      <c r="D5" s="2">
        <v>159038.82</v>
      </c>
    </row>
    <row r="6" spans="1:4" x14ac:dyDescent="0.25">
      <c r="A6" t="s">
        <v>22</v>
      </c>
      <c r="B6">
        <v>105.7</v>
      </c>
      <c r="D6" s="2">
        <v>908790.07</v>
      </c>
    </row>
    <row r="7" spans="1:4" x14ac:dyDescent="0.25">
      <c r="A7" t="s">
        <v>23</v>
      </c>
      <c r="B7">
        <v>105.85</v>
      </c>
      <c r="D7" s="2">
        <v>69260.98</v>
      </c>
    </row>
    <row r="8" spans="1:4" x14ac:dyDescent="0.25">
      <c r="A8" t="s">
        <v>208</v>
      </c>
      <c r="B8">
        <v>105.88</v>
      </c>
      <c r="D8" s="2">
        <v>31623</v>
      </c>
    </row>
    <row r="9" spans="1:4" x14ac:dyDescent="0.25">
      <c r="A9" t="s">
        <v>10</v>
      </c>
      <c r="B9">
        <v>131.5</v>
      </c>
      <c r="C9" s="2">
        <v>334.39</v>
      </c>
    </row>
    <row r="10" spans="1:4" x14ac:dyDescent="0.25">
      <c r="A10" t="s">
        <v>77</v>
      </c>
      <c r="B10">
        <v>132.4</v>
      </c>
      <c r="C10" s="2">
        <v>7350</v>
      </c>
    </row>
    <row r="11" spans="1:4" x14ac:dyDescent="0.25">
      <c r="A11" t="s">
        <v>170</v>
      </c>
      <c r="B11">
        <v>141</v>
      </c>
      <c r="C11" s="2">
        <v>148304.22</v>
      </c>
    </row>
    <row r="12" spans="1:4" x14ac:dyDescent="0.25">
      <c r="A12" t="s">
        <v>13</v>
      </c>
      <c r="B12">
        <v>141</v>
      </c>
      <c r="C12" s="2">
        <v>133536.20000000001</v>
      </c>
    </row>
    <row r="13" spans="1:4" x14ac:dyDescent="0.25">
      <c r="A13" t="s">
        <v>13</v>
      </c>
      <c r="B13">
        <v>141</v>
      </c>
      <c r="C13" s="2">
        <v>23538.58</v>
      </c>
    </row>
    <row r="14" spans="1:4" x14ac:dyDescent="0.25">
      <c r="A14" t="s">
        <v>38</v>
      </c>
      <c r="B14">
        <v>215</v>
      </c>
      <c r="C14" s="2">
        <v>4498111.28</v>
      </c>
    </row>
    <row r="15" spans="1:4" x14ac:dyDescent="0.25">
      <c r="A15" t="s">
        <v>38</v>
      </c>
      <c r="B15">
        <v>215</v>
      </c>
      <c r="D15" s="2">
        <v>334.39</v>
      </c>
    </row>
    <row r="16" spans="1:4" x14ac:dyDescent="0.25">
      <c r="A16" t="s">
        <v>37</v>
      </c>
      <c r="B16">
        <v>215.1</v>
      </c>
      <c r="C16" s="2">
        <v>63423.07</v>
      </c>
    </row>
    <row r="17" spans="1:4" x14ac:dyDescent="0.25">
      <c r="A17" t="s">
        <v>32</v>
      </c>
      <c r="B17">
        <v>224</v>
      </c>
      <c r="D17" s="2">
        <v>199490.69</v>
      </c>
    </row>
    <row r="18" spans="1:4" x14ac:dyDescent="0.25">
      <c r="A18" t="s">
        <v>169</v>
      </c>
      <c r="B18">
        <v>231</v>
      </c>
      <c r="D18" s="2">
        <v>119979.98999999999</v>
      </c>
    </row>
    <row r="19" spans="1:4" x14ac:dyDescent="0.25">
      <c r="A19" t="s">
        <v>179</v>
      </c>
      <c r="B19">
        <v>231</v>
      </c>
      <c r="C19" s="2">
        <v>67271.64</v>
      </c>
      <c r="D19" s="2">
        <v>75169.760000000009</v>
      </c>
    </row>
    <row r="20" spans="1:4" x14ac:dyDescent="0.25">
      <c r="A20" t="s">
        <v>134</v>
      </c>
      <c r="B20">
        <v>303</v>
      </c>
      <c r="C20" s="2">
        <v>14023.38</v>
      </c>
    </row>
    <row r="21" spans="1:4" x14ac:dyDescent="0.25">
      <c r="A21" t="s">
        <v>135</v>
      </c>
      <c r="B21">
        <v>309</v>
      </c>
      <c r="C21" s="2">
        <v>35097.839999999997</v>
      </c>
    </row>
    <row r="22" spans="1:4" x14ac:dyDescent="0.25">
      <c r="A22" t="s">
        <v>135</v>
      </c>
      <c r="B22">
        <v>309</v>
      </c>
      <c r="C22" s="2">
        <v>3785.04</v>
      </c>
    </row>
    <row r="23" spans="1:4" x14ac:dyDescent="0.25">
      <c r="A23" t="s">
        <v>155</v>
      </c>
      <c r="B23">
        <v>309.10000000000002</v>
      </c>
      <c r="D23" s="2">
        <v>4889.12</v>
      </c>
    </row>
    <row r="24" spans="1:4" x14ac:dyDescent="0.25">
      <c r="A24" t="s">
        <v>155</v>
      </c>
      <c r="B24">
        <v>309.10000000000002</v>
      </c>
      <c r="D24" s="2">
        <v>922.06</v>
      </c>
    </row>
    <row r="25" spans="1:4" x14ac:dyDescent="0.25">
      <c r="A25" t="s">
        <v>136</v>
      </c>
      <c r="B25">
        <v>311</v>
      </c>
      <c r="C25" s="2">
        <v>970.11</v>
      </c>
    </row>
    <row r="26" spans="1:4" x14ac:dyDescent="0.25">
      <c r="A26" t="s">
        <v>136</v>
      </c>
      <c r="B26">
        <v>311</v>
      </c>
      <c r="C26" s="2">
        <v>322</v>
      </c>
    </row>
    <row r="27" spans="1:4" x14ac:dyDescent="0.25">
      <c r="A27" t="s">
        <v>156</v>
      </c>
      <c r="B27">
        <v>311.10000000000002</v>
      </c>
      <c r="D27" s="2">
        <v>415.93</v>
      </c>
    </row>
    <row r="28" spans="1:4" x14ac:dyDescent="0.25">
      <c r="A28" t="s">
        <v>156</v>
      </c>
      <c r="B28">
        <v>311.10000000000002</v>
      </c>
      <c r="D28" s="2">
        <v>78.44</v>
      </c>
    </row>
    <row r="29" spans="1:4" x14ac:dyDescent="0.25">
      <c r="A29" t="s">
        <v>137</v>
      </c>
      <c r="B29">
        <v>320</v>
      </c>
      <c r="C29" s="2">
        <v>2539833.14</v>
      </c>
    </row>
    <row r="30" spans="1:4" x14ac:dyDescent="0.25">
      <c r="A30" t="s">
        <v>137</v>
      </c>
      <c r="B30">
        <v>320</v>
      </c>
      <c r="C30" s="2">
        <v>275572.61</v>
      </c>
    </row>
    <row r="31" spans="1:4" x14ac:dyDescent="0.25">
      <c r="A31" t="s">
        <v>157</v>
      </c>
      <c r="B31">
        <v>320.10000000000002</v>
      </c>
      <c r="D31" s="2">
        <v>355956.27</v>
      </c>
    </row>
    <row r="32" spans="1:4" x14ac:dyDescent="0.25">
      <c r="A32" t="s">
        <v>157</v>
      </c>
      <c r="B32">
        <v>320.10000000000002</v>
      </c>
      <c r="D32" s="2">
        <v>67131.289999999994</v>
      </c>
    </row>
    <row r="33" spans="1:4" x14ac:dyDescent="0.25">
      <c r="A33" t="s">
        <v>138</v>
      </c>
      <c r="B33">
        <v>330</v>
      </c>
      <c r="C33" s="2">
        <v>286707.90000000002</v>
      </c>
    </row>
    <row r="34" spans="1:4" x14ac:dyDescent="0.25">
      <c r="A34" t="s">
        <v>138</v>
      </c>
      <c r="B34">
        <v>330</v>
      </c>
      <c r="C34" s="2">
        <v>30919.24</v>
      </c>
    </row>
    <row r="35" spans="1:4" x14ac:dyDescent="0.25">
      <c r="A35" t="s">
        <v>158</v>
      </c>
      <c r="B35">
        <v>330.1</v>
      </c>
      <c r="D35" s="2">
        <v>39938.29</v>
      </c>
    </row>
    <row r="36" spans="1:4" x14ac:dyDescent="0.25">
      <c r="A36" t="s">
        <v>158</v>
      </c>
      <c r="B36">
        <v>330.1</v>
      </c>
      <c r="D36" s="2">
        <v>7532.13</v>
      </c>
    </row>
    <row r="37" spans="1:4" x14ac:dyDescent="0.25">
      <c r="A37" t="s">
        <v>139</v>
      </c>
      <c r="B37">
        <v>331</v>
      </c>
      <c r="C37" s="2">
        <v>23125747.960000001</v>
      </c>
    </row>
    <row r="38" spans="1:4" x14ac:dyDescent="0.25">
      <c r="A38" t="s">
        <v>139</v>
      </c>
      <c r="B38">
        <v>331</v>
      </c>
      <c r="C38" s="2">
        <v>2493933.8199999998</v>
      </c>
    </row>
    <row r="39" spans="1:4" x14ac:dyDescent="0.25">
      <c r="A39" t="s">
        <v>159</v>
      </c>
      <c r="B39">
        <v>331.1</v>
      </c>
      <c r="D39" s="2">
        <v>3221406.45</v>
      </c>
    </row>
    <row r="40" spans="1:4" x14ac:dyDescent="0.25">
      <c r="A40" t="s">
        <v>159</v>
      </c>
      <c r="B40">
        <v>331.1</v>
      </c>
      <c r="D40" s="2">
        <v>607538.57999999996</v>
      </c>
    </row>
    <row r="41" spans="1:4" x14ac:dyDescent="0.25">
      <c r="A41" t="s">
        <v>140</v>
      </c>
      <c r="B41">
        <v>333</v>
      </c>
      <c r="C41" s="2">
        <v>140387.71</v>
      </c>
    </row>
    <row r="42" spans="1:4" x14ac:dyDescent="0.25">
      <c r="A42" t="s">
        <v>140</v>
      </c>
      <c r="B42">
        <v>333</v>
      </c>
      <c r="C42" s="2">
        <v>15139.73</v>
      </c>
    </row>
    <row r="43" spans="1:4" x14ac:dyDescent="0.25">
      <c r="A43" t="s">
        <v>160</v>
      </c>
      <c r="B43">
        <v>333.1</v>
      </c>
      <c r="D43" s="2">
        <v>19555.95</v>
      </c>
    </row>
    <row r="44" spans="1:4" x14ac:dyDescent="0.25">
      <c r="A44" t="s">
        <v>160</v>
      </c>
      <c r="B44">
        <v>333.1</v>
      </c>
      <c r="D44" s="2">
        <v>3688.14</v>
      </c>
    </row>
    <row r="45" spans="1:4" x14ac:dyDescent="0.25">
      <c r="A45" t="s">
        <v>141</v>
      </c>
      <c r="B45">
        <v>334</v>
      </c>
      <c r="C45" s="2">
        <v>384848.26</v>
      </c>
    </row>
    <row r="46" spans="1:4" x14ac:dyDescent="0.25">
      <c r="A46" t="s">
        <v>141</v>
      </c>
      <c r="B46">
        <v>334</v>
      </c>
      <c r="C46" s="2">
        <v>56238.57</v>
      </c>
    </row>
    <row r="47" spans="1:4" x14ac:dyDescent="0.25">
      <c r="A47" t="s">
        <v>161</v>
      </c>
      <c r="B47">
        <v>334.1</v>
      </c>
      <c r="D47" s="2">
        <v>72643.19</v>
      </c>
    </row>
    <row r="48" spans="1:4" x14ac:dyDescent="0.25">
      <c r="A48" t="s">
        <v>161</v>
      </c>
      <c r="B48">
        <v>334.1</v>
      </c>
      <c r="D48" s="2">
        <v>13700.08</v>
      </c>
    </row>
    <row r="49" spans="1:4" x14ac:dyDescent="0.25">
      <c r="A49" t="s">
        <v>142</v>
      </c>
      <c r="B49">
        <v>335</v>
      </c>
      <c r="C49" s="2">
        <v>59310.69</v>
      </c>
    </row>
    <row r="50" spans="1:4" x14ac:dyDescent="0.25">
      <c r="A50" t="s">
        <v>142</v>
      </c>
      <c r="B50">
        <v>335</v>
      </c>
      <c r="C50" s="2">
        <v>6396.21</v>
      </c>
    </row>
    <row r="51" spans="1:4" x14ac:dyDescent="0.25">
      <c r="A51" t="s">
        <v>162</v>
      </c>
      <c r="B51">
        <v>335.1</v>
      </c>
      <c r="D51" s="2">
        <v>8261.94</v>
      </c>
    </row>
    <row r="52" spans="1:4" x14ac:dyDescent="0.25">
      <c r="A52" t="s">
        <v>162</v>
      </c>
      <c r="B52">
        <v>335.1</v>
      </c>
      <c r="D52" s="2">
        <v>1558.16</v>
      </c>
    </row>
    <row r="53" spans="1:4" x14ac:dyDescent="0.25">
      <c r="A53" t="s">
        <v>76</v>
      </c>
      <c r="B53">
        <v>340</v>
      </c>
      <c r="C53" s="2">
        <v>26368.59</v>
      </c>
    </row>
    <row r="54" spans="1:4" x14ac:dyDescent="0.25">
      <c r="A54" t="s">
        <v>163</v>
      </c>
      <c r="B54">
        <v>340.1</v>
      </c>
      <c r="D54" s="2">
        <v>7358.86</v>
      </c>
    </row>
    <row r="55" spans="1:4" x14ac:dyDescent="0.25">
      <c r="A55" t="s">
        <v>163</v>
      </c>
      <c r="B55">
        <v>340.1</v>
      </c>
      <c r="D55" s="2">
        <v>2743.24</v>
      </c>
    </row>
    <row r="56" spans="1:4" x14ac:dyDescent="0.25">
      <c r="A56" t="s">
        <v>143</v>
      </c>
      <c r="B56">
        <v>341</v>
      </c>
      <c r="C56" s="2">
        <v>66583.97</v>
      </c>
    </row>
    <row r="57" spans="1:4" x14ac:dyDescent="0.25">
      <c r="A57" t="s">
        <v>143</v>
      </c>
      <c r="B57">
        <v>341</v>
      </c>
      <c r="D57" s="2">
        <v>4232</v>
      </c>
    </row>
    <row r="58" spans="1:4" x14ac:dyDescent="0.25">
      <c r="A58" t="s">
        <v>164</v>
      </c>
      <c r="B58">
        <v>341.1</v>
      </c>
      <c r="D58" s="2">
        <v>44850.9</v>
      </c>
    </row>
    <row r="59" spans="1:4" x14ac:dyDescent="0.25">
      <c r="A59" t="s">
        <v>164</v>
      </c>
      <c r="B59">
        <v>341.1</v>
      </c>
      <c r="D59" s="2">
        <v>6192.7</v>
      </c>
    </row>
    <row r="60" spans="1:4" x14ac:dyDescent="0.25">
      <c r="A60" t="s">
        <v>145</v>
      </c>
      <c r="B60">
        <v>348</v>
      </c>
      <c r="C60" s="2">
        <v>71390.81</v>
      </c>
    </row>
    <row r="61" spans="1:4" x14ac:dyDescent="0.25">
      <c r="A61" t="s">
        <v>166</v>
      </c>
      <c r="B61">
        <v>348.1</v>
      </c>
      <c r="D61" s="2">
        <v>59950.42</v>
      </c>
    </row>
    <row r="62" spans="1:4" x14ac:dyDescent="0.25">
      <c r="A62" t="s">
        <v>166</v>
      </c>
      <c r="B62">
        <v>348.1</v>
      </c>
      <c r="D62" s="2">
        <v>5449.42</v>
      </c>
    </row>
    <row r="63" spans="1:4" x14ac:dyDescent="0.25">
      <c r="A63" t="s">
        <v>147</v>
      </c>
      <c r="B63">
        <v>352.1</v>
      </c>
      <c r="C63" s="2">
        <v>67302.48</v>
      </c>
    </row>
    <row r="64" spans="1:4" x14ac:dyDescent="0.25">
      <c r="A64" t="s">
        <v>148</v>
      </c>
      <c r="B64">
        <v>352.2</v>
      </c>
      <c r="C64" s="2">
        <v>67302.38</v>
      </c>
    </row>
    <row r="65" spans="1:4" x14ac:dyDescent="0.25">
      <c r="A65" t="s">
        <v>149</v>
      </c>
      <c r="B65">
        <v>373</v>
      </c>
      <c r="C65" s="2">
        <v>460806.33</v>
      </c>
    </row>
    <row r="66" spans="1:4" x14ac:dyDescent="0.25">
      <c r="A66" t="s">
        <v>150</v>
      </c>
      <c r="B66">
        <v>391</v>
      </c>
      <c r="C66" s="2">
        <v>104</v>
      </c>
    </row>
    <row r="67" spans="1:4" x14ac:dyDescent="0.25">
      <c r="A67" t="s">
        <v>143</v>
      </c>
      <c r="B67">
        <v>392</v>
      </c>
      <c r="C67" s="2">
        <v>6263.83</v>
      </c>
    </row>
    <row r="68" spans="1:4" x14ac:dyDescent="0.25">
      <c r="A68" t="s">
        <v>143</v>
      </c>
      <c r="B68">
        <v>392</v>
      </c>
      <c r="D68" s="2">
        <v>368</v>
      </c>
    </row>
    <row r="69" spans="1:4" x14ac:dyDescent="0.25">
      <c r="A69" t="s">
        <v>49</v>
      </c>
      <c r="B69">
        <v>408.1</v>
      </c>
      <c r="C69" s="2">
        <v>36.96</v>
      </c>
    </row>
    <row r="70" spans="1:4" x14ac:dyDescent="0.25">
      <c r="A70" t="s">
        <v>45</v>
      </c>
      <c r="B70">
        <v>408.2</v>
      </c>
      <c r="C70" s="2">
        <v>63.46</v>
      </c>
    </row>
    <row r="71" spans="1:4" x14ac:dyDescent="0.25">
      <c r="A71" t="s">
        <v>78</v>
      </c>
      <c r="B71">
        <v>408.3</v>
      </c>
      <c r="D71" s="2">
        <v>1829.59</v>
      </c>
    </row>
    <row r="72" spans="1:4" x14ac:dyDescent="0.25">
      <c r="A72" t="s">
        <v>196</v>
      </c>
      <c r="B72">
        <v>408.3</v>
      </c>
      <c r="D72" s="2">
        <v>302.51</v>
      </c>
    </row>
    <row r="73" spans="1:4" x14ac:dyDescent="0.25">
      <c r="A73" t="s">
        <v>74</v>
      </c>
      <c r="B73">
        <v>421</v>
      </c>
      <c r="C73" s="2">
        <v>17146.04</v>
      </c>
    </row>
    <row r="74" spans="1:4" x14ac:dyDescent="0.25">
      <c r="A74" t="s">
        <v>74</v>
      </c>
      <c r="B74">
        <v>421</v>
      </c>
      <c r="C74" s="2">
        <v>732</v>
      </c>
    </row>
    <row r="75" spans="1:4" x14ac:dyDescent="0.25">
      <c r="A75" t="s">
        <v>207</v>
      </c>
      <c r="B75">
        <v>421.1</v>
      </c>
      <c r="C75" s="2">
        <v>16473.73</v>
      </c>
    </row>
    <row r="76" spans="1:4" x14ac:dyDescent="0.25">
      <c r="A76" t="s">
        <v>41</v>
      </c>
      <c r="B76">
        <v>421.2</v>
      </c>
      <c r="C76" s="2">
        <v>62735.41</v>
      </c>
    </row>
    <row r="77" spans="1:4" x14ac:dyDescent="0.25">
      <c r="A77" t="s">
        <v>127</v>
      </c>
      <c r="B77">
        <v>421.5</v>
      </c>
      <c r="C77" s="2">
        <v>152213.79</v>
      </c>
    </row>
    <row r="78" spans="1:4" x14ac:dyDescent="0.25">
      <c r="A78" t="s">
        <v>42</v>
      </c>
      <c r="B78">
        <v>421.6</v>
      </c>
      <c r="C78" s="2">
        <v>1009272.47</v>
      </c>
    </row>
    <row r="79" spans="1:4" x14ac:dyDescent="0.25">
      <c r="A79" t="s">
        <v>43</v>
      </c>
      <c r="B79">
        <v>461</v>
      </c>
      <c r="C79" s="2">
        <v>5353.65</v>
      </c>
    </row>
    <row r="80" spans="1:4" x14ac:dyDescent="0.25">
      <c r="A80" t="s">
        <v>184</v>
      </c>
      <c r="B80">
        <v>461</v>
      </c>
      <c r="C80" s="2">
        <v>4782.1100000000006</v>
      </c>
    </row>
    <row r="81" spans="1:4" x14ac:dyDescent="0.25">
      <c r="A81" t="s">
        <v>126</v>
      </c>
      <c r="B81">
        <v>470</v>
      </c>
      <c r="C81" s="2">
        <v>4620</v>
      </c>
    </row>
    <row r="82" spans="1:4" x14ac:dyDescent="0.25">
      <c r="A82" t="s">
        <v>47</v>
      </c>
      <c r="B82">
        <v>601</v>
      </c>
      <c r="C82" s="2">
        <v>602.92999999999995</v>
      </c>
    </row>
    <row r="83" spans="1:4" x14ac:dyDescent="0.25">
      <c r="A83" t="s">
        <v>47</v>
      </c>
      <c r="B83">
        <v>601</v>
      </c>
      <c r="D83" s="2">
        <v>3821.85</v>
      </c>
    </row>
    <row r="84" spans="1:4" x14ac:dyDescent="0.25">
      <c r="A84" t="s">
        <v>47</v>
      </c>
      <c r="B84">
        <v>601</v>
      </c>
      <c r="D84" s="2">
        <v>3954.37</v>
      </c>
    </row>
    <row r="85" spans="1:4" x14ac:dyDescent="0.25">
      <c r="A85" t="s">
        <v>73</v>
      </c>
      <c r="B85">
        <v>604</v>
      </c>
      <c r="C85" s="2">
        <v>1151.74</v>
      </c>
    </row>
    <row r="86" spans="1:4" x14ac:dyDescent="0.25">
      <c r="A86" t="s">
        <v>180</v>
      </c>
      <c r="B86">
        <v>610</v>
      </c>
      <c r="C86" s="2">
        <v>62756.869999999995</v>
      </c>
      <c r="D86" s="2">
        <v>55155.63</v>
      </c>
    </row>
    <row r="87" spans="1:4" x14ac:dyDescent="0.25">
      <c r="A87" t="s">
        <v>52</v>
      </c>
      <c r="B87">
        <v>615</v>
      </c>
      <c r="C87" s="2">
        <v>3342.75</v>
      </c>
      <c r="D87" s="2">
        <v>2452.27</v>
      </c>
    </row>
    <row r="88" spans="1:4" x14ac:dyDescent="0.25">
      <c r="A88" t="s">
        <v>52</v>
      </c>
      <c r="B88">
        <v>615</v>
      </c>
      <c r="D88" s="2">
        <v>414.52</v>
      </c>
    </row>
    <row r="89" spans="1:4" x14ac:dyDescent="0.25">
      <c r="A89" t="s">
        <v>81</v>
      </c>
      <c r="B89">
        <v>620.1</v>
      </c>
      <c r="C89" s="2">
        <v>273.13</v>
      </c>
    </row>
    <row r="90" spans="1:4" x14ac:dyDescent="0.25">
      <c r="A90" t="s">
        <v>51</v>
      </c>
      <c r="B90">
        <v>620.5</v>
      </c>
      <c r="C90" s="2">
        <v>400.48</v>
      </c>
      <c r="D90" s="2">
        <v>461.25</v>
      </c>
    </row>
    <row r="91" spans="1:4" x14ac:dyDescent="0.25">
      <c r="A91" t="s">
        <v>51</v>
      </c>
      <c r="B91">
        <v>620.5</v>
      </c>
      <c r="C91" s="2">
        <v>55.58</v>
      </c>
    </row>
    <row r="92" spans="1:4" x14ac:dyDescent="0.25">
      <c r="A92" t="s">
        <v>193</v>
      </c>
      <c r="B92">
        <v>620.5</v>
      </c>
      <c r="D92" s="2">
        <v>1004.32</v>
      </c>
    </row>
    <row r="93" spans="1:4" x14ac:dyDescent="0.25">
      <c r="A93" t="s">
        <v>83</v>
      </c>
      <c r="B93">
        <v>620.70000000000005</v>
      </c>
      <c r="C93" s="2">
        <v>999</v>
      </c>
      <c r="D93" s="2">
        <v>6362.83</v>
      </c>
    </row>
    <row r="94" spans="1:4" x14ac:dyDescent="0.25">
      <c r="A94" t="s">
        <v>192</v>
      </c>
      <c r="B94">
        <v>620.70000000000005</v>
      </c>
      <c r="D94" s="2">
        <v>833.22</v>
      </c>
    </row>
    <row r="95" spans="1:4" x14ac:dyDescent="0.25">
      <c r="A95" t="s">
        <v>56</v>
      </c>
      <c r="B95">
        <v>620.79999999999995</v>
      </c>
      <c r="C95" s="2">
        <v>1407.71</v>
      </c>
    </row>
    <row r="96" spans="1:4" x14ac:dyDescent="0.25">
      <c r="A96" t="s">
        <v>197</v>
      </c>
      <c r="B96">
        <v>632</v>
      </c>
      <c r="D96" s="2">
        <v>111.56</v>
      </c>
    </row>
    <row r="97" spans="1:4" x14ac:dyDescent="0.25">
      <c r="A97" t="s">
        <v>53</v>
      </c>
      <c r="B97">
        <v>632.1</v>
      </c>
      <c r="C97" s="2">
        <v>3720</v>
      </c>
      <c r="D97" s="2">
        <v>480</v>
      </c>
    </row>
    <row r="98" spans="1:4" x14ac:dyDescent="0.25">
      <c r="A98" t="s">
        <v>181</v>
      </c>
      <c r="B98">
        <v>635</v>
      </c>
      <c r="C98" s="2">
        <v>857.75</v>
      </c>
      <c r="D98" s="2">
        <v>936.5</v>
      </c>
    </row>
    <row r="99" spans="1:4" x14ac:dyDescent="0.25">
      <c r="A99" t="s">
        <v>85</v>
      </c>
      <c r="B99">
        <v>650</v>
      </c>
      <c r="C99" s="2">
        <v>1412.07</v>
      </c>
      <c r="D99" s="2">
        <v>1423.16</v>
      </c>
    </row>
    <row r="100" spans="1:4" x14ac:dyDescent="0.25">
      <c r="A100" t="s">
        <v>195</v>
      </c>
      <c r="B100">
        <v>650</v>
      </c>
      <c r="D100" s="2">
        <v>1313.7</v>
      </c>
    </row>
    <row r="101" spans="1:4" x14ac:dyDescent="0.25">
      <c r="A101" t="s">
        <v>172</v>
      </c>
      <c r="B101">
        <v>655</v>
      </c>
      <c r="D101" s="2">
        <v>1007.43</v>
      </c>
    </row>
    <row r="102" spans="1:4" x14ac:dyDescent="0.25">
      <c r="A102" t="s">
        <v>194</v>
      </c>
      <c r="B102">
        <v>655</v>
      </c>
      <c r="D102" s="2">
        <v>1320.33</v>
      </c>
    </row>
    <row r="103" spans="1:4" x14ac:dyDescent="0.25">
      <c r="A103" t="s">
        <v>199</v>
      </c>
      <c r="B103">
        <v>800</v>
      </c>
      <c r="C103" s="2">
        <v>1004.32</v>
      </c>
    </row>
    <row r="104" spans="1:4" x14ac:dyDescent="0.25">
      <c r="A104" t="s">
        <v>19</v>
      </c>
      <c r="B104">
        <v>1120</v>
      </c>
      <c r="D104" s="2">
        <v>763.31</v>
      </c>
    </row>
    <row r="105" spans="1:4" x14ac:dyDescent="0.25">
      <c r="A105" t="s">
        <v>72</v>
      </c>
      <c r="B105">
        <v>2100</v>
      </c>
      <c r="C105" s="2">
        <v>56575.11</v>
      </c>
    </row>
    <row r="106" spans="1:4" x14ac:dyDescent="0.25">
      <c r="A106" t="s">
        <v>72</v>
      </c>
      <c r="B106">
        <v>2100</v>
      </c>
      <c r="C106" s="2">
        <v>1829.59</v>
      </c>
    </row>
    <row r="107" spans="1:4" x14ac:dyDescent="0.25">
      <c r="A107" t="s">
        <v>177</v>
      </c>
      <c r="B107">
        <v>2110</v>
      </c>
      <c r="D107" s="2">
        <v>22564.59</v>
      </c>
    </row>
    <row r="108" spans="1:4" x14ac:dyDescent="0.25">
      <c r="A108" t="s">
        <v>145</v>
      </c>
      <c r="B108" t="s">
        <v>168</v>
      </c>
      <c r="C108" s="2">
        <v>5546.13</v>
      </c>
    </row>
    <row r="109" spans="1:4" x14ac:dyDescent="0.25">
      <c r="A109" t="s">
        <v>29</v>
      </c>
      <c r="B109" t="s">
        <v>96</v>
      </c>
      <c r="D109" s="2">
        <v>2072.35</v>
      </c>
    </row>
    <row r="110" spans="1:4" x14ac:dyDescent="0.25">
      <c r="A110" t="s">
        <v>29</v>
      </c>
      <c r="B110" t="s">
        <v>96</v>
      </c>
      <c r="D110" s="2">
        <v>602.92999999999995</v>
      </c>
    </row>
    <row r="111" spans="1:4" x14ac:dyDescent="0.25">
      <c r="A111" t="s">
        <v>30</v>
      </c>
      <c r="B111" t="s">
        <v>97</v>
      </c>
      <c r="D111" s="2">
        <v>472.3</v>
      </c>
    </row>
    <row r="112" spans="1:4" x14ac:dyDescent="0.25">
      <c r="A112" t="s">
        <v>107</v>
      </c>
      <c r="B112" t="s">
        <v>108</v>
      </c>
      <c r="D112" s="2">
        <v>8983.4500000000007</v>
      </c>
    </row>
    <row r="113" spans="1:4" x14ac:dyDescent="0.25">
      <c r="A113" t="s">
        <v>107</v>
      </c>
      <c r="B113" t="s">
        <v>108</v>
      </c>
      <c r="C113" s="2">
        <v>3821.85</v>
      </c>
    </row>
    <row r="114" spans="1:4" x14ac:dyDescent="0.25">
      <c r="A114" t="s">
        <v>15</v>
      </c>
      <c r="B114" t="s">
        <v>88</v>
      </c>
      <c r="D114" s="2">
        <v>7400.84</v>
      </c>
    </row>
    <row r="115" spans="1:4" x14ac:dyDescent="0.25">
      <c r="A115" t="s">
        <v>15</v>
      </c>
      <c r="B115" t="s">
        <v>88</v>
      </c>
      <c r="D115" s="2">
        <v>131139.60999999999</v>
      </c>
    </row>
    <row r="116" spans="1:4" x14ac:dyDescent="0.25">
      <c r="A116" t="s">
        <v>171</v>
      </c>
      <c r="B116" t="s">
        <v>89</v>
      </c>
      <c r="D116" s="2">
        <v>21520</v>
      </c>
    </row>
    <row r="117" spans="1:4" x14ac:dyDescent="0.25">
      <c r="A117" t="s">
        <v>16</v>
      </c>
      <c r="B117" t="s">
        <v>89</v>
      </c>
      <c r="C117" s="2">
        <v>16805.419999999998</v>
      </c>
    </row>
    <row r="118" spans="1:4" x14ac:dyDescent="0.25">
      <c r="A118" t="s">
        <v>61</v>
      </c>
      <c r="B118" t="s">
        <v>115</v>
      </c>
      <c r="C118" s="2">
        <v>15910.4</v>
      </c>
    </row>
    <row r="119" spans="1:4" x14ac:dyDescent="0.25">
      <c r="A119" t="s">
        <v>25</v>
      </c>
      <c r="B119" t="s">
        <v>116</v>
      </c>
      <c r="D119" s="2">
        <v>296293.12</v>
      </c>
    </row>
    <row r="120" spans="1:4" x14ac:dyDescent="0.25">
      <c r="A120" t="s">
        <v>182</v>
      </c>
      <c r="B120" t="s">
        <v>116</v>
      </c>
      <c r="C120" s="2">
        <v>292416.12</v>
      </c>
    </row>
    <row r="121" spans="1:4" x14ac:dyDescent="0.25">
      <c r="A121" t="s">
        <v>18</v>
      </c>
      <c r="B121" t="s">
        <v>91</v>
      </c>
      <c r="C121" s="2">
        <v>296293.12</v>
      </c>
    </row>
    <row r="122" spans="1:4" x14ac:dyDescent="0.25">
      <c r="A122" t="s">
        <v>18</v>
      </c>
      <c r="B122" t="s">
        <v>91</v>
      </c>
      <c r="D122" s="2">
        <v>292416.12</v>
      </c>
    </row>
    <row r="123" spans="1:4" x14ac:dyDescent="0.25">
      <c r="A123" t="s">
        <v>67</v>
      </c>
      <c r="B123" t="s">
        <v>87</v>
      </c>
      <c r="C123" s="2">
        <v>25317.64</v>
      </c>
    </row>
    <row r="124" spans="1:4" x14ac:dyDescent="0.25">
      <c r="A124" t="s">
        <v>14</v>
      </c>
      <c r="B124" t="s">
        <v>87</v>
      </c>
      <c r="D124" s="2">
        <v>19995.66</v>
      </c>
    </row>
    <row r="125" spans="1:4" x14ac:dyDescent="0.25">
      <c r="A125" t="s">
        <v>44</v>
      </c>
      <c r="B125" t="s">
        <v>109</v>
      </c>
      <c r="D125" s="2">
        <v>46324.93</v>
      </c>
    </row>
    <row r="126" spans="1:4" x14ac:dyDescent="0.25">
      <c r="A126" t="s">
        <v>39</v>
      </c>
      <c r="B126" t="s">
        <v>103</v>
      </c>
      <c r="D126" s="2">
        <v>23335903.289999999</v>
      </c>
    </row>
    <row r="127" spans="1:4" x14ac:dyDescent="0.25">
      <c r="A127" t="s">
        <v>39</v>
      </c>
      <c r="B127" t="s">
        <v>103</v>
      </c>
      <c r="C127" s="2">
        <v>292416.12</v>
      </c>
    </row>
    <row r="128" spans="1:4" x14ac:dyDescent="0.25">
      <c r="A128" t="s">
        <v>39</v>
      </c>
      <c r="B128" t="s">
        <v>103</v>
      </c>
      <c r="D128" s="2">
        <v>1674114.23</v>
      </c>
    </row>
    <row r="129" spans="1:4" x14ac:dyDescent="0.25">
      <c r="A129" t="s">
        <v>124</v>
      </c>
      <c r="B129" t="s">
        <v>125</v>
      </c>
      <c r="D129" s="2">
        <v>58170</v>
      </c>
    </row>
    <row r="130" spans="1:4" x14ac:dyDescent="0.25">
      <c r="A130" t="s">
        <v>124</v>
      </c>
      <c r="B130" t="s">
        <v>125</v>
      </c>
      <c r="D130" s="2">
        <v>8040</v>
      </c>
    </row>
    <row r="131" spans="1:4" x14ac:dyDescent="0.25">
      <c r="A131" t="s">
        <v>60</v>
      </c>
      <c r="B131" t="s">
        <v>114</v>
      </c>
      <c r="C131" s="2">
        <v>719827.56</v>
      </c>
    </row>
    <row r="132" spans="1:4" x14ac:dyDescent="0.25">
      <c r="A132" t="s">
        <v>40</v>
      </c>
      <c r="B132" t="s">
        <v>104</v>
      </c>
      <c r="D132" s="2">
        <v>2823144.54</v>
      </c>
    </row>
    <row r="133" spans="1:4" x14ac:dyDescent="0.25">
      <c r="A133" t="s">
        <v>75</v>
      </c>
      <c r="B133" t="s">
        <v>215</v>
      </c>
      <c r="C133" s="2">
        <v>1226.7</v>
      </c>
      <c r="D133" s="2">
        <v>732</v>
      </c>
    </row>
    <row r="134" spans="1:4" x14ac:dyDescent="0.25">
      <c r="A134" t="s">
        <v>64</v>
      </c>
      <c r="B134" t="s">
        <v>113</v>
      </c>
      <c r="C134" s="2">
        <v>17730</v>
      </c>
    </row>
    <row r="135" spans="1:4" x14ac:dyDescent="0.25">
      <c r="A135" t="s">
        <v>63</v>
      </c>
      <c r="B135" t="s">
        <v>112</v>
      </c>
      <c r="C135" s="2">
        <v>37496.239999999998</v>
      </c>
    </row>
    <row r="136" spans="1:4" x14ac:dyDescent="0.25">
      <c r="A136" t="s">
        <v>62</v>
      </c>
      <c r="B136" t="s">
        <v>111</v>
      </c>
      <c r="C136" s="2">
        <v>31322.5</v>
      </c>
    </row>
    <row r="137" spans="1:4" x14ac:dyDescent="0.25">
      <c r="A137" t="s">
        <v>68</v>
      </c>
      <c r="B137" t="s">
        <v>110</v>
      </c>
      <c r="C137" s="2">
        <v>6510.17</v>
      </c>
    </row>
    <row r="138" spans="1:4" x14ac:dyDescent="0.25">
      <c r="A138" t="s">
        <v>34</v>
      </c>
      <c r="B138" t="s">
        <v>100</v>
      </c>
      <c r="D138" s="2">
        <v>394000</v>
      </c>
    </row>
    <row r="139" spans="1:4" x14ac:dyDescent="0.25">
      <c r="A139" t="s">
        <v>210</v>
      </c>
      <c r="B139" t="s">
        <v>100</v>
      </c>
      <c r="C139" s="2">
        <v>10000</v>
      </c>
    </row>
    <row r="140" spans="1:4" x14ac:dyDescent="0.25">
      <c r="A140" t="s">
        <v>35</v>
      </c>
      <c r="B140" t="s">
        <v>101</v>
      </c>
      <c r="D140" s="2">
        <v>909000</v>
      </c>
    </row>
    <row r="141" spans="1:4" x14ac:dyDescent="0.25">
      <c r="A141" t="s">
        <v>211</v>
      </c>
      <c r="B141" t="s">
        <v>101</v>
      </c>
      <c r="C141" s="2">
        <v>15000</v>
      </c>
    </row>
    <row r="142" spans="1:4" x14ac:dyDescent="0.25">
      <c r="A142" t="s">
        <v>33</v>
      </c>
      <c r="B142" t="s">
        <v>99</v>
      </c>
      <c r="D142" s="2">
        <v>737000</v>
      </c>
    </row>
    <row r="143" spans="1:4" x14ac:dyDescent="0.25">
      <c r="A143" t="s">
        <v>209</v>
      </c>
      <c r="B143" t="s">
        <v>99</v>
      </c>
      <c r="C143" s="2">
        <v>13000</v>
      </c>
    </row>
    <row r="144" spans="1:4" x14ac:dyDescent="0.25">
      <c r="A144" t="s">
        <v>36</v>
      </c>
      <c r="B144" t="s">
        <v>102</v>
      </c>
      <c r="D144" s="2">
        <v>566760.51</v>
      </c>
    </row>
    <row r="145" spans="1:4" x14ac:dyDescent="0.25">
      <c r="A145" t="s">
        <v>212</v>
      </c>
      <c r="B145" t="s">
        <v>102</v>
      </c>
      <c r="C145" s="2">
        <v>81136.94</v>
      </c>
    </row>
    <row r="146" spans="1:4" x14ac:dyDescent="0.25">
      <c r="A146" t="s">
        <v>132</v>
      </c>
      <c r="B146" t="s">
        <v>175</v>
      </c>
      <c r="D146" s="2">
        <v>1362.11</v>
      </c>
    </row>
    <row r="147" spans="1:4" x14ac:dyDescent="0.25">
      <c r="A147" t="s">
        <v>205</v>
      </c>
      <c r="B147" t="s">
        <v>123</v>
      </c>
      <c r="C147" s="2">
        <v>111.56</v>
      </c>
    </row>
    <row r="148" spans="1:4" x14ac:dyDescent="0.25">
      <c r="A148" t="s">
        <v>198</v>
      </c>
      <c r="B148" t="s">
        <v>117</v>
      </c>
      <c r="C148" s="2">
        <v>414.52</v>
      </c>
    </row>
    <row r="149" spans="1:4" x14ac:dyDescent="0.25">
      <c r="A149" t="s">
        <v>201</v>
      </c>
      <c r="B149" t="s">
        <v>119</v>
      </c>
      <c r="C149" s="2">
        <v>1320.33</v>
      </c>
    </row>
    <row r="150" spans="1:4" x14ac:dyDescent="0.25">
      <c r="A150" t="s">
        <v>203</v>
      </c>
      <c r="B150" t="s">
        <v>121</v>
      </c>
      <c r="C150" s="2">
        <v>3954.37</v>
      </c>
    </row>
    <row r="151" spans="1:4" x14ac:dyDescent="0.25">
      <c r="A151" t="s">
        <v>200</v>
      </c>
      <c r="B151" t="s">
        <v>118</v>
      </c>
      <c r="C151" s="2">
        <v>833.22</v>
      </c>
    </row>
    <row r="152" spans="1:4" x14ac:dyDescent="0.25">
      <c r="A152" t="s">
        <v>204</v>
      </c>
      <c r="B152" t="s">
        <v>122</v>
      </c>
      <c r="C152" s="2">
        <v>302.51</v>
      </c>
    </row>
    <row r="153" spans="1:4" x14ac:dyDescent="0.25">
      <c r="A153" t="s">
        <v>202</v>
      </c>
      <c r="B153" t="s">
        <v>120</v>
      </c>
      <c r="C153" s="2">
        <v>1313.7</v>
      </c>
    </row>
    <row r="154" spans="1:4" x14ac:dyDescent="0.25">
      <c r="A154" t="s">
        <v>20</v>
      </c>
      <c r="B154" t="s">
        <v>92</v>
      </c>
      <c r="C154" s="2">
        <v>7579.62</v>
      </c>
    </row>
    <row r="155" spans="1:4" x14ac:dyDescent="0.25">
      <c r="A155" t="s">
        <v>20</v>
      </c>
      <c r="B155" t="s">
        <v>92</v>
      </c>
      <c r="C155" s="2">
        <v>1007.43</v>
      </c>
    </row>
    <row r="156" spans="1:4" x14ac:dyDescent="0.25">
      <c r="A156" t="s">
        <v>173</v>
      </c>
      <c r="B156" t="s">
        <v>174</v>
      </c>
      <c r="C156" s="2">
        <v>2859.57</v>
      </c>
    </row>
    <row r="157" spans="1:4" x14ac:dyDescent="0.25">
      <c r="A157" t="s">
        <v>173</v>
      </c>
      <c r="B157" t="s">
        <v>174</v>
      </c>
      <c r="D157" s="2">
        <v>55.58</v>
      </c>
    </row>
    <row r="158" spans="1:4" x14ac:dyDescent="0.25">
      <c r="A158" t="s">
        <v>31</v>
      </c>
      <c r="B158" t="s">
        <v>98</v>
      </c>
      <c r="D158" s="2">
        <v>4129.9399999999996</v>
      </c>
    </row>
    <row r="159" spans="1:4" x14ac:dyDescent="0.25">
      <c r="A159" t="s">
        <v>31</v>
      </c>
      <c r="B159" t="s">
        <v>98</v>
      </c>
      <c r="D159" s="2">
        <v>1151.74</v>
      </c>
    </row>
    <row r="160" spans="1:4" x14ac:dyDescent="0.25">
      <c r="A160" t="s">
        <v>217</v>
      </c>
      <c r="B160" t="s">
        <v>216</v>
      </c>
      <c r="D160" s="2">
        <v>23538.58</v>
      </c>
    </row>
    <row r="161" spans="1:5" x14ac:dyDescent="0.25">
      <c r="A161" t="s">
        <v>154</v>
      </c>
      <c r="B161" t="s">
        <v>167</v>
      </c>
      <c r="D161" s="2">
        <v>200398.41</v>
      </c>
    </row>
    <row r="162" spans="1:5" x14ac:dyDescent="0.25">
      <c r="A162" t="s">
        <v>154</v>
      </c>
      <c r="B162" t="s">
        <v>167</v>
      </c>
      <c r="D162" s="2">
        <v>15830.42</v>
      </c>
    </row>
    <row r="163" spans="1:5" x14ac:dyDescent="0.25">
      <c r="A163" t="s">
        <v>46</v>
      </c>
      <c r="B163" t="s">
        <v>106</v>
      </c>
      <c r="D163" s="2">
        <v>4560</v>
      </c>
    </row>
    <row r="164" spans="1:5" x14ac:dyDescent="0.25">
      <c r="A164" t="s">
        <v>27</v>
      </c>
      <c r="B164" t="s">
        <v>94</v>
      </c>
      <c r="D164" s="2">
        <v>357.06</v>
      </c>
    </row>
    <row r="165" spans="1:5" x14ac:dyDescent="0.25">
      <c r="A165" t="s">
        <v>27</v>
      </c>
      <c r="B165" t="s">
        <v>94</v>
      </c>
      <c r="D165" s="2">
        <v>36.96</v>
      </c>
    </row>
    <row r="166" spans="1:5" x14ac:dyDescent="0.25">
      <c r="A166" t="s">
        <v>28</v>
      </c>
      <c r="B166" t="s">
        <v>95</v>
      </c>
      <c r="D166" s="2">
        <v>2798.52</v>
      </c>
    </row>
    <row r="167" spans="1:5" x14ac:dyDescent="0.25">
      <c r="A167" t="s">
        <v>28</v>
      </c>
      <c r="B167" t="s">
        <v>95</v>
      </c>
      <c r="D167" s="2">
        <v>63.46</v>
      </c>
    </row>
    <row r="169" spans="1:5" x14ac:dyDescent="0.25">
      <c r="C169" s="2">
        <f>SUM(C1:C168)</f>
        <v>40044636.279999986</v>
      </c>
      <c r="D169" s="2">
        <f>SUM(D1:D168)</f>
        <v>40044636.279999994</v>
      </c>
      <c r="E169" s="2">
        <f>SUM(E1:E168)</f>
        <v>0</v>
      </c>
    </row>
  </sheetData>
  <sortState xmlns:xlrd2="http://schemas.microsoft.com/office/spreadsheetml/2017/richdata2" ref="A1:E430">
    <sortCondition ref="B1:B4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wtb</vt:lpstr>
      <vt:lpstr>ajes</vt:lpstr>
      <vt:lpstr>CIP listing</vt:lpstr>
      <vt:lpstr>BBAdj</vt:lpstr>
      <vt:lpstr>Sheet16</vt:lpstr>
      <vt:lpstr>Sheet17</vt:lpstr>
      <vt:lpstr>Sheet18</vt:lpstr>
      <vt:lpstr>Sheet19</vt:lpstr>
      <vt:lpstr>wtb!Print_Area</vt:lpstr>
      <vt:lpstr>ajes!Print_Titles</vt:lpstr>
      <vt:lpstr>wtb!Print_Titles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ckilgore</dc:creator>
  <cp:lastModifiedBy>Curtis Kilgore</cp:lastModifiedBy>
  <cp:lastPrinted>2023-01-16T19:33:07Z</cp:lastPrinted>
  <dcterms:created xsi:type="dcterms:W3CDTF">2011-06-30T21:12:57Z</dcterms:created>
  <dcterms:modified xsi:type="dcterms:W3CDTF">2023-04-20T15:35:31Z</dcterms:modified>
</cp:coreProperties>
</file>