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Rattlesnake Ridge WD\20002 - Phase 12 Water System Improvements\Notes\Summary Addendum\"/>
    </mc:Choice>
  </mc:AlternateContent>
  <xr:revisionPtr revIDLastSave="0" documentId="8_{527A1297-2CEA-4370-A1D7-E2F549497EE0}" xr6:coauthVersionLast="47" xr6:coauthVersionMax="47" xr10:uidLastSave="{00000000-0000-0000-0000-000000000000}"/>
  <bookViews>
    <workbookView xWindow="31995" yWindow="1725" windowWidth="21600" windowHeight="11835" xr2:uid="{EF63D1E3-AD45-4943-8A5E-2BB5FE9321FA}"/>
  </bookViews>
  <sheets>
    <sheet name="Rattlesnake Usage" sheetId="1" r:id="rId1"/>
    <sheet name="Existing Water Income" sheetId="2" r:id="rId2"/>
    <sheet name="Forecasted Water Income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" l="1"/>
  <c r="I51" i="3"/>
  <c r="J50" i="3"/>
  <c r="I50" i="3"/>
  <c r="J49" i="3"/>
  <c r="I49" i="3"/>
  <c r="J46" i="3"/>
  <c r="I46" i="3"/>
  <c r="J44" i="3"/>
  <c r="I42" i="3"/>
  <c r="J40" i="3"/>
  <c r="I40" i="3"/>
  <c r="J38" i="3"/>
  <c r="I38" i="3"/>
  <c r="E31" i="3"/>
  <c r="E36" i="3" s="1"/>
  <c r="E53" i="3" s="1"/>
  <c r="E56" i="3" s="1"/>
  <c r="C29" i="3"/>
  <c r="C28" i="3"/>
  <c r="C27" i="3"/>
  <c r="C26" i="3"/>
  <c r="C25" i="3"/>
  <c r="C24" i="3"/>
  <c r="C23" i="3"/>
  <c r="C22" i="3"/>
  <c r="F21" i="3"/>
  <c r="G21" i="3"/>
  <c r="F20" i="3"/>
  <c r="G20" i="3"/>
  <c r="G19" i="3"/>
  <c r="F19" i="3"/>
  <c r="F18" i="3"/>
  <c r="G18" i="3"/>
  <c r="G17" i="3"/>
  <c r="F17" i="3"/>
  <c r="G16" i="3"/>
  <c r="F16" i="3"/>
  <c r="F15" i="3"/>
  <c r="G15" i="3"/>
  <c r="G14" i="3"/>
  <c r="F14" i="3"/>
  <c r="F13" i="3"/>
  <c r="G13" i="3"/>
  <c r="F12" i="3"/>
  <c r="G12" i="3"/>
  <c r="J11" i="3"/>
  <c r="I11" i="3"/>
  <c r="H11" i="3"/>
  <c r="F11" i="3"/>
  <c r="G11" i="3"/>
  <c r="J10" i="3"/>
  <c r="I10" i="3"/>
  <c r="H10" i="3"/>
  <c r="G10" i="3"/>
  <c r="F10" i="3"/>
  <c r="H9" i="3"/>
  <c r="I9" i="3" s="1"/>
  <c r="I31" i="3" s="1"/>
  <c r="G9" i="3"/>
  <c r="F9" i="3"/>
  <c r="F31" i="3" s="1"/>
  <c r="F36" i="3" s="1"/>
  <c r="F53" i="3" s="1"/>
  <c r="F56" i="3" s="1"/>
  <c r="J9" i="3"/>
  <c r="H51" i="2"/>
  <c r="C51" i="2"/>
  <c r="J51" i="2" s="1"/>
  <c r="J50" i="2"/>
  <c r="I50" i="2"/>
  <c r="H50" i="2"/>
  <c r="C50" i="2"/>
  <c r="H49" i="2"/>
  <c r="C49" i="2"/>
  <c r="J49" i="2" s="1"/>
  <c r="J46" i="2"/>
  <c r="I46" i="2"/>
  <c r="H46" i="2"/>
  <c r="C46" i="2"/>
  <c r="H44" i="2"/>
  <c r="J44" i="2" s="1"/>
  <c r="C44" i="2"/>
  <c r="I44" i="2" s="1"/>
  <c r="J42" i="2"/>
  <c r="I42" i="2"/>
  <c r="H42" i="2"/>
  <c r="C42" i="2"/>
  <c r="H40" i="2"/>
  <c r="J40" i="2" s="1"/>
  <c r="C40" i="2"/>
  <c r="I40" i="2" s="1"/>
  <c r="J38" i="2"/>
  <c r="I38" i="2"/>
  <c r="H38" i="2"/>
  <c r="C38" i="2"/>
  <c r="G21" i="2"/>
  <c r="F21" i="2"/>
  <c r="E21" i="2"/>
  <c r="D21" i="2"/>
  <c r="C21" i="2"/>
  <c r="E20" i="2"/>
  <c r="F20" i="2" s="1"/>
  <c r="C20" i="2"/>
  <c r="D20" i="2" s="1"/>
  <c r="G20" i="2" s="1"/>
  <c r="F19" i="2"/>
  <c r="E19" i="2"/>
  <c r="C19" i="2"/>
  <c r="D19" i="2" s="1"/>
  <c r="G19" i="2" s="1"/>
  <c r="E18" i="2"/>
  <c r="F18" i="2" s="1"/>
  <c r="C18" i="2"/>
  <c r="D18" i="2" s="1"/>
  <c r="G18" i="2" s="1"/>
  <c r="E17" i="2"/>
  <c r="F17" i="2" s="1"/>
  <c r="D17" i="2"/>
  <c r="G17" i="2" s="1"/>
  <c r="C17" i="2"/>
  <c r="E16" i="2"/>
  <c r="F16" i="2" s="1"/>
  <c r="C16" i="2"/>
  <c r="D16" i="2" s="1"/>
  <c r="G16" i="2" s="1"/>
  <c r="F15" i="2"/>
  <c r="E15" i="2"/>
  <c r="D15" i="2"/>
  <c r="G15" i="2" s="1"/>
  <c r="C15" i="2"/>
  <c r="E14" i="2"/>
  <c r="F14" i="2" s="1"/>
  <c r="C14" i="2"/>
  <c r="D14" i="2" s="1"/>
  <c r="G14" i="2" s="1"/>
  <c r="G13" i="2"/>
  <c r="F13" i="2"/>
  <c r="E13" i="2"/>
  <c r="D13" i="2"/>
  <c r="C13" i="2"/>
  <c r="E12" i="2"/>
  <c r="F12" i="2" s="1"/>
  <c r="C12" i="2"/>
  <c r="D12" i="2" s="1"/>
  <c r="G12" i="2" s="1"/>
  <c r="H11" i="2"/>
  <c r="E11" i="2"/>
  <c r="F11" i="2" s="1"/>
  <c r="C11" i="2"/>
  <c r="D11" i="2" s="1"/>
  <c r="H10" i="2"/>
  <c r="E10" i="2"/>
  <c r="F10" i="2" s="1"/>
  <c r="C10" i="2"/>
  <c r="D10" i="2" s="1"/>
  <c r="H9" i="2"/>
  <c r="H31" i="2" s="1"/>
  <c r="E9" i="2"/>
  <c r="E31" i="2" s="1"/>
  <c r="E36" i="2" s="1"/>
  <c r="E53" i="2" s="1"/>
  <c r="E56" i="2" s="1"/>
  <c r="D9" i="2"/>
  <c r="J9" i="2" s="1"/>
  <c r="C9" i="2"/>
  <c r="I9" i="2" s="1"/>
  <c r="Y46" i="1"/>
  <c r="Y45" i="1"/>
  <c r="Y44" i="1"/>
  <c r="Y41" i="1"/>
  <c r="Y39" i="1"/>
  <c r="Y37" i="1"/>
  <c r="Y35" i="1"/>
  <c r="Y33" i="1"/>
  <c r="Y29" i="1"/>
  <c r="Y47" i="1" s="1"/>
  <c r="X29" i="1"/>
  <c r="X47" i="1" s="1"/>
  <c r="U29" i="1"/>
  <c r="U47" i="1" s="1"/>
  <c r="V20" i="1"/>
  <c r="V19" i="1"/>
  <c r="V18" i="1"/>
  <c r="V17" i="1"/>
  <c r="V16" i="1"/>
  <c r="V15" i="1"/>
  <c r="V14" i="1"/>
  <c r="V13" i="1"/>
  <c r="V12" i="1"/>
  <c r="V11" i="1"/>
  <c r="G11" i="1"/>
  <c r="G15" i="1" s="1"/>
  <c r="F11" i="1"/>
  <c r="F15" i="1" s="1"/>
  <c r="E11" i="1"/>
  <c r="E15" i="1" s="1"/>
  <c r="V10" i="1"/>
  <c r="H10" i="1"/>
  <c r="F10" i="1"/>
  <c r="V9" i="1"/>
  <c r="H9" i="1"/>
  <c r="H11" i="1" s="1"/>
  <c r="H15" i="1" s="1"/>
  <c r="F9" i="1"/>
  <c r="V8" i="1"/>
  <c r="V29" i="1" s="1"/>
  <c r="H8" i="1"/>
  <c r="F8" i="1"/>
  <c r="J31" i="3" l="1"/>
  <c r="J36" i="3" s="1"/>
  <c r="G31" i="3"/>
  <c r="G36" i="3" s="1"/>
  <c r="G53" i="3" s="1"/>
  <c r="G56" i="3" s="1"/>
  <c r="I36" i="3"/>
  <c r="H31" i="3"/>
  <c r="J42" i="3"/>
  <c r="I44" i="3"/>
  <c r="I53" i="3" s="1"/>
  <c r="I56" i="3" s="1"/>
  <c r="H53" i="2"/>
  <c r="H56" i="2" s="1"/>
  <c r="H36" i="2"/>
  <c r="J10" i="2"/>
  <c r="G10" i="2"/>
  <c r="J11" i="2"/>
  <c r="J31" i="2" s="1"/>
  <c r="G11" i="2"/>
  <c r="F9" i="2"/>
  <c r="F31" i="2" s="1"/>
  <c r="F36" i="2" s="1"/>
  <c r="F53" i="2" s="1"/>
  <c r="F56" i="2" s="1"/>
  <c r="G9" i="2"/>
  <c r="I49" i="2"/>
  <c r="I51" i="2"/>
  <c r="I10" i="2"/>
  <c r="I31" i="2" s="1"/>
  <c r="I11" i="2"/>
  <c r="V47" i="1"/>
  <c r="V31" i="1"/>
  <c r="Y31" i="1"/>
  <c r="J53" i="3" l="1"/>
  <c r="J56" i="3" s="1"/>
  <c r="H53" i="3"/>
  <c r="H56" i="3" s="1"/>
  <c r="H36" i="3"/>
  <c r="I36" i="2"/>
  <c r="I53" i="2"/>
  <c r="I56" i="2" s="1"/>
  <c r="J36" i="2"/>
  <c r="J53" i="2"/>
  <c r="J56" i="2" s="1"/>
  <c r="G31" i="2"/>
  <c r="G36" i="2" s="1"/>
  <c r="G53" i="2" s="1"/>
  <c r="G56" i="2" s="1"/>
</calcChain>
</file>

<file path=xl/sharedStrings.xml><?xml version="1.0" encoding="utf-8"?>
<sst xmlns="http://schemas.openxmlformats.org/spreadsheetml/2006/main" count="175" uniqueCount="62">
  <si>
    <t>XI.  ANALYSIS OF ACTUAL SEWER USAGE - EXISTING SYSTEM</t>
  </si>
  <si>
    <t>ANALYSIS OF ACTUAL WATER USAGE - EXISTING SYSTEM</t>
  </si>
  <si>
    <t>Residential</t>
  </si>
  <si>
    <t>Non-Residential</t>
  </si>
  <si>
    <t>Commercial</t>
  </si>
  <si>
    <t>MONTHLY SEWER USAGE</t>
  </si>
  <si>
    <t xml:space="preserve">No. of </t>
  </si>
  <si>
    <t>Usage</t>
  </si>
  <si>
    <t>MONTHLY WATER  USAGE</t>
  </si>
  <si>
    <t>Average</t>
  </si>
  <si>
    <t>Users</t>
  </si>
  <si>
    <t>1,000</t>
  </si>
  <si>
    <t>5/8 x 3/4 meter</t>
  </si>
  <si>
    <t xml:space="preserve">         0 -   1,000 Gal.</t>
  </si>
  <si>
    <t xml:space="preserve">  1,000 -   2,000 Gal.</t>
  </si>
  <si>
    <t>1,001 - 2,000 Gal.</t>
  </si>
  <si>
    <t xml:space="preserve">  2,000 -   3,000 Gal.</t>
  </si>
  <si>
    <t>2,001 - 3,000 Gal.</t>
  </si>
  <si>
    <t>Subtotal</t>
  </si>
  <si>
    <t>3,001 - 4,000 Gal.</t>
  </si>
  <si>
    <t xml:space="preserve">Average Monthly Rate </t>
  </si>
  <si>
    <t>4,001 - 5,000 Gal.</t>
  </si>
  <si>
    <t xml:space="preserve">Average Monthly Usage </t>
  </si>
  <si>
    <t>5,001 - 6,000 Gal.</t>
  </si>
  <si>
    <t>6,001 - 7,000 Gal.</t>
  </si>
  <si>
    <t>Totals</t>
  </si>
  <si>
    <t>7,001 - 8,000 Gal.</t>
  </si>
  <si>
    <t>8,001 - 9,000 Gal.</t>
  </si>
  <si>
    <t>9,001 - 10,000 Gal.</t>
  </si>
  <si>
    <t>10,001 - 11,000 Gal.</t>
  </si>
  <si>
    <t>11,001 - 12,000 Gal.</t>
  </si>
  <si>
    <t>12,001 - 13,000 Gal.</t>
  </si>
  <si>
    <t>13,001 - 14,000 Gal.</t>
  </si>
  <si>
    <t>14,001 - 15,000 Gal.</t>
  </si>
  <si>
    <t>15,001 - 16,000 Gal.</t>
  </si>
  <si>
    <t>16,001 - 17,000 Gal.</t>
  </si>
  <si>
    <t>17,001 - 18,000 Gal.</t>
  </si>
  <si>
    <t>18,001 - 19,000 Gal.</t>
  </si>
  <si>
    <t>19,001 - 20,000 Gal.</t>
  </si>
  <si>
    <t xml:space="preserve">20,001 &amp; Over </t>
  </si>
  <si>
    <t>1 inch</t>
  </si>
  <si>
    <t>2 inch</t>
  </si>
  <si>
    <t>3 inch</t>
  </si>
  <si>
    <t>4 inch</t>
  </si>
  <si>
    <t>6 inch</t>
  </si>
  <si>
    <t>Re-sale</t>
  </si>
  <si>
    <t>Vanceburg</t>
  </si>
  <si>
    <t>Big Sandy</t>
  </si>
  <si>
    <t>Grayson</t>
  </si>
  <si>
    <t>Total Water Purchased and/or Produced</t>
  </si>
  <si>
    <t>Total Water Sold (Gallons)</t>
  </si>
  <si>
    <t>WATER - INCOME -  EXISTING SYSTEM</t>
  </si>
  <si>
    <t>MONTHLY WATER USAGE</t>
  </si>
  <si>
    <t>AVERAGE</t>
  </si>
  <si>
    <t>AVERAGE RATE</t>
  </si>
  <si>
    <t>Income</t>
  </si>
  <si>
    <t>Average Monthly Rate</t>
  </si>
  <si>
    <t>Average Monthly Usage</t>
  </si>
  <si>
    <t>Resale</t>
  </si>
  <si>
    <t>Sub-Total</t>
  </si>
  <si>
    <t>XXV. FORECAST OF WATER USAGE - INCOME -  EXISTING SYSTEM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</si>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</sst>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;;;"/>
    <numFmt numFmtId="167" formatCode="&quot;$&quot;#,##0"/>
    <numFmt numFmtId="168" formatCode="0.0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i/>
      <sz val="10"/>
      <name val="Helvetica"/>
      <family val="2"/>
    </font>
    <font>
      <i/>
      <sz val="10"/>
      <name val="Helvetica"/>
      <family val="2"/>
    </font>
    <font>
      <b/>
      <sz val="10"/>
      <name val="Helv"/>
    </font>
    <font>
      <b/>
      <sz val="10"/>
      <name val="Helvetica"/>
      <family val="2"/>
    </font>
    <font>
      <sz val="10"/>
      <name val="Helvetica"/>
      <family val="2"/>
    </font>
    <font>
      <i/>
      <u/>
      <sz val="10"/>
      <name val="Helvetica"/>
      <family val="2"/>
    </font>
    <font>
      <u/>
      <sz val="10"/>
      <name val="Helv"/>
    </font>
    <font>
      <u/>
      <sz val="10"/>
      <name val="Helvetica"/>
      <family val="2"/>
    </font>
    <font>
      <i/>
      <sz val="10"/>
      <name val="Helv"/>
    </font>
    <font>
      <sz val="10"/>
      <name val="Arial"/>
      <family val="2"/>
    </font>
    <font>
      <i/>
      <sz val="10"/>
      <name val="Arial"/>
    </font>
    <font>
      <i/>
      <sz val="10"/>
      <name val="Arial"/>
      <family val="2"/>
    </font>
    <font>
      <i/>
      <sz val="10"/>
      <name val="Helvetica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u/>
      <sz val="10"/>
      <color indexed="50"/>
      <name val="Arial"/>
      <family val="2"/>
    </font>
    <font>
      <sz val="10"/>
      <color indexed="28"/>
      <name val="Arial"/>
      <family val="2"/>
    </font>
    <font>
      <i/>
      <sz val="10"/>
      <color indexed="28"/>
      <name val="Arial"/>
      <family val="2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146">
    <xf numFmtId="0" fontId="0" fillId="0" borderId="0" xfId="0"/>
    <xf numFmtId="164" fontId="3" fillId="0" borderId="0" xfId="3" applyFont="1" applyAlignment="1">
      <alignment horizontal="left"/>
    </xf>
    <xf numFmtId="164" fontId="4" fillId="0" borderId="0" xfId="3" applyFont="1"/>
    <xf numFmtId="164" fontId="5" fillId="0" borderId="0" xfId="3" applyFont="1" applyAlignment="1">
      <alignment horizontal="left"/>
    </xf>
    <xf numFmtId="164" fontId="2" fillId="0" borderId="0" xfId="3"/>
    <xf numFmtId="164" fontId="6" fillId="0" borderId="0" xfId="3" applyFont="1" applyAlignment="1">
      <alignment horizontal="left"/>
    </xf>
    <xf numFmtId="164" fontId="7" fillId="0" borderId="0" xfId="3" applyFont="1"/>
    <xf numFmtId="164" fontId="3" fillId="0" borderId="0" xfId="3" applyFont="1"/>
    <xf numFmtId="164" fontId="5" fillId="0" borderId="0" xfId="3" applyFont="1"/>
    <xf numFmtId="164" fontId="6" fillId="0" borderId="0" xfId="3" applyFont="1"/>
    <xf numFmtId="0" fontId="4" fillId="0" borderId="0" xfId="0" applyFont="1"/>
    <xf numFmtId="164" fontId="8" fillId="0" borderId="0" xfId="3" applyFont="1"/>
    <xf numFmtId="164" fontId="8" fillId="0" borderId="0" xfId="3" applyFont="1" applyAlignment="1">
      <alignment horizontal="left"/>
    </xf>
    <xf numFmtId="164" fontId="4" fillId="0" borderId="1" xfId="3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4" fontId="9" fillId="0" borderId="0" xfId="3" applyFont="1"/>
    <xf numFmtId="164" fontId="9" fillId="0" borderId="0" xfId="3" applyFont="1" applyAlignment="1">
      <alignment horizontal="left"/>
    </xf>
    <xf numFmtId="164" fontId="2" fillId="0" borderId="0" xfId="3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/>
    <xf numFmtId="164" fontId="10" fillId="0" borderId="0" xfId="3" applyFont="1"/>
    <xf numFmtId="164" fontId="10" fillId="0" borderId="0" xfId="3" applyFont="1" applyAlignment="1">
      <alignment horizontal="left"/>
    </xf>
    <xf numFmtId="164" fontId="7" fillId="0" borderId="2" xfId="3" applyFont="1" applyBorder="1" applyAlignment="1">
      <alignment horizontal="center"/>
    </xf>
    <xf numFmtId="0" fontId="7" fillId="0" borderId="0" xfId="0" applyFont="1" applyAlignment="1">
      <alignment horizontal="centerContinuous"/>
    </xf>
    <xf numFmtId="164" fontId="4" fillId="2" borderId="0" xfId="3" applyFont="1" applyFill="1" applyAlignment="1">
      <alignment horizontal="center"/>
    </xf>
    <xf numFmtId="164" fontId="4" fillId="0" borderId="3" xfId="3" applyFont="1" applyBorder="1" applyAlignment="1">
      <alignment horizontal="center"/>
    </xf>
    <xf numFmtId="164" fontId="4" fillId="2" borderId="3" xfId="3" applyFont="1" applyFill="1" applyBorder="1" applyAlignment="1">
      <alignment horizontal="center"/>
    </xf>
    <xf numFmtId="164" fontId="2" fillId="0" borderId="0" xfId="3" applyAlignment="1">
      <alignment horizontal="center"/>
    </xf>
    <xf numFmtId="0" fontId="7" fillId="0" borderId="4" xfId="0" applyFont="1" applyBorder="1"/>
    <xf numFmtId="164" fontId="7" fillId="2" borderId="0" xfId="3" applyFont="1" applyFill="1" applyAlignment="1">
      <alignment horizontal="center"/>
    </xf>
    <xf numFmtId="164" fontId="7" fillId="0" borderId="3" xfId="3" applyFont="1" applyBorder="1" applyAlignment="1">
      <alignment horizontal="center"/>
    </xf>
    <xf numFmtId="164" fontId="7" fillId="2" borderId="3" xfId="3" applyFont="1" applyFill="1" applyBorder="1" applyAlignment="1">
      <alignment horizontal="center"/>
    </xf>
    <xf numFmtId="164" fontId="8" fillId="0" borderId="2" xfId="3" applyFont="1" applyBorder="1" applyAlignment="1">
      <alignment horizontal="center"/>
    </xf>
    <xf numFmtId="164" fontId="4" fillId="0" borderId="2" xfId="3" applyFont="1" applyBorder="1"/>
    <xf numFmtId="164" fontId="8" fillId="0" borderId="2" xfId="3" applyFont="1" applyBorder="1" applyAlignment="1">
      <alignment horizontal="left"/>
    </xf>
    <xf numFmtId="164" fontId="4" fillId="2" borderId="2" xfId="3" applyFont="1" applyFill="1" applyBorder="1" applyAlignment="1">
      <alignment horizontal="center"/>
    </xf>
    <xf numFmtId="164" fontId="4" fillId="0" borderId="5" xfId="3" applyFont="1" applyBorder="1" applyAlignment="1">
      <alignment horizontal="center"/>
    </xf>
    <xf numFmtId="164" fontId="4" fillId="2" borderId="5" xfId="3" applyFont="1" applyFill="1" applyBorder="1" applyAlignment="1">
      <alignment horizontal="center"/>
    </xf>
    <xf numFmtId="164" fontId="9" fillId="0" borderId="0" xfId="3" applyFont="1" applyAlignment="1">
      <alignment horizontal="center"/>
    </xf>
    <xf numFmtId="164" fontId="10" fillId="0" borderId="2" xfId="3" applyFont="1" applyBorder="1" applyAlignment="1">
      <alignment horizontal="center"/>
    </xf>
    <xf numFmtId="164" fontId="7" fillId="0" borderId="2" xfId="3" applyFont="1" applyBorder="1"/>
    <xf numFmtId="164" fontId="10" fillId="0" borderId="6" xfId="3" applyFont="1" applyBorder="1" applyAlignment="1">
      <alignment horizontal="left"/>
    </xf>
    <xf numFmtId="164" fontId="7" fillId="2" borderId="2" xfId="3" applyFont="1" applyFill="1" applyBorder="1" applyAlignment="1">
      <alignment horizontal="center"/>
    </xf>
    <xf numFmtId="164" fontId="7" fillId="0" borderId="5" xfId="3" applyFont="1" applyBorder="1" applyAlignment="1">
      <alignment horizontal="center"/>
    </xf>
    <xf numFmtId="164" fontId="10" fillId="0" borderId="7" xfId="3" applyFont="1" applyBorder="1" applyAlignment="1">
      <alignment horizontal="center"/>
    </xf>
    <xf numFmtId="164" fontId="7" fillId="2" borderId="5" xfId="3" applyFont="1" applyFill="1" applyBorder="1" applyAlignment="1">
      <alignment horizontal="center"/>
    </xf>
    <xf numFmtId="164" fontId="11" fillId="0" borderId="0" xfId="3" applyFont="1"/>
    <xf numFmtId="164" fontId="4" fillId="0" borderId="8" xfId="3" applyFont="1" applyBorder="1" applyAlignment="1">
      <alignment horizontal="center"/>
    </xf>
    <xf numFmtId="164" fontId="4" fillId="0" borderId="0" xfId="3" applyFont="1" applyAlignment="1">
      <alignment horizontal="left"/>
    </xf>
    <xf numFmtId="37" fontId="4" fillId="0" borderId="0" xfId="3" applyNumberFormat="1" applyFont="1"/>
    <xf numFmtId="164" fontId="2" fillId="0" borderId="0" xfId="3" applyAlignment="1">
      <alignment horizontal="left"/>
    </xf>
    <xf numFmtId="37" fontId="2" fillId="0" borderId="0" xfId="3" applyNumberFormat="1"/>
    <xf numFmtId="164" fontId="7" fillId="0" borderId="0" xfId="3" applyFont="1" applyAlignment="1">
      <alignment horizontal="right"/>
    </xf>
    <xf numFmtId="37" fontId="12" fillId="0" borderId="0" xfId="3" applyNumberFormat="1" applyFont="1"/>
    <xf numFmtId="164" fontId="12" fillId="0" borderId="0" xfId="3" applyFont="1"/>
    <xf numFmtId="164" fontId="4" fillId="0" borderId="9" xfId="3" applyFont="1" applyBorder="1"/>
    <xf numFmtId="37" fontId="4" fillId="0" borderId="9" xfId="3" applyNumberFormat="1" applyFont="1" applyBorder="1"/>
    <xf numFmtId="0" fontId="13" fillId="0" borderId="0" xfId="0" applyFont="1"/>
    <xf numFmtId="37" fontId="11" fillId="0" borderId="0" xfId="3" applyNumberFormat="1" applyFont="1"/>
    <xf numFmtId="164" fontId="4" fillId="0" borderId="10" xfId="3" applyFont="1" applyBorder="1"/>
    <xf numFmtId="37" fontId="4" fillId="0" borderId="10" xfId="3" applyNumberFormat="1" applyFont="1" applyBorder="1"/>
    <xf numFmtId="164" fontId="3" fillId="0" borderId="10" xfId="3" applyFont="1" applyBorder="1"/>
    <xf numFmtId="165" fontId="3" fillId="0" borderId="10" xfId="1" applyNumberFormat="1" applyFont="1" applyBorder="1"/>
    <xf numFmtId="164" fontId="13" fillId="0" borderId="0" xfId="0" applyNumberFormat="1" applyFont="1"/>
    <xf numFmtId="165" fontId="13" fillId="0" borderId="0" xfId="1" applyNumberFormat="1" applyFont="1" applyBorder="1"/>
    <xf numFmtId="165" fontId="11" fillId="0" borderId="0" xfId="1" applyNumberFormat="1" applyFont="1" applyBorder="1" applyProtection="1"/>
    <xf numFmtId="165" fontId="11" fillId="0" borderId="0" xfId="1" applyNumberFormat="1" applyFont="1" applyBorder="1"/>
    <xf numFmtId="164" fontId="14" fillId="0" borderId="9" xfId="3" applyFont="1" applyBorder="1"/>
    <xf numFmtId="37" fontId="14" fillId="0" borderId="9" xfId="3" applyNumberFormat="1" applyFont="1" applyBorder="1"/>
    <xf numFmtId="165" fontId="5" fillId="0" borderId="0" xfId="1" applyNumberFormat="1" applyFont="1" applyFill="1" applyBorder="1"/>
    <xf numFmtId="164" fontId="7" fillId="0" borderId="0" xfId="3" applyFont="1" applyAlignment="1">
      <alignment horizontal="left"/>
    </xf>
    <xf numFmtId="164" fontId="7" fillId="0" borderId="10" xfId="3" applyFont="1" applyBorder="1"/>
    <xf numFmtId="37" fontId="12" fillId="0" borderId="10" xfId="3" applyNumberFormat="1" applyFont="1" applyBorder="1"/>
    <xf numFmtId="164" fontId="12" fillId="0" borderId="10" xfId="3" applyFont="1" applyBorder="1"/>
    <xf numFmtId="3" fontId="7" fillId="0" borderId="0" xfId="3" applyNumberFormat="1" applyFont="1"/>
    <xf numFmtId="164" fontId="15" fillId="0" borderId="0" xfId="3" applyFont="1" applyAlignment="1">
      <alignment horizontal="left"/>
    </xf>
    <xf numFmtId="3" fontId="7" fillId="0" borderId="0" xfId="0" applyNumberFormat="1" applyFont="1"/>
    <xf numFmtId="0" fontId="12" fillId="0" borderId="0" xfId="0" applyFont="1"/>
    <xf numFmtId="164" fontId="6" fillId="0" borderId="10" xfId="3" applyFont="1" applyBorder="1"/>
    <xf numFmtId="164" fontId="16" fillId="0" borderId="10" xfId="3" applyFont="1" applyBorder="1"/>
    <xf numFmtId="3" fontId="16" fillId="0" borderId="10" xfId="3" applyNumberFormat="1" applyFont="1" applyBorder="1"/>
    <xf numFmtId="3" fontId="0" fillId="0" borderId="2" xfId="0" applyNumberFormat="1" applyBorder="1" applyAlignment="1">
      <alignment horizontal="center"/>
    </xf>
    <xf numFmtId="37" fontId="12" fillId="0" borderId="11" xfId="3" applyNumberFormat="1" applyFont="1" applyBorder="1" applyAlignment="1">
      <alignment horizontal="center"/>
    </xf>
    <xf numFmtId="164" fontId="16" fillId="0" borderId="0" xfId="3" applyFont="1" applyAlignment="1">
      <alignment horizontal="left"/>
    </xf>
    <xf numFmtId="164" fontId="17" fillId="0" borderId="0" xfId="3" applyFont="1"/>
    <xf numFmtId="164" fontId="18" fillId="0" borderId="0" xfId="3" applyFont="1"/>
    <xf numFmtId="164" fontId="18" fillId="0" borderId="0" xfId="3" applyFont="1" applyAlignment="1">
      <alignment horizontal="left"/>
    </xf>
    <xf numFmtId="0" fontId="19" fillId="0" borderId="0" xfId="0" applyFont="1" applyProtection="1">
      <protection hidden="1"/>
    </xf>
    <xf numFmtId="164" fontId="20" fillId="0" borderId="0" xfId="3" applyFont="1" applyAlignment="1">
      <alignment horizontal="center"/>
    </xf>
    <xf numFmtId="164" fontId="18" fillId="0" borderId="1" xfId="3" applyFont="1" applyBorder="1"/>
    <xf numFmtId="164" fontId="12" fillId="0" borderId="1" xfId="3" applyFont="1" applyBorder="1" applyAlignment="1">
      <alignment horizontal="left"/>
    </xf>
    <xf numFmtId="164" fontId="12" fillId="0" borderId="1" xfId="3" applyFont="1" applyBorder="1"/>
    <xf numFmtId="2" fontId="21" fillId="0" borderId="0" xfId="3" applyNumberFormat="1" applyFont="1" applyAlignment="1">
      <alignment horizontal="center" wrapText="1"/>
    </xf>
    <xf numFmtId="164" fontId="12" fillId="2" borderId="0" xfId="3" applyFont="1" applyFill="1" applyAlignment="1">
      <alignment horizontal="center"/>
    </xf>
    <xf numFmtId="164" fontId="12" fillId="0" borderId="3" xfId="3" applyFont="1" applyBorder="1" applyAlignment="1">
      <alignment horizontal="center"/>
    </xf>
    <xf numFmtId="164" fontId="12" fillId="2" borderId="3" xfId="3" applyFont="1" applyFill="1" applyBorder="1" applyAlignment="1">
      <alignment horizontal="center"/>
    </xf>
    <xf numFmtId="164" fontId="18" fillId="0" borderId="2" xfId="3" applyFont="1" applyBorder="1"/>
    <xf numFmtId="164" fontId="21" fillId="0" borderId="2" xfId="3" applyFont="1" applyBorder="1"/>
    <xf numFmtId="164" fontId="12" fillId="2" borderId="6" xfId="3" applyFont="1" applyFill="1" applyBorder="1" applyAlignment="1">
      <alignment horizontal="center"/>
    </xf>
    <xf numFmtId="164" fontId="12" fillId="0" borderId="6" xfId="3" applyFont="1" applyBorder="1" applyAlignment="1">
      <alignment horizontal="center"/>
    </xf>
    <xf numFmtId="164" fontId="12" fillId="0" borderId="6" xfId="3" applyFont="1" applyBorder="1"/>
    <xf numFmtId="164" fontId="12" fillId="0" borderId="12" xfId="3" applyFont="1" applyBorder="1"/>
    <xf numFmtId="164" fontId="14" fillId="0" borderId="8" xfId="3" applyFont="1" applyBorder="1" applyAlignment="1">
      <alignment horizontal="center"/>
    </xf>
    <xf numFmtId="166" fontId="20" fillId="0" borderId="0" xfId="3" applyNumberFormat="1" applyFont="1"/>
    <xf numFmtId="164" fontId="12" fillId="0" borderId="0" xfId="3" applyFont="1" applyAlignment="1">
      <alignment horizontal="center"/>
    </xf>
    <xf numFmtId="44" fontId="20" fillId="0" borderId="0" xfId="2" applyFont="1"/>
    <xf numFmtId="42" fontId="22" fillId="0" borderId="0" xfId="3" applyNumberFormat="1" applyFont="1"/>
    <xf numFmtId="37" fontId="22" fillId="0" borderId="0" xfId="3" applyNumberFormat="1" applyFont="1"/>
    <xf numFmtId="164" fontId="7" fillId="0" borderId="0" xfId="3" applyFont="1" applyAlignment="1">
      <alignment horizontal="center"/>
    </xf>
    <xf numFmtId="164" fontId="12" fillId="0" borderId="2" xfId="3" applyFont="1" applyBorder="1"/>
    <xf numFmtId="37" fontId="12" fillId="0" borderId="2" xfId="3" applyNumberFormat="1" applyFont="1" applyBorder="1"/>
    <xf numFmtId="37" fontId="22" fillId="0" borderId="2" xfId="3" applyNumberFormat="1" applyFont="1" applyBorder="1"/>
    <xf numFmtId="44" fontId="14" fillId="0" borderId="0" xfId="2" applyFont="1"/>
    <xf numFmtId="164" fontId="14" fillId="0" borderId="11" xfId="3" applyFont="1" applyBorder="1"/>
    <xf numFmtId="37" fontId="14" fillId="0" borderId="11" xfId="3" applyNumberFormat="1" applyFont="1" applyBorder="1"/>
    <xf numFmtId="5" fontId="23" fillId="0" borderId="11" xfId="3" applyNumberFormat="1" applyFont="1" applyBorder="1"/>
    <xf numFmtId="37" fontId="23" fillId="0" borderId="11" xfId="3" applyNumberFormat="1" applyFont="1" applyBorder="1"/>
    <xf numFmtId="164" fontId="7" fillId="0" borderId="0" xfId="3" applyFont="1" applyAlignment="1">
      <alignment horizontal="center"/>
    </xf>
    <xf numFmtId="44" fontId="14" fillId="0" borderId="2" xfId="2" applyFont="1" applyBorder="1"/>
    <xf numFmtId="164" fontId="14" fillId="0" borderId="2" xfId="3" applyFont="1" applyBorder="1"/>
    <xf numFmtId="37" fontId="14" fillId="0" borderId="2" xfId="3" applyNumberFormat="1" applyFont="1" applyBorder="1"/>
    <xf numFmtId="5" fontId="23" fillId="0" borderId="2" xfId="3" applyNumberFormat="1" applyFont="1" applyBorder="1"/>
    <xf numFmtId="37" fontId="23" fillId="0" borderId="2" xfId="3" applyNumberFormat="1" applyFont="1" applyBorder="1"/>
    <xf numFmtId="44" fontId="20" fillId="0" borderId="10" xfId="2" applyFont="1" applyBorder="1"/>
    <xf numFmtId="37" fontId="22" fillId="0" borderId="10" xfId="3" applyNumberFormat="1" applyFont="1" applyBorder="1"/>
    <xf numFmtId="44" fontId="20" fillId="0" borderId="0" xfId="2" applyFont="1" applyBorder="1"/>
    <xf numFmtId="44" fontId="20" fillId="0" borderId="2" xfId="2" applyFont="1" applyBorder="1"/>
    <xf numFmtId="44" fontId="14" fillId="0" borderId="10" xfId="2" applyFont="1" applyBorder="1"/>
    <xf numFmtId="3" fontId="12" fillId="0" borderId="10" xfId="3" applyNumberFormat="1" applyFont="1" applyBorder="1"/>
    <xf numFmtId="167" fontId="12" fillId="0" borderId="10" xfId="3" applyNumberFormat="1" applyFont="1" applyBorder="1"/>
    <xf numFmtId="164" fontId="24" fillId="0" borderId="0" xfId="3" applyFont="1" applyAlignment="1">
      <alignment horizontal="center"/>
    </xf>
    <xf numFmtId="164" fontId="24" fillId="0" borderId="0" xfId="3" applyFont="1" applyAlignment="1">
      <alignment horizontal="right"/>
    </xf>
    <xf numFmtId="164" fontId="15" fillId="0" borderId="0" xfId="3" applyFont="1" applyAlignment="1">
      <alignment horizontal="left"/>
    </xf>
    <xf numFmtId="44" fontId="20" fillId="0" borderId="0" xfId="2" applyFont="1" applyAlignment="1">
      <alignment horizontal="center"/>
    </xf>
    <xf numFmtId="164" fontId="14" fillId="0" borderId="0" xfId="3" applyFont="1" applyAlignment="1">
      <alignment horizontal="center"/>
    </xf>
    <xf numFmtId="164" fontId="14" fillId="0" borderId="9" xfId="3" applyFont="1" applyBorder="1" applyAlignment="1">
      <alignment horizontal="left"/>
    </xf>
    <xf numFmtId="168" fontId="20" fillId="0" borderId="11" xfId="3" applyNumberFormat="1" applyFont="1" applyBorder="1"/>
    <xf numFmtId="165" fontId="14" fillId="0" borderId="9" xfId="1" applyNumberFormat="1" applyFont="1" applyBorder="1" applyProtection="1"/>
    <xf numFmtId="5" fontId="23" fillId="0" borderId="9" xfId="3" applyNumberFormat="1" applyFont="1" applyBorder="1"/>
    <xf numFmtId="42" fontId="23" fillId="0" borderId="9" xfId="3" applyNumberFormat="1" applyFont="1" applyBorder="1"/>
    <xf numFmtId="0" fontId="22" fillId="0" borderId="0" xfId="0" applyFont="1"/>
    <xf numFmtId="164" fontId="14" fillId="0" borderId="0" xfId="3" applyFont="1"/>
    <xf numFmtId="164" fontId="20" fillId="0" borderId="0" xfId="3" applyFont="1"/>
    <xf numFmtId="164" fontId="22" fillId="0" borderId="0" xfId="3" applyFont="1"/>
    <xf numFmtId="165" fontId="16" fillId="0" borderId="10" xfId="1" applyNumberFormat="1" applyFont="1" applyBorder="1"/>
    <xf numFmtId="42" fontId="16" fillId="0" borderId="10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Normal_MTN-USE" xfId="3" xr:uid="{6FAFE12F-4D9B-41B9-A597-9FD7EFA16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.%206_1_21%20RRWD%20Usage%20for%20Summary%20Addend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(2)"/>
      <sheetName val="Sewer Forecast"/>
      <sheetName val="Water Forecast (2)"/>
      <sheetName val="Sewer Budget"/>
      <sheetName val="Water Budget"/>
      <sheetName val="Proposed Rates"/>
      <sheetName val="Existing Rates"/>
      <sheetName val="Debt"/>
    </sheetNames>
    <sheetDataSet>
      <sheetData sheetId="0">
        <row r="8">
          <cell r="T8">
            <v>602</v>
          </cell>
          <cell r="U8">
            <v>691</v>
          </cell>
        </row>
        <row r="9">
          <cell r="T9">
            <v>1003</v>
          </cell>
          <cell r="U9">
            <v>631</v>
          </cell>
        </row>
        <row r="10">
          <cell r="T10">
            <v>2005</v>
          </cell>
          <cell r="U10">
            <v>666</v>
          </cell>
        </row>
        <row r="11">
          <cell r="T11">
            <v>3004</v>
          </cell>
          <cell r="U11">
            <v>651</v>
          </cell>
        </row>
        <row r="12">
          <cell r="T12">
            <v>4010</v>
          </cell>
          <cell r="U12">
            <v>539</v>
          </cell>
        </row>
        <row r="13">
          <cell r="T13">
            <v>5005</v>
          </cell>
          <cell r="U13">
            <v>346</v>
          </cell>
        </row>
        <row r="14">
          <cell r="T14">
            <v>6010</v>
          </cell>
          <cell r="U14">
            <v>235</v>
          </cell>
        </row>
        <row r="15">
          <cell r="T15">
            <v>7025</v>
          </cell>
          <cell r="U15">
            <v>120</v>
          </cell>
        </row>
        <row r="16">
          <cell r="T16">
            <v>8050</v>
          </cell>
          <cell r="U16">
            <v>83</v>
          </cell>
        </row>
        <row r="17">
          <cell r="T17">
            <v>9075</v>
          </cell>
          <cell r="U17">
            <v>39</v>
          </cell>
        </row>
        <row r="18">
          <cell r="T18">
            <v>10100</v>
          </cell>
          <cell r="U18">
            <v>44</v>
          </cell>
        </row>
        <row r="19">
          <cell r="T19">
            <v>11250</v>
          </cell>
          <cell r="U19">
            <v>21</v>
          </cell>
        </row>
        <row r="20">
          <cell r="T20">
            <v>12200</v>
          </cell>
          <cell r="U20">
            <v>13</v>
          </cell>
        </row>
        <row r="21">
          <cell r="T21">
            <v>13500</v>
          </cell>
        </row>
        <row r="22">
          <cell r="T22">
            <v>14500</v>
          </cell>
        </row>
        <row r="23">
          <cell r="T23">
            <v>15500</v>
          </cell>
        </row>
        <row r="24">
          <cell r="T24">
            <v>16500</v>
          </cell>
        </row>
        <row r="25">
          <cell r="T25">
            <v>17500</v>
          </cell>
        </row>
        <row r="26">
          <cell r="T26">
            <v>18500</v>
          </cell>
        </row>
        <row r="27">
          <cell r="T27">
            <v>19500</v>
          </cell>
        </row>
        <row r="33">
          <cell r="T33">
            <v>10714</v>
          </cell>
          <cell r="X33">
            <v>6</v>
          </cell>
        </row>
        <row r="35">
          <cell r="T35">
            <v>21682</v>
          </cell>
          <cell r="X35">
            <v>2</v>
          </cell>
        </row>
        <row r="37">
          <cell r="T37">
            <v>209358</v>
          </cell>
          <cell r="X37">
            <v>2</v>
          </cell>
        </row>
        <row r="39">
          <cell r="T39">
            <v>42762</v>
          </cell>
          <cell r="X39">
            <v>1</v>
          </cell>
        </row>
        <row r="41">
          <cell r="T41">
            <v>2521000</v>
          </cell>
          <cell r="X41">
            <v>1</v>
          </cell>
        </row>
        <row r="44">
          <cell r="T44">
            <v>259350</v>
          </cell>
          <cell r="X44">
            <v>1</v>
          </cell>
        </row>
        <row r="45">
          <cell r="T45">
            <v>259350</v>
          </cell>
          <cell r="X45">
            <v>1</v>
          </cell>
        </row>
        <row r="46">
          <cell r="T46">
            <v>129433</v>
          </cell>
          <cell r="X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>
        <row r="4">
          <cell r="F4">
            <v>19.32</v>
          </cell>
        </row>
        <row r="5">
          <cell r="F5">
            <v>14.4</v>
          </cell>
        </row>
        <row r="6">
          <cell r="F6">
            <v>12.4</v>
          </cell>
        </row>
        <row r="7">
          <cell r="F7">
            <v>11.1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662E-798D-4D71-BCE8-9541DB79DFE9}">
  <dimension ref="A1:Z55"/>
  <sheetViews>
    <sheetView tabSelected="1" workbookViewId="0">
      <selection activeCell="E15" sqref="E15"/>
    </sheetView>
  </sheetViews>
  <sheetFormatPr defaultRowHeight="15" x14ac:dyDescent="0.25"/>
  <cols>
    <col min="8" max="8" width="10.7109375" customWidth="1"/>
    <col min="9" max="15" width="0" hidden="1" customWidth="1"/>
    <col min="16" max="16" width="1.42578125" customWidth="1"/>
    <col min="19" max="19" width="10.28515625" bestFit="1" customWidth="1"/>
    <col min="20" max="20" width="9.7109375" bestFit="1" customWidth="1"/>
    <col min="21" max="21" width="6.42578125" bestFit="1" customWidth="1"/>
    <col min="22" max="22" width="8.140625" bestFit="1" customWidth="1"/>
    <col min="23" max="23" width="7.5703125" bestFit="1" customWidth="1"/>
    <col min="24" max="24" width="6.42578125" bestFit="1" customWidth="1"/>
    <col min="25" max="25" width="11.7109375" bestFit="1" customWidth="1"/>
    <col min="264" max="264" width="10.7109375" customWidth="1"/>
    <col min="265" max="271" width="0" hidden="1" customWidth="1"/>
    <col min="272" max="272" width="1.42578125" customWidth="1"/>
    <col min="275" max="275" width="10.28515625" bestFit="1" customWidth="1"/>
    <col min="276" max="276" width="9.7109375" bestFit="1" customWidth="1"/>
    <col min="277" max="277" width="6.42578125" bestFit="1" customWidth="1"/>
    <col min="278" max="278" width="8.140625" bestFit="1" customWidth="1"/>
    <col min="279" max="279" width="7.5703125" bestFit="1" customWidth="1"/>
    <col min="280" max="280" width="6.42578125" bestFit="1" customWidth="1"/>
    <col min="281" max="281" width="11.7109375" bestFit="1" customWidth="1"/>
    <col min="520" max="520" width="10.7109375" customWidth="1"/>
    <col min="521" max="527" width="0" hidden="1" customWidth="1"/>
    <col min="528" max="528" width="1.42578125" customWidth="1"/>
    <col min="531" max="531" width="10.28515625" bestFit="1" customWidth="1"/>
    <col min="532" max="532" width="9.7109375" bestFit="1" customWidth="1"/>
    <col min="533" max="533" width="6.42578125" bestFit="1" customWidth="1"/>
    <col min="534" max="534" width="8.140625" bestFit="1" customWidth="1"/>
    <col min="535" max="535" width="7.5703125" bestFit="1" customWidth="1"/>
    <col min="536" max="536" width="6.42578125" bestFit="1" customWidth="1"/>
    <col min="537" max="537" width="11.7109375" bestFit="1" customWidth="1"/>
    <col min="776" max="776" width="10.7109375" customWidth="1"/>
    <col min="777" max="783" width="0" hidden="1" customWidth="1"/>
    <col min="784" max="784" width="1.42578125" customWidth="1"/>
    <col min="787" max="787" width="10.28515625" bestFit="1" customWidth="1"/>
    <col min="788" max="788" width="9.7109375" bestFit="1" customWidth="1"/>
    <col min="789" max="789" width="6.42578125" bestFit="1" customWidth="1"/>
    <col min="790" max="790" width="8.140625" bestFit="1" customWidth="1"/>
    <col min="791" max="791" width="7.5703125" bestFit="1" customWidth="1"/>
    <col min="792" max="792" width="6.42578125" bestFit="1" customWidth="1"/>
    <col min="793" max="793" width="11.7109375" bestFit="1" customWidth="1"/>
    <col min="1032" max="1032" width="10.7109375" customWidth="1"/>
    <col min="1033" max="1039" width="0" hidden="1" customWidth="1"/>
    <col min="1040" max="1040" width="1.42578125" customWidth="1"/>
    <col min="1043" max="1043" width="10.28515625" bestFit="1" customWidth="1"/>
    <col min="1044" max="1044" width="9.7109375" bestFit="1" customWidth="1"/>
    <col min="1045" max="1045" width="6.42578125" bestFit="1" customWidth="1"/>
    <col min="1046" max="1046" width="8.140625" bestFit="1" customWidth="1"/>
    <col min="1047" max="1047" width="7.5703125" bestFit="1" customWidth="1"/>
    <col min="1048" max="1048" width="6.42578125" bestFit="1" customWidth="1"/>
    <col min="1049" max="1049" width="11.7109375" bestFit="1" customWidth="1"/>
    <col min="1288" max="1288" width="10.7109375" customWidth="1"/>
    <col min="1289" max="1295" width="0" hidden="1" customWidth="1"/>
    <col min="1296" max="1296" width="1.42578125" customWidth="1"/>
    <col min="1299" max="1299" width="10.28515625" bestFit="1" customWidth="1"/>
    <col min="1300" max="1300" width="9.7109375" bestFit="1" customWidth="1"/>
    <col min="1301" max="1301" width="6.42578125" bestFit="1" customWidth="1"/>
    <col min="1302" max="1302" width="8.140625" bestFit="1" customWidth="1"/>
    <col min="1303" max="1303" width="7.5703125" bestFit="1" customWidth="1"/>
    <col min="1304" max="1304" width="6.42578125" bestFit="1" customWidth="1"/>
    <col min="1305" max="1305" width="11.7109375" bestFit="1" customWidth="1"/>
    <col min="1544" max="1544" width="10.7109375" customWidth="1"/>
    <col min="1545" max="1551" width="0" hidden="1" customWidth="1"/>
    <col min="1552" max="1552" width="1.42578125" customWidth="1"/>
    <col min="1555" max="1555" width="10.28515625" bestFit="1" customWidth="1"/>
    <col min="1556" max="1556" width="9.7109375" bestFit="1" customWidth="1"/>
    <col min="1557" max="1557" width="6.42578125" bestFit="1" customWidth="1"/>
    <col min="1558" max="1558" width="8.140625" bestFit="1" customWidth="1"/>
    <col min="1559" max="1559" width="7.5703125" bestFit="1" customWidth="1"/>
    <col min="1560" max="1560" width="6.42578125" bestFit="1" customWidth="1"/>
    <col min="1561" max="1561" width="11.7109375" bestFit="1" customWidth="1"/>
    <col min="1800" max="1800" width="10.7109375" customWidth="1"/>
    <col min="1801" max="1807" width="0" hidden="1" customWidth="1"/>
    <col min="1808" max="1808" width="1.42578125" customWidth="1"/>
    <col min="1811" max="1811" width="10.28515625" bestFit="1" customWidth="1"/>
    <col min="1812" max="1812" width="9.7109375" bestFit="1" customWidth="1"/>
    <col min="1813" max="1813" width="6.42578125" bestFit="1" customWidth="1"/>
    <col min="1814" max="1814" width="8.140625" bestFit="1" customWidth="1"/>
    <col min="1815" max="1815" width="7.5703125" bestFit="1" customWidth="1"/>
    <col min="1816" max="1816" width="6.42578125" bestFit="1" customWidth="1"/>
    <col min="1817" max="1817" width="11.7109375" bestFit="1" customWidth="1"/>
    <col min="2056" max="2056" width="10.7109375" customWidth="1"/>
    <col min="2057" max="2063" width="0" hidden="1" customWidth="1"/>
    <col min="2064" max="2064" width="1.42578125" customWidth="1"/>
    <col min="2067" max="2067" width="10.28515625" bestFit="1" customWidth="1"/>
    <col min="2068" max="2068" width="9.7109375" bestFit="1" customWidth="1"/>
    <col min="2069" max="2069" width="6.42578125" bestFit="1" customWidth="1"/>
    <col min="2070" max="2070" width="8.140625" bestFit="1" customWidth="1"/>
    <col min="2071" max="2071" width="7.5703125" bestFit="1" customWidth="1"/>
    <col min="2072" max="2072" width="6.42578125" bestFit="1" customWidth="1"/>
    <col min="2073" max="2073" width="11.7109375" bestFit="1" customWidth="1"/>
    <col min="2312" max="2312" width="10.7109375" customWidth="1"/>
    <col min="2313" max="2319" width="0" hidden="1" customWidth="1"/>
    <col min="2320" max="2320" width="1.42578125" customWidth="1"/>
    <col min="2323" max="2323" width="10.28515625" bestFit="1" customWidth="1"/>
    <col min="2324" max="2324" width="9.7109375" bestFit="1" customWidth="1"/>
    <col min="2325" max="2325" width="6.42578125" bestFit="1" customWidth="1"/>
    <col min="2326" max="2326" width="8.140625" bestFit="1" customWidth="1"/>
    <col min="2327" max="2327" width="7.5703125" bestFit="1" customWidth="1"/>
    <col min="2328" max="2328" width="6.42578125" bestFit="1" customWidth="1"/>
    <col min="2329" max="2329" width="11.7109375" bestFit="1" customWidth="1"/>
    <col min="2568" max="2568" width="10.7109375" customWidth="1"/>
    <col min="2569" max="2575" width="0" hidden="1" customWidth="1"/>
    <col min="2576" max="2576" width="1.42578125" customWidth="1"/>
    <col min="2579" max="2579" width="10.28515625" bestFit="1" customWidth="1"/>
    <col min="2580" max="2580" width="9.7109375" bestFit="1" customWidth="1"/>
    <col min="2581" max="2581" width="6.42578125" bestFit="1" customWidth="1"/>
    <col min="2582" max="2582" width="8.140625" bestFit="1" customWidth="1"/>
    <col min="2583" max="2583" width="7.5703125" bestFit="1" customWidth="1"/>
    <col min="2584" max="2584" width="6.42578125" bestFit="1" customWidth="1"/>
    <col min="2585" max="2585" width="11.7109375" bestFit="1" customWidth="1"/>
    <col min="2824" max="2824" width="10.7109375" customWidth="1"/>
    <col min="2825" max="2831" width="0" hidden="1" customWidth="1"/>
    <col min="2832" max="2832" width="1.42578125" customWidth="1"/>
    <col min="2835" max="2835" width="10.28515625" bestFit="1" customWidth="1"/>
    <col min="2836" max="2836" width="9.7109375" bestFit="1" customWidth="1"/>
    <col min="2837" max="2837" width="6.42578125" bestFit="1" customWidth="1"/>
    <col min="2838" max="2838" width="8.140625" bestFit="1" customWidth="1"/>
    <col min="2839" max="2839" width="7.5703125" bestFit="1" customWidth="1"/>
    <col min="2840" max="2840" width="6.42578125" bestFit="1" customWidth="1"/>
    <col min="2841" max="2841" width="11.7109375" bestFit="1" customWidth="1"/>
    <col min="3080" max="3080" width="10.7109375" customWidth="1"/>
    <col min="3081" max="3087" width="0" hidden="1" customWidth="1"/>
    <col min="3088" max="3088" width="1.42578125" customWidth="1"/>
    <col min="3091" max="3091" width="10.28515625" bestFit="1" customWidth="1"/>
    <col min="3092" max="3092" width="9.7109375" bestFit="1" customWidth="1"/>
    <col min="3093" max="3093" width="6.42578125" bestFit="1" customWidth="1"/>
    <col min="3094" max="3094" width="8.140625" bestFit="1" customWidth="1"/>
    <col min="3095" max="3095" width="7.5703125" bestFit="1" customWidth="1"/>
    <col min="3096" max="3096" width="6.42578125" bestFit="1" customWidth="1"/>
    <col min="3097" max="3097" width="11.7109375" bestFit="1" customWidth="1"/>
    <col min="3336" max="3336" width="10.7109375" customWidth="1"/>
    <col min="3337" max="3343" width="0" hidden="1" customWidth="1"/>
    <col min="3344" max="3344" width="1.42578125" customWidth="1"/>
    <col min="3347" max="3347" width="10.28515625" bestFit="1" customWidth="1"/>
    <col min="3348" max="3348" width="9.7109375" bestFit="1" customWidth="1"/>
    <col min="3349" max="3349" width="6.42578125" bestFit="1" customWidth="1"/>
    <col min="3350" max="3350" width="8.140625" bestFit="1" customWidth="1"/>
    <col min="3351" max="3351" width="7.5703125" bestFit="1" customWidth="1"/>
    <col min="3352" max="3352" width="6.42578125" bestFit="1" customWidth="1"/>
    <col min="3353" max="3353" width="11.7109375" bestFit="1" customWidth="1"/>
    <col min="3592" max="3592" width="10.7109375" customWidth="1"/>
    <col min="3593" max="3599" width="0" hidden="1" customWidth="1"/>
    <col min="3600" max="3600" width="1.42578125" customWidth="1"/>
    <col min="3603" max="3603" width="10.28515625" bestFit="1" customWidth="1"/>
    <col min="3604" max="3604" width="9.7109375" bestFit="1" customWidth="1"/>
    <col min="3605" max="3605" width="6.42578125" bestFit="1" customWidth="1"/>
    <col min="3606" max="3606" width="8.140625" bestFit="1" customWidth="1"/>
    <col min="3607" max="3607" width="7.5703125" bestFit="1" customWidth="1"/>
    <col min="3608" max="3608" width="6.42578125" bestFit="1" customWidth="1"/>
    <col min="3609" max="3609" width="11.7109375" bestFit="1" customWidth="1"/>
    <col min="3848" max="3848" width="10.7109375" customWidth="1"/>
    <col min="3849" max="3855" width="0" hidden="1" customWidth="1"/>
    <col min="3856" max="3856" width="1.42578125" customWidth="1"/>
    <col min="3859" max="3859" width="10.28515625" bestFit="1" customWidth="1"/>
    <col min="3860" max="3860" width="9.7109375" bestFit="1" customWidth="1"/>
    <col min="3861" max="3861" width="6.42578125" bestFit="1" customWidth="1"/>
    <col min="3862" max="3862" width="8.140625" bestFit="1" customWidth="1"/>
    <col min="3863" max="3863" width="7.5703125" bestFit="1" customWidth="1"/>
    <col min="3864" max="3864" width="6.42578125" bestFit="1" customWidth="1"/>
    <col min="3865" max="3865" width="11.7109375" bestFit="1" customWidth="1"/>
    <col min="4104" max="4104" width="10.7109375" customWidth="1"/>
    <col min="4105" max="4111" width="0" hidden="1" customWidth="1"/>
    <col min="4112" max="4112" width="1.42578125" customWidth="1"/>
    <col min="4115" max="4115" width="10.28515625" bestFit="1" customWidth="1"/>
    <col min="4116" max="4116" width="9.7109375" bestFit="1" customWidth="1"/>
    <col min="4117" max="4117" width="6.42578125" bestFit="1" customWidth="1"/>
    <col min="4118" max="4118" width="8.140625" bestFit="1" customWidth="1"/>
    <col min="4119" max="4119" width="7.5703125" bestFit="1" customWidth="1"/>
    <col min="4120" max="4120" width="6.42578125" bestFit="1" customWidth="1"/>
    <col min="4121" max="4121" width="11.7109375" bestFit="1" customWidth="1"/>
    <col min="4360" max="4360" width="10.7109375" customWidth="1"/>
    <col min="4361" max="4367" width="0" hidden="1" customWidth="1"/>
    <col min="4368" max="4368" width="1.42578125" customWidth="1"/>
    <col min="4371" max="4371" width="10.28515625" bestFit="1" customWidth="1"/>
    <col min="4372" max="4372" width="9.7109375" bestFit="1" customWidth="1"/>
    <col min="4373" max="4373" width="6.42578125" bestFit="1" customWidth="1"/>
    <col min="4374" max="4374" width="8.140625" bestFit="1" customWidth="1"/>
    <col min="4375" max="4375" width="7.5703125" bestFit="1" customWidth="1"/>
    <col min="4376" max="4376" width="6.42578125" bestFit="1" customWidth="1"/>
    <col min="4377" max="4377" width="11.7109375" bestFit="1" customWidth="1"/>
    <col min="4616" max="4616" width="10.7109375" customWidth="1"/>
    <col min="4617" max="4623" width="0" hidden="1" customWidth="1"/>
    <col min="4624" max="4624" width="1.42578125" customWidth="1"/>
    <col min="4627" max="4627" width="10.28515625" bestFit="1" customWidth="1"/>
    <col min="4628" max="4628" width="9.7109375" bestFit="1" customWidth="1"/>
    <col min="4629" max="4629" width="6.42578125" bestFit="1" customWidth="1"/>
    <col min="4630" max="4630" width="8.140625" bestFit="1" customWidth="1"/>
    <col min="4631" max="4631" width="7.5703125" bestFit="1" customWidth="1"/>
    <col min="4632" max="4632" width="6.42578125" bestFit="1" customWidth="1"/>
    <col min="4633" max="4633" width="11.7109375" bestFit="1" customWidth="1"/>
    <col min="4872" max="4872" width="10.7109375" customWidth="1"/>
    <col min="4873" max="4879" width="0" hidden="1" customWidth="1"/>
    <col min="4880" max="4880" width="1.42578125" customWidth="1"/>
    <col min="4883" max="4883" width="10.28515625" bestFit="1" customWidth="1"/>
    <col min="4884" max="4884" width="9.7109375" bestFit="1" customWidth="1"/>
    <col min="4885" max="4885" width="6.42578125" bestFit="1" customWidth="1"/>
    <col min="4886" max="4886" width="8.140625" bestFit="1" customWidth="1"/>
    <col min="4887" max="4887" width="7.5703125" bestFit="1" customWidth="1"/>
    <col min="4888" max="4888" width="6.42578125" bestFit="1" customWidth="1"/>
    <col min="4889" max="4889" width="11.7109375" bestFit="1" customWidth="1"/>
    <col min="5128" max="5128" width="10.7109375" customWidth="1"/>
    <col min="5129" max="5135" width="0" hidden="1" customWidth="1"/>
    <col min="5136" max="5136" width="1.42578125" customWidth="1"/>
    <col min="5139" max="5139" width="10.28515625" bestFit="1" customWidth="1"/>
    <col min="5140" max="5140" width="9.7109375" bestFit="1" customWidth="1"/>
    <col min="5141" max="5141" width="6.42578125" bestFit="1" customWidth="1"/>
    <col min="5142" max="5142" width="8.140625" bestFit="1" customWidth="1"/>
    <col min="5143" max="5143" width="7.5703125" bestFit="1" customWidth="1"/>
    <col min="5144" max="5144" width="6.42578125" bestFit="1" customWidth="1"/>
    <col min="5145" max="5145" width="11.7109375" bestFit="1" customWidth="1"/>
    <col min="5384" max="5384" width="10.7109375" customWidth="1"/>
    <col min="5385" max="5391" width="0" hidden="1" customWidth="1"/>
    <col min="5392" max="5392" width="1.42578125" customWidth="1"/>
    <col min="5395" max="5395" width="10.28515625" bestFit="1" customWidth="1"/>
    <col min="5396" max="5396" width="9.7109375" bestFit="1" customWidth="1"/>
    <col min="5397" max="5397" width="6.42578125" bestFit="1" customWidth="1"/>
    <col min="5398" max="5398" width="8.140625" bestFit="1" customWidth="1"/>
    <col min="5399" max="5399" width="7.5703125" bestFit="1" customWidth="1"/>
    <col min="5400" max="5400" width="6.42578125" bestFit="1" customWidth="1"/>
    <col min="5401" max="5401" width="11.7109375" bestFit="1" customWidth="1"/>
    <col min="5640" max="5640" width="10.7109375" customWidth="1"/>
    <col min="5641" max="5647" width="0" hidden="1" customWidth="1"/>
    <col min="5648" max="5648" width="1.42578125" customWidth="1"/>
    <col min="5651" max="5651" width="10.28515625" bestFit="1" customWidth="1"/>
    <col min="5652" max="5652" width="9.7109375" bestFit="1" customWidth="1"/>
    <col min="5653" max="5653" width="6.42578125" bestFit="1" customWidth="1"/>
    <col min="5654" max="5654" width="8.140625" bestFit="1" customWidth="1"/>
    <col min="5655" max="5655" width="7.5703125" bestFit="1" customWidth="1"/>
    <col min="5656" max="5656" width="6.42578125" bestFit="1" customWidth="1"/>
    <col min="5657" max="5657" width="11.7109375" bestFit="1" customWidth="1"/>
    <col min="5896" max="5896" width="10.7109375" customWidth="1"/>
    <col min="5897" max="5903" width="0" hidden="1" customWidth="1"/>
    <col min="5904" max="5904" width="1.42578125" customWidth="1"/>
    <col min="5907" max="5907" width="10.28515625" bestFit="1" customWidth="1"/>
    <col min="5908" max="5908" width="9.7109375" bestFit="1" customWidth="1"/>
    <col min="5909" max="5909" width="6.42578125" bestFit="1" customWidth="1"/>
    <col min="5910" max="5910" width="8.140625" bestFit="1" customWidth="1"/>
    <col min="5911" max="5911" width="7.5703125" bestFit="1" customWidth="1"/>
    <col min="5912" max="5912" width="6.42578125" bestFit="1" customWidth="1"/>
    <col min="5913" max="5913" width="11.7109375" bestFit="1" customWidth="1"/>
    <col min="6152" max="6152" width="10.7109375" customWidth="1"/>
    <col min="6153" max="6159" width="0" hidden="1" customWidth="1"/>
    <col min="6160" max="6160" width="1.42578125" customWidth="1"/>
    <col min="6163" max="6163" width="10.28515625" bestFit="1" customWidth="1"/>
    <col min="6164" max="6164" width="9.7109375" bestFit="1" customWidth="1"/>
    <col min="6165" max="6165" width="6.42578125" bestFit="1" customWidth="1"/>
    <col min="6166" max="6166" width="8.140625" bestFit="1" customWidth="1"/>
    <col min="6167" max="6167" width="7.5703125" bestFit="1" customWidth="1"/>
    <col min="6168" max="6168" width="6.42578125" bestFit="1" customWidth="1"/>
    <col min="6169" max="6169" width="11.7109375" bestFit="1" customWidth="1"/>
    <col min="6408" max="6408" width="10.7109375" customWidth="1"/>
    <col min="6409" max="6415" width="0" hidden="1" customWidth="1"/>
    <col min="6416" max="6416" width="1.42578125" customWidth="1"/>
    <col min="6419" max="6419" width="10.28515625" bestFit="1" customWidth="1"/>
    <col min="6420" max="6420" width="9.7109375" bestFit="1" customWidth="1"/>
    <col min="6421" max="6421" width="6.42578125" bestFit="1" customWidth="1"/>
    <col min="6422" max="6422" width="8.140625" bestFit="1" customWidth="1"/>
    <col min="6423" max="6423" width="7.5703125" bestFit="1" customWidth="1"/>
    <col min="6424" max="6424" width="6.42578125" bestFit="1" customWidth="1"/>
    <col min="6425" max="6425" width="11.7109375" bestFit="1" customWidth="1"/>
    <col min="6664" max="6664" width="10.7109375" customWidth="1"/>
    <col min="6665" max="6671" width="0" hidden="1" customWidth="1"/>
    <col min="6672" max="6672" width="1.42578125" customWidth="1"/>
    <col min="6675" max="6675" width="10.28515625" bestFit="1" customWidth="1"/>
    <col min="6676" max="6676" width="9.7109375" bestFit="1" customWidth="1"/>
    <col min="6677" max="6677" width="6.42578125" bestFit="1" customWidth="1"/>
    <col min="6678" max="6678" width="8.140625" bestFit="1" customWidth="1"/>
    <col min="6679" max="6679" width="7.5703125" bestFit="1" customWidth="1"/>
    <col min="6680" max="6680" width="6.42578125" bestFit="1" customWidth="1"/>
    <col min="6681" max="6681" width="11.7109375" bestFit="1" customWidth="1"/>
    <col min="6920" max="6920" width="10.7109375" customWidth="1"/>
    <col min="6921" max="6927" width="0" hidden="1" customWidth="1"/>
    <col min="6928" max="6928" width="1.42578125" customWidth="1"/>
    <col min="6931" max="6931" width="10.28515625" bestFit="1" customWidth="1"/>
    <col min="6932" max="6932" width="9.7109375" bestFit="1" customWidth="1"/>
    <col min="6933" max="6933" width="6.42578125" bestFit="1" customWidth="1"/>
    <col min="6934" max="6934" width="8.140625" bestFit="1" customWidth="1"/>
    <col min="6935" max="6935" width="7.5703125" bestFit="1" customWidth="1"/>
    <col min="6936" max="6936" width="6.42578125" bestFit="1" customWidth="1"/>
    <col min="6937" max="6937" width="11.7109375" bestFit="1" customWidth="1"/>
    <col min="7176" max="7176" width="10.7109375" customWidth="1"/>
    <col min="7177" max="7183" width="0" hidden="1" customWidth="1"/>
    <col min="7184" max="7184" width="1.42578125" customWidth="1"/>
    <col min="7187" max="7187" width="10.28515625" bestFit="1" customWidth="1"/>
    <col min="7188" max="7188" width="9.7109375" bestFit="1" customWidth="1"/>
    <col min="7189" max="7189" width="6.42578125" bestFit="1" customWidth="1"/>
    <col min="7190" max="7190" width="8.140625" bestFit="1" customWidth="1"/>
    <col min="7191" max="7191" width="7.5703125" bestFit="1" customWidth="1"/>
    <col min="7192" max="7192" width="6.42578125" bestFit="1" customWidth="1"/>
    <col min="7193" max="7193" width="11.7109375" bestFit="1" customWidth="1"/>
    <col min="7432" max="7432" width="10.7109375" customWidth="1"/>
    <col min="7433" max="7439" width="0" hidden="1" customWidth="1"/>
    <col min="7440" max="7440" width="1.42578125" customWidth="1"/>
    <col min="7443" max="7443" width="10.28515625" bestFit="1" customWidth="1"/>
    <col min="7444" max="7444" width="9.7109375" bestFit="1" customWidth="1"/>
    <col min="7445" max="7445" width="6.42578125" bestFit="1" customWidth="1"/>
    <col min="7446" max="7446" width="8.140625" bestFit="1" customWidth="1"/>
    <col min="7447" max="7447" width="7.5703125" bestFit="1" customWidth="1"/>
    <col min="7448" max="7448" width="6.42578125" bestFit="1" customWidth="1"/>
    <col min="7449" max="7449" width="11.7109375" bestFit="1" customWidth="1"/>
    <col min="7688" max="7688" width="10.7109375" customWidth="1"/>
    <col min="7689" max="7695" width="0" hidden="1" customWidth="1"/>
    <col min="7696" max="7696" width="1.42578125" customWidth="1"/>
    <col min="7699" max="7699" width="10.28515625" bestFit="1" customWidth="1"/>
    <col min="7700" max="7700" width="9.7109375" bestFit="1" customWidth="1"/>
    <col min="7701" max="7701" width="6.42578125" bestFit="1" customWidth="1"/>
    <col min="7702" max="7702" width="8.140625" bestFit="1" customWidth="1"/>
    <col min="7703" max="7703" width="7.5703125" bestFit="1" customWidth="1"/>
    <col min="7704" max="7704" width="6.42578125" bestFit="1" customWidth="1"/>
    <col min="7705" max="7705" width="11.7109375" bestFit="1" customWidth="1"/>
    <col min="7944" max="7944" width="10.7109375" customWidth="1"/>
    <col min="7945" max="7951" width="0" hidden="1" customWidth="1"/>
    <col min="7952" max="7952" width="1.42578125" customWidth="1"/>
    <col min="7955" max="7955" width="10.28515625" bestFit="1" customWidth="1"/>
    <col min="7956" max="7956" width="9.7109375" bestFit="1" customWidth="1"/>
    <col min="7957" max="7957" width="6.42578125" bestFit="1" customWidth="1"/>
    <col min="7958" max="7958" width="8.140625" bestFit="1" customWidth="1"/>
    <col min="7959" max="7959" width="7.5703125" bestFit="1" customWidth="1"/>
    <col min="7960" max="7960" width="6.42578125" bestFit="1" customWidth="1"/>
    <col min="7961" max="7961" width="11.7109375" bestFit="1" customWidth="1"/>
    <col min="8200" max="8200" width="10.7109375" customWidth="1"/>
    <col min="8201" max="8207" width="0" hidden="1" customWidth="1"/>
    <col min="8208" max="8208" width="1.42578125" customWidth="1"/>
    <col min="8211" max="8211" width="10.28515625" bestFit="1" customWidth="1"/>
    <col min="8212" max="8212" width="9.7109375" bestFit="1" customWidth="1"/>
    <col min="8213" max="8213" width="6.42578125" bestFit="1" customWidth="1"/>
    <col min="8214" max="8214" width="8.140625" bestFit="1" customWidth="1"/>
    <col min="8215" max="8215" width="7.5703125" bestFit="1" customWidth="1"/>
    <col min="8216" max="8216" width="6.42578125" bestFit="1" customWidth="1"/>
    <col min="8217" max="8217" width="11.7109375" bestFit="1" customWidth="1"/>
    <col min="8456" max="8456" width="10.7109375" customWidth="1"/>
    <col min="8457" max="8463" width="0" hidden="1" customWidth="1"/>
    <col min="8464" max="8464" width="1.42578125" customWidth="1"/>
    <col min="8467" max="8467" width="10.28515625" bestFit="1" customWidth="1"/>
    <col min="8468" max="8468" width="9.7109375" bestFit="1" customWidth="1"/>
    <col min="8469" max="8469" width="6.42578125" bestFit="1" customWidth="1"/>
    <col min="8470" max="8470" width="8.140625" bestFit="1" customWidth="1"/>
    <col min="8471" max="8471" width="7.5703125" bestFit="1" customWidth="1"/>
    <col min="8472" max="8472" width="6.42578125" bestFit="1" customWidth="1"/>
    <col min="8473" max="8473" width="11.7109375" bestFit="1" customWidth="1"/>
    <col min="8712" max="8712" width="10.7109375" customWidth="1"/>
    <col min="8713" max="8719" width="0" hidden="1" customWidth="1"/>
    <col min="8720" max="8720" width="1.42578125" customWidth="1"/>
    <col min="8723" max="8723" width="10.28515625" bestFit="1" customWidth="1"/>
    <col min="8724" max="8724" width="9.7109375" bestFit="1" customWidth="1"/>
    <col min="8725" max="8725" width="6.42578125" bestFit="1" customWidth="1"/>
    <col min="8726" max="8726" width="8.140625" bestFit="1" customWidth="1"/>
    <col min="8727" max="8727" width="7.5703125" bestFit="1" customWidth="1"/>
    <col min="8728" max="8728" width="6.42578125" bestFit="1" customWidth="1"/>
    <col min="8729" max="8729" width="11.7109375" bestFit="1" customWidth="1"/>
    <col min="8968" max="8968" width="10.7109375" customWidth="1"/>
    <col min="8969" max="8975" width="0" hidden="1" customWidth="1"/>
    <col min="8976" max="8976" width="1.42578125" customWidth="1"/>
    <col min="8979" max="8979" width="10.28515625" bestFit="1" customWidth="1"/>
    <col min="8980" max="8980" width="9.7109375" bestFit="1" customWidth="1"/>
    <col min="8981" max="8981" width="6.42578125" bestFit="1" customWidth="1"/>
    <col min="8982" max="8982" width="8.140625" bestFit="1" customWidth="1"/>
    <col min="8983" max="8983" width="7.5703125" bestFit="1" customWidth="1"/>
    <col min="8984" max="8984" width="6.42578125" bestFit="1" customWidth="1"/>
    <col min="8985" max="8985" width="11.7109375" bestFit="1" customWidth="1"/>
    <col min="9224" max="9224" width="10.7109375" customWidth="1"/>
    <col min="9225" max="9231" width="0" hidden="1" customWidth="1"/>
    <col min="9232" max="9232" width="1.42578125" customWidth="1"/>
    <col min="9235" max="9235" width="10.28515625" bestFit="1" customWidth="1"/>
    <col min="9236" max="9236" width="9.7109375" bestFit="1" customWidth="1"/>
    <col min="9237" max="9237" width="6.42578125" bestFit="1" customWidth="1"/>
    <col min="9238" max="9238" width="8.140625" bestFit="1" customWidth="1"/>
    <col min="9239" max="9239" width="7.5703125" bestFit="1" customWidth="1"/>
    <col min="9240" max="9240" width="6.42578125" bestFit="1" customWidth="1"/>
    <col min="9241" max="9241" width="11.7109375" bestFit="1" customWidth="1"/>
    <col min="9480" max="9480" width="10.7109375" customWidth="1"/>
    <col min="9481" max="9487" width="0" hidden="1" customWidth="1"/>
    <col min="9488" max="9488" width="1.42578125" customWidth="1"/>
    <col min="9491" max="9491" width="10.28515625" bestFit="1" customWidth="1"/>
    <col min="9492" max="9492" width="9.7109375" bestFit="1" customWidth="1"/>
    <col min="9493" max="9493" width="6.42578125" bestFit="1" customWidth="1"/>
    <col min="9494" max="9494" width="8.140625" bestFit="1" customWidth="1"/>
    <col min="9495" max="9495" width="7.5703125" bestFit="1" customWidth="1"/>
    <col min="9496" max="9496" width="6.42578125" bestFit="1" customWidth="1"/>
    <col min="9497" max="9497" width="11.7109375" bestFit="1" customWidth="1"/>
    <col min="9736" max="9736" width="10.7109375" customWidth="1"/>
    <col min="9737" max="9743" width="0" hidden="1" customWidth="1"/>
    <col min="9744" max="9744" width="1.42578125" customWidth="1"/>
    <col min="9747" max="9747" width="10.28515625" bestFit="1" customWidth="1"/>
    <col min="9748" max="9748" width="9.7109375" bestFit="1" customWidth="1"/>
    <col min="9749" max="9749" width="6.42578125" bestFit="1" customWidth="1"/>
    <col min="9750" max="9750" width="8.140625" bestFit="1" customWidth="1"/>
    <col min="9751" max="9751" width="7.5703125" bestFit="1" customWidth="1"/>
    <col min="9752" max="9752" width="6.42578125" bestFit="1" customWidth="1"/>
    <col min="9753" max="9753" width="11.7109375" bestFit="1" customWidth="1"/>
    <col min="9992" max="9992" width="10.7109375" customWidth="1"/>
    <col min="9993" max="9999" width="0" hidden="1" customWidth="1"/>
    <col min="10000" max="10000" width="1.42578125" customWidth="1"/>
    <col min="10003" max="10003" width="10.28515625" bestFit="1" customWidth="1"/>
    <col min="10004" max="10004" width="9.7109375" bestFit="1" customWidth="1"/>
    <col min="10005" max="10005" width="6.42578125" bestFit="1" customWidth="1"/>
    <col min="10006" max="10006" width="8.140625" bestFit="1" customWidth="1"/>
    <col min="10007" max="10007" width="7.5703125" bestFit="1" customWidth="1"/>
    <col min="10008" max="10008" width="6.42578125" bestFit="1" customWidth="1"/>
    <col min="10009" max="10009" width="11.7109375" bestFit="1" customWidth="1"/>
    <col min="10248" max="10248" width="10.7109375" customWidth="1"/>
    <col min="10249" max="10255" width="0" hidden="1" customWidth="1"/>
    <col min="10256" max="10256" width="1.42578125" customWidth="1"/>
    <col min="10259" max="10259" width="10.28515625" bestFit="1" customWidth="1"/>
    <col min="10260" max="10260" width="9.7109375" bestFit="1" customWidth="1"/>
    <col min="10261" max="10261" width="6.42578125" bestFit="1" customWidth="1"/>
    <col min="10262" max="10262" width="8.140625" bestFit="1" customWidth="1"/>
    <col min="10263" max="10263" width="7.5703125" bestFit="1" customWidth="1"/>
    <col min="10264" max="10264" width="6.42578125" bestFit="1" customWidth="1"/>
    <col min="10265" max="10265" width="11.7109375" bestFit="1" customWidth="1"/>
    <col min="10504" max="10504" width="10.7109375" customWidth="1"/>
    <col min="10505" max="10511" width="0" hidden="1" customWidth="1"/>
    <col min="10512" max="10512" width="1.42578125" customWidth="1"/>
    <col min="10515" max="10515" width="10.28515625" bestFit="1" customWidth="1"/>
    <col min="10516" max="10516" width="9.7109375" bestFit="1" customWidth="1"/>
    <col min="10517" max="10517" width="6.42578125" bestFit="1" customWidth="1"/>
    <col min="10518" max="10518" width="8.140625" bestFit="1" customWidth="1"/>
    <col min="10519" max="10519" width="7.5703125" bestFit="1" customWidth="1"/>
    <col min="10520" max="10520" width="6.42578125" bestFit="1" customWidth="1"/>
    <col min="10521" max="10521" width="11.7109375" bestFit="1" customWidth="1"/>
    <col min="10760" max="10760" width="10.7109375" customWidth="1"/>
    <col min="10761" max="10767" width="0" hidden="1" customWidth="1"/>
    <col min="10768" max="10768" width="1.42578125" customWidth="1"/>
    <col min="10771" max="10771" width="10.28515625" bestFit="1" customWidth="1"/>
    <col min="10772" max="10772" width="9.7109375" bestFit="1" customWidth="1"/>
    <col min="10773" max="10773" width="6.42578125" bestFit="1" customWidth="1"/>
    <col min="10774" max="10774" width="8.140625" bestFit="1" customWidth="1"/>
    <col min="10775" max="10775" width="7.5703125" bestFit="1" customWidth="1"/>
    <col min="10776" max="10776" width="6.42578125" bestFit="1" customWidth="1"/>
    <col min="10777" max="10777" width="11.7109375" bestFit="1" customWidth="1"/>
    <col min="11016" max="11016" width="10.7109375" customWidth="1"/>
    <col min="11017" max="11023" width="0" hidden="1" customWidth="1"/>
    <col min="11024" max="11024" width="1.42578125" customWidth="1"/>
    <col min="11027" max="11027" width="10.28515625" bestFit="1" customWidth="1"/>
    <col min="11028" max="11028" width="9.7109375" bestFit="1" customWidth="1"/>
    <col min="11029" max="11029" width="6.42578125" bestFit="1" customWidth="1"/>
    <col min="11030" max="11030" width="8.140625" bestFit="1" customWidth="1"/>
    <col min="11031" max="11031" width="7.5703125" bestFit="1" customWidth="1"/>
    <col min="11032" max="11032" width="6.42578125" bestFit="1" customWidth="1"/>
    <col min="11033" max="11033" width="11.7109375" bestFit="1" customWidth="1"/>
    <col min="11272" max="11272" width="10.7109375" customWidth="1"/>
    <col min="11273" max="11279" width="0" hidden="1" customWidth="1"/>
    <col min="11280" max="11280" width="1.42578125" customWidth="1"/>
    <col min="11283" max="11283" width="10.28515625" bestFit="1" customWidth="1"/>
    <col min="11284" max="11284" width="9.7109375" bestFit="1" customWidth="1"/>
    <col min="11285" max="11285" width="6.42578125" bestFit="1" customWidth="1"/>
    <col min="11286" max="11286" width="8.140625" bestFit="1" customWidth="1"/>
    <col min="11287" max="11287" width="7.5703125" bestFit="1" customWidth="1"/>
    <col min="11288" max="11288" width="6.42578125" bestFit="1" customWidth="1"/>
    <col min="11289" max="11289" width="11.7109375" bestFit="1" customWidth="1"/>
    <col min="11528" max="11528" width="10.7109375" customWidth="1"/>
    <col min="11529" max="11535" width="0" hidden="1" customWidth="1"/>
    <col min="11536" max="11536" width="1.42578125" customWidth="1"/>
    <col min="11539" max="11539" width="10.28515625" bestFit="1" customWidth="1"/>
    <col min="11540" max="11540" width="9.7109375" bestFit="1" customWidth="1"/>
    <col min="11541" max="11541" width="6.42578125" bestFit="1" customWidth="1"/>
    <col min="11542" max="11542" width="8.140625" bestFit="1" customWidth="1"/>
    <col min="11543" max="11543" width="7.5703125" bestFit="1" customWidth="1"/>
    <col min="11544" max="11544" width="6.42578125" bestFit="1" customWidth="1"/>
    <col min="11545" max="11545" width="11.7109375" bestFit="1" customWidth="1"/>
    <col min="11784" max="11784" width="10.7109375" customWidth="1"/>
    <col min="11785" max="11791" width="0" hidden="1" customWidth="1"/>
    <col min="11792" max="11792" width="1.42578125" customWidth="1"/>
    <col min="11795" max="11795" width="10.28515625" bestFit="1" customWidth="1"/>
    <col min="11796" max="11796" width="9.7109375" bestFit="1" customWidth="1"/>
    <col min="11797" max="11797" width="6.42578125" bestFit="1" customWidth="1"/>
    <col min="11798" max="11798" width="8.140625" bestFit="1" customWidth="1"/>
    <col min="11799" max="11799" width="7.5703125" bestFit="1" customWidth="1"/>
    <col min="11800" max="11800" width="6.42578125" bestFit="1" customWidth="1"/>
    <col min="11801" max="11801" width="11.7109375" bestFit="1" customWidth="1"/>
    <col min="12040" max="12040" width="10.7109375" customWidth="1"/>
    <col min="12041" max="12047" width="0" hidden="1" customWidth="1"/>
    <col min="12048" max="12048" width="1.42578125" customWidth="1"/>
    <col min="12051" max="12051" width="10.28515625" bestFit="1" customWidth="1"/>
    <col min="12052" max="12052" width="9.7109375" bestFit="1" customWidth="1"/>
    <col min="12053" max="12053" width="6.42578125" bestFit="1" customWidth="1"/>
    <col min="12054" max="12054" width="8.140625" bestFit="1" customWidth="1"/>
    <col min="12055" max="12055" width="7.5703125" bestFit="1" customWidth="1"/>
    <col min="12056" max="12056" width="6.42578125" bestFit="1" customWidth="1"/>
    <col min="12057" max="12057" width="11.7109375" bestFit="1" customWidth="1"/>
    <col min="12296" max="12296" width="10.7109375" customWidth="1"/>
    <col min="12297" max="12303" width="0" hidden="1" customWidth="1"/>
    <col min="12304" max="12304" width="1.42578125" customWidth="1"/>
    <col min="12307" max="12307" width="10.28515625" bestFit="1" customWidth="1"/>
    <col min="12308" max="12308" width="9.7109375" bestFit="1" customWidth="1"/>
    <col min="12309" max="12309" width="6.42578125" bestFit="1" customWidth="1"/>
    <col min="12310" max="12310" width="8.140625" bestFit="1" customWidth="1"/>
    <col min="12311" max="12311" width="7.5703125" bestFit="1" customWidth="1"/>
    <col min="12312" max="12312" width="6.42578125" bestFit="1" customWidth="1"/>
    <col min="12313" max="12313" width="11.7109375" bestFit="1" customWidth="1"/>
    <col min="12552" max="12552" width="10.7109375" customWidth="1"/>
    <col min="12553" max="12559" width="0" hidden="1" customWidth="1"/>
    <col min="12560" max="12560" width="1.42578125" customWidth="1"/>
    <col min="12563" max="12563" width="10.28515625" bestFit="1" customWidth="1"/>
    <col min="12564" max="12564" width="9.7109375" bestFit="1" customWidth="1"/>
    <col min="12565" max="12565" width="6.42578125" bestFit="1" customWidth="1"/>
    <col min="12566" max="12566" width="8.140625" bestFit="1" customWidth="1"/>
    <col min="12567" max="12567" width="7.5703125" bestFit="1" customWidth="1"/>
    <col min="12568" max="12568" width="6.42578125" bestFit="1" customWidth="1"/>
    <col min="12569" max="12569" width="11.7109375" bestFit="1" customWidth="1"/>
    <col min="12808" max="12808" width="10.7109375" customWidth="1"/>
    <col min="12809" max="12815" width="0" hidden="1" customWidth="1"/>
    <col min="12816" max="12816" width="1.42578125" customWidth="1"/>
    <col min="12819" max="12819" width="10.28515625" bestFit="1" customWidth="1"/>
    <col min="12820" max="12820" width="9.7109375" bestFit="1" customWidth="1"/>
    <col min="12821" max="12821" width="6.42578125" bestFit="1" customWidth="1"/>
    <col min="12822" max="12822" width="8.140625" bestFit="1" customWidth="1"/>
    <col min="12823" max="12823" width="7.5703125" bestFit="1" customWidth="1"/>
    <col min="12824" max="12824" width="6.42578125" bestFit="1" customWidth="1"/>
    <col min="12825" max="12825" width="11.7109375" bestFit="1" customWidth="1"/>
    <col min="13064" max="13064" width="10.7109375" customWidth="1"/>
    <col min="13065" max="13071" width="0" hidden="1" customWidth="1"/>
    <col min="13072" max="13072" width="1.42578125" customWidth="1"/>
    <col min="13075" max="13075" width="10.28515625" bestFit="1" customWidth="1"/>
    <col min="13076" max="13076" width="9.7109375" bestFit="1" customWidth="1"/>
    <col min="13077" max="13077" width="6.42578125" bestFit="1" customWidth="1"/>
    <col min="13078" max="13078" width="8.140625" bestFit="1" customWidth="1"/>
    <col min="13079" max="13079" width="7.5703125" bestFit="1" customWidth="1"/>
    <col min="13080" max="13080" width="6.42578125" bestFit="1" customWidth="1"/>
    <col min="13081" max="13081" width="11.7109375" bestFit="1" customWidth="1"/>
    <col min="13320" max="13320" width="10.7109375" customWidth="1"/>
    <col min="13321" max="13327" width="0" hidden="1" customWidth="1"/>
    <col min="13328" max="13328" width="1.42578125" customWidth="1"/>
    <col min="13331" max="13331" width="10.28515625" bestFit="1" customWidth="1"/>
    <col min="13332" max="13332" width="9.7109375" bestFit="1" customWidth="1"/>
    <col min="13333" max="13333" width="6.42578125" bestFit="1" customWidth="1"/>
    <col min="13334" max="13334" width="8.140625" bestFit="1" customWidth="1"/>
    <col min="13335" max="13335" width="7.5703125" bestFit="1" customWidth="1"/>
    <col min="13336" max="13336" width="6.42578125" bestFit="1" customWidth="1"/>
    <col min="13337" max="13337" width="11.7109375" bestFit="1" customWidth="1"/>
    <col min="13576" max="13576" width="10.7109375" customWidth="1"/>
    <col min="13577" max="13583" width="0" hidden="1" customWidth="1"/>
    <col min="13584" max="13584" width="1.42578125" customWidth="1"/>
    <col min="13587" max="13587" width="10.28515625" bestFit="1" customWidth="1"/>
    <col min="13588" max="13588" width="9.7109375" bestFit="1" customWidth="1"/>
    <col min="13589" max="13589" width="6.42578125" bestFit="1" customWidth="1"/>
    <col min="13590" max="13590" width="8.140625" bestFit="1" customWidth="1"/>
    <col min="13591" max="13591" width="7.5703125" bestFit="1" customWidth="1"/>
    <col min="13592" max="13592" width="6.42578125" bestFit="1" customWidth="1"/>
    <col min="13593" max="13593" width="11.7109375" bestFit="1" customWidth="1"/>
    <col min="13832" max="13832" width="10.7109375" customWidth="1"/>
    <col min="13833" max="13839" width="0" hidden="1" customWidth="1"/>
    <col min="13840" max="13840" width="1.42578125" customWidth="1"/>
    <col min="13843" max="13843" width="10.28515625" bestFit="1" customWidth="1"/>
    <col min="13844" max="13844" width="9.7109375" bestFit="1" customWidth="1"/>
    <col min="13845" max="13845" width="6.42578125" bestFit="1" customWidth="1"/>
    <col min="13846" max="13846" width="8.140625" bestFit="1" customWidth="1"/>
    <col min="13847" max="13847" width="7.5703125" bestFit="1" customWidth="1"/>
    <col min="13848" max="13848" width="6.42578125" bestFit="1" customWidth="1"/>
    <col min="13849" max="13849" width="11.7109375" bestFit="1" customWidth="1"/>
    <col min="14088" max="14088" width="10.7109375" customWidth="1"/>
    <col min="14089" max="14095" width="0" hidden="1" customWidth="1"/>
    <col min="14096" max="14096" width="1.42578125" customWidth="1"/>
    <col min="14099" max="14099" width="10.28515625" bestFit="1" customWidth="1"/>
    <col min="14100" max="14100" width="9.7109375" bestFit="1" customWidth="1"/>
    <col min="14101" max="14101" width="6.42578125" bestFit="1" customWidth="1"/>
    <col min="14102" max="14102" width="8.140625" bestFit="1" customWidth="1"/>
    <col min="14103" max="14103" width="7.5703125" bestFit="1" customWidth="1"/>
    <col min="14104" max="14104" width="6.42578125" bestFit="1" customWidth="1"/>
    <col min="14105" max="14105" width="11.7109375" bestFit="1" customWidth="1"/>
    <col min="14344" max="14344" width="10.7109375" customWidth="1"/>
    <col min="14345" max="14351" width="0" hidden="1" customWidth="1"/>
    <col min="14352" max="14352" width="1.42578125" customWidth="1"/>
    <col min="14355" max="14355" width="10.28515625" bestFit="1" customWidth="1"/>
    <col min="14356" max="14356" width="9.7109375" bestFit="1" customWidth="1"/>
    <col min="14357" max="14357" width="6.42578125" bestFit="1" customWidth="1"/>
    <col min="14358" max="14358" width="8.140625" bestFit="1" customWidth="1"/>
    <col min="14359" max="14359" width="7.5703125" bestFit="1" customWidth="1"/>
    <col min="14360" max="14360" width="6.42578125" bestFit="1" customWidth="1"/>
    <col min="14361" max="14361" width="11.7109375" bestFit="1" customWidth="1"/>
    <col min="14600" max="14600" width="10.7109375" customWidth="1"/>
    <col min="14601" max="14607" width="0" hidden="1" customWidth="1"/>
    <col min="14608" max="14608" width="1.42578125" customWidth="1"/>
    <col min="14611" max="14611" width="10.28515625" bestFit="1" customWidth="1"/>
    <col min="14612" max="14612" width="9.7109375" bestFit="1" customWidth="1"/>
    <col min="14613" max="14613" width="6.42578125" bestFit="1" customWidth="1"/>
    <col min="14614" max="14614" width="8.140625" bestFit="1" customWidth="1"/>
    <col min="14615" max="14615" width="7.5703125" bestFit="1" customWidth="1"/>
    <col min="14616" max="14616" width="6.42578125" bestFit="1" customWidth="1"/>
    <col min="14617" max="14617" width="11.7109375" bestFit="1" customWidth="1"/>
    <col min="14856" max="14856" width="10.7109375" customWidth="1"/>
    <col min="14857" max="14863" width="0" hidden="1" customWidth="1"/>
    <col min="14864" max="14864" width="1.42578125" customWidth="1"/>
    <col min="14867" max="14867" width="10.28515625" bestFit="1" customWidth="1"/>
    <col min="14868" max="14868" width="9.7109375" bestFit="1" customWidth="1"/>
    <col min="14869" max="14869" width="6.42578125" bestFit="1" customWidth="1"/>
    <col min="14870" max="14870" width="8.140625" bestFit="1" customWidth="1"/>
    <col min="14871" max="14871" width="7.5703125" bestFit="1" customWidth="1"/>
    <col min="14872" max="14872" width="6.42578125" bestFit="1" customWidth="1"/>
    <col min="14873" max="14873" width="11.7109375" bestFit="1" customWidth="1"/>
    <col min="15112" max="15112" width="10.7109375" customWidth="1"/>
    <col min="15113" max="15119" width="0" hidden="1" customWidth="1"/>
    <col min="15120" max="15120" width="1.42578125" customWidth="1"/>
    <col min="15123" max="15123" width="10.28515625" bestFit="1" customWidth="1"/>
    <col min="15124" max="15124" width="9.7109375" bestFit="1" customWidth="1"/>
    <col min="15125" max="15125" width="6.42578125" bestFit="1" customWidth="1"/>
    <col min="15126" max="15126" width="8.140625" bestFit="1" customWidth="1"/>
    <col min="15127" max="15127" width="7.5703125" bestFit="1" customWidth="1"/>
    <col min="15128" max="15128" width="6.42578125" bestFit="1" customWidth="1"/>
    <col min="15129" max="15129" width="11.7109375" bestFit="1" customWidth="1"/>
    <col min="15368" max="15368" width="10.7109375" customWidth="1"/>
    <col min="15369" max="15375" width="0" hidden="1" customWidth="1"/>
    <col min="15376" max="15376" width="1.42578125" customWidth="1"/>
    <col min="15379" max="15379" width="10.28515625" bestFit="1" customWidth="1"/>
    <col min="15380" max="15380" width="9.7109375" bestFit="1" customWidth="1"/>
    <col min="15381" max="15381" width="6.42578125" bestFit="1" customWidth="1"/>
    <col min="15382" max="15382" width="8.140625" bestFit="1" customWidth="1"/>
    <col min="15383" max="15383" width="7.5703125" bestFit="1" customWidth="1"/>
    <col min="15384" max="15384" width="6.42578125" bestFit="1" customWidth="1"/>
    <col min="15385" max="15385" width="11.7109375" bestFit="1" customWidth="1"/>
    <col min="15624" max="15624" width="10.7109375" customWidth="1"/>
    <col min="15625" max="15631" width="0" hidden="1" customWidth="1"/>
    <col min="15632" max="15632" width="1.42578125" customWidth="1"/>
    <col min="15635" max="15635" width="10.28515625" bestFit="1" customWidth="1"/>
    <col min="15636" max="15636" width="9.7109375" bestFit="1" customWidth="1"/>
    <col min="15637" max="15637" width="6.42578125" bestFit="1" customWidth="1"/>
    <col min="15638" max="15638" width="8.140625" bestFit="1" customWidth="1"/>
    <col min="15639" max="15639" width="7.5703125" bestFit="1" customWidth="1"/>
    <col min="15640" max="15640" width="6.42578125" bestFit="1" customWidth="1"/>
    <col min="15641" max="15641" width="11.7109375" bestFit="1" customWidth="1"/>
    <col min="15880" max="15880" width="10.7109375" customWidth="1"/>
    <col min="15881" max="15887" width="0" hidden="1" customWidth="1"/>
    <col min="15888" max="15888" width="1.42578125" customWidth="1"/>
    <col min="15891" max="15891" width="10.28515625" bestFit="1" customWidth="1"/>
    <col min="15892" max="15892" width="9.7109375" bestFit="1" customWidth="1"/>
    <col min="15893" max="15893" width="6.42578125" bestFit="1" customWidth="1"/>
    <col min="15894" max="15894" width="8.140625" bestFit="1" customWidth="1"/>
    <col min="15895" max="15895" width="7.5703125" bestFit="1" customWidth="1"/>
    <col min="15896" max="15896" width="6.42578125" bestFit="1" customWidth="1"/>
    <col min="15897" max="15897" width="11.7109375" bestFit="1" customWidth="1"/>
    <col min="16136" max="16136" width="10.7109375" customWidth="1"/>
    <col min="16137" max="16143" width="0" hidden="1" customWidth="1"/>
    <col min="16144" max="16144" width="1.42578125" customWidth="1"/>
    <col min="16147" max="16147" width="10.28515625" bestFit="1" customWidth="1"/>
    <col min="16148" max="16148" width="9.7109375" bestFit="1" customWidth="1"/>
    <col min="16149" max="16149" width="6.42578125" bestFit="1" customWidth="1"/>
    <col min="16150" max="16150" width="8.140625" bestFit="1" customWidth="1"/>
    <col min="16151" max="16151" width="7.5703125" bestFit="1" customWidth="1"/>
    <col min="16152" max="16152" width="6.42578125" bestFit="1" customWidth="1"/>
    <col min="16153" max="16153" width="11.7109375" bestFit="1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 t="s">
        <v>1</v>
      </c>
      <c r="R1" s="6"/>
      <c r="S1" s="6"/>
      <c r="T1" s="6"/>
      <c r="U1" s="6"/>
      <c r="V1" s="6"/>
      <c r="W1" s="6"/>
      <c r="X1" s="6"/>
      <c r="Y1" s="6"/>
      <c r="Z1" s="4"/>
    </row>
    <row r="2" spans="1:26" hidden="1" x14ac:dyDescent="0.25">
      <c r="A2" s="7"/>
      <c r="B2" s="2"/>
      <c r="C2" s="2"/>
      <c r="D2" s="2"/>
      <c r="E2" s="2"/>
      <c r="F2" s="2"/>
      <c r="G2" s="2"/>
      <c r="H2" s="2"/>
      <c r="I2" s="8"/>
      <c r="J2" s="4"/>
      <c r="K2" s="4"/>
      <c r="L2" s="4"/>
      <c r="M2" s="4"/>
      <c r="N2" s="4"/>
      <c r="O2" s="4"/>
      <c r="P2" s="4"/>
      <c r="Q2" s="9"/>
      <c r="R2" s="6"/>
      <c r="S2" s="6"/>
      <c r="T2" s="6"/>
      <c r="U2" s="6"/>
      <c r="V2" s="6"/>
      <c r="W2" s="6"/>
      <c r="X2" s="6"/>
      <c r="Y2" s="6"/>
      <c r="Z2" s="4"/>
    </row>
    <row r="3" spans="1:26" x14ac:dyDescent="0.2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4"/>
    </row>
    <row r="4" spans="1:26" x14ac:dyDescent="0.25">
      <c r="A4" s="10"/>
      <c r="B4" s="11"/>
      <c r="C4" s="11"/>
      <c r="D4" s="12"/>
      <c r="E4" s="13" t="s">
        <v>2</v>
      </c>
      <c r="F4" s="14"/>
      <c r="G4" s="13" t="s">
        <v>3</v>
      </c>
      <c r="H4" s="14"/>
      <c r="J4" s="15"/>
      <c r="K4" s="15"/>
      <c r="L4" s="16"/>
      <c r="M4" s="17"/>
      <c r="N4" s="18"/>
      <c r="O4" s="17"/>
      <c r="P4" s="18"/>
      <c r="Q4" s="19"/>
      <c r="R4" s="20"/>
      <c r="S4" s="20"/>
      <c r="T4" s="21"/>
      <c r="U4" s="22" t="s">
        <v>2</v>
      </c>
      <c r="V4" s="22"/>
      <c r="W4" s="23"/>
      <c r="X4" s="22" t="s">
        <v>4</v>
      </c>
      <c r="Y4" s="22"/>
      <c r="Z4" s="18"/>
    </row>
    <row r="5" spans="1:26" x14ac:dyDescent="0.25">
      <c r="A5" s="12" t="s">
        <v>5</v>
      </c>
      <c r="B5" s="2"/>
      <c r="C5" s="2"/>
      <c r="D5" s="10"/>
      <c r="E5" s="24" t="s">
        <v>6</v>
      </c>
      <c r="F5" s="25" t="s">
        <v>7</v>
      </c>
      <c r="G5" s="26" t="s">
        <v>6</v>
      </c>
      <c r="H5" s="25" t="s">
        <v>7</v>
      </c>
      <c r="I5" s="16"/>
      <c r="J5" s="4"/>
      <c r="K5" s="4"/>
      <c r="M5" s="27"/>
      <c r="N5" s="27"/>
      <c r="O5" s="27"/>
      <c r="P5" s="27"/>
      <c r="Q5" s="21" t="s">
        <v>8</v>
      </c>
      <c r="R5" s="6"/>
      <c r="S5" s="6"/>
      <c r="T5" s="28"/>
      <c r="U5" s="29" t="s">
        <v>6</v>
      </c>
      <c r="V5" s="30" t="s">
        <v>7</v>
      </c>
      <c r="W5" s="30"/>
      <c r="X5" s="31" t="s">
        <v>6</v>
      </c>
      <c r="Y5" s="30" t="s">
        <v>7</v>
      </c>
      <c r="Z5" s="27"/>
    </row>
    <row r="6" spans="1:26" x14ac:dyDescent="0.25">
      <c r="A6" s="32"/>
      <c r="B6" s="33"/>
      <c r="C6" s="33"/>
      <c r="D6" s="34" t="s">
        <v>9</v>
      </c>
      <c r="E6" s="35" t="s">
        <v>10</v>
      </c>
      <c r="F6" s="36" t="s">
        <v>11</v>
      </c>
      <c r="G6" s="37" t="s">
        <v>10</v>
      </c>
      <c r="H6" s="36" t="s">
        <v>11</v>
      </c>
      <c r="I6" s="38"/>
      <c r="J6" s="4"/>
      <c r="K6" s="4"/>
      <c r="L6" s="16"/>
      <c r="M6" s="27"/>
      <c r="N6" s="27"/>
      <c r="O6" s="27"/>
      <c r="P6" s="27"/>
      <c r="Q6" s="39"/>
      <c r="R6" s="40"/>
      <c r="S6" s="40"/>
      <c r="T6" s="41" t="s">
        <v>9</v>
      </c>
      <c r="U6" s="42" t="s">
        <v>10</v>
      </c>
      <c r="V6" s="43" t="s">
        <v>11</v>
      </c>
      <c r="W6" s="44" t="s">
        <v>9</v>
      </c>
      <c r="X6" s="45" t="s">
        <v>10</v>
      </c>
      <c r="Y6" s="43" t="s">
        <v>11</v>
      </c>
      <c r="Z6" s="27"/>
    </row>
    <row r="7" spans="1:26" x14ac:dyDescent="0.25">
      <c r="A7" s="2" t="s">
        <v>12</v>
      </c>
      <c r="B7" s="2"/>
      <c r="C7" s="2"/>
      <c r="D7" s="2"/>
      <c r="E7" s="2"/>
      <c r="F7" s="2"/>
      <c r="G7" s="2"/>
      <c r="H7" s="2"/>
      <c r="I7" s="46"/>
      <c r="J7" s="4"/>
      <c r="K7" s="4"/>
      <c r="L7" s="4"/>
      <c r="M7" s="4"/>
      <c r="N7" s="4"/>
      <c r="O7" s="4"/>
      <c r="P7" s="4"/>
      <c r="Q7" s="47"/>
      <c r="R7" s="47"/>
      <c r="S7" s="6"/>
      <c r="T7" s="6"/>
      <c r="U7" s="6"/>
      <c r="V7" s="6"/>
      <c r="W7" s="6"/>
      <c r="X7" s="6"/>
      <c r="Y7" s="6"/>
      <c r="Z7" s="4"/>
    </row>
    <row r="8" spans="1:26" x14ac:dyDescent="0.25">
      <c r="A8" s="48" t="s">
        <v>13</v>
      </c>
      <c r="B8" s="2"/>
      <c r="C8" s="2"/>
      <c r="D8" s="49">
        <v>1000</v>
      </c>
      <c r="E8" s="2"/>
      <c r="F8" s="49">
        <f>(E8*D8)/1000</f>
        <v>0</v>
      </c>
      <c r="G8" s="2"/>
      <c r="H8" s="49">
        <f>(G8*D8)/1000</f>
        <v>0</v>
      </c>
      <c r="I8" s="50"/>
      <c r="J8" s="4"/>
      <c r="K8" s="4"/>
      <c r="L8" s="51"/>
      <c r="M8" s="4"/>
      <c r="N8" s="51"/>
      <c r="O8" s="4"/>
      <c r="P8" s="51"/>
      <c r="Q8" s="52" t="s">
        <v>13</v>
      </c>
      <c r="R8" s="52"/>
      <c r="S8" s="6"/>
      <c r="T8" s="53">
        <v>602</v>
      </c>
      <c r="U8" s="54">
        <v>691</v>
      </c>
      <c r="V8" s="53">
        <f t="shared" ref="V8:V15" si="0">(U8*T8)/1000</f>
        <v>415.98200000000003</v>
      </c>
      <c r="W8" s="53"/>
      <c r="X8" s="54"/>
      <c r="Y8" s="53"/>
      <c r="Z8" s="51"/>
    </row>
    <row r="9" spans="1:26" x14ac:dyDescent="0.25">
      <c r="A9" s="48" t="s">
        <v>14</v>
      </c>
      <c r="B9" s="2"/>
      <c r="C9" s="2"/>
      <c r="D9" s="49">
        <v>1500</v>
      </c>
      <c r="E9" s="2"/>
      <c r="F9" s="49">
        <f>(E9*D9)/1000</f>
        <v>0</v>
      </c>
      <c r="G9" s="2"/>
      <c r="H9" s="49">
        <f>(G9*D9)/1000</f>
        <v>0</v>
      </c>
      <c r="I9" s="50"/>
      <c r="J9" s="4"/>
      <c r="K9" s="4"/>
      <c r="L9" s="51"/>
      <c r="M9" s="4"/>
      <c r="N9" s="51"/>
      <c r="O9" s="4"/>
      <c r="P9" s="51"/>
      <c r="Q9" s="52" t="s">
        <v>15</v>
      </c>
      <c r="R9" s="52"/>
      <c r="S9" s="6"/>
      <c r="T9" s="53">
        <v>1003</v>
      </c>
      <c r="U9" s="54">
        <v>631</v>
      </c>
      <c r="V9" s="53">
        <f t="shared" si="0"/>
        <v>632.89300000000003</v>
      </c>
      <c r="W9" s="53"/>
      <c r="X9" s="54"/>
      <c r="Y9" s="53"/>
      <c r="Z9" s="51"/>
    </row>
    <row r="10" spans="1:26" x14ac:dyDescent="0.25">
      <c r="A10" s="48" t="s">
        <v>16</v>
      </c>
      <c r="B10" s="2"/>
      <c r="C10" s="2"/>
      <c r="D10" s="49">
        <v>2500</v>
      </c>
      <c r="E10" s="2"/>
      <c r="F10" s="49">
        <f>(E10*D10)/1000</f>
        <v>0</v>
      </c>
      <c r="G10" s="2"/>
      <c r="H10" s="49">
        <f>(G10*D10)/1000</f>
        <v>0</v>
      </c>
      <c r="I10" s="50"/>
      <c r="J10" s="4"/>
      <c r="K10" s="4"/>
      <c r="L10" s="51"/>
      <c r="M10" s="4"/>
      <c r="N10" s="51"/>
      <c r="O10" s="4"/>
      <c r="P10" s="51"/>
      <c r="Q10" s="52" t="s">
        <v>17</v>
      </c>
      <c r="R10" s="52"/>
      <c r="S10" s="6"/>
      <c r="T10" s="53">
        <v>2005</v>
      </c>
      <c r="U10" s="54">
        <v>666</v>
      </c>
      <c r="V10" s="53">
        <f t="shared" si="0"/>
        <v>1335.33</v>
      </c>
      <c r="W10" s="53"/>
      <c r="X10" s="54"/>
      <c r="Y10" s="53"/>
      <c r="Z10" s="51"/>
    </row>
    <row r="11" spans="1:26" x14ac:dyDescent="0.25">
      <c r="A11" s="2"/>
      <c r="B11" s="2"/>
      <c r="C11" s="2"/>
      <c r="D11" s="10" t="s">
        <v>18</v>
      </c>
      <c r="E11" s="55">
        <f>SUM(E8:E10)</f>
        <v>0</v>
      </c>
      <c r="F11" s="56">
        <f>SUM(F8:F10)</f>
        <v>0</v>
      </c>
      <c r="G11" s="55">
        <f>SUM(G8:G10)</f>
        <v>0</v>
      </c>
      <c r="H11" s="56">
        <f>SUM(H8:H10)</f>
        <v>0</v>
      </c>
      <c r="I11" s="4"/>
      <c r="J11" s="4"/>
      <c r="K11" s="4"/>
      <c r="L11" s="57"/>
      <c r="M11" s="46"/>
      <c r="N11" s="58"/>
      <c r="O11" s="46"/>
      <c r="P11" s="58"/>
      <c r="Q11" s="52" t="s">
        <v>19</v>
      </c>
      <c r="R11" s="52"/>
      <c r="S11" s="6"/>
      <c r="T11" s="53">
        <v>3004</v>
      </c>
      <c r="U11" s="54">
        <v>651</v>
      </c>
      <c r="V11" s="53">
        <f t="shared" si="0"/>
        <v>1955.604</v>
      </c>
      <c r="W11" s="53"/>
      <c r="X11" s="54"/>
      <c r="Y11" s="53"/>
      <c r="Z11" s="51"/>
    </row>
    <row r="12" spans="1:26" x14ac:dyDescent="0.25">
      <c r="A12" s="48" t="s">
        <v>20</v>
      </c>
      <c r="B12" s="2"/>
      <c r="C12" s="2"/>
      <c r="D12" s="2"/>
      <c r="E12" s="2"/>
      <c r="F12" s="2"/>
      <c r="G12" s="2"/>
      <c r="H12" s="2"/>
      <c r="I12" s="50"/>
      <c r="J12" s="4"/>
      <c r="K12" s="4"/>
      <c r="L12" s="4"/>
      <c r="M12" s="4"/>
      <c r="N12" s="4"/>
      <c r="O12" s="4"/>
      <c r="P12" s="4"/>
      <c r="Q12" s="52" t="s">
        <v>21</v>
      </c>
      <c r="R12" s="52"/>
      <c r="S12" s="6"/>
      <c r="T12" s="53">
        <v>4010</v>
      </c>
      <c r="U12" s="54">
        <v>539</v>
      </c>
      <c r="V12" s="53">
        <f t="shared" si="0"/>
        <v>2161.39</v>
      </c>
      <c r="W12" s="53"/>
      <c r="X12" s="54"/>
      <c r="Y12" s="53"/>
      <c r="Z12" s="51"/>
    </row>
    <row r="13" spans="1:26" ht="15.75" thickBot="1" x14ac:dyDescent="0.3">
      <c r="A13" s="48" t="s">
        <v>22</v>
      </c>
      <c r="B13" s="2"/>
      <c r="C13" s="2"/>
      <c r="D13" s="2"/>
      <c r="E13" s="59"/>
      <c r="F13" s="60"/>
      <c r="G13" s="59"/>
      <c r="H13" s="60"/>
      <c r="I13" s="50"/>
      <c r="J13" s="4"/>
      <c r="K13" s="4"/>
      <c r="L13" s="4"/>
      <c r="M13" s="4"/>
      <c r="N13" s="51"/>
      <c r="O13" s="4"/>
      <c r="P13" s="51"/>
      <c r="Q13" s="52" t="s">
        <v>23</v>
      </c>
      <c r="R13" s="52"/>
      <c r="S13" s="6"/>
      <c r="T13" s="53">
        <v>5005</v>
      </c>
      <c r="U13" s="54">
        <v>346</v>
      </c>
      <c r="V13" s="53">
        <f t="shared" si="0"/>
        <v>1731.73</v>
      </c>
      <c r="W13" s="53"/>
      <c r="X13" s="54"/>
      <c r="Y13" s="53"/>
      <c r="Z13" s="51"/>
    </row>
    <row r="14" spans="1:26" ht="15.75" thickTop="1" x14ac:dyDescent="0.25">
      <c r="A14" s="2"/>
      <c r="B14" s="2"/>
      <c r="C14" s="2"/>
      <c r="D14" s="2"/>
      <c r="E14" s="2"/>
      <c r="F14" s="49"/>
      <c r="G14" s="2"/>
      <c r="H14" s="49"/>
      <c r="I14" s="4"/>
      <c r="J14" s="4"/>
      <c r="K14" s="4"/>
      <c r="L14" s="4"/>
      <c r="M14" s="4"/>
      <c r="N14" s="51"/>
      <c r="O14" s="4"/>
      <c r="P14" s="51"/>
      <c r="Q14" s="52" t="s">
        <v>24</v>
      </c>
      <c r="R14" s="52"/>
      <c r="S14" s="6"/>
      <c r="T14" s="53">
        <v>6010</v>
      </c>
      <c r="U14" s="54">
        <v>235</v>
      </c>
      <c r="V14" s="53">
        <f t="shared" si="0"/>
        <v>1412.35</v>
      </c>
      <c r="W14" s="53"/>
      <c r="X14" s="54"/>
      <c r="Y14" s="53"/>
      <c r="Z14" s="51"/>
    </row>
    <row r="15" spans="1:26" ht="15.75" thickBot="1" x14ac:dyDescent="0.3">
      <c r="A15" s="2"/>
      <c r="B15" s="2"/>
      <c r="C15" s="2"/>
      <c r="D15" s="61" t="s">
        <v>25</v>
      </c>
      <c r="E15" s="61">
        <f>+E11</f>
        <v>0</v>
      </c>
      <c r="F15" s="62">
        <f>+F11</f>
        <v>0</v>
      </c>
      <c r="G15" s="61">
        <f>+G11</f>
        <v>0</v>
      </c>
      <c r="H15" s="62" t="e">
        <f>+H11+H20+H25+#REF!+H28+#REF!</f>
        <v>#REF!</v>
      </c>
      <c r="I15" s="46"/>
      <c r="J15" s="4"/>
      <c r="K15" s="4"/>
      <c r="L15" s="51"/>
      <c r="M15" s="4"/>
      <c r="N15" s="4"/>
      <c r="O15" s="4"/>
      <c r="P15" s="51"/>
      <c r="Q15" s="52" t="s">
        <v>26</v>
      </c>
      <c r="R15" s="52"/>
      <c r="S15" s="6"/>
      <c r="T15" s="53">
        <v>7025</v>
      </c>
      <c r="U15" s="54">
        <v>120</v>
      </c>
      <c r="V15" s="53">
        <f t="shared" si="0"/>
        <v>843</v>
      </c>
      <c r="W15" s="53"/>
      <c r="X15" s="54"/>
      <c r="Y15" s="53"/>
      <c r="Z15" s="51"/>
    </row>
    <row r="16" spans="1:26" ht="15.75" thickTop="1" x14ac:dyDescent="0.25">
      <c r="A16" s="50"/>
      <c r="B16" s="4"/>
      <c r="C16" s="4"/>
      <c r="D16" s="51"/>
      <c r="E16" s="4"/>
      <c r="F16" s="51"/>
      <c r="G16" s="4"/>
      <c r="H16" s="51"/>
      <c r="I16" s="50"/>
      <c r="J16" s="4"/>
      <c r="K16" s="4"/>
      <c r="L16" s="51"/>
      <c r="M16" s="4"/>
      <c r="N16" s="51"/>
      <c r="O16" s="4"/>
      <c r="P16" s="51"/>
      <c r="Q16" s="52" t="s">
        <v>27</v>
      </c>
      <c r="R16" s="52"/>
      <c r="S16" s="6"/>
      <c r="T16" s="53">
        <v>8050</v>
      </c>
      <c r="U16" s="54">
        <v>83</v>
      </c>
      <c r="V16" s="53">
        <f>(U16*T16)/1000</f>
        <v>668.15</v>
      </c>
      <c r="W16" s="53"/>
      <c r="X16" s="54"/>
      <c r="Y16" s="53"/>
      <c r="Z16" s="51"/>
    </row>
    <row r="17" spans="1:26" x14ac:dyDescent="0.25">
      <c r="A17" s="50"/>
      <c r="B17" s="4"/>
      <c r="C17" s="4"/>
      <c r="D17" s="51"/>
      <c r="E17" s="4"/>
      <c r="F17" s="51"/>
      <c r="G17" s="4"/>
      <c r="H17" s="51"/>
      <c r="I17" s="50"/>
      <c r="J17" s="4"/>
      <c r="K17" s="4"/>
      <c r="L17" s="51"/>
      <c r="M17" s="4"/>
      <c r="N17" s="51"/>
      <c r="O17" s="4"/>
      <c r="P17" s="51"/>
      <c r="Q17" s="52" t="s">
        <v>28</v>
      </c>
      <c r="R17" s="52"/>
      <c r="S17" s="6"/>
      <c r="T17" s="53">
        <v>9075</v>
      </c>
      <c r="U17" s="54">
        <v>39</v>
      </c>
      <c r="V17" s="53">
        <f>(U17*T17)/1000</f>
        <v>353.92500000000001</v>
      </c>
      <c r="W17" s="53"/>
      <c r="X17" s="54"/>
      <c r="Y17" s="53"/>
      <c r="Z17" s="51"/>
    </row>
    <row r="18" spans="1:26" x14ac:dyDescent="0.25">
      <c r="A18" s="50"/>
      <c r="B18" s="4"/>
      <c r="C18" s="4"/>
      <c r="D18" s="51"/>
      <c r="E18" s="4"/>
      <c r="F18" s="51"/>
      <c r="G18" s="4"/>
      <c r="H18" s="51"/>
      <c r="I18" s="50"/>
      <c r="J18" s="4"/>
      <c r="K18" s="4"/>
      <c r="L18" s="51"/>
      <c r="M18" s="4"/>
      <c r="N18" s="51"/>
      <c r="O18" s="4"/>
      <c r="P18" s="51"/>
      <c r="Q18" s="52" t="s">
        <v>29</v>
      </c>
      <c r="R18" s="52"/>
      <c r="S18" s="6"/>
      <c r="T18" s="53">
        <v>10100</v>
      </c>
      <c r="U18" s="54">
        <v>44</v>
      </c>
      <c r="V18" s="53">
        <f>(U18*T18)/1000</f>
        <v>444.4</v>
      </c>
      <c r="W18" s="53"/>
      <c r="X18" s="54"/>
      <c r="Y18" s="53"/>
      <c r="Z18" s="51"/>
    </row>
    <row r="19" spans="1:26" x14ac:dyDescent="0.25">
      <c r="A19" s="50"/>
      <c r="B19" s="4"/>
      <c r="C19" s="4"/>
      <c r="D19" s="51"/>
      <c r="F19" s="51"/>
      <c r="G19" s="4"/>
      <c r="H19" s="51"/>
      <c r="I19" s="50"/>
      <c r="J19" s="4"/>
      <c r="K19" s="4"/>
      <c r="L19" s="51"/>
      <c r="M19" s="4"/>
      <c r="N19" s="51"/>
      <c r="O19" s="4"/>
      <c r="P19" s="51"/>
      <c r="Q19" s="52" t="s">
        <v>30</v>
      </c>
      <c r="R19" s="52"/>
      <c r="S19" s="6"/>
      <c r="T19" s="53">
        <v>11250</v>
      </c>
      <c r="U19" s="54">
        <v>21</v>
      </c>
      <c r="V19" s="53">
        <f>(U19*T19)/1000</f>
        <v>236.25</v>
      </c>
      <c r="W19" s="53"/>
      <c r="X19" s="54"/>
      <c r="Y19" s="53"/>
      <c r="Z19" s="51"/>
    </row>
    <row r="20" spans="1:26" x14ac:dyDescent="0.25">
      <c r="D20" s="57"/>
      <c r="E20" s="63"/>
      <c r="F20" s="64"/>
      <c r="G20" s="63"/>
      <c r="H20" s="64"/>
      <c r="L20" s="57"/>
      <c r="M20" s="63"/>
      <c r="N20" s="64"/>
      <c r="O20" s="63"/>
      <c r="P20" s="64"/>
      <c r="Q20" s="52" t="s">
        <v>31</v>
      </c>
      <c r="R20" s="52"/>
      <c r="S20" s="6"/>
      <c r="T20" s="53">
        <v>12200</v>
      </c>
      <c r="U20" s="54">
        <v>13</v>
      </c>
      <c r="V20" s="53">
        <f>(U20*T20)/1000</f>
        <v>158.6</v>
      </c>
      <c r="W20" s="53"/>
      <c r="X20" s="54"/>
      <c r="Y20" s="53"/>
      <c r="Z20" s="51"/>
    </row>
    <row r="21" spans="1:26" x14ac:dyDescent="0.25">
      <c r="B21" s="4"/>
      <c r="C21" s="4"/>
      <c r="D21" s="4"/>
      <c r="E21" s="46"/>
      <c r="F21" s="46"/>
      <c r="G21" s="46"/>
      <c r="H21" s="58"/>
      <c r="J21" s="4"/>
      <c r="K21" s="4"/>
      <c r="L21" s="4"/>
      <c r="M21" s="46"/>
      <c r="N21" s="46"/>
      <c r="O21" s="46"/>
      <c r="P21" s="58"/>
      <c r="Q21" s="52" t="s">
        <v>32</v>
      </c>
      <c r="R21" s="52"/>
      <c r="S21" s="6"/>
      <c r="T21" s="53">
        <v>13500</v>
      </c>
      <c r="U21" s="54"/>
      <c r="V21" s="53"/>
      <c r="W21" s="53"/>
      <c r="X21" s="54"/>
      <c r="Y21" s="53"/>
      <c r="Z21" s="58"/>
    </row>
    <row r="22" spans="1:26" x14ac:dyDescent="0.25">
      <c r="A22" s="46"/>
      <c r="B22" s="4"/>
      <c r="C22" s="4"/>
      <c r="D22" s="4"/>
      <c r="E22" s="4"/>
      <c r="F22" s="4"/>
      <c r="G22" s="4"/>
      <c r="H22" s="4"/>
      <c r="I22" s="46"/>
      <c r="J22" s="4"/>
      <c r="K22" s="4"/>
      <c r="L22" s="4"/>
      <c r="M22" s="4"/>
      <c r="N22" s="4"/>
      <c r="O22" s="4"/>
      <c r="P22" s="4"/>
      <c r="Q22" s="52" t="s">
        <v>33</v>
      </c>
      <c r="R22" s="52"/>
      <c r="S22" s="6"/>
      <c r="T22" s="53">
        <v>14500</v>
      </c>
      <c r="U22" s="54"/>
      <c r="V22" s="53"/>
      <c r="W22" s="53"/>
      <c r="X22" s="54"/>
      <c r="Y22" s="53"/>
      <c r="Z22" s="4"/>
    </row>
    <row r="23" spans="1:26" x14ac:dyDescent="0.25">
      <c r="A23" s="50"/>
      <c r="B23" s="4"/>
      <c r="C23" s="4"/>
      <c r="D23" s="51"/>
      <c r="E23" s="4"/>
      <c r="F23" s="51"/>
      <c r="G23" s="4"/>
      <c r="H23" s="51"/>
      <c r="I23" s="50"/>
      <c r="J23" s="4"/>
      <c r="K23" s="4"/>
      <c r="L23" s="51"/>
      <c r="M23" s="4"/>
      <c r="N23" s="51"/>
      <c r="O23" s="4"/>
      <c r="P23" s="51"/>
      <c r="Q23" s="52" t="s">
        <v>34</v>
      </c>
      <c r="R23" s="52"/>
      <c r="S23" s="6"/>
      <c r="T23" s="53">
        <v>15500</v>
      </c>
      <c r="U23" s="54"/>
      <c r="V23" s="53"/>
      <c r="W23" s="53"/>
      <c r="X23" s="54"/>
      <c r="Y23" s="53"/>
      <c r="Z23" s="51"/>
    </row>
    <row r="24" spans="1:26" x14ac:dyDescent="0.25">
      <c r="A24" s="50"/>
      <c r="B24" s="4"/>
      <c r="C24" s="4"/>
      <c r="D24" s="51"/>
      <c r="E24" s="4"/>
      <c r="F24" s="51"/>
      <c r="G24" s="4"/>
      <c r="H24" s="51"/>
      <c r="I24" s="50"/>
      <c r="J24" s="4"/>
      <c r="K24" s="4"/>
      <c r="L24" s="51"/>
      <c r="M24" s="4"/>
      <c r="N24" s="51"/>
      <c r="O24" s="4"/>
      <c r="P24" s="51"/>
      <c r="Q24" s="52" t="s">
        <v>35</v>
      </c>
      <c r="R24" s="52"/>
      <c r="S24" s="6"/>
      <c r="T24" s="53">
        <v>16500</v>
      </c>
      <c r="U24" s="54"/>
      <c r="V24" s="53"/>
      <c r="W24" s="53"/>
      <c r="X24" s="54"/>
      <c r="Y24" s="53"/>
      <c r="Z24" s="51"/>
    </row>
    <row r="25" spans="1:26" x14ac:dyDescent="0.25">
      <c r="B25" s="4"/>
      <c r="C25" s="4"/>
      <c r="D25" s="58"/>
      <c r="E25" s="46"/>
      <c r="F25" s="46"/>
      <c r="G25" s="46"/>
      <c r="H25" s="65"/>
      <c r="J25" s="4"/>
      <c r="K25" s="4"/>
      <c r="L25" s="58"/>
      <c r="M25" s="46"/>
      <c r="N25" s="46"/>
      <c r="O25" s="46"/>
      <c r="P25" s="65"/>
      <c r="Q25" s="52" t="s">
        <v>36</v>
      </c>
      <c r="R25" s="52"/>
      <c r="S25" s="6"/>
      <c r="T25" s="53">
        <v>17500</v>
      </c>
      <c r="U25" s="54"/>
      <c r="V25" s="53"/>
      <c r="W25" s="53"/>
      <c r="X25" s="54"/>
      <c r="Y25" s="53"/>
      <c r="Z25" s="51"/>
    </row>
    <row r="26" spans="1:26" x14ac:dyDescent="0.25">
      <c r="Q26" s="52" t="s">
        <v>37</v>
      </c>
      <c r="R26" s="52"/>
      <c r="S26" s="6"/>
      <c r="T26" s="53">
        <v>18500</v>
      </c>
      <c r="U26" s="54"/>
      <c r="V26" s="53"/>
      <c r="W26" s="53"/>
      <c r="X26" s="54"/>
      <c r="Y26" s="53"/>
      <c r="Z26" s="51"/>
    </row>
    <row r="27" spans="1:26" x14ac:dyDescent="0.25">
      <c r="A27" s="46"/>
      <c r="B27" s="4"/>
      <c r="C27" s="4"/>
      <c r="D27" s="4"/>
      <c r="E27" s="4"/>
      <c r="F27" s="4"/>
      <c r="G27" s="4"/>
      <c r="H27" s="4"/>
      <c r="I27" s="46"/>
      <c r="J27" s="4"/>
      <c r="K27" s="4"/>
      <c r="L27" s="4"/>
      <c r="M27" s="4"/>
      <c r="N27" s="4"/>
      <c r="O27" s="4"/>
      <c r="P27" s="4"/>
      <c r="Q27" s="52" t="s">
        <v>38</v>
      </c>
      <c r="R27" s="52"/>
      <c r="S27" s="6"/>
      <c r="T27" s="53">
        <v>19500</v>
      </c>
      <c r="U27" s="54"/>
      <c r="V27" s="53"/>
      <c r="W27" s="53"/>
      <c r="X27" s="54"/>
      <c r="Y27" s="53"/>
      <c r="Z27" s="51"/>
    </row>
    <row r="28" spans="1:26" x14ac:dyDescent="0.25">
      <c r="B28" s="4"/>
      <c r="C28" s="4"/>
      <c r="D28" s="46"/>
      <c r="E28" s="46"/>
      <c r="F28" s="46"/>
      <c r="G28" s="46"/>
      <c r="H28" s="66"/>
      <c r="J28" s="4"/>
      <c r="K28" s="4"/>
      <c r="L28" s="46"/>
      <c r="M28" s="46"/>
      <c r="N28" s="46"/>
      <c r="O28" s="46"/>
      <c r="P28" s="66"/>
      <c r="Q28" s="52" t="s">
        <v>39</v>
      </c>
      <c r="R28" s="52"/>
      <c r="S28" s="6"/>
      <c r="T28" s="53"/>
      <c r="U28" s="54"/>
      <c r="V28" s="53"/>
      <c r="W28" s="53"/>
      <c r="X28" s="54"/>
      <c r="Y28" s="53"/>
      <c r="Z28" s="51"/>
    </row>
    <row r="29" spans="1:26" x14ac:dyDescent="0.25">
      <c r="Q29" s="6"/>
      <c r="R29" s="6"/>
      <c r="S29" s="6"/>
      <c r="T29" s="10" t="s">
        <v>18</v>
      </c>
      <c r="U29" s="67">
        <f>SUM(U8:U28)</f>
        <v>4079</v>
      </c>
      <c r="V29" s="68">
        <f>SUM(V8:V28)</f>
        <v>12349.603999999999</v>
      </c>
      <c r="W29" s="68"/>
      <c r="X29" s="67">
        <f>SUM(X8:X28)</f>
        <v>0</v>
      </c>
      <c r="Y29" s="68">
        <f>SUM(Y8:Y28)</f>
        <v>0</v>
      </c>
      <c r="Z29" s="69"/>
    </row>
    <row r="30" spans="1:26" x14ac:dyDescent="0.25">
      <c r="Q30" s="70"/>
      <c r="R30" s="6"/>
      <c r="S30" s="6"/>
      <c r="T30" s="6"/>
      <c r="U30" s="6"/>
      <c r="V30" s="6"/>
      <c r="W30" s="6"/>
      <c r="X30" s="6"/>
      <c r="Y30" s="6"/>
    </row>
    <row r="31" spans="1:26" ht="15.75" thickBot="1" x14ac:dyDescent="0.3">
      <c r="Q31" s="70" t="s">
        <v>22</v>
      </c>
      <c r="R31" s="6"/>
      <c r="S31" s="6"/>
      <c r="T31" s="6"/>
      <c r="U31" s="71"/>
      <c r="V31" s="72">
        <f>(V29*1000)/U29</f>
        <v>3027.6057857317969</v>
      </c>
      <c r="W31" s="72"/>
      <c r="X31" s="73"/>
      <c r="Y31" s="72" t="e">
        <f>(Y29*1000)/X29</f>
        <v>#DIV/0!</v>
      </c>
    </row>
    <row r="32" spans="1:26" ht="15.75" thickTop="1" x14ac:dyDescent="0.25">
      <c r="Q32" s="70"/>
      <c r="R32" s="6"/>
      <c r="S32" s="6"/>
      <c r="T32" s="6"/>
      <c r="U32" s="6"/>
      <c r="V32" s="53"/>
      <c r="W32" s="53"/>
      <c r="X32" s="54"/>
      <c r="Y32" s="53"/>
    </row>
    <row r="33" spans="17:25" x14ac:dyDescent="0.25">
      <c r="Q33" s="70" t="s">
        <v>40</v>
      </c>
      <c r="R33" s="6"/>
      <c r="S33" s="6"/>
      <c r="T33" s="74">
        <v>10714</v>
      </c>
      <c r="U33" s="6"/>
      <c r="V33" s="53"/>
      <c r="W33" s="53"/>
      <c r="X33" s="54">
        <v>6</v>
      </c>
      <c r="Y33" s="53">
        <f>(T33*X33)/1000</f>
        <v>64.284000000000006</v>
      </c>
    </row>
    <row r="34" spans="17:25" x14ac:dyDescent="0.25">
      <c r="Q34" s="70"/>
      <c r="R34" s="6"/>
      <c r="S34" s="6"/>
      <c r="T34" s="6"/>
      <c r="U34" s="6"/>
      <c r="V34" s="53"/>
      <c r="W34" s="53"/>
      <c r="X34" s="54"/>
      <c r="Y34" s="53"/>
    </row>
    <row r="35" spans="17:25" x14ac:dyDescent="0.25">
      <c r="Q35" s="70" t="s">
        <v>41</v>
      </c>
      <c r="R35" s="6"/>
      <c r="S35" s="6"/>
      <c r="T35" s="74">
        <v>21682</v>
      </c>
      <c r="U35" s="6"/>
      <c r="V35" s="53"/>
      <c r="W35" s="53"/>
      <c r="X35" s="54">
        <v>2</v>
      </c>
      <c r="Y35" s="53">
        <f>(T35*X35)/1000</f>
        <v>43.363999999999997</v>
      </c>
    </row>
    <row r="36" spans="17:25" x14ac:dyDescent="0.25">
      <c r="Q36" s="70"/>
      <c r="R36" s="6"/>
      <c r="S36" s="6"/>
      <c r="T36" s="6"/>
      <c r="U36" s="6"/>
      <c r="V36" s="53"/>
      <c r="W36" s="53"/>
      <c r="X36" s="54"/>
      <c r="Y36" s="53"/>
    </row>
    <row r="37" spans="17:25" x14ac:dyDescent="0.25">
      <c r="Q37" s="70" t="s">
        <v>42</v>
      </c>
      <c r="R37" s="6"/>
      <c r="S37" s="6"/>
      <c r="T37" s="74">
        <v>209358</v>
      </c>
      <c r="U37" s="6"/>
      <c r="V37" s="53"/>
      <c r="W37" s="53"/>
      <c r="X37" s="54">
        <v>2</v>
      </c>
      <c r="Y37" s="53">
        <f>(T37*X37)/1000</f>
        <v>418.71600000000001</v>
      </c>
    </row>
    <row r="38" spans="17:25" x14ac:dyDescent="0.25">
      <c r="Q38" s="70"/>
      <c r="R38" s="6"/>
      <c r="S38" s="6"/>
      <c r="T38" s="6"/>
      <c r="U38" s="6"/>
      <c r="V38" s="53"/>
      <c r="W38" s="53"/>
      <c r="X38" s="54"/>
      <c r="Y38" s="53"/>
    </row>
    <row r="39" spans="17:25" x14ac:dyDescent="0.25">
      <c r="Q39" s="70" t="s">
        <v>43</v>
      </c>
      <c r="R39" s="6"/>
      <c r="S39" s="6"/>
      <c r="T39" s="74">
        <v>42762</v>
      </c>
      <c r="U39" s="6"/>
      <c r="V39" s="53"/>
      <c r="W39" s="53"/>
      <c r="X39" s="54">
        <v>1</v>
      </c>
      <c r="Y39" s="53">
        <f>(T39*X39)/1000</f>
        <v>42.762</v>
      </c>
    </row>
    <row r="40" spans="17:25" x14ac:dyDescent="0.25">
      <c r="Q40" s="70"/>
      <c r="R40" s="6"/>
      <c r="S40" s="6"/>
      <c r="T40" s="6"/>
      <c r="U40" s="6"/>
      <c r="V40" s="53"/>
      <c r="W40" s="53"/>
      <c r="X40" s="54"/>
      <c r="Y40" s="53"/>
    </row>
    <row r="41" spans="17:25" x14ac:dyDescent="0.25">
      <c r="Q41" s="70" t="s">
        <v>44</v>
      </c>
      <c r="R41" s="6"/>
      <c r="S41" s="6"/>
      <c r="T41" s="74">
        <v>2521000</v>
      </c>
      <c r="U41" s="6"/>
      <c r="V41" s="53"/>
      <c r="W41" s="53"/>
      <c r="X41" s="54">
        <v>1</v>
      </c>
      <c r="Y41" s="53">
        <f>(T41*X41)/1000</f>
        <v>2521</v>
      </c>
    </row>
    <row r="42" spans="17:25" x14ac:dyDescent="0.25">
      <c r="Q42" s="70"/>
      <c r="R42" s="6"/>
      <c r="S42" s="6"/>
      <c r="T42" s="6"/>
      <c r="U42" s="6"/>
      <c r="V42" s="53"/>
      <c r="W42" s="53"/>
      <c r="X42" s="54"/>
      <c r="Y42" s="53"/>
    </row>
    <row r="43" spans="17:25" x14ac:dyDescent="0.25">
      <c r="Q43" s="75" t="s">
        <v>45</v>
      </c>
      <c r="R43" s="6"/>
      <c r="S43" s="6"/>
      <c r="T43" s="6"/>
      <c r="U43" s="6"/>
      <c r="V43" s="53"/>
      <c r="W43" s="53"/>
      <c r="X43" s="54"/>
      <c r="Y43" s="53"/>
    </row>
    <row r="44" spans="17:25" x14ac:dyDescent="0.25">
      <c r="Q44" s="6" t="s">
        <v>46</v>
      </c>
      <c r="R44" s="6"/>
      <c r="S44" s="6"/>
      <c r="T44" s="74">
        <v>259350</v>
      </c>
      <c r="U44" s="6"/>
      <c r="V44" s="53"/>
      <c r="W44" s="53"/>
      <c r="X44" s="54">
        <v>1</v>
      </c>
      <c r="Y44" s="53">
        <f>(T44*X44)/1000</f>
        <v>259.35000000000002</v>
      </c>
    </row>
    <row r="45" spans="17:25" x14ac:dyDescent="0.25">
      <c r="Q45" s="19" t="s">
        <v>47</v>
      </c>
      <c r="R45" s="19"/>
      <c r="S45" s="19"/>
      <c r="T45" s="76">
        <v>259350</v>
      </c>
      <c r="U45" s="19"/>
      <c r="V45" s="77"/>
      <c r="W45" s="77"/>
      <c r="X45" s="54">
        <v>1</v>
      </c>
      <c r="Y45" s="53">
        <f>(T45*X45)/1000</f>
        <v>259.35000000000002</v>
      </c>
    </row>
    <row r="46" spans="17:25" x14ac:dyDescent="0.25">
      <c r="Q46" s="19" t="s">
        <v>48</v>
      </c>
      <c r="R46" s="19"/>
      <c r="S46" s="19"/>
      <c r="T46" s="76">
        <v>129433</v>
      </c>
      <c r="U46" s="19"/>
      <c r="V46" s="77"/>
      <c r="W46" s="77"/>
      <c r="X46" s="54">
        <v>1</v>
      </c>
      <c r="Y46" s="53">
        <f>(T46*X46)/1000</f>
        <v>129.43299999999999</v>
      </c>
    </row>
    <row r="47" spans="17:25" ht="15.75" thickBot="1" x14ac:dyDescent="0.3">
      <c r="Q47" s="19"/>
      <c r="R47" s="19"/>
      <c r="S47" s="19"/>
      <c r="T47" s="78" t="s">
        <v>25</v>
      </c>
      <c r="U47" s="79">
        <f>+U29</f>
        <v>4079</v>
      </c>
      <c r="V47" s="80">
        <f>+V29</f>
        <v>12349.603999999999</v>
      </c>
      <c r="W47" s="79"/>
      <c r="X47" s="79">
        <f>X29+SUM(X33:X46)</f>
        <v>15</v>
      </c>
      <c r="Y47" s="80">
        <f>Y29+SUM(Y33:Y46)</f>
        <v>3738.259</v>
      </c>
    </row>
    <row r="48" spans="17:25" ht="15.75" thickTop="1" x14ac:dyDescent="0.25"/>
    <row r="49" spans="17:25" x14ac:dyDescent="0.25">
      <c r="R49" s="4"/>
      <c r="S49" s="4"/>
      <c r="T49" s="4"/>
      <c r="U49" s="4"/>
      <c r="V49" s="4"/>
      <c r="W49" s="4"/>
      <c r="X49" s="4"/>
      <c r="Y49" s="4"/>
    </row>
    <row r="50" spans="17:25" x14ac:dyDescent="0.25">
      <c r="Q50" s="46"/>
      <c r="R50" s="4"/>
      <c r="S50" s="4"/>
      <c r="T50" s="77" t="s">
        <v>49</v>
      </c>
      <c r="Y50" s="81">
        <v>629580000</v>
      </c>
    </row>
    <row r="51" spans="17:25" x14ac:dyDescent="0.25">
      <c r="Q51" s="50"/>
      <c r="R51" s="4"/>
      <c r="S51" s="4"/>
      <c r="T51" s="53" t="s">
        <v>50</v>
      </c>
      <c r="U51" s="4"/>
      <c r="V51" s="51"/>
      <c r="W51" s="51"/>
      <c r="X51" s="4"/>
      <c r="Y51" s="82">
        <v>193056000</v>
      </c>
    </row>
    <row r="52" spans="17:25" x14ac:dyDescent="0.25">
      <c r="Q52" s="50"/>
      <c r="R52" s="4"/>
      <c r="S52" s="4"/>
      <c r="T52" s="51"/>
      <c r="U52" s="4"/>
      <c r="V52" s="51"/>
      <c r="W52" s="51"/>
      <c r="X52" s="4"/>
      <c r="Y52" s="51"/>
    </row>
    <row r="53" spans="17:25" x14ac:dyDescent="0.25">
      <c r="R53" s="4"/>
      <c r="S53" s="4"/>
      <c r="T53" s="46"/>
      <c r="U53" s="46"/>
      <c r="V53" s="66"/>
      <c r="W53" s="66"/>
      <c r="X53" s="46"/>
      <c r="Y53" s="66"/>
    </row>
    <row r="54" spans="17:25" x14ac:dyDescent="0.25">
      <c r="Q54" s="4"/>
      <c r="R54" s="4"/>
      <c r="S54" s="4"/>
      <c r="T54" s="4"/>
      <c r="U54" s="4"/>
      <c r="V54" s="4"/>
      <c r="W54" s="4"/>
      <c r="X54" s="4"/>
      <c r="Y54" s="4"/>
    </row>
    <row r="55" spans="17:25" x14ac:dyDescent="0.25">
      <c r="Q55" s="4"/>
      <c r="R55" s="4"/>
      <c r="S55" s="4"/>
    </row>
  </sheetData>
  <mergeCells count="24"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Q11:R11"/>
    <mergeCell ref="Q12:R12"/>
    <mergeCell ref="Q13:R13"/>
    <mergeCell ref="Q14:R14"/>
    <mergeCell ref="Q15:R15"/>
    <mergeCell ref="Q16:R16"/>
    <mergeCell ref="U4:V4"/>
    <mergeCell ref="X4:Y4"/>
    <mergeCell ref="Q7:R7"/>
    <mergeCell ref="Q8:R8"/>
    <mergeCell ref="Q9:R9"/>
    <mergeCell ref="Q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3E18-5331-4084-AE1E-6E18F060E87F}">
  <dimension ref="A1:J57"/>
  <sheetViews>
    <sheetView topLeftCell="A37" workbookViewId="0">
      <selection activeCell="M8" sqref="M8"/>
    </sheetView>
  </sheetViews>
  <sheetFormatPr defaultRowHeight="15" x14ac:dyDescent="0.25"/>
  <cols>
    <col min="3" max="3" width="10.140625" bestFit="1" customWidth="1"/>
    <col min="4" max="4" width="11.28515625" bestFit="1" customWidth="1"/>
    <col min="7" max="7" width="9.7109375" bestFit="1" customWidth="1"/>
  </cols>
  <sheetData>
    <row r="1" spans="1:10" x14ac:dyDescent="0.25">
      <c r="A1" s="83" t="s">
        <v>51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4"/>
      <c r="B2" s="54"/>
      <c r="C2" s="54"/>
      <c r="D2" s="54"/>
      <c r="E2" s="54"/>
      <c r="F2" s="54"/>
      <c r="G2" s="84"/>
      <c r="H2" s="54"/>
      <c r="I2" s="54"/>
      <c r="J2" s="54"/>
    </row>
    <row r="3" spans="1:10" x14ac:dyDescent="0.25">
      <c r="A3" s="54"/>
      <c r="B3" s="54"/>
      <c r="C3" s="54"/>
      <c r="D3" s="77"/>
      <c r="E3" s="54"/>
      <c r="F3" s="54"/>
      <c r="G3" s="54"/>
      <c r="H3" s="54"/>
      <c r="I3" s="54"/>
      <c r="J3" s="54"/>
    </row>
    <row r="4" spans="1:10" x14ac:dyDescent="0.25">
      <c r="A4" s="77"/>
      <c r="B4" s="85"/>
      <c r="C4" s="86"/>
      <c r="D4" s="87"/>
      <c r="E4" s="77"/>
      <c r="F4" s="77"/>
      <c r="G4" s="77"/>
      <c r="H4" s="77"/>
      <c r="I4" s="77"/>
      <c r="J4" s="77"/>
    </row>
    <row r="5" spans="1:10" x14ac:dyDescent="0.25">
      <c r="A5" s="86" t="s">
        <v>52</v>
      </c>
      <c r="B5" s="54"/>
      <c r="C5" s="77"/>
      <c r="D5" s="88"/>
      <c r="E5" s="89"/>
      <c r="F5" s="90" t="s">
        <v>2</v>
      </c>
      <c r="G5" s="91"/>
      <c r="H5" s="91"/>
      <c r="I5" s="90" t="s">
        <v>4</v>
      </c>
      <c r="J5" s="91"/>
    </row>
    <row r="6" spans="1:10" ht="26.25" x14ac:dyDescent="0.25">
      <c r="A6" s="86"/>
      <c r="B6" s="54"/>
      <c r="C6" s="85" t="s">
        <v>53</v>
      </c>
      <c r="D6" s="92" t="s">
        <v>54</v>
      </c>
      <c r="E6" s="93" t="s">
        <v>6</v>
      </c>
      <c r="F6" s="94" t="s">
        <v>7</v>
      </c>
      <c r="G6" s="94" t="s">
        <v>55</v>
      </c>
      <c r="H6" s="95" t="s">
        <v>6</v>
      </c>
      <c r="I6" s="94" t="s">
        <v>7</v>
      </c>
      <c r="J6" s="94" t="s">
        <v>55</v>
      </c>
    </row>
    <row r="7" spans="1:10" x14ac:dyDescent="0.25">
      <c r="A7" s="86"/>
      <c r="B7" s="54"/>
      <c r="C7" s="96"/>
      <c r="D7" s="97"/>
      <c r="E7" s="98" t="s">
        <v>10</v>
      </c>
      <c r="F7" s="99" t="s">
        <v>11</v>
      </c>
      <c r="G7" s="100"/>
      <c r="H7" s="98" t="s">
        <v>10</v>
      </c>
      <c r="I7" s="99" t="s">
        <v>11</v>
      </c>
      <c r="J7" s="101"/>
    </row>
    <row r="8" spans="1:10" x14ac:dyDescent="0.25">
      <c r="A8" s="102"/>
      <c r="B8" s="102"/>
      <c r="C8" s="54"/>
      <c r="D8" s="103"/>
      <c r="E8" s="104"/>
      <c r="F8" s="104"/>
      <c r="G8" s="54"/>
      <c r="H8" s="104"/>
      <c r="I8" s="104"/>
      <c r="J8" s="54"/>
    </row>
    <row r="9" spans="1:10" x14ac:dyDescent="0.25">
      <c r="A9" s="52" t="s">
        <v>13</v>
      </c>
      <c r="B9" s="52"/>
      <c r="C9" s="53">
        <f>'[1]Usage (2)'!T8</f>
        <v>602</v>
      </c>
      <c r="D9" s="105">
        <f>'[1]Existing Rates'!F4</f>
        <v>19.32</v>
      </c>
      <c r="E9" s="54">
        <f>'[1]Usage (2)'!U8</f>
        <v>691</v>
      </c>
      <c r="F9" s="53">
        <f t="shared" ref="F9:F21" si="0">(E9*C9)/1000</f>
        <v>415.98200000000003</v>
      </c>
      <c r="G9" s="106">
        <f t="shared" ref="G9:G21" si="1">D9*E9</f>
        <v>13350.12</v>
      </c>
      <c r="H9" s="54">
        <f>'[1]Usage (2)'!X8</f>
        <v>0</v>
      </c>
      <c r="I9" s="53">
        <f>(H9*C9)/1000</f>
        <v>0</v>
      </c>
      <c r="J9" s="106">
        <f>D9*H9</f>
        <v>0</v>
      </c>
    </row>
    <row r="10" spans="1:10" x14ac:dyDescent="0.25">
      <c r="A10" s="52" t="s">
        <v>15</v>
      </c>
      <c r="B10" s="52"/>
      <c r="C10" s="53">
        <f>'[1]Usage (2)'!T9</f>
        <v>1003</v>
      </c>
      <c r="D10" s="105">
        <f>19.32+('[1]Existing Rates'!F5/1000)*(C10-1000)</f>
        <v>19.363199999999999</v>
      </c>
      <c r="E10" s="54">
        <f>'[1]Usage (2)'!U9</f>
        <v>631</v>
      </c>
      <c r="F10" s="53">
        <f t="shared" si="0"/>
        <v>632.89300000000003</v>
      </c>
      <c r="G10" s="106">
        <f t="shared" si="1"/>
        <v>12218.179199999999</v>
      </c>
      <c r="H10" s="54">
        <f>'[1]Usage (2)'!X9</f>
        <v>0</v>
      </c>
      <c r="I10" s="53">
        <f>(H10*C10)/1000</f>
        <v>0</v>
      </c>
      <c r="J10" s="106">
        <f>D10*H10</f>
        <v>0</v>
      </c>
    </row>
    <row r="11" spans="1:10" x14ac:dyDescent="0.25">
      <c r="A11" s="52" t="s">
        <v>17</v>
      </c>
      <c r="B11" s="52"/>
      <c r="C11" s="53">
        <f>'[1]Usage (2)'!T10</f>
        <v>2005</v>
      </c>
      <c r="D11" s="105">
        <f>19.32+('[1]Existing Rates'!F5/1000)*(C11-1000)</f>
        <v>33.792000000000002</v>
      </c>
      <c r="E11" s="54">
        <f>'[1]Usage (2)'!U10</f>
        <v>666</v>
      </c>
      <c r="F11" s="53">
        <f t="shared" si="0"/>
        <v>1335.33</v>
      </c>
      <c r="G11" s="106">
        <f t="shared" si="1"/>
        <v>22505.472000000002</v>
      </c>
      <c r="H11" s="54">
        <f>'[1]Usage (2)'!X10</f>
        <v>0</v>
      </c>
      <c r="I11" s="53">
        <f>(H11*C11)/1000</f>
        <v>0</v>
      </c>
      <c r="J11" s="106">
        <f>D11*H11</f>
        <v>0</v>
      </c>
    </row>
    <row r="12" spans="1:10" x14ac:dyDescent="0.25">
      <c r="A12" s="52" t="s">
        <v>19</v>
      </c>
      <c r="B12" s="52"/>
      <c r="C12" s="53">
        <f>'[1]Usage (2)'!T11</f>
        <v>3004</v>
      </c>
      <c r="D12" s="105">
        <f>19.32+('[1]Existing Rates'!F5/1000)*(C12-1000)</f>
        <v>48.177599999999998</v>
      </c>
      <c r="E12" s="54">
        <f>'[1]Usage (2)'!U11</f>
        <v>651</v>
      </c>
      <c r="F12" s="53">
        <f t="shared" si="0"/>
        <v>1955.604</v>
      </c>
      <c r="G12" s="106">
        <f t="shared" si="1"/>
        <v>31363.617599999998</v>
      </c>
      <c r="H12" s="54"/>
      <c r="I12" s="53"/>
      <c r="J12" s="107"/>
    </row>
    <row r="13" spans="1:10" x14ac:dyDescent="0.25">
      <c r="A13" s="52" t="s">
        <v>21</v>
      </c>
      <c r="B13" s="52"/>
      <c r="C13" s="53">
        <f>'[1]Usage (2)'!T12</f>
        <v>4010</v>
      </c>
      <c r="D13" s="105">
        <f>19.32+('[1]Existing Rates'!F5/1000)*(C13-1000)</f>
        <v>62.664000000000001</v>
      </c>
      <c r="E13" s="54">
        <f>'[1]Usage (2)'!U12</f>
        <v>539</v>
      </c>
      <c r="F13" s="53">
        <f t="shared" si="0"/>
        <v>2161.39</v>
      </c>
      <c r="G13" s="106">
        <f t="shared" si="1"/>
        <v>33775.896000000001</v>
      </c>
      <c r="H13" s="54"/>
      <c r="I13" s="53"/>
      <c r="J13" s="107"/>
    </row>
    <row r="14" spans="1:10" x14ac:dyDescent="0.25">
      <c r="A14" s="52" t="s">
        <v>23</v>
      </c>
      <c r="B14" s="52"/>
      <c r="C14" s="53">
        <f>'[1]Usage (2)'!T13</f>
        <v>5005</v>
      </c>
      <c r="D14" s="105">
        <f>76.92+('[1]Existing Rates'!F6/1000)*(C14-5000)</f>
        <v>76.981999999999999</v>
      </c>
      <c r="E14" s="54">
        <f>'[1]Usage (2)'!U13</f>
        <v>346</v>
      </c>
      <c r="F14" s="53">
        <f t="shared" si="0"/>
        <v>1731.73</v>
      </c>
      <c r="G14" s="106">
        <f t="shared" si="1"/>
        <v>26635.772000000001</v>
      </c>
      <c r="H14" s="54"/>
      <c r="I14" s="53"/>
      <c r="J14" s="107"/>
    </row>
    <row r="15" spans="1:10" x14ac:dyDescent="0.25">
      <c r="A15" s="52" t="s">
        <v>24</v>
      </c>
      <c r="B15" s="52"/>
      <c r="C15" s="53">
        <f>'[1]Usage (2)'!T14</f>
        <v>6010</v>
      </c>
      <c r="D15" s="105">
        <f>76.92+('[1]Existing Rates'!F6/1000)*(C15-5000)</f>
        <v>89.444000000000003</v>
      </c>
      <c r="E15" s="54">
        <f>'[1]Usage (2)'!U14</f>
        <v>235</v>
      </c>
      <c r="F15" s="53">
        <f t="shared" si="0"/>
        <v>1412.35</v>
      </c>
      <c r="G15" s="106">
        <f t="shared" si="1"/>
        <v>21019.34</v>
      </c>
      <c r="H15" s="54"/>
      <c r="I15" s="53"/>
      <c r="J15" s="107"/>
    </row>
    <row r="16" spans="1:10" x14ac:dyDescent="0.25">
      <c r="A16" s="52" t="s">
        <v>26</v>
      </c>
      <c r="B16" s="52"/>
      <c r="C16" s="53">
        <f>'[1]Usage (2)'!T15</f>
        <v>7025</v>
      </c>
      <c r="D16" s="105">
        <f>76.92+('[1]Existing Rates'!F6/1000)*(C16-5000)</f>
        <v>102.03</v>
      </c>
      <c r="E16" s="54">
        <f>'[1]Usage (2)'!U15</f>
        <v>120</v>
      </c>
      <c r="F16" s="53">
        <f t="shared" si="0"/>
        <v>843</v>
      </c>
      <c r="G16" s="106">
        <f t="shared" si="1"/>
        <v>12243.6</v>
      </c>
      <c r="H16" s="54"/>
      <c r="I16" s="53"/>
      <c r="J16" s="107"/>
    </row>
    <row r="17" spans="1:10" x14ac:dyDescent="0.25">
      <c r="A17" s="52" t="s">
        <v>27</v>
      </c>
      <c r="B17" s="52"/>
      <c r="C17" s="53">
        <f>'[1]Usage (2)'!T16</f>
        <v>8050</v>
      </c>
      <c r="D17" s="105">
        <f>76.92+('[1]Existing Rates'!F6/1000)*(C17-5000)</f>
        <v>114.74000000000001</v>
      </c>
      <c r="E17" s="54">
        <f>'[1]Usage (2)'!U16</f>
        <v>83</v>
      </c>
      <c r="F17" s="53">
        <f t="shared" si="0"/>
        <v>668.15</v>
      </c>
      <c r="G17" s="106">
        <f t="shared" si="1"/>
        <v>9523.42</v>
      </c>
      <c r="H17" s="54"/>
      <c r="I17" s="53"/>
      <c r="J17" s="107"/>
    </row>
    <row r="18" spans="1:10" x14ac:dyDescent="0.25">
      <c r="A18" s="52" t="s">
        <v>28</v>
      </c>
      <c r="B18" s="52"/>
      <c r="C18" s="53">
        <f>'[1]Usage (2)'!T17</f>
        <v>9075</v>
      </c>
      <c r="D18" s="105">
        <f>76.92+('[1]Existing Rates'!F6/1000)*(C18-5000)</f>
        <v>127.45</v>
      </c>
      <c r="E18" s="54">
        <f>'[1]Usage (2)'!U17</f>
        <v>39</v>
      </c>
      <c r="F18" s="53">
        <f t="shared" si="0"/>
        <v>353.92500000000001</v>
      </c>
      <c r="G18" s="106">
        <f t="shared" si="1"/>
        <v>4970.55</v>
      </c>
      <c r="H18" s="54"/>
      <c r="I18" s="53"/>
      <c r="J18" s="107"/>
    </row>
    <row r="19" spans="1:10" x14ac:dyDescent="0.25">
      <c r="A19" s="52" t="s">
        <v>29</v>
      </c>
      <c r="B19" s="52"/>
      <c r="C19" s="53">
        <f>'[1]Usage (2)'!T18</f>
        <v>10100</v>
      </c>
      <c r="D19" s="105">
        <f>138.92+('[1]Existing Rates'!F7/1000)*(C19-10000)</f>
        <v>140.03</v>
      </c>
      <c r="E19" s="54">
        <f>'[1]Usage (2)'!U18</f>
        <v>44</v>
      </c>
      <c r="F19" s="53">
        <f t="shared" si="0"/>
        <v>444.4</v>
      </c>
      <c r="G19" s="106">
        <f t="shared" si="1"/>
        <v>6161.32</v>
      </c>
      <c r="H19" s="54"/>
      <c r="I19" s="53"/>
      <c r="J19" s="107"/>
    </row>
    <row r="20" spans="1:10" x14ac:dyDescent="0.25">
      <c r="A20" s="52" t="s">
        <v>30</v>
      </c>
      <c r="B20" s="52"/>
      <c r="C20" s="53">
        <f>'[1]Usage (2)'!T19</f>
        <v>11250</v>
      </c>
      <c r="D20" s="105">
        <f>138.92+('[1]Existing Rates'!F7/1000)*(C20-10000)</f>
        <v>152.79499999999999</v>
      </c>
      <c r="E20" s="54">
        <f>'[1]Usage (2)'!U19</f>
        <v>21</v>
      </c>
      <c r="F20" s="53">
        <f t="shared" si="0"/>
        <v>236.25</v>
      </c>
      <c r="G20" s="106">
        <f t="shared" si="1"/>
        <v>3208.6949999999997</v>
      </c>
      <c r="H20" s="54"/>
      <c r="I20" s="53"/>
      <c r="J20" s="107"/>
    </row>
    <row r="21" spans="1:10" x14ac:dyDescent="0.25">
      <c r="A21" s="52" t="s">
        <v>31</v>
      </c>
      <c r="B21" s="52"/>
      <c r="C21" s="53">
        <f>'[1]Usage (2)'!T20</f>
        <v>12200</v>
      </c>
      <c r="D21" s="105">
        <f>138.92+('[1]Existing Rates'!F7/1000)*(C21-10000)</f>
        <v>163.33999999999997</v>
      </c>
      <c r="E21" s="54">
        <f>'[1]Usage (2)'!U20</f>
        <v>13</v>
      </c>
      <c r="F21" s="53">
        <f t="shared" si="0"/>
        <v>158.6</v>
      </c>
      <c r="G21" s="106">
        <f t="shared" si="1"/>
        <v>2123.4199999999996</v>
      </c>
      <c r="H21" s="54"/>
      <c r="I21" s="53"/>
      <c r="J21" s="107"/>
    </row>
    <row r="22" spans="1:10" x14ac:dyDescent="0.25">
      <c r="A22" s="52" t="s">
        <v>32</v>
      </c>
      <c r="B22" s="52"/>
      <c r="C22" s="53"/>
      <c r="D22" s="105"/>
      <c r="E22" s="54"/>
      <c r="F22" s="53"/>
      <c r="G22" s="106"/>
      <c r="H22" s="54"/>
      <c r="I22" s="53"/>
      <c r="J22" s="107"/>
    </row>
    <row r="23" spans="1:10" x14ac:dyDescent="0.25">
      <c r="A23" s="52" t="s">
        <v>33</v>
      </c>
      <c r="B23" s="52"/>
      <c r="C23" s="53"/>
      <c r="D23" s="105"/>
      <c r="E23" s="54"/>
      <c r="F23" s="53"/>
      <c r="G23" s="106"/>
      <c r="H23" s="54"/>
      <c r="I23" s="53"/>
      <c r="J23" s="107"/>
    </row>
    <row r="24" spans="1:10" x14ac:dyDescent="0.25">
      <c r="A24" s="52" t="s">
        <v>34</v>
      </c>
      <c r="B24" s="52"/>
      <c r="C24" s="53"/>
      <c r="D24" s="105"/>
      <c r="E24" s="54"/>
      <c r="F24" s="53"/>
      <c r="G24" s="106"/>
      <c r="H24" s="54"/>
      <c r="I24" s="53"/>
      <c r="J24" s="107"/>
    </row>
    <row r="25" spans="1:10" x14ac:dyDescent="0.25">
      <c r="A25" s="52" t="s">
        <v>35</v>
      </c>
      <c r="B25" s="52"/>
      <c r="C25" s="53"/>
      <c r="D25" s="105"/>
      <c r="E25" s="54"/>
      <c r="F25" s="53"/>
      <c r="G25" s="106"/>
      <c r="H25" s="54"/>
      <c r="I25" s="53"/>
      <c r="J25" s="107"/>
    </row>
    <row r="26" spans="1:10" x14ac:dyDescent="0.25">
      <c r="A26" s="52" t="s">
        <v>36</v>
      </c>
      <c r="B26" s="52"/>
      <c r="C26" s="53"/>
      <c r="D26" s="105"/>
      <c r="E26" s="54"/>
      <c r="F26" s="53"/>
      <c r="G26" s="106"/>
      <c r="H26" s="54"/>
      <c r="I26" s="53"/>
      <c r="J26" s="107"/>
    </row>
    <row r="27" spans="1:10" x14ac:dyDescent="0.25">
      <c r="A27" s="52" t="s">
        <v>37</v>
      </c>
      <c r="B27" s="52"/>
      <c r="C27" s="53"/>
      <c r="D27" s="105"/>
      <c r="E27" s="54"/>
      <c r="F27" s="53"/>
      <c r="G27" s="106"/>
      <c r="H27" s="54"/>
      <c r="I27" s="53"/>
      <c r="J27" s="107"/>
    </row>
    <row r="28" spans="1:10" x14ac:dyDescent="0.25">
      <c r="A28" s="52" t="s">
        <v>38</v>
      </c>
      <c r="B28" s="52"/>
      <c r="C28" s="53"/>
      <c r="D28" s="105"/>
      <c r="E28" s="54"/>
      <c r="F28" s="53"/>
      <c r="G28" s="107"/>
      <c r="H28" s="54"/>
      <c r="I28" s="53"/>
      <c r="J28" s="107"/>
    </row>
    <row r="29" spans="1:10" x14ac:dyDescent="0.25">
      <c r="A29" s="52" t="s">
        <v>39</v>
      </c>
      <c r="B29" s="52"/>
      <c r="C29" s="53"/>
      <c r="D29" s="105"/>
      <c r="E29" s="54"/>
      <c r="F29" s="53"/>
      <c r="G29" s="107"/>
      <c r="H29" s="54"/>
      <c r="I29" s="53"/>
      <c r="J29" s="107"/>
    </row>
    <row r="30" spans="1:10" x14ac:dyDescent="0.25">
      <c r="A30" s="108"/>
      <c r="B30" s="108"/>
      <c r="C30" s="53"/>
      <c r="D30" s="105"/>
      <c r="E30" s="109"/>
      <c r="F30" s="110"/>
      <c r="G30" s="111"/>
      <c r="H30" s="109"/>
      <c r="I30" s="110"/>
      <c r="J30" s="111"/>
    </row>
    <row r="31" spans="1:10" x14ac:dyDescent="0.25">
      <c r="A31" s="52"/>
      <c r="B31" s="52"/>
      <c r="C31" s="53"/>
      <c r="D31" s="112" t="s">
        <v>18</v>
      </c>
      <c r="E31" s="113">
        <f t="shared" ref="E31:J31" si="2">SUM(E9:E27)</f>
        <v>4079</v>
      </c>
      <c r="F31" s="114">
        <f t="shared" si="2"/>
        <v>12349.603999999999</v>
      </c>
      <c r="G31" s="115">
        <f t="shared" si="2"/>
        <v>199099.40180000002</v>
      </c>
      <c r="H31" s="116">
        <f t="shared" si="2"/>
        <v>0</v>
      </c>
      <c r="I31" s="116">
        <f t="shared" si="2"/>
        <v>0</v>
      </c>
      <c r="J31" s="115">
        <f t="shared" si="2"/>
        <v>0</v>
      </c>
    </row>
    <row r="32" spans="1:10" x14ac:dyDescent="0.25">
      <c r="A32" s="117" t="s">
        <v>56</v>
      </c>
      <c r="B32" s="117"/>
      <c r="C32" s="53"/>
      <c r="D32" s="118"/>
      <c r="E32" s="119"/>
      <c r="F32" s="120"/>
      <c r="G32" s="121"/>
      <c r="H32" s="122"/>
      <c r="I32" s="122"/>
      <c r="J32" s="121"/>
    </row>
    <row r="33" spans="1:10" ht="15.75" thickBot="1" x14ac:dyDescent="0.3">
      <c r="A33" s="117" t="s">
        <v>57</v>
      </c>
      <c r="B33" s="117"/>
      <c r="C33" s="53"/>
      <c r="D33" s="123"/>
      <c r="E33" s="73"/>
      <c r="F33" s="72"/>
      <c r="G33" s="124"/>
      <c r="H33" s="73"/>
      <c r="I33" s="72"/>
      <c r="J33" s="124"/>
    </row>
    <row r="34" spans="1:10" ht="15.75" thickTop="1" x14ac:dyDescent="0.25">
      <c r="A34" s="108"/>
      <c r="B34" s="108"/>
      <c r="C34" s="53"/>
      <c r="D34" s="125"/>
      <c r="E34" s="54"/>
      <c r="F34" s="53"/>
      <c r="G34" s="107"/>
      <c r="H34" s="54"/>
      <c r="I34" s="53"/>
      <c r="J34" s="107"/>
    </row>
    <row r="35" spans="1:10" x14ac:dyDescent="0.25">
      <c r="A35" s="108"/>
      <c r="B35" s="108"/>
      <c r="C35" s="53"/>
      <c r="D35" s="126"/>
      <c r="E35" s="109"/>
      <c r="F35" s="110"/>
      <c r="G35" s="111"/>
      <c r="H35" s="109"/>
      <c r="I35" s="110"/>
      <c r="J35" s="111"/>
    </row>
    <row r="36" spans="1:10" ht="15.75" thickBot="1" x14ac:dyDescent="0.3">
      <c r="A36" s="108"/>
      <c r="B36" s="108"/>
      <c r="C36" s="53"/>
      <c r="D36" s="127" t="s">
        <v>25</v>
      </c>
      <c r="E36" s="73">
        <f t="shared" ref="E36:J36" si="3">E31</f>
        <v>4079</v>
      </c>
      <c r="F36" s="128">
        <f t="shared" si="3"/>
        <v>12349.603999999999</v>
      </c>
      <c r="G36" s="129">
        <f t="shared" si="3"/>
        <v>199099.40180000002</v>
      </c>
      <c r="H36" s="128">
        <f t="shared" si="3"/>
        <v>0</v>
      </c>
      <c r="I36" s="128">
        <f t="shared" si="3"/>
        <v>0</v>
      </c>
      <c r="J36" s="129">
        <f t="shared" si="3"/>
        <v>0</v>
      </c>
    </row>
    <row r="37" spans="1:10" ht="15.75" thickTop="1" x14ac:dyDescent="0.25">
      <c r="A37" s="108"/>
      <c r="B37" s="108"/>
      <c r="C37" s="53"/>
      <c r="D37" s="105"/>
      <c r="E37" s="54"/>
      <c r="F37" s="53"/>
      <c r="G37" s="107"/>
      <c r="H37" s="54"/>
      <c r="I37" s="53"/>
      <c r="J37" s="107"/>
    </row>
    <row r="38" spans="1:10" x14ac:dyDescent="0.25">
      <c r="A38" s="130" t="s">
        <v>40</v>
      </c>
      <c r="B38" s="130"/>
      <c r="C38" s="53">
        <f>'[1]Usage (2)'!T33</f>
        <v>10714</v>
      </c>
      <c r="D38" s="105">
        <v>146.85</v>
      </c>
      <c r="E38" s="54"/>
      <c r="F38" s="53"/>
      <c r="G38" s="107"/>
      <c r="H38" s="54">
        <f>'[1]Usage (2)'!X33</f>
        <v>6</v>
      </c>
      <c r="I38" s="53">
        <f>(C38*H38)/1000</f>
        <v>64.284000000000006</v>
      </c>
      <c r="J38" s="106">
        <f>D38*H38</f>
        <v>881.09999999999991</v>
      </c>
    </row>
    <row r="39" spans="1:10" x14ac:dyDescent="0.25">
      <c r="A39" s="52"/>
      <c r="B39" s="52"/>
      <c r="C39" s="53"/>
      <c r="D39" s="105"/>
      <c r="E39" s="54"/>
      <c r="F39" s="53"/>
      <c r="G39" s="107"/>
      <c r="H39" s="54"/>
      <c r="I39" s="53"/>
      <c r="J39" s="107"/>
    </row>
    <row r="40" spans="1:10" x14ac:dyDescent="0.25">
      <c r="A40" s="130" t="s">
        <v>41</v>
      </c>
      <c r="B40" s="130"/>
      <c r="C40" s="53">
        <f>'[1]Usage (2)'!T35</f>
        <v>21682</v>
      </c>
      <c r="D40" s="105">
        <v>470.92</v>
      </c>
      <c r="E40" s="54"/>
      <c r="F40" s="53"/>
      <c r="G40" s="107"/>
      <c r="H40" s="54">
        <f>'[1]Usage (2)'!X35</f>
        <v>2</v>
      </c>
      <c r="I40" s="53">
        <f>(C40*H40)/1000</f>
        <v>43.363999999999997</v>
      </c>
      <c r="J40" s="106">
        <f>D40*H40</f>
        <v>941.84</v>
      </c>
    </row>
    <row r="41" spans="1:10" x14ac:dyDescent="0.25">
      <c r="A41" s="131"/>
      <c r="B41" s="131"/>
      <c r="C41" s="53"/>
      <c r="D41" s="105"/>
      <c r="E41" s="54"/>
      <c r="F41" s="53"/>
      <c r="G41" s="107"/>
      <c r="H41" s="54"/>
      <c r="I41" s="53"/>
      <c r="J41" s="107"/>
    </row>
    <row r="42" spans="1:10" x14ac:dyDescent="0.25">
      <c r="A42" s="130" t="s">
        <v>42</v>
      </c>
      <c r="B42" s="130"/>
      <c r="C42" s="53">
        <f>'[1]Usage (2)'!T37</f>
        <v>209358</v>
      </c>
      <c r="D42" s="105">
        <v>1474.88</v>
      </c>
      <c r="E42" s="54"/>
      <c r="F42" s="53"/>
      <c r="G42" s="107"/>
      <c r="H42" s="54">
        <f>'[1]Usage (2)'!X37</f>
        <v>2</v>
      </c>
      <c r="I42" s="53">
        <f>(C42*H42)/1000</f>
        <v>418.71600000000001</v>
      </c>
      <c r="J42" s="106">
        <f>D42*H42</f>
        <v>2949.76</v>
      </c>
    </row>
    <row r="43" spans="1:10" x14ac:dyDescent="0.25">
      <c r="A43" s="52"/>
      <c r="B43" s="52"/>
      <c r="C43" s="53"/>
      <c r="D43" s="105"/>
      <c r="E43" s="54"/>
      <c r="F43" s="53"/>
      <c r="G43" s="107"/>
      <c r="H43" s="54"/>
      <c r="I43" s="53"/>
      <c r="J43" s="107"/>
    </row>
    <row r="44" spans="1:10" x14ac:dyDescent="0.25">
      <c r="A44" s="117" t="s">
        <v>43</v>
      </c>
      <c r="B44" s="117"/>
      <c r="C44" s="53">
        <f>'[1]Usage (2)'!T39</f>
        <v>42762</v>
      </c>
      <c r="D44" s="105">
        <v>1415.92</v>
      </c>
      <c r="E44" s="54"/>
      <c r="F44" s="53"/>
      <c r="G44" s="107"/>
      <c r="H44" s="54">
        <f>'[1]Usage (2)'!X39</f>
        <v>1</v>
      </c>
      <c r="I44" s="53">
        <f>(C44*H44)/1000</f>
        <v>42.762</v>
      </c>
      <c r="J44" s="106">
        <f>D44*H44</f>
        <v>1415.92</v>
      </c>
    </row>
    <row r="45" spans="1:10" x14ac:dyDescent="0.25">
      <c r="A45" s="131"/>
      <c r="B45" s="131"/>
      <c r="C45" s="53"/>
      <c r="D45" s="105"/>
      <c r="E45" s="54"/>
      <c r="F45" s="53"/>
      <c r="G45" s="107"/>
      <c r="H45" s="54"/>
      <c r="I45" s="53"/>
      <c r="J45" s="107"/>
    </row>
    <row r="46" spans="1:10" x14ac:dyDescent="0.25">
      <c r="A46" s="130" t="s">
        <v>44</v>
      </c>
      <c r="B46" s="130"/>
      <c r="C46" s="53">
        <f>'[1]Usage (2)'!T41</f>
        <v>2521000</v>
      </c>
      <c r="D46" s="105">
        <v>16038.22</v>
      </c>
      <c r="E46" s="54"/>
      <c r="F46" s="53"/>
      <c r="G46" s="107"/>
      <c r="H46" s="54">
        <f>'[1]Usage (2)'!X41</f>
        <v>1</v>
      </c>
      <c r="I46" s="53">
        <f>(C46*H46)/1000</f>
        <v>2521</v>
      </c>
      <c r="J46" s="106">
        <f>D46*H46</f>
        <v>16038.22</v>
      </c>
    </row>
    <row r="47" spans="1:10" x14ac:dyDescent="0.25">
      <c r="A47" s="117"/>
      <c r="B47" s="117"/>
      <c r="C47" s="53"/>
      <c r="D47" s="105"/>
      <c r="E47" s="54"/>
      <c r="F47" s="53"/>
      <c r="G47" s="107"/>
      <c r="H47" s="54"/>
      <c r="I47" s="53"/>
      <c r="J47" s="107"/>
    </row>
    <row r="48" spans="1:10" x14ac:dyDescent="0.25">
      <c r="A48" s="132" t="s">
        <v>58</v>
      </c>
      <c r="B48" s="132"/>
      <c r="C48" s="53"/>
      <c r="D48" s="105"/>
      <c r="E48" s="54"/>
      <c r="F48" s="53"/>
      <c r="G48" s="107"/>
      <c r="H48" s="54"/>
      <c r="I48" s="53"/>
      <c r="J48" s="107"/>
    </row>
    <row r="49" spans="1:10" x14ac:dyDescent="0.25">
      <c r="A49" s="130" t="s">
        <v>46</v>
      </c>
      <c r="B49" s="130"/>
      <c r="C49" s="53">
        <f>'[1]Usage (2)'!T44</f>
        <v>259350</v>
      </c>
      <c r="D49" s="133"/>
      <c r="E49" s="54"/>
      <c r="F49" s="53"/>
      <c r="G49" s="107"/>
      <c r="H49" s="54">
        <f>'[1]Usage (2)'!X44</f>
        <v>1</v>
      </c>
      <c r="I49" s="53">
        <f>(C49*H49)/1000</f>
        <v>259.35000000000002</v>
      </c>
      <c r="J49" s="107">
        <f>(C49*3.82)/1000</f>
        <v>990.71699999999998</v>
      </c>
    </row>
    <row r="50" spans="1:10" x14ac:dyDescent="0.25">
      <c r="A50" s="130" t="s">
        <v>47</v>
      </c>
      <c r="B50" s="130"/>
      <c r="C50" s="53">
        <f>'[1]Usage (2)'!T45</f>
        <v>259350</v>
      </c>
      <c r="D50" s="133"/>
      <c r="E50" s="54"/>
      <c r="F50" s="53"/>
      <c r="G50" s="107"/>
      <c r="H50" s="54">
        <f>'[1]Usage (2)'!X45</f>
        <v>1</v>
      </c>
      <c r="I50" s="53">
        <f>(C50*H50)/1000</f>
        <v>259.35000000000002</v>
      </c>
      <c r="J50" s="107">
        <f>(C50*4.3)/1000</f>
        <v>1115.2049999999999</v>
      </c>
    </row>
    <row r="51" spans="1:10" x14ac:dyDescent="0.25">
      <c r="A51" s="130" t="s">
        <v>48</v>
      </c>
      <c r="B51" s="130"/>
      <c r="C51" s="53">
        <f>'[1]Usage (2)'!T46</f>
        <v>129433</v>
      </c>
      <c r="D51" s="133"/>
      <c r="E51" s="54"/>
      <c r="F51" s="53"/>
      <c r="G51" s="107"/>
      <c r="H51" s="54">
        <f>'[1]Usage (2)'!X46</f>
        <v>1</v>
      </c>
      <c r="I51" s="53">
        <f>(C51*H51)/1000</f>
        <v>129.43299999999999</v>
      </c>
      <c r="J51" s="107">
        <f>(C51*4.3)/1000</f>
        <v>556.56190000000004</v>
      </c>
    </row>
    <row r="52" spans="1:10" x14ac:dyDescent="0.25">
      <c r="A52" s="134"/>
      <c r="B52" s="134"/>
      <c r="C52" s="53"/>
      <c r="D52" s="105"/>
      <c r="E52" s="54"/>
      <c r="F52" s="53"/>
      <c r="G52" s="107"/>
      <c r="H52" s="54"/>
      <c r="I52" s="53"/>
      <c r="J52" s="107"/>
    </row>
    <row r="53" spans="1:10" x14ac:dyDescent="0.25">
      <c r="A53" s="54"/>
      <c r="B53" s="54"/>
      <c r="C53" s="135" t="s">
        <v>59</v>
      </c>
      <c r="D53" s="136"/>
      <c r="E53" s="137">
        <f>E36</f>
        <v>4079</v>
      </c>
      <c r="F53" s="68">
        <f>F36</f>
        <v>12349.603999999999</v>
      </c>
      <c r="G53" s="138">
        <f>G36</f>
        <v>199099.40180000002</v>
      </c>
      <c r="H53" s="67">
        <f>SUM(H38:H51)+H31</f>
        <v>15</v>
      </c>
      <c r="I53" s="68">
        <f>SUM(I38:I51)+I31</f>
        <v>3738.259</v>
      </c>
      <c r="J53" s="139">
        <f>SUM(J38:J51)+J31</f>
        <v>24889.323900000003</v>
      </c>
    </row>
    <row r="54" spans="1:10" x14ac:dyDescent="0.25">
      <c r="A54" s="77"/>
      <c r="B54" s="77"/>
      <c r="C54" s="77"/>
      <c r="D54" s="77"/>
      <c r="E54" s="77"/>
      <c r="F54" s="77"/>
      <c r="G54" s="140"/>
      <c r="H54" s="77"/>
      <c r="I54" s="77"/>
      <c r="J54" s="140"/>
    </row>
    <row r="55" spans="1:10" x14ac:dyDescent="0.25">
      <c r="A55" s="141"/>
      <c r="B55" s="54"/>
      <c r="C55" s="54"/>
      <c r="D55" s="142"/>
      <c r="E55" s="54"/>
      <c r="F55" s="54"/>
      <c r="G55" s="143"/>
      <c r="H55" s="54"/>
      <c r="I55" s="54"/>
      <c r="J55" s="143"/>
    </row>
    <row r="56" spans="1:10" ht="15.75" thickBot="1" x14ac:dyDescent="0.3">
      <c r="A56" s="141"/>
      <c r="B56" s="54"/>
      <c r="C56" s="79" t="s">
        <v>25</v>
      </c>
      <c r="D56" s="79"/>
      <c r="E56" s="144">
        <f t="shared" ref="E56:J56" si="4">E53</f>
        <v>4079</v>
      </c>
      <c r="F56" s="144">
        <f t="shared" si="4"/>
        <v>12349.603999999999</v>
      </c>
      <c r="G56" s="145">
        <f t="shared" si="4"/>
        <v>199099.40180000002</v>
      </c>
      <c r="H56" s="144">
        <f t="shared" si="4"/>
        <v>15</v>
      </c>
      <c r="I56" s="144">
        <f t="shared" si="4"/>
        <v>3738.259</v>
      </c>
      <c r="J56" s="145">
        <f t="shared" si="4"/>
        <v>24889.323900000003</v>
      </c>
    </row>
    <row r="57" spans="1:10" ht="15.75" thickTop="1" x14ac:dyDescent="0.25"/>
  </sheetData>
  <mergeCells count="37">
    <mergeCell ref="A51:B51"/>
    <mergeCell ref="A44:B44"/>
    <mergeCell ref="A46:B46"/>
    <mergeCell ref="A47:B47"/>
    <mergeCell ref="A48:B48"/>
    <mergeCell ref="A49:B49"/>
    <mergeCell ref="A50:B50"/>
    <mergeCell ref="A33:B33"/>
    <mergeCell ref="A38:B38"/>
    <mergeCell ref="A39:B39"/>
    <mergeCell ref="A40:B40"/>
    <mergeCell ref="A42:B42"/>
    <mergeCell ref="A43:B43"/>
    <mergeCell ref="A26:B26"/>
    <mergeCell ref="A27:B27"/>
    <mergeCell ref="A28:B28"/>
    <mergeCell ref="A29:B29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FFADE-BF17-43B3-A37A-822F93FE7BB2}">
  <dimension ref="A1:J57"/>
  <sheetViews>
    <sheetView workbookViewId="0">
      <selection activeCell="G48" sqref="G48"/>
    </sheetView>
  </sheetViews>
  <sheetFormatPr defaultRowHeight="15" x14ac:dyDescent="0.25"/>
  <cols>
    <col min="4" max="4" width="11.5703125" customWidth="1"/>
    <col min="7" max="7" width="9.7109375" bestFit="1" customWidth="1"/>
  </cols>
  <sheetData>
    <row r="1" spans="1:10" x14ac:dyDescent="0.25">
      <c r="A1" s="83" t="s">
        <v>60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4"/>
      <c r="B3" s="54"/>
      <c r="C3" s="54"/>
      <c r="D3" s="54"/>
      <c r="E3" s="54"/>
      <c r="F3" s="77"/>
      <c r="G3" s="77"/>
      <c r="H3" s="77"/>
      <c r="I3" s="54"/>
      <c r="J3" s="54"/>
    </row>
    <row r="4" spans="1:10" x14ac:dyDescent="0.25">
      <c r="A4" s="77"/>
      <c r="B4" s="85"/>
      <c r="C4" s="86"/>
      <c r="D4" s="86"/>
      <c r="E4" s="86"/>
      <c r="F4" s="87"/>
      <c r="G4" s="87"/>
      <c r="H4" s="87"/>
      <c r="I4" s="77"/>
      <c r="J4" s="77"/>
    </row>
    <row r="5" spans="1:10" x14ac:dyDescent="0.25">
      <c r="A5" s="86" t="s">
        <v>52</v>
      </c>
      <c r="B5" s="54"/>
      <c r="C5" s="77"/>
      <c r="D5" s="88"/>
      <c r="E5" s="89"/>
      <c r="F5" s="90" t="s">
        <v>2</v>
      </c>
      <c r="G5" s="91"/>
      <c r="H5" s="91"/>
      <c r="I5" s="90" t="s">
        <v>4</v>
      </c>
      <c r="J5" s="91"/>
    </row>
    <row r="6" spans="1:10" ht="26.25" x14ac:dyDescent="0.25">
      <c r="A6" s="86"/>
      <c r="B6" s="54"/>
      <c r="C6" s="85" t="s">
        <v>53</v>
      </c>
      <c r="D6" s="92" t="s">
        <v>54</v>
      </c>
      <c r="E6" s="93" t="s">
        <v>6</v>
      </c>
      <c r="F6" s="94" t="s">
        <v>7</v>
      </c>
      <c r="G6" s="94" t="s">
        <v>55</v>
      </c>
      <c r="H6" s="95" t="s">
        <v>6</v>
      </c>
      <c r="I6" s="94" t="s">
        <v>7</v>
      </c>
      <c r="J6" s="94" t="s">
        <v>55</v>
      </c>
    </row>
    <row r="7" spans="1:10" x14ac:dyDescent="0.25">
      <c r="A7" s="86"/>
      <c r="B7" s="54"/>
      <c r="C7" s="96"/>
      <c r="D7" s="97"/>
      <c r="E7" s="98" t="s">
        <v>10</v>
      </c>
      <c r="F7" s="99" t="s">
        <v>11</v>
      </c>
      <c r="G7" s="100"/>
      <c r="H7" s="98" t="s">
        <v>10</v>
      </c>
      <c r="I7" s="99" t="s">
        <v>11</v>
      </c>
      <c r="J7" s="101"/>
    </row>
    <row r="8" spans="1:10" x14ac:dyDescent="0.25">
      <c r="A8" s="102"/>
      <c r="B8" s="102"/>
      <c r="C8" s="54"/>
      <c r="D8" s="103"/>
      <c r="E8" s="104"/>
      <c r="F8" s="104"/>
      <c r="G8" s="54"/>
      <c r="H8" s="104"/>
      <c r="I8" s="104"/>
      <c r="J8" s="54"/>
    </row>
    <row r="9" spans="1:10" x14ac:dyDescent="0.25">
      <c r="A9" s="52" t="s">
        <v>13</v>
      </c>
      <c r="B9" s="52"/>
      <c r="C9" s="53">
        <v>602</v>
      </c>
      <c r="D9" s="105">
        <v>20.48</v>
      </c>
      <c r="E9" s="54">
        <v>691</v>
      </c>
      <c r="F9" s="53">
        <f t="shared" ref="F9:F21" si="0">(E9*C9)/1000</f>
        <v>415.98200000000003</v>
      </c>
      <c r="G9" s="106">
        <f t="shared" ref="G9:G21" si="1">D9*E9</f>
        <v>14151.68</v>
      </c>
      <c r="H9" s="54">
        <f>'[1]Usage (2)'!X8</f>
        <v>0</v>
      </c>
      <c r="I9" s="53">
        <f>(H9*C9)/1000</f>
        <v>0</v>
      </c>
      <c r="J9" s="106">
        <f>D9*H9</f>
        <v>0</v>
      </c>
    </row>
    <row r="10" spans="1:10" x14ac:dyDescent="0.25">
      <c r="A10" s="52" t="s">
        <v>15</v>
      </c>
      <c r="B10" s="52"/>
      <c r="C10" s="53">
        <v>1003</v>
      </c>
      <c r="D10" s="105">
        <v>20.53</v>
      </c>
      <c r="E10" s="54">
        <v>631</v>
      </c>
      <c r="F10" s="53">
        <f t="shared" si="0"/>
        <v>632.89300000000003</v>
      </c>
      <c r="G10" s="106">
        <f t="shared" si="1"/>
        <v>12954.43</v>
      </c>
      <c r="H10" s="54">
        <f>'[1]Usage (2)'!X9</f>
        <v>0</v>
      </c>
      <c r="I10" s="53">
        <f>(H10*C10)/1000</f>
        <v>0</v>
      </c>
      <c r="J10" s="106">
        <f>D10*H10</f>
        <v>0</v>
      </c>
    </row>
    <row r="11" spans="1:10" x14ac:dyDescent="0.25">
      <c r="A11" s="52" t="s">
        <v>17</v>
      </c>
      <c r="B11" s="52"/>
      <c r="C11" s="53">
        <v>2005</v>
      </c>
      <c r="D11" s="105">
        <v>35.82</v>
      </c>
      <c r="E11" s="54">
        <v>666</v>
      </c>
      <c r="F11" s="53">
        <f t="shared" si="0"/>
        <v>1335.33</v>
      </c>
      <c r="G11" s="106">
        <f t="shared" si="1"/>
        <v>23856.12</v>
      </c>
      <c r="H11" s="54">
        <f>'[1]Usage (2)'!X10</f>
        <v>0</v>
      </c>
      <c r="I11" s="53">
        <f>(H11*C11)/1000</f>
        <v>0</v>
      </c>
      <c r="J11" s="106">
        <f>D11*H11</f>
        <v>0</v>
      </c>
    </row>
    <row r="12" spans="1:10" x14ac:dyDescent="0.25">
      <c r="A12" s="52" t="s">
        <v>19</v>
      </c>
      <c r="B12" s="52"/>
      <c r="C12" s="53">
        <v>3004</v>
      </c>
      <c r="D12" s="105">
        <v>51.06</v>
      </c>
      <c r="E12" s="54">
        <v>651</v>
      </c>
      <c r="F12" s="53">
        <f t="shared" si="0"/>
        <v>1955.604</v>
      </c>
      <c r="G12" s="106">
        <f t="shared" si="1"/>
        <v>33240.060000000005</v>
      </c>
      <c r="H12" s="54"/>
      <c r="I12" s="53"/>
      <c r="J12" s="107"/>
    </row>
    <row r="13" spans="1:10" x14ac:dyDescent="0.25">
      <c r="A13" s="52" t="s">
        <v>21</v>
      </c>
      <c r="B13" s="52"/>
      <c r="C13" s="53">
        <v>4010</v>
      </c>
      <c r="D13" s="105">
        <v>66.41</v>
      </c>
      <c r="E13" s="54">
        <v>539</v>
      </c>
      <c r="F13" s="53">
        <f t="shared" si="0"/>
        <v>2161.39</v>
      </c>
      <c r="G13" s="106">
        <f t="shared" si="1"/>
        <v>35794.99</v>
      </c>
      <c r="H13" s="54"/>
      <c r="I13" s="53"/>
      <c r="J13" s="107"/>
    </row>
    <row r="14" spans="1:10" x14ac:dyDescent="0.25">
      <c r="A14" s="52" t="s">
        <v>23</v>
      </c>
      <c r="B14" s="52"/>
      <c r="C14" s="53">
        <v>5005</v>
      </c>
      <c r="D14" s="105">
        <v>81.61</v>
      </c>
      <c r="E14" s="54">
        <v>346</v>
      </c>
      <c r="F14" s="53">
        <f t="shared" si="0"/>
        <v>1731.73</v>
      </c>
      <c r="G14" s="106">
        <f t="shared" si="1"/>
        <v>28237.06</v>
      </c>
      <c r="H14" s="54"/>
      <c r="I14" s="53"/>
      <c r="J14" s="107"/>
    </row>
    <row r="15" spans="1:10" x14ac:dyDescent="0.25">
      <c r="A15" s="52" t="s">
        <v>24</v>
      </c>
      <c r="B15" s="52"/>
      <c r="C15" s="53">
        <v>6010</v>
      </c>
      <c r="D15" s="105">
        <v>96.08</v>
      </c>
      <c r="E15" s="54">
        <v>235</v>
      </c>
      <c r="F15" s="53">
        <f t="shared" si="0"/>
        <v>1412.35</v>
      </c>
      <c r="G15" s="106">
        <f t="shared" si="1"/>
        <v>22578.799999999999</v>
      </c>
      <c r="H15" s="54"/>
      <c r="I15" s="53"/>
      <c r="J15" s="107"/>
    </row>
    <row r="16" spans="1:10" x14ac:dyDescent="0.25">
      <c r="A16" s="52" t="s">
        <v>26</v>
      </c>
      <c r="B16" s="52"/>
      <c r="C16" s="53">
        <v>7025</v>
      </c>
      <c r="D16" s="105">
        <v>110.7</v>
      </c>
      <c r="E16" s="54">
        <v>120</v>
      </c>
      <c r="F16" s="53">
        <f t="shared" si="0"/>
        <v>843</v>
      </c>
      <c r="G16" s="106">
        <f t="shared" si="1"/>
        <v>13284</v>
      </c>
      <c r="H16" s="54"/>
      <c r="I16" s="53"/>
      <c r="J16" s="107"/>
    </row>
    <row r="17" spans="1:10" x14ac:dyDescent="0.25">
      <c r="A17" s="52" t="s">
        <v>27</v>
      </c>
      <c r="B17" s="52"/>
      <c r="C17" s="53">
        <v>8050</v>
      </c>
      <c r="D17" s="105">
        <v>125.46</v>
      </c>
      <c r="E17" s="54">
        <v>83</v>
      </c>
      <c r="F17" s="53">
        <f t="shared" si="0"/>
        <v>668.15</v>
      </c>
      <c r="G17" s="106">
        <f t="shared" si="1"/>
        <v>10413.18</v>
      </c>
      <c r="H17" s="54"/>
      <c r="I17" s="53"/>
      <c r="J17" s="107"/>
    </row>
    <row r="18" spans="1:10" x14ac:dyDescent="0.25">
      <c r="A18" s="52" t="s">
        <v>28</v>
      </c>
      <c r="B18" s="52"/>
      <c r="C18" s="53">
        <v>9075</v>
      </c>
      <c r="D18" s="105">
        <v>140.22</v>
      </c>
      <c r="E18" s="54">
        <v>39</v>
      </c>
      <c r="F18" s="53">
        <f t="shared" si="0"/>
        <v>353.92500000000001</v>
      </c>
      <c r="G18" s="106">
        <f t="shared" si="1"/>
        <v>5468.58</v>
      </c>
      <c r="H18" s="54"/>
      <c r="I18" s="53"/>
      <c r="J18" s="107"/>
    </row>
    <row r="19" spans="1:10" x14ac:dyDescent="0.25">
      <c r="A19" s="52" t="s">
        <v>29</v>
      </c>
      <c r="B19" s="52"/>
      <c r="C19" s="53">
        <v>10100</v>
      </c>
      <c r="D19" s="105">
        <v>148.5</v>
      </c>
      <c r="E19" s="54">
        <v>44</v>
      </c>
      <c r="F19" s="53">
        <f t="shared" si="0"/>
        <v>444.4</v>
      </c>
      <c r="G19" s="106">
        <f t="shared" si="1"/>
        <v>6534</v>
      </c>
      <c r="H19" s="54"/>
      <c r="I19" s="53"/>
      <c r="J19" s="107"/>
    </row>
    <row r="20" spans="1:10" x14ac:dyDescent="0.25">
      <c r="A20" s="52" t="s">
        <v>30</v>
      </c>
      <c r="B20" s="52"/>
      <c r="C20" s="53">
        <v>11250</v>
      </c>
      <c r="D20" s="105">
        <v>162.76</v>
      </c>
      <c r="E20" s="54">
        <v>21</v>
      </c>
      <c r="F20" s="53">
        <f t="shared" si="0"/>
        <v>236.25</v>
      </c>
      <c r="G20" s="106">
        <f t="shared" si="1"/>
        <v>3417.96</v>
      </c>
      <c r="H20" s="54"/>
      <c r="I20" s="53"/>
      <c r="J20" s="107"/>
    </row>
    <row r="21" spans="1:10" x14ac:dyDescent="0.25">
      <c r="A21" s="52" t="s">
        <v>31</v>
      </c>
      <c r="B21" s="52"/>
      <c r="C21" s="53">
        <v>12200</v>
      </c>
      <c r="D21" s="105">
        <v>174.54</v>
      </c>
      <c r="E21" s="54">
        <v>13</v>
      </c>
      <c r="F21" s="53">
        <f t="shared" si="0"/>
        <v>158.6</v>
      </c>
      <c r="G21" s="106">
        <f t="shared" si="1"/>
        <v>2269.02</v>
      </c>
      <c r="H21" s="54"/>
      <c r="I21" s="53"/>
      <c r="J21" s="107"/>
    </row>
    <row r="22" spans="1:10" x14ac:dyDescent="0.25">
      <c r="A22" s="52" t="s">
        <v>32</v>
      </c>
      <c r="B22" s="52"/>
      <c r="C22" s="53">
        <f>'[1]Usage (2)'!T21</f>
        <v>13500</v>
      </c>
      <c r="D22" s="105"/>
      <c r="E22" s="54"/>
      <c r="F22" s="53"/>
      <c r="G22" s="106"/>
      <c r="H22" s="54"/>
      <c r="I22" s="53"/>
      <c r="J22" s="107"/>
    </row>
    <row r="23" spans="1:10" x14ac:dyDescent="0.25">
      <c r="A23" s="52" t="s">
        <v>33</v>
      </c>
      <c r="B23" s="52"/>
      <c r="C23" s="53">
        <f>'[1]Usage (2)'!T22</f>
        <v>14500</v>
      </c>
      <c r="D23" s="105"/>
      <c r="E23" s="54"/>
      <c r="F23" s="53"/>
      <c r="G23" s="106"/>
      <c r="H23" s="54"/>
      <c r="I23" s="53"/>
      <c r="J23" s="107"/>
    </row>
    <row r="24" spans="1:10" x14ac:dyDescent="0.25">
      <c r="A24" s="52" t="s">
        <v>34</v>
      </c>
      <c r="B24" s="52"/>
      <c r="C24" s="53">
        <f>'[1]Usage (2)'!T23</f>
        <v>15500</v>
      </c>
      <c r="D24" s="105"/>
      <c r="E24" s="54"/>
      <c r="F24" s="53"/>
      <c r="G24" s="106"/>
      <c r="H24" s="54"/>
      <c r="I24" s="53"/>
      <c r="J24" s="107"/>
    </row>
    <row r="25" spans="1:10" x14ac:dyDescent="0.25">
      <c r="A25" s="52" t="s">
        <v>35</v>
      </c>
      <c r="B25" s="52"/>
      <c r="C25" s="53">
        <f>'[1]Usage (2)'!T24</f>
        <v>16500</v>
      </c>
      <c r="D25" s="105"/>
      <c r="E25" s="54"/>
      <c r="F25" s="53"/>
      <c r="G25" s="106"/>
      <c r="H25" s="54"/>
      <c r="I25" s="53"/>
      <c r="J25" s="107"/>
    </row>
    <row r="26" spans="1:10" x14ac:dyDescent="0.25">
      <c r="A26" s="52" t="s">
        <v>36</v>
      </c>
      <c r="B26" s="52"/>
      <c r="C26" s="53">
        <f>'[1]Usage (2)'!T25</f>
        <v>17500</v>
      </c>
      <c r="D26" s="105"/>
      <c r="E26" s="54"/>
      <c r="F26" s="53"/>
      <c r="G26" s="106"/>
      <c r="H26" s="54"/>
      <c r="I26" s="53"/>
      <c r="J26" s="107"/>
    </row>
    <row r="27" spans="1:10" x14ac:dyDescent="0.25">
      <c r="A27" s="52" t="s">
        <v>37</v>
      </c>
      <c r="B27" s="52"/>
      <c r="C27" s="53">
        <f>'[1]Usage (2)'!T26</f>
        <v>18500</v>
      </c>
      <c r="D27" s="105"/>
      <c r="E27" s="54"/>
      <c r="F27" s="53"/>
      <c r="G27" s="106"/>
      <c r="H27" s="54"/>
      <c r="I27" s="53"/>
      <c r="J27" s="107"/>
    </row>
    <row r="28" spans="1:10" x14ac:dyDescent="0.25">
      <c r="A28" s="52" t="s">
        <v>38</v>
      </c>
      <c r="B28" s="52"/>
      <c r="C28" s="53">
        <f>'[1]Usage (2)'!T27</f>
        <v>19500</v>
      </c>
      <c r="D28" s="105"/>
      <c r="E28" s="54"/>
      <c r="F28" s="53"/>
      <c r="G28" s="107"/>
      <c r="H28" s="54"/>
      <c r="I28" s="53"/>
      <c r="J28" s="107"/>
    </row>
    <row r="29" spans="1:10" x14ac:dyDescent="0.25">
      <c r="A29" s="52" t="s">
        <v>39</v>
      </c>
      <c r="B29" s="52"/>
      <c r="C29" s="53">
        <f>'[1]Usage (2)'!T28</f>
        <v>0</v>
      </c>
      <c r="D29" s="105"/>
      <c r="E29" s="54"/>
      <c r="F29" s="53"/>
      <c r="G29" s="107"/>
      <c r="H29" s="54"/>
      <c r="I29" s="53"/>
      <c r="J29" s="107"/>
    </row>
    <row r="30" spans="1:10" x14ac:dyDescent="0.25">
      <c r="A30" s="108"/>
      <c r="B30" s="108"/>
      <c r="C30" s="53"/>
      <c r="D30" s="105"/>
      <c r="E30" s="109"/>
      <c r="F30" s="110"/>
      <c r="G30" s="111"/>
      <c r="H30" s="109"/>
      <c r="I30" s="110"/>
      <c r="J30" s="111"/>
    </row>
    <row r="31" spans="1:10" x14ac:dyDescent="0.25">
      <c r="A31" s="52"/>
      <c r="B31" s="52"/>
      <c r="C31" s="53"/>
      <c r="D31" s="112" t="s">
        <v>18</v>
      </c>
      <c r="E31" s="113">
        <f t="shared" ref="E31:J31" si="2">SUM(E9:E27)</f>
        <v>4079</v>
      </c>
      <c r="F31" s="114">
        <f t="shared" si="2"/>
        <v>12349.603999999999</v>
      </c>
      <c r="G31" s="115">
        <f t="shared" si="2"/>
        <v>212199.87999999995</v>
      </c>
      <c r="H31" s="116">
        <f t="shared" si="2"/>
        <v>0</v>
      </c>
      <c r="I31" s="116">
        <f t="shared" si="2"/>
        <v>0</v>
      </c>
      <c r="J31" s="115">
        <f t="shared" si="2"/>
        <v>0</v>
      </c>
    </row>
    <row r="32" spans="1:10" x14ac:dyDescent="0.25">
      <c r="A32" s="117" t="s">
        <v>56</v>
      </c>
      <c r="B32" s="117"/>
      <c r="C32" s="53"/>
      <c r="D32" s="118"/>
      <c r="E32" s="119"/>
      <c r="F32" s="120"/>
      <c r="G32" s="121"/>
      <c r="H32" s="122"/>
      <c r="I32" s="122"/>
      <c r="J32" s="121"/>
    </row>
    <row r="33" spans="1:10" ht="15.75" thickBot="1" x14ac:dyDescent="0.3">
      <c r="A33" s="117" t="s">
        <v>57</v>
      </c>
      <c r="B33" s="117"/>
      <c r="C33" s="53"/>
      <c r="D33" s="123"/>
      <c r="E33" s="73"/>
      <c r="F33" s="72"/>
      <c r="G33" s="124"/>
      <c r="H33" s="73"/>
      <c r="I33" s="72"/>
      <c r="J33" s="124"/>
    </row>
    <row r="34" spans="1:10" ht="15.75" thickTop="1" x14ac:dyDescent="0.25">
      <c r="A34" s="108"/>
      <c r="B34" s="108"/>
      <c r="C34" s="53"/>
      <c r="D34" s="125"/>
      <c r="E34" s="54"/>
      <c r="F34" s="53"/>
      <c r="G34" s="107"/>
      <c r="H34" s="54"/>
      <c r="I34" s="53"/>
      <c r="J34" s="107"/>
    </row>
    <row r="35" spans="1:10" x14ac:dyDescent="0.25">
      <c r="A35" s="108"/>
      <c r="B35" s="108"/>
      <c r="C35" s="53"/>
      <c r="D35" s="126"/>
      <c r="E35" s="109"/>
      <c r="F35" s="110"/>
      <c r="G35" s="111"/>
      <c r="H35" s="109"/>
      <c r="I35" s="110"/>
      <c r="J35" s="111"/>
    </row>
    <row r="36" spans="1:10" ht="15.75" thickBot="1" x14ac:dyDescent="0.3">
      <c r="A36" s="108"/>
      <c r="B36" s="108"/>
      <c r="C36" s="53"/>
      <c r="D36" s="127" t="s">
        <v>25</v>
      </c>
      <c r="E36" s="73">
        <f t="shared" ref="E36:J36" si="3">E31</f>
        <v>4079</v>
      </c>
      <c r="F36" s="128">
        <f t="shared" si="3"/>
        <v>12349.603999999999</v>
      </c>
      <c r="G36" s="129">
        <f t="shared" si="3"/>
        <v>212199.87999999995</v>
      </c>
      <c r="H36" s="128">
        <f t="shared" si="3"/>
        <v>0</v>
      </c>
      <c r="I36" s="128">
        <f t="shared" si="3"/>
        <v>0</v>
      </c>
      <c r="J36" s="129">
        <f t="shared" si="3"/>
        <v>0</v>
      </c>
    </row>
    <row r="37" spans="1:10" ht="15.75" thickTop="1" x14ac:dyDescent="0.25">
      <c r="A37" s="108"/>
      <c r="B37" s="108"/>
      <c r="C37" s="53"/>
      <c r="D37" s="105"/>
      <c r="E37" s="54"/>
      <c r="F37" s="53"/>
      <c r="G37" s="107"/>
      <c r="H37" s="54"/>
      <c r="I37" s="53"/>
      <c r="J37" s="107"/>
    </row>
    <row r="38" spans="1:10" x14ac:dyDescent="0.25">
      <c r="A38" s="130" t="s">
        <v>40</v>
      </c>
      <c r="B38" s="130"/>
      <c r="C38" s="74">
        <v>10714</v>
      </c>
      <c r="D38" s="105">
        <v>155.66</v>
      </c>
      <c r="E38" s="54"/>
      <c r="F38" s="53"/>
      <c r="G38" s="107"/>
      <c r="H38" s="54">
        <v>6</v>
      </c>
      <c r="I38" s="53">
        <f>(C38*H38)/1000</f>
        <v>64.284000000000006</v>
      </c>
      <c r="J38" s="106">
        <f>D38*H38</f>
        <v>933.96</v>
      </c>
    </row>
    <row r="39" spans="1:10" x14ac:dyDescent="0.25">
      <c r="A39" s="52"/>
      <c r="B39" s="52"/>
      <c r="C39" s="6"/>
      <c r="D39" s="105"/>
      <c r="E39" s="54"/>
      <c r="F39" s="53"/>
      <c r="G39" s="107"/>
      <c r="H39" s="54" t="s">
        <v>61</v>
      </c>
      <c r="I39" s="53"/>
      <c r="J39" s="107"/>
    </row>
    <row r="40" spans="1:10" x14ac:dyDescent="0.25">
      <c r="A40" s="130" t="s">
        <v>41</v>
      </c>
      <c r="B40" s="130"/>
      <c r="C40" s="74">
        <v>21682</v>
      </c>
      <c r="D40" s="105">
        <v>499.18</v>
      </c>
      <c r="E40" s="54"/>
      <c r="F40" s="53"/>
      <c r="G40" s="107"/>
      <c r="H40" s="54">
        <v>2</v>
      </c>
      <c r="I40" s="53">
        <f>(C40*H40)/1000</f>
        <v>43.363999999999997</v>
      </c>
      <c r="J40" s="106">
        <f>D40*H40</f>
        <v>998.36</v>
      </c>
    </row>
    <row r="41" spans="1:10" x14ac:dyDescent="0.25">
      <c r="A41" s="131"/>
      <c r="B41" s="131"/>
      <c r="C41" s="6"/>
      <c r="D41" s="105"/>
      <c r="E41" s="54"/>
      <c r="F41" s="53"/>
      <c r="G41" s="107"/>
      <c r="H41" s="54"/>
      <c r="I41" s="53"/>
      <c r="J41" s="107"/>
    </row>
    <row r="42" spans="1:10" x14ac:dyDescent="0.25">
      <c r="A42" s="130" t="s">
        <v>42</v>
      </c>
      <c r="B42" s="130"/>
      <c r="C42" s="74">
        <v>209358</v>
      </c>
      <c r="D42" s="105">
        <v>1563.59</v>
      </c>
      <c r="E42" s="54"/>
      <c r="F42" s="53"/>
      <c r="G42" s="107"/>
      <c r="H42" s="54">
        <v>2</v>
      </c>
      <c r="I42" s="53">
        <f>(C42*H42)/1000</f>
        <v>418.71600000000001</v>
      </c>
      <c r="J42" s="106">
        <f>D42*H42</f>
        <v>3127.18</v>
      </c>
    </row>
    <row r="43" spans="1:10" x14ac:dyDescent="0.25">
      <c r="A43" s="52"/>
      <c r="B43" s="52"/>
      <c r="C43" s="6"/>
      <c r="D43" s="105"/>
      <c r="E43" s="54"/>
      <c r="F43" s="53"/>
      <c r="G43" s="107"/>
      <c r="H43" s="54"/>
      <c r="I43" s="53"/>
      <c r="J43" s="107"/>
    </row>
    <row r="44" spans="1:10" x14ac:dyDescent="0.25">
      <c r="A44" s="117" t="s">
        <v>43</v>
      </c>
      <c r="B44" s="117"/>
      <c r="C44" s="74">
        <v>42762</v>
      </c>
      <c r="D44" s="105">
        <v>1500.88</v>
      </c>
      <c r="E44" s="54"/>
      <c r="F44" s="53"/>
      <c r="G44" s="107"/>
      <c r="H44" s="54">
        <v>1</v>
      </c>
      <c r="I44" s="53">
        <f>(C44*H44)/1000</f>
        <v>42.762</v>
      </c>
      <c r="J44" s="106">
        <f>D44*H44</f>
        <v>1500.88</v>
      </c>
    </row>
    <row r="45" spans="1:10" x14ac:dyDescent="0.25">
      <c r="A45" s="131"/>
      <c r="B45" s="131"/>
      <c r="C45" s="6"/>
      <c r="D45" s="105"/>
      <c r="E45" s="54"/>
      <c r="F45" s="53"/>
      <c r="G45" s="107"/>
      <c r="H45" s="54"/>
      <c r="I45" s="53"/>
      <c r="J45" s="107"/>
    </row>
    <row r="46" spans="1:10" x14ac:dyDescent="0.25">
      <c r="A46" s="130" t="s">
        <v>44</v>
      </c>
      <c r="B46" s="130"/>
      <c r="C46" s="74">
        <v>2521000</v>
      </c>
      <c r="D46" s="105">
        <v>17004.560000000001</v>
      </c>
      <c r="E46" s="54"/>
      <c r="F46" s="53"/>
      <c r="G46" s="107"/>
      <c r="H46" s="54">
        <v>1</v>
      </c>
      <c r="I46" s="53">
        <f>(C46*H46)/1000</f>
        <v>2521</v>
      </c>
      <c r="J46" s="106">
        <f>D46*H46</f>
        <v>17004.560000000001</v>
      </c>
    </row>
    <row r="47" spans="1:10" x14ac:dyDescent="0.25">
      <c r="A47" s="117"/>
      <c r="B47" s="117"/>
      <c r="C47" s="6"/>
      <c r="D47" s="105"/>
      <c r="E47" s="54"/>
      <c r="F47" s="53"/>
      <c r="G47" s="107"/>
      <c r="H47" s="54"/>
      <c r="I47" s="53"/>
      <c r="J47" s="107"/>
    </row>
    <row r="48" spans="1:10" x14ac:dyDescent="0.25">
      <c r="A48" s="132" t="s">
        <v>58</v>
      </c>
      <c r="B48" s="132"/>
      <c r="C48" s="6"/>
      <c r="D48" s="105"/>
      <c r="E48" s="54"/>
      <c r="F48" s="53"/>
      <c r="G48" s="107"/>
      <c r="H48" s="54"/>
      <c r="I48" s="53"/>
      <c r="J48" s="107"/>
    </row>
    <row r="49" spans="1:10" x14ac:dyDescent="0.25">
      <c r="A49" s="130" t="s">
        <v>46</v>
      </c>
      <c r="B49" s="130"/>
      <c r="C49" s="74">
        <v>259350</v>
      </c>
      <c r="D49" s="133"/>
      <c r="E49" s="54"/>
      <c r="F49" s="53"/>
      <c r="G49" s="107"/>
      <c r="H49" s="54">
        <v>1</v>
      </c>
      <c r="I49" s="53">
        <f>(C49*H49)/1000</f>
        <v>259.35000000000002</v>
      </c>
      <c r="J49" s="107">
        <f>(C49*4.05)/1000</f>
        <v>1050.3675000000001</v>
      </c>
    </row>
    <row r="50" spans="1:10" x14ac:dyDescent="0.25">
      <c r="A50" s="130" t="s">
        <v>47</v>
      </c>
      <c r="B50" s="130"/>
      <c r="C50" s="76">
        <v>259350</v>
      </c>
      <c r="D50" s="133"/>
      <c r="E50" s="54"/>
      <c r="F50" s="53"/>
      <c r="G50" s="107"/>
      <c r="H50" s="54">
        <v>1</v>
      </c>
      <c r="I50" s="53">
        <f>(C50*H50)/1000</f>
        <v>259.35000000000002</v>
      </c>
      <c r="J50" s="107">
        <f>(C50*4.56)/1000</f>
        <v>1182.636</v>
      </c>
    </row>
    <row r="51" spans="1:10" x14ac:dyDescent="0.25">
      <c r="A51" s="130" t="s">
        <v>48</v>
      </c>
      <c r="B51" s="130"/>
      <c r="C51" s="76">
        <v>129433</v>
      </c>
      <c r="D51" s="133"/>
      <c r="E51" s="54"/>
      <c r="F51" s="53"/>
      <c r="G51" s="107"/>
      <c r="H51" s="54">
        <v>1</v>
      </c>
      <c r="I51" s="53">
        <f>(C51*H51)/1000</f>
        <v>129.43299999999999</v>
      </c>
      <c r="J51" s="107">
        <f>(C51*4.56)/1000</f>
        <v>590.21447999999998</v>
      </c>
    </row>
    <row r="52" spans="1:10" x14ac:dyDescent="0.25">
      <c r="A52" s="134"/>
      <c r="B52" s="134"/>
      <c r="C52" s="53"/>
      <c r="D52" s="105"/>
      <c r="E52" s="54"/>
      <c r="F52" s="53"/>
      <c r="G52" s="107"/>
      <c r="H52" s="54"/>
      <c r="I52" s="53"/>
      <c r="J52" s="107"/>
    </row>
    <row r="53" spans="1:10" x14ac:dyDescent="0.25">
      <c r="A53" s="54"/>
      <c r="B53" s="54"/>
      <c r="C53" s="135" t="s">
        <v>59</v>
      </c>
      <c r="D53" s="136"/>
      <c r="E53" s="137">
        <f>E36</f>
        <v>4079</v>
      </c>
      <c r="F53" s="68">
        <f>F36</f>
        <v>12349.603999999999</v>
      </c>
      <c r="G53" s="138">
        <f>G36</f>
        <v>212199.87999999995</v>
      </c>
      <c r="H53" s="67">
        <f>SUM(H38:H51)+H31</f>
        <v>15</v>
      </c>
      <c r="I53" s="68">
        <f>SUM(I38:I51)+I31</f>
        <v>3738.259</v>
      </c>
      <c r="J53" s="139">
        <f>SUM(J38:J51)+J31</f>
        <v>26388.15798</v>
      </c>
    </row>
    <row r="54" spans="1:10" x14ac:dyDescent="0.25">
      <c r="A54" s="77"/>
      <c r="B54" s="77"/>
      <c r="C54" s="77"/>
      <c r="D54" s="77"/>
      <c r="E54" s="77"/>
      <c r="F54" s="77"/>
      <c r="G54" s="140"/>
      <c r="H54" s="77"/>
      <c r="I54" s="77"/>
      <c r="J54" s="140"/>
    </row>
    <row r="55" spans="1:10" x14ac:dyDescent="0.25">
      <c r="A55" s="141"/>
      <c r="B55" s="54"/>
      <c r="C55" s="54"/>
      <c r="D55" s="142"/>
      <c r="E55" s="54"/>
      <c r="F55" s="54"/>
      <c r="G55" s="143"/>
      <c r="H55" s="54"/>
      <c r="I55" s="54"/>
      <c r="J55" s="143"/>
    </row>
    <row r="56" spans="1:10" ht="15.75" thickBot="1" x14ac:dyDescent="0.3">
      <c r="A56" s="141"/>
      <c r="B56" s="54"/>
      <c r="C56" s="79" t="s">
        <v>25</v>
      </c>
      <c r="D56" s="79"/>
      <c r="E56" s="144">
        <f t="shared" ref="E56:J56" si="4">E53</f>
        <v>4079</v>
      </c>
      <c r="F56" s="144">
        <f t="shared" si="4"/>
        <v>12349.603999999999</v>
      </c>
      <c r="G56" s="145">
        <f t="shared" si="4"/>
        <v>212199.87999999995</v>
      </c>
      <c r="H56" s="144">
        <f t="shared" si="4"/>
        <v>15</v>
      </c>
      <c r="I56" s="144">
        <f t="shared" si="4"/>
        <v>3738.259</v>
      </c>
      <c r="J56" s="145">
        <f t="shared" si="4"/>
        <v>26388.15798</v>
      </c>
    </row>
    <row r="57" spans="1:10" ht="15.75" thickTop="1" x14ac:dyDescent="0.25"/>
  </sheetData>
  <mergeCells count="37">
    <mergeCell ref="A51:B51"/>
    <mergeCell ref="A44:B44"/>
    <mergeCell ref="A46:B46"/>
    <mergeCell ref="A47:B47"/>
    <mergeCell ref="A48:B48"/>
    <mergeCell ref="A49:B49"/>
    <mergeCell ref="A50:B50"/>
    <mergeCell ref="A33:B33"/>
    <mergeCell ref="A38:B38"/>
    <mergeCell ref="A39:B39"/>
    <mergeCell ref="A40:B40"/>
    <mergeCell ref="A42:B42"/>
    <mergeCell ref="A43:B43"/>
    <mergeCell ref="A26:B26"/>
    <mergeCell ref="A27:B27"/>
    <mergeCell ref="A28:B28"/>
    <mergeCell ref="A29:B29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Rattlesnake Usage</vt:lpstr>
      <vt:lpstr>Existing Water Income</vt:lpstr>
      <vt:lpstr>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2022-12-13T22:16:21Z</dcterms:created>
  <dcterms:modified xsi:type="dcterms:W3CDTF">2022-12-13T22:23:26Z</dcterms:modified>
</cp:coreProperties>
</file>