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4_{57091EB0-D03E-4789-BA3D-0099FECAD41C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H3" i="1" l="1"/>
  <c r="H4" i="1"/>
  <c r="H5" i="1"/>
  <c r="H6" i="1"/>
  <c r="H7" i="1"/>
  <c r="H8" i="1"/>
  <c r="H9" i="1"/>
  <c r="H10" i="1"/>
  <c r="H11" i="1"/>
  <c r="H12" i="1"/>
  <c r="H13" i="1"/>
  <c r="H2" i="1"/>
  <c r="E14" i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2" i="1"/>
  <c r="D2" i="1" s="1"/>
  <c r="I3" i="1"/>
  <c r="I4" i="1"/>
  <c r="I5" i="1"/>
  <c r="I6" i="1"/>
  <c r="I7" i="1"/>
  <c r="I8" i="1"/>
  <c r="I9" i="1"/>
  <c r="I10" i="1"/>
  <c r="I11" i="1"/>
  <c r="I12" i="1"/>
  <c r="I13" i="1"/>
  <c r="I2" i="1"/>
  <c r="G14" i="1"/>
  <c r="F14" i="1"/>
  <c r="D14" i="1" l="1"/>
  <c r="C14" i="1"/>
  <c r="I14" i="1"/>
  <c r="H14" i="1"/>
  <c r="D18" i="1" s="1"/>
  <c r="H18" i="1" s="1"/>
</calcChain>
</file>

<file path=xl/sharedStrings.xml><?xml version="1.0" encoding="utf-8"?>
<sst xmlns="http://schemas.openxmlformats.org/spreadsheetml/2006/main" count="14" uniqueCount="13">
  <si>
    <t>Month</t>
  </si>
  <si>
    <t>Water Sales</t>
  </si>
  <si>
    <t>Total Purchases</t>
  </si>
  <si>
    <t>Total</t>
  </si>
  <si>
    <t>City of Willamson
Purchases</t>
  </si>
  <si>
    <t>City of Pikevile Purchases</t>
  </si>
  <si>
    <t>10/1/21 - 09/30/2022</t>
  </si>
  <si>
    <t>Total Produced</t>
  </si>
  <si>
    <t>Total Produced and Purchased</t>
  </si>
  <si>
    <t>Cost of Purchases from City of Pikeville At Prior Rate</t>
  </si>
  <si>
    <t>Cost of Purchases from City of Pikeville At New Rate</t>
  </si>
  <si>
    <t>Increased Water Cost:</t>
  </si>
  <si>
    <t>Purchased Water Adjustment Factor: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</si>
</sst>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wrapText="1"/>
    </xf>
    <xf numFmtId="44" fontId="0" fillId="0" borderId="0" xfId="1" applyFont="1"/>
    <xf numFmtId="44" fontId="2" fillId="0" borderId="0" xfId="0" applyNumberFormat="1" applyFont="1"/>
    <xf numFmtId="44" fontId="2" fillId="0" borderId="0" xfId="1" applyFont="1"/>
    <xf numFmtId="3" fontId="0" fillId="0" borderId="0" xfId="0" applyNumberFormat="1" applyBorder="1" applyAlignment="1">
      <alignment horizontal="center"/>
    </xf>
    <xf numFmtId="44" fontId="2" fillId="0" borderId="0" xfId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C18" sqref="C18"/>
    </sheetView>
  </sheetViews>
  <sheetFormatPr defaultRowHeight="15" x14ac:dyDescent="0.25"/>
  <cols>
    <col min="1" max="1" width="19.42578125" customWidth="1"/>
    <col min="2" max="2" width="13.5703125" customWidth="1"/>
    <col min="3" max="3" width="18.7109375" style="1" customWidth="1"/>
    <col min="4" max="4" width="19.85546875" customWidth="1"/>
    <col min="5" max="5" width="12.85546875" customWidth="1"/>
    <col min="6" max="6" width="14.140625" customWidth="1"/>
    <col min="7" max="7" width="18.85546875" customWidth="1"/>
    <col min="8" max="8" width="17" customWidth="1"/>
    <col min="9" max="9" width="21" customWidth="1"/>
  </cols>
  <sheetData>
    <row r="1" spans="1:9" ht="60" x14ac:dyDescent="0.25">
      <c r="A1" s="7" t="s">
        <v>0</v>
      </c>
      <c r="B1" s="7" t="s">
        <v>7</v>
      </c>
      <c r="C1" s="8" t="s">
        <v>2</v>
      </c>
      <c r="D1" s="8" t="s">
        <v>8</v>
      </c>
      <c r="E1" s="8" t="s">
        <v>5</v>
      </c>
      <c r="F1" s="8" t="s">
        <v>4</v>
      </c>
      <c r="G1" s="8" t="s">
        <v>1</v>
      </c>
      <c r="H1" s="8" t="s">
        <v>9</v>
      </c>
      <c r="I1" s="8" t="s">
        <v>10</v>
      </c>
    </row>
    <row r="2" spans="1:9" x14ac:dyDescent="0.25">
      <c r="A2" s="3">
        <v>44470</v>
      </c>
      <c r="B2" s="4">
        <v>65425728</v>
      </c>
      <c r="C2" s="4">
        <f>E2+F2</f>
        <v>42432200</v>
      </c>
      <c r="D2" s="4">
        <f>C2+B2</f>
        <v>107857928</v>
      </c>
      <c r="E2" s="4">
        <v>24804000</v>
      </c>
      <c r="F2" s="4">
        <v>17628200</v>
      </c>
      <c r="G2" s="4">
        <v>63463300</v>
      </c>
      <c r="H2" s="14">
        <f>IF(E2&gt;28000000,55160+((E2-28000000)*0.00197),55160)</f>
        <v>55160</v>
      </c>
      <c r="I2" s="14">
        <f>IF(E2&gt;20000000,45200+((E2-20000000)*0.00226),45200)</f>
        <v>56057.04</v>
      </c>
    </row>
    <row r="3" spans="1:9" x14ac:dyDescent="0.25">
      <c r="A3" s="3">
        <v>44501</v>
      </c>
      <c r="B3" s="4">
        <v>64558320</v>
      </c>
      <c r="C3" s="4">
        <f t="shared" ref="C3:C13" si="0">E3+F3</f>
        <v>43542800</v>
      </c>
      <c r="D3" s="4">
        <f t="shared" ref="D3:D13" si="1">C3+B3</f>
        <v>108101120</v>
      </c>
      <c r="E3" s="4">
        <v>22120000</v>
      </c>
      <c r="F3" s="4">
        <v>21422800</v>
      </c>
      <c r="G3" s="4">
        <v>60590560</v>
      </c>
      <c r="H3" s="14">
        <f t="shared" ref="H3:H13" si="2">IF(E3&gt;28000000,55160+((E3-28000000)*0.00197),55160)</f>
        <v>55160</v>
      </c>
      <c r="I3" s="14">
        <f t="shared" ref="I3:I13" si="3">IF(E3&gt;20000000,45200+((E3-20000000)*0.00226),45200)</f>
        <v>49991.199999999997</v>
      </c>
    </row>
    <row r="4" spans="1:9" x14ac:dyDescent="0.25">
      <c r="A4" s="3">
        <v>44531</v>
      </c>
      <c r="B4" s="17">
        <v>67280088</v>
      </c>
      <c r="C4" s="4">
        <f t="shared" si="0"/>
        <v>42988000</v>
      </c>
      <c r="D4" s="4">
        <f t="shared" si="1"/>
        <v>110268088</v>
      </c>
      <c r="E4" s="17">
        <v>17856000</v>
      </c>
      <c r="F4" s="17">
        <v>25132000</v>
      </c>
      <c r="G4" s="17">
        <v>61869240</v>
      </c>
      <c r="H4" s="14">
        <f t="shared" si="2"/>
        <v>55160</v>
      </c>
      <c r="I4" s="14">
        <f t="shared" si="3"/>
        <v>45200</v>
      </c>
    </row>
    <row r="5" spans="1:9" x14ac:dyDescent="0.25">
      <c r="A5" s="3">
        <v>44562</v>
      </c>
      <c r="B5" s="4">
        <v>66069797</v>
      </c>
      <c r="C5" s="4">
        <f t="shared" si="0"/>
        <v>56168572</v>
      </c>
      <c r="D5" s="4">
        <f t="shared" si="1"/>
        <v>122238369</v>
      </c>
      <c r="E5" s="4">
        <v>39008872</v>
      </c>
      <c r="F5" s="4">
        <v>17159700</v>
      </c>
      <c r="G5" s="4">
        <v>64324000</v>
      </c>
      <c r="H5" s="14">
        <f t="shared" si="2"/>
        <v>76847.477840000007</v>
      </c>
      <c r="I5" s="14">
        <f t="shared" si="3"/>
        <v>88160.050719999999</v>
      </c>
    </row>
    <row r="6" spans="1:9" x14ac:dyDescent="0.25">
      <c r="A6" s="3">
        <v>44593</v>
      </c>
      <c r="B6" s="4">
        <v>53773180</v>
      </c>
      <c r="C6" s="4">
        <f t="shared" si="0"/>
        <v>61295900</v>
      </c>
      <c r="D6" s="4">
        <f t="shared" si="1"/>
        <v>115069080</v>
      </c>
      <c r="E6" s="4">
        <v>39702000</v>
      </c>
      <c r="F6" s="4">
        <v>21593900</v>
      </c>
      <c r="G6" s="4">
        <v>63461760</v>
      </c>
      <c r="H6" s="14">
        <f t="shared" si="2"/>
        <v>78212.94</v>
      </c>
      <c r="I6" s="14">
        <f t="shared" si="3"/>
        <v>89726.51999999999</v>
      </c>
    </row>
    <row r="7" spans="1:9" x14ac:dyDescent="0.25">
      <c r="A7" s="3">
        <v>44621</v>
      </c>
      <c r="B7" s="4">
        <v>67209188</v>
      </c>
      <c r="C7" s="4">
        <f t="shared" si="0"/>
        <v>50735900</v>
      </c>
      <c r="D7" s="4">
        <f t="shared" si="1"/>
        <v>117945088</v>
      </c>
      <c r="E7" s="4">
        <v>29138000</v>
      </c>
      <c r="F7" s="4">
        <v>21597900</v>
      </c>
      <c r="G7" s="4">
        <v>61923210</v>
      </c>
      <c r="H7" s="14">
        <f t="shared" si="2"/>
        <v>57401.86</v>
      </c>
      <c r="I7" s="14">
        <f t="shared" si="3"/>
        <v>65851.88</v>
      </c>
    </row>
    <row r="8" spans="1:9" x14ac:dyDescent="0.25">
      <c r="A8" s="3">
        <v>44652</v>
      </c>
      <c r="B8" s="4">
        <v>63084224</v>
      </c>
      <c r="C8" s="4">
        <f t="shared" si="0"/>
        <v>44240400</v>
      </c>
      <c r="D8" s="4">
        <f t="shared" si="1"/>
        <v>107324624</v>
      </c>
      <c r="E8" s="4">
        <v>25009000</v>
      </c>
      <c r="F8" s="4">
        <v>19231400</v>
      </c>
      <c r="G8" s="4">
        <v>63813310</v>
      </c>
      <c r="H8" s="14">
        <f t="shared" si="2"/>
        <v>55160</v>
      </c>
      <c r="I8" s="14">
        <f t="shared" si="3"/>
        <v>56520.34</v>
      </c>
    </row>
    <row r="9" spans="1:9" x14ac:dyDescent="0.25">
      <c r="A9" s="3">
        <v>44682</v>
      </c>
      <c r="B9" s="4">
        <v>64090448</v>
      </c>
      <c r="C9" s="4">
        <f t="shared" si="0"/>
        <v>52487100</v>
      </c>
      <c r="D9" s="4">
        <f t="shared" si="1"/>
        <v>116577548</v>
      </c>
      <c r="E9" s="4">
        <v>30101000</v>
      </c>
      <c r="F9" s="4">
        <v>22386100</v>
      </c>
      <c r="G9" s="4">
        <v>68691020</v>
      </c>
      <c r="H9" s="14">
        <f t="shared" si="2"/>
        <v>59298.97</v>
      </c>
      <c r="I9" s="14">
        <f t="shared" si="3"/>
        <v>68028.259999999995</v>
      </c>
    </row>
    <row r="10" spans="1:9" x14ac:dyDescent="0.25">
      <c r="A10" s="3">
        <v>44713</v>
      </c>
      <c r="B10" s="4">
        <v>62705514</v>
      </c>
      <c r="C10" s="4">
        <f t="shared" si="0"/>
        <v>52066500</v>
      </c>
      <c r="D10" s="4">
        <f t="shared" si="1"/>
        <v>114772014</v>
      </c>
      <c r="E10" s="17">
        <v>29958000</v>
      </c>
      <c r="F10" s="17">
        <v>22108500</v>
      </c>
      <c r="G10" s="17">
        <v>67813360</v>
      </c>
      <c r="H10" s="14">
        <f t="shared" si="2"/>
        <v>59017.26</v>
      </c>
      <c r="I10" s="14">
        <f t="shared" si="3"/>
        <v>67705.08</v>
      </c>
    </row>
    <row r="11" spans="1:9" x14ac:dyDescent="0.25">
      <c r="A11" s="3">
        <v>44743</v>
      </c>
      <c r="B11" s="4">
        <v>61380339</v>
      </c>
      <c r="C11" s="4">
        <f t="shared" si="0"/>
        <v>55234000</v>
      </c>
      <c r="D11" s="4">
        <f t="shared" si="1"/>
        <v>116614339</v>
      </c>
      <c r="E11" s="4">
        <v>34920000</v>
      </c>
      <c r="F11" s="4">
        <v>20314000</v>
      </c>
      <c r="G11" s="4">
        <v>68030070</v>
      </c>
      <c r="H11" s="14">
        <f t="shared" si="2"/>
        <v>68792.399999999994</v>
      </c>
      <c r="I11" s="14">
        <f t="shared" si="3"/>
        <v>78919.199999999997</v>
      </c>
    </row>
    <row r="12" spans="1:9" x14ac:dyDescent="0.25">
      <c r="A12" s="3">
        <v>44774</v>
      </c>
      <c r="B12" s="4">
        <v>67378108</v>
      </c>
      <c r="C12" s="4">
        <f t="shared" si="0"/>
        <v>56184300</v>
      </c>
      <c r="D12" s="4">
        <f t="shared" si="1"/>
        <v>123562408</v>
      </c>
      <c r="E12" s="4">
        <v>30622000</v>
      </c>
      <c r="F12" s="4">
        <v>25562300</v>
      </c>
      <c r="G12" s="4">
        <v>66908340</v>
      </c>
      <c r="H12" s="14">
        <f t="shared" si="2"/>
        <v>60325.34</v>
      </c>
      <c r="I12" s="14">
        <f t="shared" si="3"/>
        <v>69205.72</v>
      </c>
    </row>
    <row r="13" spans="1:9" x14ac:dyDescent="0.25">
      <c r="A13" s="3">
        <v>44805</v>
      </c>
      <c r="B13" s="4">
        <v>62996286</v>
      </c>
      <c r="C13" s="4">
        <f t="shared" si="0"/>
        <v>45519700</v>
      </c>
      <c r="D13" s="4">
        <f t="shared" si="1"/>
        <v>108515986</v>
      </c>
      <c r="E13" s="4">
        <v>25828000</v>
      </c>
      <c r="F13" s="4">
        <v>19691700</v>
      </c>
      <c r="G13" s="4">
        <v>66111320</v>
      </c>
      <c r="H13" s="14">
        <f t="shared" si="2"/>
        <v>55160</v>
      </c>
      <c r="I13" s="14">
        <f t="shared" si="3"/>
        <v>58371.28</v>
      </c>
    </row>
    <row r="14" spans="1:9" x14ac:dyDescent="0.25">
      <c r="A14" s="9" t="s">
        <v>3</v>
      </c>
      <c r="B14" s="10">
        <f>SUM(B2:B13)</f>
        <v>765951220</v>
      </c>
      <c r="C14" s="10">
        <f t="shared" ref="C14:I14" si="4">SUM(C2:C13)</f>
        <v>602895372</v>
      </c>
      <c r="D14" s="10">
        <f>SUM(D2:D13)</f>
        <v>1368846592</v>
      </c>
      <c r="E14" s="13">
        <f t="shared" si="4"/>
        <v>349066872</v>
      </c>
      <c r="F14" s="11">
        <f t="shared" si="4"/>
        <v>253828500</v>
      </c>
      <c r="G14" s="10">
        <f t="shared" si="4"/>
        <v>776999490</v>
      </c>
      <c r="H14" s="15">
        <f t="shared" si="4"/>
        <v>735696.24783999997</v>
      </c>
      <c r="I14" s="16">
        <f t="shared" si="4"/>
        <v>793736.57071999984</v>
      </c>
    </row>
    <row r="17" spans="1:9" x14ac:dyDescent="0.25">
      <c r="C17" s="20" t="s">
        <v>11</v>
      </c>
      <c r="D17" s="20"/>
      <c r="E17" s="9"/>
      <c r="F17" s="1"/>
      <c r="G17" s="21" t="s">
        <v>12</v>
      </c>
      <c r="H17" s="21"/>
      <c r="I17" s="21"/>
    </row>
    <row r="18" spans="1:9" x14ac:dyDescent="0.25">
      <c r="C18" s="6" t="s">
        <v>6</v>
      </c>
      <c r="D18" s="18">
        <f>I14-H14</f>
        <v>58040.322879999876</v>
      </c>
      <c r="E18" s="5"/>
      <c r="F18" s="1"/>
      <c r="G18" s="12" t="s">
        <v>6</v>
      </c>
      <c r="H18" s="19">
        <f>(D18/G14)*1000</f>
        <v>7.4698019274118024E-2</v>
      </c>
    </row>
    <row r="19" spans="1:9" x14ac:dyDescent="0.25">
      <c r="A19" s="6"/>
      <c r="B19" s="5"/>
      <c r="E19" s="2"/>
    </row>
    <row r="20" spans="1:9" x14ac:dyDescent="0.25">
      <c r="A20" s="6"/>
      <c r="B20" s="5"/>
      <c r="E20" s="2"/>
    </row>
  </sheetData>
  <mergeCells count="2">
    <mergeCell ref="C17:D17"/>
    <mergeCell ref="G17:I17"/>
  </mergeCells>
  <printOptions verticalCentered="1"/>
  <pageMargins left="0.2" right="0.2" top="0.75" bottom="0.75" header="0.8" footer="0.3"/>
  <pageSetup scale="85" orientation="landscape" r:id="rId1"/>
  <headerFooter>
    <oddHeader>&amp;C&amp;"-,Bold"&amp;12STATEMENT OF WATER PURCHASES
CALCULATION OF PURCHASED WATER ADJUSTMENT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2022-12-12T22:10:21Z</dcterms:created>
  <dcterms:modified xsi:type="dcterms:W3CDTF">2022-12-14T18:41:48Z</dcterms:modified>
</cp:coreProperties>
</file>