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lex-19\home\Monica.Braun\February 2023 GCR\Public\"/>
    </mc:Choice>
  </mc:AlternateContent>
  <xr:revisionPtr revIDLastSave="0" documentId="14_{081A5978-E5D8-497A-9C86-10273BACFEA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ummary" sheetId="8" r:id="rId1"/>
    <sheet name="Delta" sheetId="7" r:id="rId2"/>
    <sheet name="Peoples" sheetId="9" r:id="rId3"/>
  </sheets>
  <externalReferences>
    <externalReference r:id="rId4"/>
    <externalReference r:id="rId5"/>
    <externalReference r:id="rId6"/>
  </externalReferences>
  <definedNames>
    <definedName name="account">'[1]Cycle 22 Detail'!$X$15:$Z$49</definedName>
    <definedName name="Cycle">'[1]Cycle.Unbilled days'!$A$7:$C$27</definedName>
    <definedName name="mcf">'[1]Cycle 22 Detail'!$X$15:$AA$49</definedName>
    <definedName name="servicecharge">'[1]Cycle 22 Detail'!$K$73:$S$107</definedName>
    <definedName name="TENN">#REF!</definedName>
    <definedName name="unbilleddays">[1]DAYS!$K$52:$M$72</definedName>
    <definedName name="wvrate">[1]Rate!$O$28:$T$33</definedName>
    <definedName name="wvrates">[1]Rate!$O$28:$S$34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9" l="1"/>
  <c r="E7" i="9"/>
  <c r="E8" i="9"/>
  <c r="F9" i="9"/>
  <c r="G9" i="9"/>
  <c r="F10" i="9"/>
  <c r="G10" i="9"/>
  <c r="F11" i="9"/>
  <c r="G11" i="9"/>
  <c r="F12" i="9"/>
  <c r="H12" i="9"/>
  <c r="I12" i="9"/>
  <c r="F13" i="9"/>
  <c r="H13" i="9"/>
  <c r="I13" i="9"/>
  <c r="F14" i="9"/>
  <c r="H14" i="9"/>
  <c r="I14" i="9"/>
  <c r="F15" i="9"/>
  <c r="H15" i="9"/>
  <c r="J15" i="9"/>
  <c r="L15" i="9"/>
  <c r="K15" i="9" s="1"/>
  <c r="F16" i="9"/>
  <c r="H16" i="9"/>
  <c r="J16" i="9"/>
  <c r="L16" i="9"/>
  <c r="K16" i="9" s="1"/>
  <c r="D17" i="9"/>
  <c r="F17" i="9"/>
  <c r="H17" i="9"/>
  <c r="J17" i="9"/>
  <c r="L17" i="9"/>
  <c r="K17" i="9" s="1"/>
  <c r="H18" i="9"/>
  <c r="J18" i="9"/>
  <c r="L18" i="9"/>
  <c r="N18" i="9"/>
  <c r="M18" i="9" s="1"/>
  <c r="H19" i="9"/>
  <c r="J19" i="9"/>
  <c r="L19" i="9"/>
  <c r="M19" i="9"/>
  <c r="N19" i="9"/>
  <c r="D20" i="9"/>
  <c r="H20" i="9"/>
  <c r="J20" i="9"/>
  <c r="L20" i="9"/>
  <c r="N20" i="9"/>
  <c r="M20" i="9" s="1"/>
  <c r="H21" i="9"/>
  <c r="J21" i="9"/>
  <c r="L21" i="9"/>
  <c r="N21" i="9"/>
  <c r="M21" i="9" s="1"/>
  <c r="H22" i="9"/>
  <c r="J22" i="9"/>
  <c r="L22" i="9"/>
  <c r="N22" i="9"/>
  <c r="M22" i="9" s="1"/>
  <c r="H23" i="9"/>
  <c r="J23" i="9"/>
  <c r="L23" i="9"/>
  <c r="N23" i="9"/>
  <c r="M23" i="9" s="1"/>
  <c r="H24" i="9"/>
  <c r="J24" i="9"/>
  <c r="L24" i="9"/>
  <c r="N24" i="9"/>
  <c r="M24" i="9" s="1"/>
  <c r="H25" i="9"/>
  <c r="J25" i="9"/>
  <c r="L25" i="9"/>
  <c r="N25" i="9"/>
  <c r="M25" i="9" s="1"/>
  <c r="H26" i="9"/>
  <c r="J26" i="9"/>
  <c r="L26" i="9"/>
  <c r="M26" i="9"/>
  <c r="N26" i="9"/>
  <c r="H27" i="9"/>
  <c r="J27" i="9"/>
  <c r="L27" i="9"/>
  <c r="N27" i="9"/>
  <c r="M27" i="9" s="1"/>
  <c r="P31" i="9"/>
  <c r="R31" i="9"/>
  <c r="T31" i="9"/>
  <c r="V31" i="9"/>
  <c r="X31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C139" i="9"/>
  <c r="N29" i="9" l="1"/>
  <c r="N31" i="9" s="1"/>
  <c r="L29" i="9"/>
  <c r="L31" i="9" s="1"/>
  <c r="J29" i="9"/>
  <c r="J31" i="9" s="1"/>
  <c r="F29" i="9"/>
  <c r="F31" i="9" s="1"/>
  <c r="Y31" i="9" s="1"/>
  <c r="Y33" i="9" s="1"/>
  <c r="I37" i="8" s="1"/>
  <c r="I41" i="8" s="1"/>
  <c r="I43" i="8" s="1"/>
  <c r="F139" i="9"/>
  <c r="F143" i="9" s="1"/>
  <c r="H29" i="9"/>
  <c r="H31" i="9" s="1"/>
  <c r="J25" i="7" l="1"/>
  <c r="H22" i="7" l="1"/>
  <c r="H23" i="7"/>
  <c r="H21" i="7"/>
  <c r="H19" i="7"/>
  <c r="H20" i="7"/>
  <c r="H18" i="7"/>
  <c r="F16" i="7"/>
  <c r="F17" i="7"/>
  <c r="F18" i="7"/>
  <c r="F19" i="7"/>
  <c r="F20" i="7"/>
  <c r="F21" i="7"/>
  <c r="F22" i="7"/>
  <c r="F23" i="7"/>
  <c r="F15" i="7"/>
  <c r="D8" i="8"/>
  <c r="B22" i="8"/>
  <c r="B21" i="8"/>
  <c r="B20" i="8"/>
  <c r="B19" i="8"/>
  <c r="B18" i="8"/>
  <c r="B17" i="8"/>
  <c r="F25" i="7" l="1"/>
  <c r="F10" i="8" s="1"/>
  <c r="H25" i="7"/>
  <c r="F13" i="8" s="1"/>
  <c r="H22" i="8" l="1"/>
  <c r="H21" i="8" l="1"/>
  <c r="I21" i="8" s="1"/>
  <c r="H20" i="8"/>
  <c r="I20" i="8" s="1"/>
  <c r="H19" i="8"/>
  <c r="H18" i="8"/>
  <c r="I18" i="8" s="1"/>
  <c r="H17" i="8"/>
  <c r="I17" i="8" s="1"/>
  <c r="H15" i="8"/>
  <c r="I15" i="8" s="1"/>
  <c r="H14" i="8"/>
  <c r="I14" i="8" s="1"/>
  <c r="H12" i="8"/>
  <c r="I12" i="8" s="1"/>
  <c r="H11" i="8"/>
  <c r="I11" i="8" s="1"/>
  <c r="H9" i="8"/>
  <c r="I9" i="8" s="1"/>
  <c r="H8" i="8"/>
  <c r="I8" i="8" s="1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E10" i="8" l="1"/>
  <c r="E22" i="8"/>
  <c r="I22" i="8" s="1"/>
  <c r="E19" i="8"/>
  <c r="I19" i="8" s="1"/>
  <c r="E16" i="8"/>
  <c r="E13" i="8" l="1"/>
  <c r="D23" i="7" l="1"/>
  <c r="D20" i="7"/>
  <c r="D17" i="7"/>
  <c r="H10" i="8" l="1"/>
  <c r="I10" i="8" s="1"/>
  <c r="H13" i="8" l="1"/>
  <c r="I13" i="8" s="1"/>
  <c r="F16" i="8"/>
  <c r="H16" i="8" s="1"/>
  <c r="I16" i="8" s="1"/>
  <c r="I24" i="8" l="1"/>
  <c r="I28" i="8" s="1"/>
  <c r="I3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Tammy Marsh</author>
    <author>Jenny Lowery</author>
  </authors>
  <commentList>
    <comment ref="I5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Tammy Marsh:</t>
        </r>
        <r>
          <rPr>
            <sz val="9"/>
            <color indexed="81"/>
            <rFont val="Tahoma"/>
            <family val="2"/>
          </rPr>
          <t xml:space="preserve">
From Schedule V</t>
        </r>
      </text>
    </comment>
    <comment ref="C5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Jenny Lowery:</t>
        </r>
        <r>
          <rPr>
            <sz val="9"/>
            <color indexed="81"/>
            <rFont val="Tahoma"/>
            <family val="2"/>
          </rPr>
          <t xml:space="preserve">
from CIS Usage report</t>
        </r>
      </text>
    </comment>
    <comment ref="I7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Tammy Marsh:</t>
        </r>
        <r>
          <rPr>
            <sz val="9"/>
            <color indexed="81"/>
            <rFont val="Tahoma"/>
            <family val="2"/>
          </rPr>
          <t xml:space="preserve">
From Schedule V</t>
        </r>
      </text>
    </comment>
    <comment ref="C80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Jenny Lowery:</t>
        </r>
        <r>
          <rPr>
            <sz val="9"/>
            <color indexed="81"/>
            <rFont val="Tahoma"/>
            <family val="2"/>
          </rPr>
          <t xml:space="preserve">
from CIS Usage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dawn036</author>
    <author>Tammy Marsh</author>
    <author>Jenny Lowery</author>
  </authors>
  <commentList>
    <comment ref="V3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dawn036:</t>
        </r>
        <r>
          <rPr>
            <sz val="9"/>
            <color indexed="81"/>
            <rFont val="Tahoma"/>
            <family val="2"/>
          </rPr>
          <t xml:space="preserve">
 Oct Estimate</t>
        </r>
      </text>
    </comment>
    <comment ref="X3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dawn036:</t>
        </r>
        <r>
          <rPr>
            <sz val="9"/>
            <color indexed="81"/>
            <rFont val="Tahoma"/>
            <family val="2"/>
          </rPr>
          <t xml:space="preserve">
Nov Estimate</t>
        </r>
      </text>
    </comment>
    <comment ref="E64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Tammy Marsh:</t>
        </r>
        <r>
          <rPr>
            <sz val="9"/>
            <color indexed="81"/>
            <rFont val="Tahoma"/>
            <family val="2"/>
          </rPr>
          <t xml:space="preserve">
From Schedule V</t>
        </r>
      </text>
    </comment>
    <comment ref="C65" authorId="2" shapeId="0" xr:uid="{00000000-0006-0000-0200-000009000000}">
      <text>
        <r>
          <rPr>
            <b/>
            <sz val="9"/>
            <color indexed="81"/>
            <rFont val="Tahoma"/>
            <family val="2"/>
          </rPr>
          <t>Jenny Lowery:</t>
        </r>
        <r>
          <rPr>
            <sz val="9"/>
            <color indexed="81"/>
            <rFont val="Tahoma"/>
            <family val="2"/>
          </rPr>
          <t xml:space="preserve">
from CIS Usage report</t>
        </r>
      </text>
    </comment>
    <comment ref="K92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Tammy Marsh:</t>
        </r>
        <r>
          <rPr>
            <sz val="9"/>
            <color indexed="81"/>
            <rFont val="Tahoma"/>
            <family val="2"/>
          </rPr>
          <t xml:space="preserve">
From Schedule V</t>
        </r>
      </text>
    </comment>
    <comment ref="E9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Tammy Marsh:</t>
        </r>
        <r>
          <rPr>
            <sz val="9"/>
            <color indexed="81"/>
            <rFont val="Tahoma"/>
            <family val="2"/>
          </rPr>
          <t xml:space="preserve">
From Schedule V</t>
        </r>
      </text>
    </comment>
    <comment ref="C94" authorId="2" shapeId="0" xr:uid="{00000000-0006-0000-0200-00000C000000}">
      <text>
        <r>
          <rPr>
            <b/>
            <sz val="9"/>
            <color indexed="81"/>
            <rFont val="Tahoma"/>
            <family val="2"/>
          </rPr>
          <t>Jenny Lowery:</t>
        </r>
        <r>
          <rPr>
            <sz val="9"/>
            <color indexed="81"/>
            <rFont val="Tahoma"/>
            <family val="2"/>
          </rPr>
          <t xml:space="preserve">
from CIS Usage report</t>
        </r>
      </text>
    </comment>
    <comment ref="E121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Tammy Marsh:</t>
        </r>
        <r>
          <rPr>
            <sz val="9"/>
            <color indexed="81"/>
            <rFont val="Tahoma"/>
            <family val="2"/>
          </rPr>
          <t xml:space="preserve">
From Schedule V</t>
        </r>
      </text>
    </comment>
    <comment ref="C122" authorId="2" shapeId="0" xr:uid="{00000000-0006-0000-0200-00000E000000}">
      <text>
        <r>
          <rPr>
            <b/>
            <sz val="9"/>
            <color indexed="81"/>
            <rFont val="Tahoma"/>
            <family val="2"/>
          </rPr>
          <t>Jenny Lowery:</t>
        </r>
        <r>
          <rPr>
            <sz val="9"/>
            <color indexed="81"/>
            <rFont val="Tahoma"/>
            <family val="2"/>
          </rPr>
          <t xml:space="preserve">
from CIS Usage report</t>
        </r>
      </text>
    </comment>
  </commentList>
</comments>
</file>

<file path=xl/sharedStrings.xml><?xml version="1.0" encoding="utf-8"?>
<sst xmlns="http://schemas.openxmlformats.org/spreadsheetml/2006/main" count="74" uniqueCount="49">
  <si>
    <t xml:space="preserve"> COST DIFFERENCE FOR THE THREE MONTHS </t>
  </si>
  <si>
    <t>Mcf Billed</t>
  </si>
  <si>
    <t>Balance Adjustment for the BA</t>
  </si>
  <si>
    <t>ACTUAL ADJUSTMENT</t>
  </si>
  <si>
    <t>Filing Date AA Balance Calc.</t>
  </si>
  <si>
    <t>Collection dates</t>
  </si>
  <si>
    <t>Nov 21 - Jul 22</t>
  </si>
  <si>
    <t>Feb 22 - Jul 22</t>
  </si>
  <si>
    <t>Feb 23</t>
  </si>
  <si>
    <t>May 23</t>
  </si>
  <si>
    <t>Aug 23</t>
  </si>
  <si>
    <t>AA</t>
  </si>
  <si>
    <t>BA</t>
  </si>
  <si>
    <t>Total</t>
  </si>
  <si>
    <t>(Over)/Under Collected</t>
  </si>
  <si>
    <t>Quarterly Subtotal</t>
  </si>
  <si>
    <t>Under-recovery</t>
  </si>
  <si>
    <t>EGC Collected Per SAP Special Factors Report</t>
  </si>
  <si>
    <t>(Over)/ Under Collected</t>
  </si>
  <si>
    <t>Remaining</t>
  </si>
  <si>
    <t>Annual usage</t>
  </si>
  <si>
    <t>Rate per Mcf</t>
  </si>
  <si>
    <t>Spread over 2 years</t>
  </si>
  <si>
    <t>Delta Natural Gas Company, Inc.</t>
  </si>
  <si>
    <t>Calculation of Gas Costs and Associated Recovery</t>
  </si>
  <si>
    <t>May 2021-July 2022</t>
  </si>
  <si>
    <t>Nov 22 Sched 4</t>
  </si>
  <si>
    <t>Cost Difference</t>
  </si>
  <si>
    <t>Aug 22 Sched 4</t>
  </si>
  <si>
    <t>May 22 Sched 4</t>
  </si>
  <si>
    <t>Feb 22 Schedule 4</t>
  </si>
  <si>
    <t>Balance Adjustment</t>
  </si>
  <si>
    <t>Company combined GCR</t>
  </si>
  <si>
    <t>Nov 22- Jan 23</t>
  </si>
  <si>
    <t>Aug 22 - Oct 22</t>
  </si>
  <si>
    <t>May 22 - July 22</t>
  </si>
  <si>
    <t>Feb 22 - Apr 22</t>
  </si>
  <si>
    <t>Nov 21- Jan 22</t>
  </si>
  <si>
    <t>Over/(Under) Recovery excluding Company combined GCR (Aug22-Oct22)</t>
  </si>
  <si>
    <t xml:space="preserve">Balance </t>
  </si>
  <si>
    <t>Actual Adjustment Collected/ Refunded</t>
  </si>
  <si>
    <t>A x B</t>
  </si>
  <si>
    <t>B</t>
  </si>
  <si>
    <t>A</t>
  </si>
  <si>
    <t>Legacy Delta Natural Gas</t>
  </si>
  <si>
    <t>Legacy Peoples Natural Gas</t>
  </si>
  <si>
    <t>Balance Adjustment remaining</t>
  </si>
  <si>
    <t>Spread over 3 years</t>
  </si>
  <si>
    <t>Supply Cost per GCR Sched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</si>
</sst>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8000"/>
      <name val="Century Schoolbook"/>
      <family val="1"/>
    </font>
    <font>
      <sz val="10"/>
      <color rgb="FF00B050"/>
      <name val="Century Schoolbook"/>
      <family val="1"/>
    </font>
    <font>
      <sz val="10"/>
      <name val="Century Schoolbook"/>
      <family val="1"/>
    </font>
    <font>
      <sz val="10"/>
      <color rgb="FFFF0000"/>
      <name val="Century Schoolbook"/>
      <family val="1"/>
    </font>
    <font>
      <b/>
      <sz val="11"/>
      <color rgb="FF008000"/>
      <name val="Calibri"/>
      <family val="2"/>
      <scheme val="minor"/>
    </font>
    <font>
      <b/>
      <sz val="10"/>
      <color rgb="FF008000"/>
      <name val="Century Schoolbook"/>
      <family val="1"/>
    </font>
    <font>
      <sz val="10"/>
      <name val="Arial"/>
      <family val="2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entury Schoolbook"/>
      <family val="1"/>
    </font>
    <font>
      <b/>
      <sz val="11"/>
      <name val="Calibri"/>
      <family val="2"/>
      <scheme val="minor"/>
    </font>
    <font>
      <u val="doubleAccounting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80">
    <xf numFmtId="0" fontId="0" fillId="0" borderId="0" xfId="0"/>
    <xf numFmtId="165" fontId="0" fillId="0" borderId="0" xfId="2" applyNumberFormat="1" applyFont="1"/>
    <xf numFmtId="165" fontId="0" fillId="0" borderId="0" xfId="2" applyNumberFormat="1" applyFont="1"/>
    <xf numFmtId="43" fontId="4" fillId="0" borderId="0" xfId="2" applyFont="1" applyAlignment="1">
      <alignment horizontal="center"/>
    </xf>
    <xf numFmtId="165" fontId="0" fillId="0" borderId="0" xfId="2" applyNumberFormat="1" applyFont="1"/>
    <xf numFmtId="0" fontId="5" fillId="0" borderId="0" xfId="0" applyFont="1"/>
    <xf numFmtId="0" fontId="6" fillId="3" borderId="0" xfId="0" applyFont="1" applyFill="1"/>
    <xf numFmtId="165" fontId="7" fillId="0" borderId="0" xfId="3" applyNumberFormat="1" applyFont="1" applyFill="1"/>
    <xf numFmtId="165" fontId="7" fillId="0" borderId="1" xfId="3" applyNumberFormat="1" applyFont="1" applyFill="1" applyBorder="1"/>
    <xf numFmtId="16" fontId="9" fillId="0" borderId="0" xfId="0" applyNumberFormat="1" applyFont="1" applyFill="1" applyBorder="1"/>
    <xf numFmtId="165" fontId="9" fillId="0" borderId="0" xfId="3" applyNumberFormat="1" applyFont="1" applyFill="1" applyBorder="1"/>
    <xf numFmtId="44" fontId="5" fillId="0" borderId="0" xfId="0" applyNumberFormat="1" applyFont="1"/>
    <xf numFmtId="0" fontId="8" fillId="0" borderId="0" xfId="0" applyFont="1" applyFill="1" applyBorder="1"/>
    <xf numFmtId="165" fontId="7" fillId="2" borderId="0" xfId="3" applyNumberFormat="1" applyFont="1" applyFill="1"/>
    <xf numFmtId="165" fontId="7" fillId="0" borderId="0" xfId="3" applyNumberFormat="1" applyFont="1"/>
    <xf numFmtId="166" fontId="7" fillId="0" borderId="6" xfId="1" applyNumberFormat="1" applyFont="1" applyFill="1" applyBorder="1"/>
    <xf numFmtId="0" fontId="7" fillId="0" borderId="0" xfId="0" applyFont="1" applyFill="1"/>
    <xf numFmtId="164" fontId="9" fillId="0" borderId="0" xfId="3" applyNumberFormat="1" applyFont="1" applyFill="1"/>
    <xf numFmtId="0" fontId="5" fillId="0" borderId="0" xfId="0" applyFont="1" applyFill="1" applyBorder="1"/>
    <xf numFmtId="44" fontId="5" fillId="0" borderId="0" xfId="0" applyNumberFormat="1" applyFont="1" applyFill="1" applyBorder="1"/>
    <xf numFmtId="16" fontId="5" fillId="0" borderId="0" xfId="0" applyNumberFormat="1" applyFont="1" applyFill="1" applyBorder="1"/>
    <xf numFmtId="164" fontId="9" fillId="0" borderId="0" xfId="3" applyNumberFormat="1" applyFont="1" applyFill="1" applyBorder="1"/>
    <xf numFmtId="165" fontId="8" fillId="0" borderId="0" xfId="3" applyNumberFormat="1" applyFont="1" applyFill="1" applyBorder="1"/>
    <xf numFmtId="164" fontId="8" fillId="0" borderId="0" xfId="3" applyNumberFormat="1" applyFont="1" applyFill="1" applyBorder="1"/>
    <xf numFmtId="165" fontId="7" fillId="0" borderId="0" xfId="3" applyNumberFormat="1" applyFont="1" applyFill="1" applyBorder="1"/>
    <xf numFmtId="166" fontId="9" fillId="0" borderId="0" xfId="1" applyNumberFormat="1" applyFont="1" applyFill="1" applyBorder="1"/>
    <xf numFmtId="0" fontId="10" fillId="0" borderId="0" xfId="0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0" fontId="9" fillId="0" borderId="0" xfId="0" applyFont="1" applyFill="1" applyBorder="1"/>
    <xf numFmtId="17" fontId="9" fillId="0" borderId="0" xfId="0" quotePrefix="1" applyNumberFormat="1" applyFont="1" applyFill="1" applyBorder="1" applyAlignment="1">
      <alignment horizontal="center"/>
    </xf>
    <xf numFmtId="164" fontId="11" fillId="0" borderId="0" xfId="3" applyNumberFormat="1" applyFont="1" applyFill="1" applyBorder="1"/>
    <xf numFmtId="166" fontId="5" fillId="0" borderId="0" xfId="1" applyNumberFormat="1" applyFont="1"/>
    <xf numFmtId="166" fontId="5" fillId="0" borderId="0" xfId="1" applyNumberFormat="1" applyFont="1" applyFill="1" applyBorder="1"/>
    <xf numFmtId="166" fontId="8" fillId="0" borderId="0" xfId="1" applyNumberFormat="1" applyFont="1" applyFill="1" applyBorder="1"/>
    <xf numFmtId="166" fontId="11" fillId="0" borderId="0" xfId="1" applyNumberFormat="1" applyFont="1" applyFill="1" applyBorder="1"/>
    <xf numFmtId="166" fontId="10" fillId="0" borderId="0" xfId="1" applyNumberFormat="1" applyFont="1" applyFill="1" applyBorder="1" applyAlignment="1">
      <alignment horizontal="center"/>
    </xf>
    <xf numFmtId="44" fontId="0" fillId="0" borderId="0" xfId="1" applyFont="1"/>
    <xf numFmtId="166" fontId="13" fillId="0" borderId="0" xfId="1" applyNumberFormat="1" applyFont="1" applyFill="1"/>
    <xf numFmtId="0" fontId="0" fillId="0" borderId="0" xfId="0" applyBorder="1"/>
    <xf numFmtId="44" fontId="0" fillId="0" borderId="0" xfId="0" applyNumberFormat="1" applyFont="1"/>
    <xf numFmtId="164" fontId="14" fillId="0" borderId="0" xfId="3" applyNumberFormat="1" applyFont="1"/>
    <xf numFmtId="0" fontId="14" fillId="0" borderId="0" xfId="0" applyFont="1"/>
    <xf numFmtId="165" fontId="14" fillId="0" borderId="0" xfId="3" applyNumberFormat="1" applyFont="1"/>
    <xf numFmtId="0" fontId="0" fillId="0" borderId="0" xfId="0" applyFont="1"/>
    <xf numFmtId="166" fontId="0" fillId="0" borderId="1" xfId="0" applyNumberFormat="1" applyFont="1" applyFill="1" applyBorder="1"/>
    <xf numFmtId="43" fontId="0" fillId="0" borderId="0" xfId="0" applyNumberFormat="1" applyFont="1"/>
    <xf numFmtId="165" fontId="15" fillId="0" borderId="0" xfId="3" applyNumberFormat="1" applyFont="1"/>
    <xf numFmtId="165" fontId="14" fillId="0" borderId="0" xfId="0" applyNumberFormat="1" applyFont="1"/>
    <xf numFmtId="165" fontId="14" fillId="0" borderId="0" xfId="3" applyNumberFormat="1" applyFont="1" applyFill="1" applyBorder="1"/>
    <xf numFmtId="44" fontId="13" fillId="0" borderId="0" xfId="1" applyFont="1" applyFill="1" applyBorder="1"/>
    <xf numFmtId="164" fontId="13" fillId="0" borderId="0" xfId="3" applyNumberFormat="1" applyFont="1" applyFill="1"/>
    <xf numFmtId="0" fontId="14" fillId="0" borderId="0" xfId="0" applyFont="1" applyFill="1"/>
    <xf numFmtId="165" fontId="13" fillId="0" borderId="1" xfId="3" applyNumberFormat="1" applyFont="1" applyFill="1" applyBorder="1"/>
    <xf numFmtId="16" fontId="13" fillId="0" borderId="0" xfId="0" applyNumberFormat="1" applyFont="1" applyFill="1" applyBorder="1"/>
    <xf numFmtId="0" fontId="14" fillId="0" borderId="0" xfId="0" applyFont="1" applyFill="1" applyBorder="1"/>
    <xf numFmtId="165" fontId="13" fillId="0" borderId="0" xfId="3" applyNumberFormat="1" applyFont="1" applyFill="1" applyBorder="1"/>
    <xf numFmtId="44" fontId="16" fillId="0" borderId="0" xfId="1" applyFont="1" applyFill="1" applyBorder="1"/>
    <xf numFmtId="164" fontId="16" fillId="0" borderId="0" xfId="3" applyNumberFormat="1" applyFont="1" applyFill="1"/>
    <xf numFmtId="0" fontId="13" fillId="0" borderId="0" xfId="0" applyFont="1" applyFill="1"/>
    <xf numFmtId="165" fontId="15" fillId="0" borderId="1" xfId="3" applyNumberFormat="1" applyFont="1" applyFill="1" applyBorder="1"/>
    <xf numFmtId="165" fontId="15" fillId="0" borderId="0" xfId="3" applyNumberFormat="1" applyFont="1" applyFill="1"/>
    <xf numFmtId="0" fontId="0" fillId="0" borderId="0" xfId="0" applyFont="1" applyFill="1"/>
    <xf numFmtId="0" fontId="17" fillId="0" borderId="0" xfId="0" applyFont="1" applyFill="1" applyBorder="1" applyAlignment="1">
      <alignment horizontal="center"/>
    </xf>
    <xf numFmtId="17" fontId="13" fillId="0" borderId="0" xfId="0" quotePrefix="1" applyNumberFormat="1" applyFont="1" applyFill="1" applyBorder="1" applyAlignment="1">
      <alignment horizontal="center"/>
    </xf>
    <xf numFmtId="165" fontId="14" fillId="0" borderId="0" xfId="3" applyNumberFormat="1" applyFont="1" applyFill="1"/>
    <xf numFmtId="0" fontId="0" fillId="0" borderId="0" xfId="0" applyFill="1" applyBorder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5" fontId="18" fillId="0" borderId="0" xfId="3" applyNumberFormat="1" applyFont="1" applyFill="1" applyBorder="1" applyAlignment="1">
      <alignment horizontal="center"/>
    </xf>
    <xf numFmtId="166" fontId="13" fillId="0" borderId="0" xfId="1" applyNumberFormat="1" applyFont="1" applyFill="1" applyBorder="1"/>
    <xf numFmtId="44" fontId="0" fillId="0" borderId="0" xfId="0" applyNumberFormat="1" applyFont="1" applyFill="1" applyBorder="1"/>
    <xf numFmtId="164" fontId="14" fillId="0" borderId="0" xfId="3" applyNumberFormat="1" applyFont="1" applyFill="1" applyBorder="1"/>
    <xf numFmtId="0" fontId="0" fillId="0" borderId="0" xfId="0" applyFont="1" applyFill="1" applyBorder="1"/>
    <xf numFmtId="166" fontId="0" fillId="0" borderId="0" xfId="0" applyNumberFormat="1" applyFont="1" applyFill="1" applyBorder="1"/>
    <xf numFmtId="164" fontId="13" fillId="0" borderId="0" xfId="3" applyNumberFormat="1" applyFont="1" applyFill="1" applyBorder="1"/>
    <xf numFmtId="43" fontId="0" fillId="0" borderId="0" xfId="0" applyNumberFormat="1" applyFont="1" applyFill="1" applyBorder="1"/>
    <xf numFmtId="165" fontId="15" fillId="0" borderId="0" xfId="3" applyNumberFormat="1" applyFont="1" applyFill="1" applyBorder="1"/>
    <xf numFmtId="165" fontId="14" fillId="0" borderId="0" xfId="0" applyNumberFormat="1" applyFont="1" applyFill="1" applyBorder="1"/>
    <xf numFmtId="164" fontId="16" fillId="0" borderId="0" xfId="3" applyNumberFormat="1" applyFont="1" applyFill="1" applyBorder="1"/>
    <xf numFmtId="44" fontId="0" fillId="0" borderId="0" xfId="0" applyNumberFormat="1" applyFill="1" applyBorder="1"/>
    <xf numFmtId="44" fontId="12" fillId="0" borderId="0" xfId="1" applyFont="1" applyFill="1" applyBorder="1"/>
    <xf numFmtId="0" fontId="12" fillId="0" borderId="0" xfId="0" applyFont="1" applyFill="1" applyBorder="1"/>
    <xf numFmtId="16" fontId="16" fillId="0" borderId="0" xfId="0" applyNumberFormat="1" applyFont="1" applyFill="1" applyBorder="1"/>
    <xf numFmtId="0" fontId="16" fillId="0" borderId="0" xfId="0" applyFont="1" applyFill="1" applyBorder="1"/>
    <xf numFmtId="165" fontId="16" fillId="0" borderId="0" xfId="3" applyNumberFormat="1" applyFont="1" applyFill="1" applyBorder="1"/>
    <xf numFmtId="16" fontId="0" fillId="0" borderId="0" xfId="0" applyNumberFormat="1" applyFill="1" applyBorder="1"/>
    <xf numFmtId="0" fontId="20" fillId="0" borderId="0" xfId="0" applyFont="1"/>
    <xf numFmtId="165" fontId="20" fillId="0" borderId="0" xfId="2" applyNumberFormat="1" applyFont="1"/>
    <xf numFmtId="0" fontId="20" fillId="0" borderId="1" xfId="0" applyFont="1" applyBorder="1"/>
    <xf numFmtId="165" fontId="20" fillId="0" borderId="1" xfId="2" applyNumberFormat="1" applyFont="1" applyBorder="1"/>
    <xf numFmtId="165" fontId="20" fillId="0" borderId="0" xfId="2" applyNumberFormat="1" applyFont="1" applyAlignment="1">
      <alignment horizontal="center" wrapText="1"/>
    </xf>
    <xf numFmtId="43" fontId="21" fillId="0" borderId="0" xfId="2" applyFont="1" applyAlignment="1">
      <alignment horizontal="center"/>
    </xf>
    <xf numFmtId="43" fontId="21" fillId="0" borderId="0" xfId="2" applyFont="1" applyAlignment="1">
      <alignment horizontal="center" wrapText="1"/>
    </xf>
    <xf numFmtId="165" fontId="21" fillId="0" borderId="0" xfId="2" applyNumberFormat="1" applyFont="1" applyAlignment="1">
      <alignment horizontal="center" wrapText="1"/>
    </xf>
    <xf numFmtId="165" fontId="21" fillId="0" borderId="0" xfId="2" applyNumberFormat="1" applyFont="1" applyAlignment="1">
      <alignment horizontal="center"/>
    </xf>
    <xf numFmtId="17" fontId="20" fillId="0" borderId="0" xfId="0" applyNumberFormat="1" applyFont="1"/>
    <xf numFmtId="165" fontId="20" fillId="0" borderId="0" xfId="0" applyNumberFormat="1" applyFont="1"/>
    <xf numFmtId="165" fontId="20" fillId="0" borderId="1" xfId="0" applyNumberFormat="1" applyFont="1" applyBorder="1"/>
    <xf numFmtId="165" fontId="20" fillId="0" borderId="0" xfId="0" applyNumberFormat="1" applyFont="1" applyBorder="1"/>
    <xf numFmtId="43" fontId="20" fillId="0" borderId="1" xfId="2" applyNumberFormat="1" applyFont="1" applyBorder="1"/>
    <xf numFmtId="43" fontId="20" fillId="0" borderId="11" xfId="2" applyNumberFormat="1" applyFont="1" applyBorder="1"/>
    <xf numFmtId="165" fontId="21" fillId="0" borderId="0" xfId="2" applyNumberFormat="1" applyFont="1"/>
    <xf numFmtId="0" fontId="20" fillId="0" borderId="0" xfId="0" applyFont="1" applyBorder="1"/>
    <xf numFmtId="165" fontId="20" fillId="0" borderId="0" xfId="2" applyNumberFormat="1" applyFont="1" applyBorder="1"/>
    <xf numFmtId="43" fontId="20" fillId="0" borderId="1" xfId="2" applyFont="1" applyBorder="1"/>
    <xf numFmtId="0" fontId="20" fillId="6" borderId="0" xfId="0" applyFont="1" applyFill="1"/>
    <xf numFmtId="165" fontId="20" fillId="6" borderId="0" xfId="2" applyNumberFormat="1" applyFont="1" applyFill="1"/>
    <xf numFmtId="0" fontId="22" fillId="0" borderId="0" xfId="0" applyFont="1"/>
    <xf numFmtId="0" fontId="7" fillId="0" borderId="0" xfId="0" applyFont="1"/>
    <xf numFmtId="166" fontId="7" fillId="0" borderId="0" xfId="1" applyNumberFormat="1" applyFont="1"/>
    <xf numFmtId="0" fontId="7" fillId="2" borderId="0" xfId="0" applyFont="1" applyFill="1"/>
    <xf numFmtId="0" fontId="7" fillId="2" borderId="0" xfId="0" quotePrefix="1" applyFont="1" applyFill="1"/>
    <xf numFmtId="166" fontId="7" fillId="2" borderId="0" xfId="1" applyNumberFormat="1" applyFont="1" applyFill="1"/>
    <xf numFmtId="0" fontId="7" fillId="3" borderId="0" xfId="0" applyFont="1" applyFill="1"/>
    <xf numFmtId="17" fontId="7" fillId="3" borderId="2" xfId="0" quotePrefix="1" applyNumberFormat="1" applyFont="1" applyFill="1" applyBorder="1" applyAlignment="1">
      <alignment horizontal="center"/>
    </xf>
    <xf numFmtId="166" fontId="22" fillId="3" borderId="3" xfId="1" applyNumberFormat="1" applyFont="1" applyFill="1" applyBorder="1" applyAlignment="1">
      <alignment horizontal="center"/>
    </xf>
    <xf numFmtId="17" fontId="22" fillId="3" borderId="2" xfId="0" quotePrefix="1" applyNumberFormat="1" applyFont="1" applyFill="1" applyBorder="1" applyAlignment="1">
      <alignment horizontal="center"/>
    </xf>
    <xf numFmtId="17" fontId="7" fillId="3" borderId="9" xfId="0" quotePrefix="1" applyNumberFormat="1" applyFont="1" applyFill="1" applyBorder="1" applyAlignment="1">
      <alignment horizontal="center"/>
    </xf>
    <xf numFmtId="0" fontId="7" fillId="0" borderId="4" xfId="0" applyFont="1" applyBorder="1"/>
    <xf numFmtId="166" fontId="7" fillId="0" borderId="5" xfId="1" applyNumberFormat="1" applyFont="1" applyBorder="1"/>
    <xf numFmtId="0" fontId="22" fillId="0" borderId="4" xfId="0" applyFont="1" applyBorder="1"/>
    <xf numFmtId="166" fontId="22" fillId="0" borderId="5" xfId="1" applyNumberFormat="1" applyFont="1" applyBorder="1"/>
    <xf numFmtId="0" fontId="7" fillId="0" borderId="0" xfId="0" applyFont="1" applyBorder="1"/>
    <xf numFmtId="16" fontId="7" fillId="0" borderId="0" xfId="0" applyNumberFormat="1" applyFont="1" applyFill="1" applyBorder="1"/>
    <xf numFmtId="16" fontId="22" fillId="0" borderId="0" xfId="0" applyNumberFormat="1" applyFont="1" applyBorder="1"/>
    <xf numFmtId="16" fontId="7" fillId="0" borderId="0" xfId="0" applyNumberFormat="1" applyFont="1" applyBorder="1"/>
    <xf numFmtId="0" fontId="7" fillId="0" borderId="0" xfId="0" applyFont="1" applyFill="1" applyBorder="1"/>
    <xf numFmtId="164" fontId="7" fillId="0" borderId="4" xfId="3" applyNumberFormat="1" applyFont="1" applyFill="1" applyBorder="1"/>
    <xf numFmtId="166" fontId="7" fillId="0" borderId="5" xfId="1" applyNumberFormat="1" applyFont="1" applyFill="1" applyBorder="1"/>
    <xf numFmtId="16" fontId="7" fillId="2" borderId="0" xfId="0" applyNumberFormat="1" applyFont="1" applyFill="1" applyBorder="1"/>
    <xf numFmtId="165" fontId="7" fillId="2" borderId="0" xfId="0" applyNumberFormat="1" applyFont="1" applyFill="1"/>
    <xf numFmtId="165" fontId="7" fillId="0" borderId="0" xfId="0" applyNumberFormat="1" applyFont="1" applyFill="1"/>
    <xf numFmtId="44" fontId="7" fillId="0" borderId="4" xfId="1" applyFont="1" applyFill="1" applyBorder="1"/>
    <xf numFmtId="166" fontId="7" fillId="5" borderId="5" xfId="1" applyNumberFormat="1" applyFont="1" applyFill="1" applyBorder="1"/>
    <xf numFmtId="164" fontId="22" fillId="0" borderId="4" xfId="3" applyNumberFormat="1" applyFont="1" applyFill="1" applyBorder="1"/>
    <xf numFmtId="166" fontId="7" fillId="0" borderId="6" xfId="1" applyNumberFormat="1" applyFont="1" applyBorder="1"/>
    <xf numFmtId="0" fontId="7" fillId="4" borderId="4" xfId="0" quotePrefix="1" applyFont="1" applyFill="1" applyBorder="1"/>
    <xf numFmtId="166" fontId="7" fillId="4" borderId="5" xfId="1" applyNumberFormat="1" applyFont="1" applyFill="1" applyBorder="1"/>
    <xf numFmtId="164" fontId="22" fillId="4" borderId="4" xfId="3" quotePrefix="1" applyNumberFormat="1" applyFont="1" applyFill="1" applyBorder="1"/>
    <xf numFmtId="166" fontId="22" fillId="4" borderId="5" xfId="1" applyNumberFormat="1" applyFont="1" applyFill="1" applyBorder="1"/>
    <xf numFmtId="0" fontId="7" fillId="4" borderId="0" xfId="0" quotePrefix="1" applyFont="1" applyFill="1" applyBorder="1"/>
    <xf numFmtId="0" fontId="7" fillId="4" borderId="0" xfId="0" applyFont="1" applyFill="1"/>
    <xf numFmtId="0" fontId="7" fillId="0" borderId="7" xfId="0" applyFont="1" applyBorder="1"/>
    <xf numFmtId="166" fontId="7" fillId="0" borderId="8" xfId="1" applyNumberFormat="1" applyFont="1" applyBorder="1"/>
    <xf numFmtId="164" fontId="22" fillId="0" borderId="7" xfId="3" applyNumberFormat="1" applyFont="1" applyFill="1" applyBorder="1"/>
    <xf numFmtId="166" fontId="22" fillId="0" borderId="8" xfId="1" applyNumberFormat="1" applyFont="1" applyFill="1" applyBorder="1"/>
    <xf numFmtId="0" fontId="7" fillId="0" borderId="10" xfId="0" applyFont="1" applyBorder="1"/>
    <xf numFmtId="0" fontId="23" fillId="6" borderId="1" xfId="0" applyFont="1" applyFill="1" applyBorder="1" applyAlignment="1">
      <alignment horizontal="center"/>
    </xf>
    <xf numFmtId="17" fontId="15" fillId="6" borderId="13" xfId="0" quotePrefix="1" applyNumberFormat="1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16" fontId="24" fillId="6" borderId="0" xfId="0" applyNumberFormat="1" applyFont="1" applyFill="1"/>
    <xf numFmtId="16" fontId="20" fillId="6" borderId="0" xfId="0" applyNumberFormat="1" applyFont="1" applyFill="1"/>
    <xf numFmtId="164" fontId="15" fillId="6" borderId="0" xfId="3" applyNumberFormat="1" applyFont="1" applyFill="1"/>
    <xf numFmtId="44" fontId="15" fillId="6" borderId="0" xfId="1" applyFont="1" applyFill="1" applyBorder="1"/>
    <xf numFmtId="44" fontId="15" fillId="6" borderId="0" xfId="0" applyNumberFormat="1" applyFont="1" applyFill="1"/>
    <xf numFmtId="44" fontId="20" fillId="6" borderId="1" xfId="1" applyFont="1" applyFill="1" applyBorder="1"/>
    <xf numFmtId="44" fontId="15" fillId="6" borderId="1" xfId="1" applyFont="1" applyFill="1" applyBorder="1"/>
    <xf numFmtId="44" fontId="20" fillId="6" borderId="0" xfId="1" applyFont="1" applyFill="1"/>
    <xf numFmtId="44" fontId="20" fillId="6" borderId="0" xfId="0" applyNumberFormat="1" applyFont="1" applyFill="1"/>
    <xf numFmtId="0" fontId="20" fillId="6" borderId="12" xfId="0" applyFont="1" applyFill="1" applyBorder="1"/>
    <xf numFmtId="44" fontId="21" fillId="6" borderId="0" xfId="0" applyNumberFormat="1" applyFont="1" applyFill="1"/>
    <xf numFmtId="44" fontId="25" fillId="6" borderId="0" xfId="0" applyNumberFormat="1" applyFont="1" applyFill="1"/>
    <xf numFmtId="0" fontId="20" fillId="6" borderId="0" xfId="0" applyFont="1" applyFill="1" applyBorder="1"/>
    <xf numFmtId="16" fontId="20" fillId="6" borderId="0" xfId="0" applyNumberFormat="1" applyFont="1" applyFill="1" applyBorder="1"/>
    <xf numFmtId="44" fontId="20" fillId="6" borderId="0" xfId="0" applyNumberFormat="1" applyFont="1" applyFill="1" applyBorder="1"/>
    <xf numFmtId="165" fontId="15" fillId="6" borderId="0" xfId="3" applyNumberFormat="1" applyFont="1" applyFill="1"/>
    <xf numFmtId="165" fontId="15" fillId="6" borderId="1" xfId="3" applyNumberFormat="1" applyFont="1" applyFill="1" applyBorder="1"/>
    <xf numFmtId="0" fontId="20" fillId="6" borderId="0" xfId="0" quotePrefix="1" applyFont="1" applyFill="1"/>
    <xf numFmtId="0" fontId="15" fillId="6" borderId="0" xfId="0" applyFont="1" applyFill="1"/>
    <xf numFmtId="165" fontId="23" fillId="6" borderId="0" xfId="3" applyNumberFormat="1" applyFont="1" applyFill="1" applyAlignment="1">
      <alignment horizontal="center"/>
    </xf>
    <xf numFmtId="166" fontId="15" fillId="6" borderId="0" xfId="1" applyNumberFormat="1" applyFont="1" applyFill="1"/>
    <xf numFmtId="16" fontId="15" fillId="6" borderId="0" xfId="0" applyNumberFormat="1" applyFont="1" applyFill="1" applyBorder="1"/>
    <xf numFmtId="165" fontId="15" fillId="6" borderId="0" xfId="3" applyNumberFormat="1" applyFont="1" applyFill="1" applyBorder="1"/>
    <xf numFmtId="43" fontId="15" fillId="6" borderId="0" xfId="0" applyNumberFormat="1" applyFont="1" applyFill="1"/>
    <xf numFmtId="167" fontId="20" fillId="6" borderId="0" xfId="4" applyNumberFormat="1" applyFont="1" applyFill="1"/>
    <xf numFmtId="165" fontId="15" fillId="6" borderId="0" xfId="0" applyNumberFormat="1" applyFont="1" applyFill="1" applyBorder="1"/>
    <xf numFmtId="165" fontId="15" fillId="6" borderId="0" xfId="0" applyNumberFormat="1" applyFont="1" applyFill="1"/>
    <xf numFmtId="43" fontId="20" fillId="6" borderId="0" xfId="0" applyNumberFormat="1" applyFont="1" applyFill="1"/>
    <xf numFmtId="44" fontId="20" fillId="6" borderId="1" xfId="0" applyNumberFormat="1" applyFont="1" applyFill="1" applyBorder="1"/>
    <xf numFmtId="16" fontId="7" fillId="2" borderId="0" xfId="0" applyNumberFormat="1" applyFont="1" applyFill="1"/>
  </cellXfs>
  <cellStyles count="5">
    <cellStyle name="Comma" xfId="2" builtinId="3"/>
    <cellStyle name="Comma 2" xfId="3" xr:uid="{00000000-0005-0000-0000-000001000000}"/>
    <cellStyle name="Currency" xfId="1" builtinId="4"/>
    <cellStyle name="Currency 2 2" xfId="4" xr:uid="{00000000-0005-0000-0000-000003000000}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share\GENACCT\REVENUE\2015\J%20-%20SEPTEMBER\UNBILLED%20-%20SEPTEMBER%202015\EGC\WV\09.2015%20WV%20Unbilled%20and%20Cycle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earnes\AppData\Local\Microsoft\Windows\INetCache\Content.Outlook\QRS2GM3V\Def%20Gas%20Cost%20Calc%20-%20Audit%20Version%2012-8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Common\Finance\RATES\EQUITABLE%20RECORDS\Rates\RATES\Over%20Under\KY\2022\November%20EST%202022%20B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UPLOAD"/>
      <sheetName val="Unbilled Summary"/>
      <sheetName val="Cycle 22 Summary"/>
      <sheetName val="Unbilled Detail -Add columns"/>
      <sheetName val="Formatted RWV"/>
      <sheetName val="Cycle 22 Detail"/>
      <sheetName val="Rate"/>
      <sheetName val="DAYS"/>
      <sheetName val="Cycle.Unbilled days"/>
      <sheetName val="BillbyCycle.CustCount"/>
      <sheetName val="Formatted TWV"/>
      <sheetName val="RWV_1200_SEPT_2015"/>
      <sheetName val="TWV_1200_AUGUST_2015"/>
      <sheetName val="Sheet1"/>
    </sheetNames>
    <sheetDataSet>
      <sheetData sheetId="0"/>
      <sheetData sheetId="1"/>
      <sheetData sheetId="2"/>
      <sheetData sheetId="3"/>
      <sheetData sheetId="4"/>
      <sheetData sheetId="5">
        <row r="15">
          <cell r="X15" t="str">
            <v>Contract Account</v>
          </cell>
          <cell r="Y15" t="str">
            <v>GL ACCOUNT NUMBER</v>
          </cell>
          <cell r="Z15" t="str">
            <v>Contract Account</v>
          </cell>
          <cell r="AA15" t="str">
            <v>VOLUMES</v>
          </cell>
        </row>
        <row r="16">
          <cell r="X16" t="str">
            <v>200006422337</v>
          </cell>
          <cell r="Y16" t="str">
            <v>4112010</v>
          </cell>
          <cell r="Z16" t="str">
            <v>200006422337</v>
          </cell>
          <cell r="AA16">
            <v>1079</v>
          </cell>
        </row>
        <row r="17">
          <cell r="X17" t="str">
            <v>200006436261</v>
          </cell>
          <cell r="Y17" t="str">
            <v>4112010</v>
          </cell>
          <cell r="Z17" t="str">
            <v>200006436261</v>
          </cell>
          <cell r="AA17">
            <v>33.5</v>
          </cell>
        </row>
        <row r="18">
          <cell r="X18" t="str">
            <v>200006436493</v>
          </cell>
          <cell r="Y18" t="str">
            <v>4112010</v>
          </cell>
          <cell r="Z18" t="str">
            <v>200006436493</v>
          </cell>
          <cell r="AA18">
            <v>78</v>
          </cell>
        </row>
        <row r="19">
          <cell r="X19" t="str">
            <v>200006436741</v>
          </cell>
          <cell r="Y19" t="str">
            <v>4112010</v>
          </cell>
          <cell r="Z19" t="str">
            <v>200006436741</v>
          </cell>
          <cell r="AA19">
            <v>79.900000000000006</v>
          </cell>
        </row>
        <row r="20">
          <cell r="X20" t="str">
            <v>200006436998</v>
          </cell>
          <cell r="Y20" t="str">
            <v>4112010</v>
          </cell>
          <cell r="Z20" t="str">
            <v>200006436998</v>
          </cell>
          <cell r="AA20">
            <v>1302</v>
          </cell>
        </row>
        <row r="21">
          <cell r="X21" t="str">
            <v>200006437228</v>
          </cell>
          <cell r="Y21" t="str">
            <v>4112010</v>
          </cell>
          <cell r="Z21" t="str">
            <v>200006437228</v>
          </cell>
          <cell r="AA21">
            <v>0.5</v>
          </cell>
        </row>
        <row r="22">
          <cell r="X22" t="str">
            <v>200006437467</v>
          </cell>
          <cell r="Y22" t="str">
            <v>4112010</v>
          </cell>
          <cell r="Z22" t="str">
            <v>200006437467</v>
          </cell>
          <cell r="AA22">
            <v>424</v>
          </cell>
        </row>
        <row r="23">
          <cell r="X23" t="str">
            <v>200006437707</v>
          </cell>
          <cell r="Y23" t="str">
            <v>4112010</v>
          </cell>
          <cell r="Z23" t="str">
            <v>200006437707</v>
          </cell>
          <cell r="AA23">
            <v>18.5</v>
          </cell>
        </row>
        <row r="24">
          <cell r="X24" t="str">
            <v>200006439224</v>
          </cell>
          <cell r="Y24" t="str">
            <v>4112010</v>
          </cell>
          <cell r="Z24" t="str">
            <v>200006439224</v>
          </cell>
          <cell r="AA24">
            <v>38.1</v>
          </cell>
        </row>
        <row r="25">
          <cell r="X25" t="str">
            <v>200006439489</v>
          </cell>
          <cell r="Y25" t="str">
            <v>4112010</v>
          </cell>
          <cell r="Z25" t="str">
            <v>200006439489</v>
          </cell>
          <cell r="AA25">
            <v>9.1999999999999993</v>
          </cell>
        </row>
        <row r="26">
          <cell r="X26" t="str">
            <v>200006439703</v>
          </cell>
          <cell r="Y26" t="str">
            <v>4112010</v>
          </cell>
          <cell r="Z26" t="str">
            <v>200006439703</v>
          </cell>
          <cell r="AA26">
            <v>18.600000000000001</v>
          </cell>
        </row>
        <row r="27">
          <cell r="X27" t="str">
            <v>200006440248</v>
          </cell>
          <cell r="Y27" t="str">
            <v>4112010</v>
          </cell>
          <cell r="Z27" t="str">
            <v>200006440248</v>
          </cell>
          <cell r="AA27">
            <v>21</v>
          </cell>
        </row>
        <row r="28">
          <cell r="X28" t="str">
            <v>200006440461</v>
          </cell>
          <cell r="Y28" t="str">
            <v>4112010</v>
          </cell>
          <cell r="Z28" t="str">
            <v>200006440461</v>
          </cell>
          <cell r="AA28">
            <v>5.5</v>
          </cell>
        </row>
        <row r="29">
          <cell r="X29" t="str">
            <v>200007943646</v>
          </cell>
          <cell r="Y29" t="str">
            <v>4112010</v>
          </cell>
          <cell r="Z29" t="str">
            <v>200007943646</v>
          </cell>
          <cell r="AA29">
            <v>0</v>
          </cell>
        </row>
        <row r="30">
          <cell r="X30" t="str">
            <v>200007943893</v>
          </cell>
          <cell r="Y30" t="str">
            <v>4112010</v>
          </cell>
          <cell r="Z30" t="str">
            <v>200007943893</v>
          </cell>
          <cell r="AA30">
            <v>8.1999999999999993</v>
          </cell>
        </row>
        <row r="31">
          <cell r="X31" t="str">
            <v>200007944107</v>
          </cell>
          <cell r="Y31" t="str">
            <v>4112010</v>
          </cell>
          <cell r="Z31" t="str">
            <v>200007944107</v>
          </cell>
          <cell r="AA31">
            <v>0.9</v>
          </cell>
        </row>
        <row r="32">
          <cell r="X32" t="str">
            <v>200007944339</v>
          </cell>
          <cell r="Y32" t="str">
            <v>4112010</v>
          </cell>
          <cell r="Z32" t="str">
            <v>200007944339</v>
          </cell>
          <cell r="AA32">
            <v>0</v>
          </cell>
        </row>
        <row r="33">
          <cell r="X33" t="str">
            <v>200007944818</v>
          </cell>
          <cell r="Y33" t="str">
            <v>4112010</v>
          </cell>
          <cell r="Z33" t="str">
            <v>200007944818</v>
          </cell>
          <cell r="AA33">
            <v>0.1</v>
          </cell>
        </row>
        <row r="34">
          <cell r="X34" t="str">
            <v>200007970490</v>
          </cell>
          <cell r="Y34" t="str">
            <v>4112010</v>
          </cell>
          <cell r="Z34" t="str">
            <v>200007970490</v>
          </cell>
          <cell r="AA34">
            <v>38</v>
          </cell>
        </row>
        <row r="35">
          <cell r="X35" t="str">
            <v>200007970789</v>
          </cell>
          <cell r="Y35" t="str">
            <v>4112010</v>
          </cell>
          <cell r="Z35" t="str">
            <v>200007970789</v>
          </cell>
          <cell r="AA35">
            <v>0</v>
          </cell>
        </row>
        <row r="36">
          <cell r="X36" t="str">
            <v>200008366987</v>
          </cell>
          <cell r="Y36" t="str">
            <v>4112010</v>
          </cell>
          <cell r="Z36" t="str">
            <v>200008366987</v>
          </cell>
          <cell r="AA36">
            <v>0</v>
          </cell>
        </row>
        <row r="37">
          <cell r="X37" t="str">
            <v>200008533727</v>
          </cell>
          <cell r="Y37" t="str">
            <v>4112010</v>
          </cell>
          <cell r="Z37" t="str">
            <v>200008533727</v>
          </cell>
          <cell r="AA37">
            <v>1226</v>
          </cell>
        </row>
        <row r="38">
          <cell r="X38" t="str">
            <v>200009345527</v>
          </cell>
          <cell r="Y38" t="str">
            <v>4112010</v>
          </cell>
          <cell r="Z38" t="str">
            <v>200009345527</v>
          </cell>
          <cell r="AA38">
            <v>55</v>
          </cell>
        </row>
        <row r="39">
          <cell r="X39" t="str">
            <v>200006422527</v>
          </cell>
          <cell r="Y39" t="str">
            <v>4113010</v>
          </cell>
          <cell r="Z39" t="str">
            <v>200006422527</v>
          </cell>
          <cell r="AA39">
            <v>0</v>
          </cell>
        </row>
        <row r="40">
          <cell r="X40" t="str">
            <v/>
          </cell>
          <cell r="Y40" t="str">
            <v/>
          </cell>
          <cell r="Z40" t="str">
            <v/>
          </cell>
        </row>
        <row r="41">
          <cell r="X41" t="str">
            <v>200006422741</v>
          </cell>
          <cell r="Y41" t="str">
            <v>4116240</v>
          </cell>
          <cell r="Z41" t="str">
            <v>200006422741</v>
          </cell>
          <cell r="AA41">
            <v>543</v>
          </cell>
        </row>
        <row r="42">
          <cell r="X42" t="str">
            <v>200006435990</v>
          </cell>
          <cell r="Y42" t="str">
            <v>4116260</v>
          </cell>
          <cell r="Z42" t="str">
            <v>200006435990</v>
          </cell>
          <cell r="AA42">
            <v>0</v>
          </cell>
        </row>
        <row r="43">
          <cell r="X43" t="str">
            <v>200006437962</v>
          </cell>
          <cell r="Y43" t="str">
            <v>4116260</v>
          </cell>
          <cell r="Z43" t="str">
            <v>200006437962</v>
          </cell>
          <cell r="AA43">
            <v>0.8</v>
          </cell>
        </row>
        <row r="44">
          <cell r="X44" t="str">
            <v>200006438242</v>
          </cell>
          <cell r="Y44" t="str">
            <v>4116260</v>
          </cell>
          <cell r="Z44" t="str">
            <v>200006438242</v>
          </cell>
          <cell r="AA44">
            <v>10.5</v>
          </cell>
        </row>
        <row r="45">
          <cell r="X45" t="str">
            <v>200006438507</v>
          </cell>
          <cell r="Y45" t="str">
            <v>4116260</v>
          </cell>
          <cell r="Z45" t="str">
            <v>200006438507</v>
          </cell>
          <cell r="AA45">
            <v>2790</v>
          </cell>
        </row>
        <row r="46">
          <cell r="X46" t="str">
            <v>200006438747</v>
          </cell>
          <cell r="Y46" t="str">
            <v>4116260</v>
          </cell>
          <cell r="Z46" t="str">
            <v>200006438747</v>
          </cell>
          <cell r="AA46">
            <v>333</v>
          </cell>
        </row>
        <row r="47">
          <cell r="X47" t="str">
            <v>200006438986</v>
          </cell>
          <cell r="Y47" t="str">
            <v>4116260</v>
          </cell>
          <cell r="Z47" t="str">
            <v>200006438986</v>
          </cell>
          <cell r="AA47">
            <v>2465</v>
          </cell>
        </row>
        <row r="48">
          <cell r="X48" t="str">
            <v>200009417979</v>
          </cell>
          <cell r="Y48" t="str">
            <v>4116260</v>
          </cell>
          <cell r="Z48" t="str">
            <v>200009417979</v>
          </cell>
          <cell r="AA48">
            <v>15203</v>
          </cell>
        </row>
        <row r="49">
          <cell r="X49" t="str">
            <v>210002426844</v>
          </cell>
          <cell r="Y49" t="str">
            <v>4116260</v>
          </cell>
          <cell r="Z49" t="str">
            <v>210002426844</v>
          </cell>
          <cell r="AA49">
            <v>48856</v>
          </cell>
        </row>
        <row r="73">
          <cell r="K73" t="str">
            <v>Contract Account</v>
          </cell>
          <cell r="L73" t="str">
            <v>Business Partner</v>
          </cell>
          <cell r="M73" t="str">
            <v>Late Payment Charge (LPC)</v>
          </cell>
          <cell r="N73" t="str">
            <v>Subtotal</v>
          </cell>
          <cell r="O73" t="str">
            <v>Customer Charge</v>
          </cell>
          <cell r="P73" t="str">
            <v>Commodity Charge</v>
          </cell>
          <cell r="Q73" t="str">
            <v>Delivery Charge</v>
          </cell>
          <cell r="R73" t="str">
            <v>Swing Charge</v>
          </cell>
          <cell r="S73" t="str">
            <v>Total</v>
          </cell>
        </row>
        <row r="74">
          <cell r="K74" t="str">
            <v>200006422337</v>
          </cell>
          <cell r="L74" t="str">
            <v>Rex-hide Inc</v>
          </cell>
          <cell r="O74">
            <v>12.5</v>
          </cell>
          <cell r="P74">
            <v>6117.93</v>
          </cell>
          <cell r="Q74">
            <v>4994.6899999999996</v>
          </cell>
          <cell r="S74">
            <v>11125.12</v>
          </cell>
        </row>
        <row r="75">
          <cell r="K75" t="str">
            <v>200006436261</v>
          </cell>
          <cell r="L75" t="str">
            <v>Housing Authority - Grafton</v>
          </cell>
          <cell r="O75">
            <v>12.5</v>
          </cell>
          <cell r="P75">
            <v>189.95</v>
          </cell>
          <cell r="Q75">
            <v>155.07</v>
          </cell>
          <cell r="S75">
            <v>357.52</v>
          </cell>
        </row>
        <row r="76">
          <cell r="K76" t="str">
            <v>200006436493</v>
          </cell>
          <cell r="L76" t="str">
            <v>Housing Authority - Grafton</v>
          </cell>
          <cell r="O76">
            <v>12.5</v>
          </cell>
          <cell r="P76">
            <v>442.26</v>
          </cell>
          <cell r="Q76">
            <v>361.06</v>
          </cell>
          <cell r="S76">
            <v>815.82</v>
          </cell>
        </row>
        <row r="77">
          <cell r="K77" t="str">
            <v>200006436741</v>
          </cell>
          <cell r="L77" t="str">
            <v>Housing Authority - Grafton</v>
          </cell>
          <cell r="O77">
            <v>12.5</v>
          </cell>
          <cell r="P77">
            <v>453.03</v>
          </cell>
          <cell r="Q77">
            <v>369.86</v>
          </cell>
          <cell r="S77">
            <v>835.39</v>
          </cell>
        </row>
        <row r="78">
          <cell r="K78" t="str">
            <v>200006436998</v>
          </cell>
          <cell r="L78" t="str">
            <v>Appalachian Forest Products</v>
          </cell>
          <cell r="O78">
            <v>12.5</v>
          </cell>
          <cell r="P78">
            <v>7382.34</v>
          </cell>
          <cell r="Q78">
            <v>6026.96</v>
          </cell>
          <cell r="S78">
            <v>13421.8</v>
          </cell>
        </row>
        <row r="79">
          <cell r="K79" t="str">
            <v>200006437228</v>
          </cell>
          <cell r="L79" t="str">
            <v>Appalachian Forest Products</v>
          </cell>
          <cell r="O79">
            <v>12.5</v>
          </cell>
          <cell r="P79">
            <v>2.84</v>
          </cell>
          <cell r="Q79">
            <v>2.31</v>
          </cell>
          <cell r="S79">
            <v>17.649999999999999</v>
          </cell>
        </row>
        <row r="80">
          <cell r="K80" t="str">
            <v>200006437467</v>
          </cell>
          <cell r="L80" t="str">
            <v>Grafton City Hospital</v>
          </cell>
          <cell r="O80">
            <v>12.5</v>
          </cell>
          <cell r="P80">
            <v>2404.08</v>
          </cell>
          <cell r="Q80">
            <v>1962.7</v>
          </cell>
          <cell r="S80">
            <v>4379.28</v>
          </cell>
        </row>
        <row r="81">
          <cell r="K81" t="str">
            <v>200006437707</v>
          </cell>
          <cell r="L81" t="str">
            <v>Grafton City Hospital</v>
          </cell>
          <cell r="O81">
            <v>12.5</v>
          </cell>
          <cell r="P81">
            <v>104.9</v>
          </cell>
          <cell r="Q81">
            <v>85.64</v>
          </cell>
          <cell r="S81">
            <v>203.04</v>
          </cell>
        </row>
        <row r="82">
          <cell r="K82" t="str">
            <v>200006439224</v>
          </cell>
          <cell r="L82" t="str">
            <v>Marion County Board Of Education (watson</v>
          </cell>
          <cell r="O82">
            <v>12.5</v>
          </cell>
          <cell r="P82">
            <v>216.03</v>
          </cell>
          <cell r="Q82">
            <v>176.36</v>
          </cell>
          <cell r="S82">
            <v>404.89</v>
          </cell>
        </row>
        <row r="83">
          <cell r="K83" t="str">
            <v>200006439489</v>
          </cell>
          <cell r="L83" t="str">
            <v>Marion County Board Of Education (watson</v>
          </cell>
          <cell r="O83">
            <v>12.5</v>
          </cell>
          <cell r="P83">
            <v>52.16</v>
          </cell>
          <cell r="Q83">
            <v>42.59</v>
          </cell>
          <cell r="S83">
            <v>107.25</v>
          </cell>
        </row>
        <row r="84">
          <cell r="K84" t="str">
            <v>200006439703</v>
          </cell>
          <cell r="L84" t="str">
            <v>Marion County Board Of Education (watson</v>
          </cell>
          <cell r="O84">
            <v>12.5</v>
          </cell>
          <cell r="P84">
            <v>105.46</v>
          </cell>
          <cell r="Q84">
            <v>86.1</v>
          </cell>
          <cell r="S84">
            <v>204.06</v>
          </cell>
        </row>
        <row r="85">
          <cell r="K85" t="str">
            <v>200006440248</v>
          </cell>
          <cell r="L85" t="str">
            <v>Marion County Board Of Education (watson</v>
          </cell>
          <cell r="O85">
            <v>12.5</v>
          </cell>
          <cell r="P85">
            <v>119.07</v>
          </cell>
          <cell r="Q85">
            <v>97.21</v>
          </cell>
          <cell r="S85">
            <v>228.78</v>
          </cell>
        </row>
        <row r="86">
          <cell r="K86" t="str">
            <v>200006440461</v>
          </cell>
          <cell r="L86" t="str">
            <v>Marion County Board Of Education (watson</v>
          </cell>
          <cell r="O86">
            <v>12.5</v>
          </cell>
          <cell r="P86">
            <v>31.19</v>
          </cell>
          <cell r="Q86">
            <v>25.46</v>
          </cell>
          <cell r="S86">
            <v>69.150000000000006</v>
          </cell>
        </row>
        <row r="87">
          <cell r="K87" t="str">
            <v>200007943646</v>
          </cell>
          <cell r="L87" t="str">
            <v>Hundred High School</v>
          </cell>
          <cell r="O87">
            <v>12.5</v>
          </cell>
          <cell r="P87">
            <v>0</v>
          </cell>
          <cell r="Q87">
            <v>0</v>
          </cell>
          <cell r="S87">
            <v>12.5</v>
          </cell>
        </row>
        <row r="88">
          <cell r="K88" t="str">
            <v>200007943893</v>
          </cell>
          <cell r="L88" t="str">
            <v>Hundred High School</v>
          </cell>
          <cell r="O88">
            <v>12.5</v>
          </cell>
          <cell r="P88">
            <v>46.49</v>
          </cell>
          <cell r="Q88">
            <v>37.96</v>
          </cell>
          <cell r="S88">
            <v>96.95</v>
          </cell>
        </row>
        <row r="89">
          <cell r="K89" t="str">
            <v>200007944107</v>
          </cell>
          <cell r="L89" t="str">
            <v>Hundred High School</v>
          </cell>
          <cell r="O89">
            <v>12.5</v>
          </cell>
          <cell r="P89">
            <v>5.0999999999999996</v>
          </cell>
          <cell r="Q89">
            <v>4.17</v>
          </cell>
          <cell r="S89">
            <v>21.77</v>
          </cell>
        </row>
        <row r="90">
          <cell r="K90" t="str">
            <v>200007944339</v>
          </cell>
          <cell r="L90" t="str">
            <v>Hundred High School</v>
          </cell>
          <cell r="O90">
            <v>12.5</v>
          </cell>
          <cell r="P90">
            <v>0</v>
          </cell>
          <cell r="Q90">
            <v>0</v>
          </cell>
          <cell r="S90">
            <v>12.5</v>
          </cell>
        </row>
        <row r="91">
          <cell r="K91" t="str">
            <v>200007944818</v>
          </cell>
          <cell r="L91" t="str">
            <v>City Of Pleasant Valley</v>
          </cell>
          <cell r="O91">
            <v>12.5</v>
          </cell>
          <cell r="P91">
            <v>0.56999999999999995</v>
          </cell>
          <cell r="Q91">
            <v>0.46</v>
          </cell>
          <cell r="S91">
            <v>13.53</v>
          </cell>
        </row>
        <row r="92">
          <cell r="K92" t="str">
            <v>200007970490</v>
          </cell>
          <cell r="L92" t="str">
            <v>Renny's Mobile Village</v>
          </cell>
          <cell r="O92">
            <v>12.5</v>
          </cell>
          <cell r="P92">
            <v>215.46</v>
          </cell>
          <cell r="Q92">
            <v>175.9</v>
          </cell>
          <cell r="S92">
            <v>403.86</v>
          </cell>
        </row>
        <row r="93">
          <cell r="K93" t="str">
            <v>200007970789</v>
          </cell>
          <cell r="L93" t="str">
            <v>Renny's Mobile Village</v>
          </cell>
          <cell r="O93">
            <v>12.5</v>
          </cell>
          <cell r="P93">
            <v>0</v>
          </cell>
          <cell r="Q93">
            <v>0</v>
          </cell>
          <cell r="S93">
            <v>12.5</v>
          </cell>
        </row>
        <row r="94">
          <cell r="K94" t="str">
            <v>200008366987</v>
          </cell>
          <cell r="L94" t="str">
            <v>Warehouse Enterprises, Llc</v>
          </cell>
          <cell r="O94">
            <v>12.5</v>
          </cell>
          <cell r="P94">
            <v>0</v>
          </cell>
          <cell r="Q94">
            <v>0</v>
          </cell>
          <cell r="S94">
            <v>12.5</v>
          </cell>
        </row>
        <row r="95">
          <cell r="K95" t="str">
            <v>200008533727</v>
          </cell>
          <cell r="L95" t="str">
            <v>Dyna-tech Adhesives, Inc</v>
          </cell>
          <cell r="O95">
            <v>12.5</v>
          </cell>
          <cell r="P95">
            <v>6951.42</v>
          </cell>
          <cell r="Q95">
            <v>5675.15</v>
          </cell>
          <cell r="S95">
            <v>12639.07</v>
          </cell>
        </row>
        <row r="96">
          <cell r="K96" t="str">
            <v>200009345527</v>
          </cell>
          <cell r="L96" t="str">
            <v>River Valley Resturants Llc</v>
          </cell>
          <cell r="O96">
            <v>12.5</v>
          </cell>
          <cell r="P96">
            <v>311.85000000000002</v>
          </cell>
          <cell r="Q96">
            <v>254.6</v>
          </cell>
          <cell r="S96">
            <v>578.95000000000005</v>
          </cell>
        </row>
        <row r="97">
          <cell r="K97" t="str">
            <v>200006422527</v>
          </cell>
          <cell r="L97" t="str">
            <v>Ruskin, A Div Of Tomkins Industries</v>
          </cell>
          <cell r="O97">
            <v>62.5</v>
          </cell>
          <cell r="P97">
            <v>0</v>
          </cell>
          <cell r="Q97">
            <v>0</v>
          </cell>
          <cell r="S97">
            <v>62.5</v>
          </cell>
        </row>
        <row r="98">
          <cell r="K98" t="str">
            <v/>
          </cell>
          <cell r="L98" t="str">
            <v/>
          </cell>
          <cell r="O98">
            <v>350</v>
          </cell>
          <cell r="P98">
            <v>25152.13</v>
          </cell>
          <cell r="Q98">
            <v>20534.25</v>
          </cell>
          <cell r="S98">
            <v>46036.38</v>
          </cell>
        </row>
        <row r="99">
          <cell r="K99" t="str">
            <v>200006422741</v>
          </cell>
          <cell r="L99" t="str">
            <v>Superior Industrial Laundries</v>
          </cell>
          <cell r="O99">
            <v>12.5</v>
          </cell>
          <cell r="Q99">
            <v>1433.52</v>
          </cell>
          <cell r="S99">
            <v>1446.02</v>
          </cell>
        </row>
        <row r="100">
          <cell r="K100" t="str">
            <v>200006435990</v>
          </cell>
          <cell r="L100" t="str">
            <v>Sfk Pulp Recycling Us Inc</v>
          </cell>
          <cell r="Q100">
            <v>0</v>
          </cell>
          <cell r="R100">
            <v>0</v>
          </cell>
          <cell r="S100">
            <v>0</v>
          </cell>
        </row>
        <row r="101">
          <cell r="K101" t="str">
            <v>200006437962</v>
          </cell>
          <cell r="L101" t="str">
            <v>J. F. Allen Company, Alcon</v>
          </cell>
          <cell r="O101">
            <v>62.5</v>
          </cell>
          <cell r="Q101">
            <v>1.54</v>
          </cell>
          <cell r="S101">
            <v>64.040000000000006</v>
          </cell>
        </row>
        <row r="102">
          <cell r="K102" t="str">
            <v>200006438242</v>
          </cell>
          <cell r="L102" t="str">
            <v>J. F. Allen Company, Alcon</v>
          </cell>
          <cell r="O102">
            <v>62.5</v>
          </cell>
          <cell r="Q102">
            <v>20.16</v>
          </cell>
          <cell r="S102">
            <v>82.66</v>
          </cell>
        </row>
        <row r="103">
          <cell r="K103" t="str">
            <v>200006438507</v>
          </cell>
          <cell r="L103" t="str">
            <v>J. F. Allen Company, Alcon</v>
          </cell>
          <cell r="O103">
            <v>62.5</v>
          </cell>
          <cell r="Q103">
            <v>5356.8</v>
          </cell>
          <cell r="S103">
            <v>5419.3</v>
          </cell>
        </row>
        <row r="104">
          <cell r="K104" t="str">
            <v>200006438747</v>
          </cell>
          <cell r="L104" t="str">
            <v>J. F. Allen Company, Alcon</v>
          </cell>
          <cell r="O104">
            <v>62.5</v>
          </cell>
          <cell r="Q104">
            <v>639.36</v>
          </cell>
          <cell r="S104">
            <v>701.86</v>
          </cell>
        </row>
        <row r="105">
          <cell r="K105" t="str">
            <v>200006438986</v>
          </cell>
          <cell r="L105" t="str">
            <v>J. F. Allen Company, Alcon</v>
          </cell>
          <cell r="O105">
            <v>62.5</v>
          </cell>
          <cell r="Q105">
            <v>4732.8</v>
          </cell>
          <cell r="S105">
            <v>4795.3</v>
          </cell>
        </row>
        <row r="106">
          <cell r="K106" t="str">
            <v>200009417979</v>
          </cell>
          <cell r="L106" t="str">
            <v>Fairmont Brine Processing</v>
          </cell>
          <cell r="O106">
            <v>62.5</v>
          </cell>
          <cell r="Q106">
            <v>29189.759999999998</v>
          </cell>
          <cell r="S106">
            <v>29252.26</v>
          </cell>
        </row>
        <row r="107">
          <cell r="K107" t="str">
            <v>210002426844</v>
          </cell>
          <cell r="L107" t="str">
            <v>Sfk Pulp Recycling Us Inc</v>
          </cell>
          <cell r="Q107">
            <v>7328.4</v>
          </cell>
          <cell r="R107">
            <v>977.12</v>
          </cell>
          <cell r="S107">
            <v>8305.52</v>
          </cell>
        </row>
      </sheetData>
      <sheetData sheetId="6">
        <row r="28">
          <cell r="O28" t="str">
            <v>REV CLASS</v>
          </cell>
          <cell r="P28" t="str">
            <v>METER</v>
          </cell>
          <cell r="Q28" t="str">
            <v>PURCHASED GAS COST</v>
          </cell>
          <cell r="R28" t="str">
            <v>BASE RATE</v>
          </cell>
          <cell r="S28" t="str">
            <v>TOTAL RATE</v>
          </cell>
          <cell r="T28" t="str">
            <v>GL ACCOUNT</v>
          </cell>
        </row>
        <row r="29">
          <cell r="O29" t="str">
            <v>COMMERCIAL RETAIL - WEST VIRGINIA</v>
          </cell>
          <cell r="P29">
            <v>12.5</v>
          </cell>
          <cell r="Q29">
            <v>5.67</v>
          </cell>
          <cell r="R29">
            <v>4.6289999999999996</v>
          </cell>
          <cell r="S29">
            <v>10.298999999999999</v>
          </cell>
          <cell r="T29">
            <v>4112020</v>
          </cell>
        </row>
        <row r="30">
          <cell r="O30" t="str">
            <v>INDUSTRIAL RETAIL - WEST VIRGINIA</v>
          </cell>
          <cell r="P30">
            <v>62.5</v>
          </cell>
          <cell r="Q30">
            <v>5.67</v>
          </cell>
          <cell r="R30">
            <v>4.0670000000000002</v>
          </cell>
          <cell r="S30">
            <v>9.7370000000000001</v>
          </cell>
          <cell r="T30">
            <v>4113020</v>
          </cell>
        </row>
        <row r="31">
          <cell r="O31" t="str">
            <v>RESIDENTIAL RETAIL - EGC WEST VIRGINIA</v>
          </cell>
          <cell r="P31">
            <v>8.5</v>
          </cell>
          <cell r="Q31">
            <v>5.67</v>
          </cell>
          <cell r="R31">
            <v>4.6289999999999996</v>
          </cell>
          <cell r="S31">
            <v>10.298999999999999</v>
          </cell>
          <cell r="T31">
            <v>4111020</v>
          </cell>
        </row>
        <row r="32">
          <cell r="O32" t="str">
            <v>COMM SGS POOLING</v>
          </cell>
          <cell r="P32">
            <v>12.5</v>
          </cell>
          <cell r="Q32">
            <v>5.67</v>
          </cell>
          <cell r="R32">
            <v>4.6289999999999996</v>
          </cell>
          <cell r="S32">
            <v>10.298999999999999</v>
          </cell>
          <cell r="T32">
            <v>4116240</v>
          </cell>
        </row>
        <row r="33">
          <cell r="O33" t="str">
            <v>INDUS SGS POOLING</v>
          </cell>
          <cell r="P33">
            <v>62.5</v>
          </cell>
          <cell r="Q33">
            <v>5.67</v>
          </cell>
          <cell r="R33">
            <v>4.0670000000000002</v>
          </cell>
          <cell r="S33">
            <v>9.7370000000000001</v>
          </cell>
          <cell r="T33">
            <v>4116260</v>
          </cell>
        </row>
      </sheetData>
      <sheetData sheetId="7">
        <row r="52">
          <cell r="K52">
            <v>31</v>
          </cell>
          <cell r="L52">
            <v>1</v>
          </cell>
          <cell r="M52">
            <v>38</v>
          </cell>
        </row>
        <row r="53">
          <cell r="K53">
            <v>32</v>
          </cell>
          <cell r="L53">
            <v>2</v>
          </cell>
          <cell r="M53">
            <v>35</v>
          </cell>
        </row>
        <row r="54">
          <cell r="K54">
            <v>33</v>
          </cell>
          <cell r="L54">
            <v>3</v>
          </cell>
          <cell r="M54">
            <v>31</v>
          </cell>
        </row>
        <row r="55">
          <cell r="K55">
            <v>34</v>
          </cell>
          <cell r="L55">
            <v>4</v>
          </cell>
          <cell r="M55">
            <v>33</v>
          </cell>
        </row>
        <row r="56">
          <cell r="K56">
            <v>35</v>
          </cell>
          <cell r="L56">
            <v>5</v>
          </cell>
          <cell r="M56">
            <v>32</v>
          </cell>
        </row>
        <row r="57">
          <cell r="K57">
            <v>36</v>
          </cell>
          <cell r="L57">
            <v>6</v>
          </cell>
          <cell r="M57">
            <v>31</v>
          </cell>
        </row>
        <row r="58">
          <cell r="K58">
            <v>37</v>
          </cell>
          <cell r="L58">
            <v>7</v>
          </cell>
          <cell r="M58">
            <v>31</v>
          </cell>
        </row>
        <row r="59">
          <cell r="K59">
            <v>38</v>
          </cell>
          <cell r="L59">
            <v>8</v>
          </cell>
          <cell r="M59">
            <v>27</v>
          </cell>
        </row>
        <row r="60">
          <cell r="K60">
            <v>39</v>
          </cell>
          <cell r="L60">
            <v>9</v>
          </cell>
          <cell r="M60">
            <v>26</v>
          </cell>
        </row>
        <row r="61">
          <cell r="K61">
            <v>40</v>
          </cell>
          <cell r="L61">
            <v>10</v>
          </cell>
          <cell r="M61">
            <v>25</v>
          </cell>
        </row>
        <row r="62">
          <cell r="K62">
            <v>41</v>
          </cell>
          <cell r="L62">
            <v>11</v>
          </cell>
          <cell r="M62">
            <v>24</v>
          </cell>
        </row>
        <row r="63">
          <cell r="K63">
            <v>42</v>
          </cell>
          <cell r="L63">
            <v>12</v>
          </cell>
          <cell r="M63">
            <v>21</v>
          </cell>
        </row>
        <row r="64">
          <cell r="K64">
            <v>43</v>
          </cell>
          <cell r="L64">
            <v>13</v>
          </cell>
          <cell r="M64">
            <v>20</v>
          </cell>
        </row>
        <row r="65">
          <cell r="K65">
            <v>44</v>
          </cell>
          <cell r="L65">
            <v>14</v>
          </cell>
          <cell r="M65">
            <v>19</v>
          </cell>
        </row>
        <row r="66">
          <cell r="K66">
            <v>45</v>
          </cell>
          <cell r="L66">
            <v>15</v>
          </cell>
          <cell r="M66">
            <v>18</v>
          </cell>
        </row>
        <row r="67">
          <cell r="K67">
            <v>46</v>
          </cell>
          <cell r="L67">
            <v>16</v>
          </cell>
          <cell r="M67">
            <v>17</v>
          </cell>
        </row>
        <row r="68">
          <cell r="K68">
            <v>47</v>
          </cell>
          <cell r="L68">
            <v>17</v>
          </cell>
          <cell r="M68">
            <v>14</v>
          </cell>
        </row>
        <row r="69">
          <cell r="K69">
            <v>48</v>
          </cell>
          <cell r="L69">
            <v>18</v>
          </cell>
          <cell r="M69">
            <v>13</v>
          </cell>
        </row>
        <row r="70">
          <cell r="K70">
            <v>49</v>
          </cell>
          <cell r="L70">
            <v>19</v>
          </cell>
          <cell r="M70">
            <v>12</v>
          </cell>
        </row>
        <row r="71">
          <cell r="K71">
            <v>50</v>
          </cell>
          <cell r="L71">
            <v>20</v>
          </cell>
          <cell r="M71">
            <v>11</v>
          </cell>
        </row>
        <row r="72">
          <cell r="K72">
            <v>51</v>
          </cell>
          <cell r="L72">
            <v>21</v>
          </cell>
          <cell r="M72">
            <v>10</v>
          </cell>
        </row>
      </sheetData>
      <sheetData sheetId="8">
        <row r="7">
          <cell r="A7">
            <v>1</v>
          </cell>
          <cell r="B7">
            <v>31</v>
          </cell>
          <cell r="C7">
            <v>0</v>
          </cell>
        </row>
        <row r="8">
          <cell r="A8">
            <v>2</v>
          </cell>
          <cell r="B8">
            <v>32</v>
          </cell>
          <cell r="C8">
            <v>28</v>
          </cell>
        </row>
        <row r="9">
          <cell r="A9">
            <v>3</v>
          </cell>
          <cell r="B9">
            <v>33</v>
          </cell>
          <cell r="C9">
            <v>27</v>
          </cell>
        </row>
        <row r="10">
          <cell r="A10">
            <v>4</v>
          </cell>
          <cell r="B10">
            <v>34</v>
          </cell>
          <cell r="C10">
            <v>26</v>
          </cell>
        </row>
        <row r="11">
          <cell r="A11">
            <v>5</v>
          </cell>
          <cell r="B11">
            <v>35</v>
          </cell>
          <cell r="C11">
            <v>25</v>
          </cell>
        </row>
        <row r="12">
          <cell r="A12">
            <v>6</v>
          </cell>
          <cell r="B12">
            <v>36</v>
          </cell>
          <cell r="C12">
            <v>24</v>
          </cell>
        </row>
        <row r="13">
          <cell r="A13">
            <v>7</v>
          </cell>
          <cell r="B13">
            <v>37</v>
          </cell>
          <cell r="C13">
            <v>21</v>
          </cell>
        </row>
        <row r="14">
          <cell r="A14">
            <v>8</v>
          </cell>
          <cell r="B14">
            <v>38</v>
          </cell>
          <cell r="C14">
            <v>20</v>
          </cell>
        </row>
        <row r="15">
          <cell r="A15">
            <v>9</v>
          </cell>
          <cell r="B15">
            <v>39</v>
          </cell>
          <cell r="C15">
            <v>19</v>
          </cell>
        </row>
        <row r="16">
          <cell r="A16">
            <v>10</v>
          </cell>
          <cell r="B16">
            <v>40</v>
          </cell>
          <cell r="C16">
            <v>18</v>
          </cell>
        </row>
        <row r="17">
          <cell r="A17">
            <v>11</v>
          </cell>
          <cell r="B17">
            <v>41</v>
          </cell>
          <cell r="C17">
            <v>17</v>
          </cell>
        </row>
        <row r="18">
          <cell r="A18">
            <v>12</v>
          </cell>
          <cell r="B18">
            <v>42</v>
          </cell>
          <cell r="C18">
            <v>14</v>
          </cell>
        </row>
        <row r="19">
          <cell r="A19">
            <v>13</v>
          </cell>
          <cell r="B19">
            <v>43</v>
          </cell>
          <cell r="C19">
            <v>13</v>
          </cell>
        </row>
        <row r="20">
          <cell r="A20">
            <v>14</v>
          </cell>
          <cell r="B20">
            <v>44</v>
          </cell>
          <cell r="C20">
            <v>12</v>
          </cell>
        </row>
        <row r="21">
          <cell r="A21">
            <v>15</v>
          </cell>
          <cell r="B21">
            <v>45</v>
          </cell>
          <cell r="C21">
            <v>11</v>
          </cell>
        </row>
        <row r="22">
          <cell r="A22">
            <v>16</v>
          </cell>
          <cell r="B22">
            <v>46</v>
          </cell>
          <cell r="C22">
            <v>10</v>
          </cell>
        </row>
        <row r="23">
          <cell r="A23">
            <v>17</v>
          </cell>
          <cell r="B23">
            <v>47</v>
          </cell>
          <cell r="C23">
            <v>7</v>
          </cell>
        </row>
        <row r="24">
          <cell r="A24">
            <v>18</v>
          </cell>
          <cell r="B24">
            <v>48</v>
          </cell>
          <cell r="C24">
            <v>6</v>
          </cell>
        </row>
        <row r="25">
          <cell r="A25">
            <v>19</v>
          </cell>
          <cell r="B25">
            <v>49</v>
          </cell>
          <cell r="C25">
            <v>5</v>
          </cell>
        </row>
        <row r="26">
          <cell r="A26">
            <v>20</v>
          </cell>
          <cell r="B26">
            <v>50</v>
          </cell>
          <cell r="C26">
            <v>4</v>
          </cell>
        </row>
        <row r="27">
          <cell r="A27">
            <v>21</v>
          </cell>
          <cell r="B27">
            <v>51</v>
          </cell>
          <cell r="C27">
            <v>3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A &amp; BA"/>
    </sheetNames>
    <sheetDataSet>
      <sheetData sheetId="0"/>
      <sheetData sheetId="1">
        <row r="4">
          <cell r="X4">
            <v>4089884</v>
          </cell>
          <cell r="Z4">
            <v>1583861</v>
          </cell>
        </row>
        <row r="11">
          <cell r="X11">
            <v>1738639</v>
          </cell>
          <cell r="Z11">
            <v>1742554</v>
          </cell>
        </row>
        <row r="18">
          <cell r="X18">
            <v>1415567</v>
          </cell>
          <cell r="Z18">
            <v>982163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 191 KY Acct Rec"/>
      <sheetName val="Recon Rate Support"/>
      <sheetName val="FEB 1 2022 Rate Filing"/>
      <sheetName val="Gas Cost Estimates"/>
      <sheetName val="Month Rates Portion Breakout"/>
    </sheetNames>
    <sheetDataSet>
      <sheetData sheetId="0"/>
      <sheetData sheetId="1"/>
      <sheetData sheetId="2"/>
      <sheetData sheetId="3"/>
      <sheetData sheetId="4">
        <row r="8">
          <cell r="AI8">
            <v>-145.14870500000211</v>
          </cell>
          <cell r="AJ8">
            <v>-75.915720000003375</v>
          </cell>
          <cell r="AK8">
            <v>-4.603735000007191</v>
          </cell>
          <cell r="AM8">
            <v>95.09159699999509</v>
          </cell>
          <cell r="AN8">
            <v>-1.7009110000035434</v>
          </cell>
          <cell r="AO8">
            <v>-0.85837899999933143</v>
          </cell>
          <cell r="AQ8">
            <v>-1.5394210000013118</v>
          </cell>
          <cell r="AR8">
            <v>1.1180709999994178</v>
          </cell>
          <cell r="AS8">
            <v>0.56662899999946603</v>
          </cell>
          <cell r="AU8">
            <v>5.2995999999999412</v>
          </cell>
          <cell r="AV8">
            <v>-30.280800000000013</v>
          </cell>
          <cell r="AW8">
            <v>-5.4700000000000415E-2</v>
          </cell>
          <cell r="AY8">
            <v>-3.9999999999951186E-4</v>
          </cell>
        </row>
        <row r="9">
          <cell r="AI9">
            <v>4784.3041410000005</v>
          </cell>
          <cell r="AJ9">
            <v>4457.6727439999995</v>
          </cell>
          <cell r="AK9">
            <v>9740.5375469999999</v>
          </cell>
          <cell r="AM9">
            <v>465.95766700000001</v>
          </cell>
          <cell r="AN9">
            <v>448.13367899999997</v>
          </cell>
          <cell r="AO9">
            <v>242.10713100000001</v>
          </cell>
          <cell r="AQ9">
            <v>173.62706900000001</v>
          </cell>
          <cell r="AR9">
            <v>68.863080999999994</v>
          </cell>
          <cell r="AS9">
            <v>64.718619000000004</v>
          </cell>
          <cell r="AU9">
            <v>7.9855999999999998</v>
          </cell>
          <cell r="AV9">
            <v>1.4812000000000001</v>
          </cell>
          <cell r="AW9">
            <v>4.8299999999999996E-2</v>
          </cell>
          <cell r="AY9">
            <v>-6.4399999999999999E-2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opLeftCell="A39" workbookViewId="0">
      <selection activeCell="A43" sqref="A43"/>
    </sheetView>
  </sheetViews>
  <sheetFormatPr defaultRowHeight="14.5" x14ac:dyDescent="0.35"/>
  <cols>
    <col min="2" max="2" width="14.26953125" style="1" bestFit="1" customWidth="1"/>
    <col min="3" max="3" width="13.26953125" style="2" customWidth="1"/>
    <col min="4" max="4" width="13.26953125" style="4" customWidth="1"/>
    <col min="5" max="6" width="10.54296875" style="4" bestFit="1" customWidth="1"/>
    <col min="7" max="7" width="4.81640625" style="4" bestFit="1" customWidth="1"/>
    <col min="8" max="8" width="10.54296875" bestFit="1" customWidth="1"/>
    <col min="9" max="9" width="13.26953125" bestFit="1" customWidth="1"/>
  </cols>
  <sheetData>
    <row r="1" spans="1:9" x14ac:dyDescent="0.35">
      <c r="A1" s="86" t="s">
        <v>23</v>
      </c>
      <c r="B1" s="87"/>
      <c r="C1" s="87"/>
      <c r="D1" s="87"/>
      <c r="E1" s="87"/>
      <c r="F1" s="87"/>
      <c r="G1" s="87"/>
      <c r="H1" s="86"/>
      <c r="I1" s="86"/>
    </row>
    <row r="2" spans="1:9" x14ac:dyDescent="0.35">
      <c r="A2" s="86" t="s">
        <v>24</v>
      </c>
      <c r="B2" s="87"/>
      <c r="C2" s="87"/>
      <c r="D2" s="87"/>
      <c r="E2" s="87"/>
      <c r="F2" s="87"/>
      <c r="G2" s="87"/>
      <c r="H2" s="86"/>
      <c r="I2" s="86"/>
    </row>
    <row r="3" spans="1:9" x14ac:dyDescent="0.35">
      <c r="A3" s="86" t="s">
        <v>25</v>
      </c>
      <c r="B3" s="87"/>
      <c r="C3" s="87"/>
      <c r="D3" s="87"/>
      <c r="E3" s="87"/>
      <c r="F3" s="87"/>
      <c r="G3" s="87"/>
      <c r="H3" s="86"/>
      <c r="I3" s="86"/>
    </row>
    <row r="4" spans="1:9" x14ac:dyDescent="0.35">
      <c r="A4" s="86"/>
      <c r="B4" s="87"/>
      <c r="C4" s="87"/>
      <c r="D4" s="87"/>
      <c r="E4" s="87"/>
      <c r="F4" s="87"/>
      <c r="G4" s="87"/>
      <c r="H4" s="86"/>
      <c r="I4" s="86"/>
    </row>
    <row r="5" spans="1:9" x14ac:dyDescent="0.35">
      <c r="A5" s="88" t="s">
        <v>44</v>
      </c>
      <c r="B5" s="89"/>
      <c r="C5" s="89"/>
      <c r="D5" s="89"/>
      <c r="E5" s="89"/>
      <c r="F5" s="89"/>
      <c r="G5" s="89"/>
      <c r="H5" s="88"/>
      <c r="I5" s="88"/>
    </row>
    <row r="6" spans="1:9" x14ac:dyDescent="0.35">
      <c r="A6" s="86"/>
      <c r="B6" s="87"/>
      <c r="C6" s="90"/>
      <c r="D6" s="90"/>
      <c r="E6" s="90"/>
      <c r="F6" s="90"/>
      <c r="G6" s="90"/>
      <c r="H6" s="90"/>
      <c r="I6" s="86"/>
    </row>
    <row r="7" spans="1:9" s="3" customFormat="1" ht="64" x14ac:dyDescent="0.5">
      <c r="A7" s="91"/>
      <c r="B7" s="92" t="s">
        <v>48</v>
      </c>
      <c r="C7" s="93" t="s">
        <v>17</v>
      </c>
      <c r="D7" s="93" t="s">
        <v>14</v>
      </c>
      <c r="E7" s="93" t="s">
        <v>15</v>
      </c>
      <c r="F7" s="94" t="s">
        <v>11</v>
      </c>
      <c r="G7" s="94" t="s">
        <v>12</v>
      </c>
      <c r="H7" s="91" t="s">
        <v>13</v>
      </c>
      <c r="I7" s="92" t="s">
        <v>18</v>
      </c>
    </row>
    <row r="8" spans="1:9" x14ac:dyDescent="0.35">
      <c r="A8" s="95">
        <v>44346</v>
      </c>
      <c r="B8" s="87">
        <v>840523</v>
      </c>
      <c r="C8" s="87">
        <v>1278009.06</v>
      </c>
      <c r="D8" s="87">
        <f>+B8-C8</f>
        <v>-437486.06000000006</v>
      </c>
      <c r="E8" s="87"/>
      <c r="F8" s="87"/>
      <c r="G8" s="87"/>
      <c r="H8" s="96">
        <f>+F8+G8</f>
        <v>0</v>
      </c>
      <c r="I8" s="96">
        <f>+E8-H8</f>
        <v>0</v>
      </c>
    </row>
    <row r="9" spans="1:9" x14ac:dyDescent="0.35">
      <c r="A9" s="95">
        <v>44377</v>
      </c>
      <c r="B9" s="87">
        <v>624962</v>
      </c>
      <c r="C9" s="87">
        <v>726764.88</v>
      </c>
      <c r="D9" s="87">
        <f t="shared" ref="D9:D22" si="0">+B9-C9</f>
        <v>-101802.88</v>
      </c>
      <c r="E9" s="87"/>
      <c r="F9" s="87"/>
      <c r="G9" s="87"/>
      <c r="H9" s="96">
        <f t="shared" ref="H9:H21" si="1">+F9+G9</f>
        <v>0</v>
      </c>
      <c r="I9" s="96">
        <f>+E9-H9</f>
        <v>0</v>
      </c>
    </row>
    <row r="10" spans="1:9" x14ac:dyDescent="0.35">
      <c r="A10" s="95">
        <v>44408</v>
      </c>
      <c r="B10" s="87">
        <v>430757</v>
      </c>
      <c r="C10" s="87">
        <v>126393.34</v>
      </c>
      <c r="D10" s="87">
        <f t="shared" si="0"/>
        <v>304363.66000000003</v>
      </c>
      <c r="E10" s="87">
        <f>+D10+D9+D8</f>
        <v>-234925.28000000003</v>
      </c>
      <c r="F10" s="87">
        <f>+Delta!F25</f>
        <v>-218935.81280000001</v>
      </c>
      <c r="G10" s="87"/>
      <c r="H10" s="96">
        <f t="shared" si="1"/>
        <v>-218935.81280000001</v>
      </c>
      <c r="I10" s="96">
        <f>+E10-H10</f>
        <v>-15989.467200000014</v>
      </c>
    </row>
    <row r="11" spans="1:9" x14ac:dyDescent="0.35">
      <c r="A11" s="95">
        <v>44439</v>
      </c>
      <c r="B11" s="87">
        <v>780777</v>
      </c>
      <c r="C11" s="87">
        <v>325909.92</v>
      </c>
      <c r="D11" s="87">
        <f t="shared" si="0"/>
        <v>454867.08</v>
      </c>
      <c r="E11" s="87"/>
      <c r="F11" s="87"/>
      <c r="G11" s="87"/>
      <c r="H11" s="96">
        <f t="shared" si="1"/>
        <v>0</v>
      </c>
      <c r="I11" s="96">
        <f t="shared" ref="I11:I21" si="2">+E11-H11</f>
        <v>0</v>
      </c>
    </row>
    <row r="12" spans="1:9" x14ac:dyDescent="0.35">
      <c r="A12" s="95">
        <v>44469</v>
      </c>
      <c r="B12" s="87">
        <v>848774</v>
      </c>
      <c r="C12" s="87">
        <v>306117.34000000003</v>
      </c>
      <c r="D12" s="87">
        <f t="shared" si="0"/>
        <v>542656.65999999992</v>
      </c>
      <c r="E12" s="87"/>
      <c r="F12" s="87"/>
      <c r="G12" s="87"/>
      <c r="H12" s="96">
        <f t="shared" si="1"/>
        <v>0</v>
      </c>
      <c r="I12" s="96">
        <f t="shared" si="2"/>
        <v>0</v>
      </c>
    </row>
    <row r="13" spans="1:9" x14ac:dyDescent="0.35">
      <c r="A13" s="95">
        <v>44500</v>
      </c>
      <c r="B13" s="87">
        <v>1425282</v>
      </c>
      <c r="C13" s="87">
        <v>373776.33</v>
      </c>
      <c r="D13" s="87">
        <f t="shared" si="0"/>
        <v>1051505.67</v>
      </c>
      <c r="E13" s="87">
        <f>+D13+D12+D11</f>
        <v>2049029.41</v>
      </c>
      <c r="F13" s="87">
        <f>+Delta!H25</f>
        <v>1100601.9024</v>
      </c>
      <c r="G13" s="87"/>
      <c r="H13" s="96">
        <f t="shared" si="1"/>
        <v>1100601.9024</v>
      </c>
      <c r="I13" s="96">
        <f t="shared" si="2"/>
        <v>948427.5075999999</v>
      </c>
    </row>
    <row r="14" spans="1:9" x14ac:dyDescent="0.35">
      <c r="A14" s="95">
        <v>44530</v>
      </c>
      <c r="B14" s="87">
        <v>3623929</v>
      </c>
      <c r="C14" s="87">
        <v>558790.62</v>
      </c>
      <c r="D14" s="87">
        <f t="shared" si="0"/>
        <v>3065138.38</v>
      </c>
      <c r="E14" s="87"/>
      <c r="F14" s="87"/>
      <c r="G14" s="87"/>
      <c r="H14" s="96">
        <f t="shared" si="1"/>
        <v>0</v>
      </c>
      <c r="I14" s="96">
        <f t="shared" si="2"/>
        <v>0</v>
      </c>
    </row>
    <row r="15" spans="1:9" x14ac:dyDescent="0.35">
      <c r="A15" s="95">
        <v>44561</v>
      </c>
      <c r="B15" s="87">
        <v>2399323</v>
      </c>
      <c r="C15" s="87">
        <v>2312620.36</v>
      </c>
      <c r="D15" s="87">
        <f t="shared" si="0"/>
        <v>86702.64000000013</v>
      </c>
      <c r="E15" s="87"/>
      <c r="F15" s="87"/>
      <c r="G15" s="87"/>
      <c r="H15" s="96">
        <f t="shared" si="1"/>
        <v>0</v>
      </c>
      <c r="I15" s="96">
        <f t="shared" si="2"/>
        <v>0</v>
      </c>
    </row>
    <row r="16" spans="1:9" x14ac:dyDescent="0.35">
      <c r="A16" s="95">
        <v>44592</v>
      </c>
      <c r="B16" s="87">
        <v>3058968</v>
      </c>
      <c r="C16" s="87">
        <v>3316039.4</v>
      </c>
      <c r="D16" s="87">
        <f t="shared" si="0"/>
        <v>-257071.39999999991</v>
      </c>
      <c r="E16" s="87">
        <f>+D16+D15+D14</f>
        <v>2894769.62</v>
      </c>
      <c r="F16" s="87">
        <f>+Delta!J25</f>
        <v>0</v>
      </c>
      <c r="G16" s="87"/>
      <c r="H16" s="96">
        <f t="shared" si="1"/>
        <v>0</v>
      </c>
      <c r="I16" s="96">
        <f t="shared" si="2"/>
        <v>2894769.62</v>
      </c>
    </row>
    <row r="17" spans="1:10" x14ac:dyDescent="0.35">
      <c r="A17" s="95">
        <v>44620</v>
      </c>
      <c r="B17" s="87">
        <f>+'[2]AA &amp; BA'!X4</f>
        <v>4089884</v>
      </c>
      <c r="C17" s="87">
        <v>2816467.09</v>
      </c>
      <c r="D17" s="87">
        <f t="shared" si="0"/>
        <v>1273416.9100000001</v>
      </c>
      <c r="E17" s="87"/>
      <c r="F17" s="87"/>
      <c r="G17" s="87"/>
      <c r="H17" s="96">
        <f t="shared" si="1"/>
        <v>0</v>
      </c>
      <c r="I17" s="96">
        <f t="shared" si="2"/>
        <v>0</v>
      </c>
    </row>
    <row r="18" spans="1:10" x14ac:dyDescent="0.35">
      <c r="A18" s="95">
        <v>44651</v>
      </c>
      <c r="B18" s="87">
        <f>+'[2]AA &amp; BA'!X11</f>
        <v>1738639</v>
      </c>
      <c r="C18" s="87">
        <v>987830.59</v>
      </c>
      <c r="D18" s="87">
        <f t="shared" si="0"/>
        <v>750808.41</v>
      </c>
      <c r="E18" s="87"/>
      <c r="F18" s="87"/>
      <c r="G18" s="87"/>
      <c r="H18" s="96">
        <f t="shared" si="1"/>
        <v>0</v>
      </c>
      <c r="I18" s="96">
        <f t="shared" si="2"/>
        <v>0</v>
      </c>
    </row>
    <row r="19" spans="1:10" x14ac:dyDescent="0.35">
      <c r="A19" s="95">
        <v>44681</v>
      </c>
      <c r="B19" s="87">
        <f>+'[2]AA &amp; BA'!X18</f>
        <v>1415567</v>
      </c>
      <c r="C19" s="87">
        <v>1821945.36</v>
      </c>
      <c r="D19" s="87">
        <f t="shared" si="0"/>
        <v>-406378.3600000001</v>
      </c>
      <c r="E19" s="87">
        <f>+D19+D18+D17</f>
        <v>1617846.96</v>
      </c>
      <c r="F19" s="87"/>
      <c r="G19" s="87"/>
      <c r="H19" s="96">
        <f t="shared" si="1"/>
        <v>0</v>
      </c>
      <c r="I19" s="96">
        <f t="shared" si="2"/>
        <v>1617846.96</v>
      </c>
    </row>
    <row r="20" spans="1:10" x14ac:dyDescent="0.35">
      <c r="A20" s="95">
        <v>44712</v>
      </c>
      <c r="B20" s="87">
        <f>+'[2]AA &amp; BA'!Z4</f>
        <v>1583861</v>
      </c>
      <c r="C20" s="87">
        <v>1157423.21</v>
      </c>
      <c r="D20" s="87">
        <f t="shared" si="0"/>
        <v>426437.79000000004</v>
      </c>
      <c r="E20" s="87"/>
      <c r="F20" s="87"/>
      <c r="G20" s="87"/>
      <c r="H20" s="96">
        <f t="shared" si="1"/>
        <v>0</v>
      </c>
      <c r="I20" s="96">
        <f t="shared" si="2"/>
        <v>0</v>
      </c>
    </row>
    <row r="21" spans="1:10" x14ac:dyDescent="0.35">
      <c r="A21" s="95">
        <v>44742</v>
      </c>
      <c r="B21" s="87">
        <f>+'[2]AA &amp; BA'!Z11</f>
        <v>1742554</v>
      </c>
      <c r="C21" s="87">
        <v>135885.57</v>
      </c>
      <c r="D21" s="87">
        <f t="shared" si="0"/>
        <v>1606668.43</v>
      </c>
      <c r="E21" s="87"/>
      <c r="F21" s="87"/>
      <c r="G21" s="87"/>
      <c r="H21" s="96">
        <f t="shared" si="1"/>
        <v>0</v>
      </c>
      <c r="I21" s="96">
        <f t="shared" si="2"/>
        <v>0</v>
      </c>
    </row>
    <row r="22" spans="1:10" x14ac:dyDescent="0.35">
      <c r="A22" s="95">
        <v>44773</v>
      </c>
      <c r="B22" s="87">
        <f>+'[2]AA &amp; BA'!Z18</f>
        <v>982163</v>
      </c>
      <c r="C22" s="87">
        <v>299802.65000000002</v>
      </c>
      <c r="D22" s="87">
        <f t="shared" si="0"/>
        <v>682360.35</v>
      </c>
      <c r="E22" s="87">
        <f>+D22+D21+D20</f>
        <v>2715466.57</v>
      </c>
      <c r="F22" s="87"/>
      <c r="G22" s="87"/>
      <c r="H22" s="96">
        <f>+F22+G22</f>
        <v>0</v>
      </c>
      <c r="I22" s="97">
        <f>+E22-H22</f>
        <v>2715466.57</v>
      </c>
      <c r="J22" s="4"/>
    </row>
    <row r="23" spans="1:10" x14ac:dyDescent="0.35">
      <c r="A23" s="95"/>
      <c r="B23" s="87"/>
      <c r="C23" s="87"/>
      <c r="D23" s="87"/>
      <c r="E23" s="87"/>
      <c r="F23" s="87"/>
      <c r="G23" s="87"/>
      <c r="H23" s="86"/>
      <c r="I23" s="86"/>
    </row>
    <row r="24" spans="1:10" x14ac:dyDescent="0.35">
      <c r="A24" s="95" t="s">
        <v>16</v>
      </c>
      <c r="B24" s="87"/>
      <c r="C24" s="87"/>
      <c r="D24" s="87"/>
      <c r="E24" s="87"/>
      <c r="F24" s="87"/>
      <c r="G24" s="87"/>
      <c r="H24" s="86"/>
      <c r="I24" s="98">
        <f>SUM(I8:I23)</f>
        <v>8160521.1904000007</v>
      </c>
    </row>
    <row r="25" spans="1:10" x14ac:dyDescent="0.35">
      <c r="A25" s="95"/>
      <c r="B25" s="87"/>
      <c r="C25" s="87"/>
      <c r="D25" s="87"/>
      <c r="E25" s="87"/>
      <c r="F25" s="87"/>
      <c r="G25" s="87"/>
      <c r="H25" s="86"/>
      <c r="I25" s="86"/>
    </row>
    <row r="26" spans="1:10" x14ac:dyDescent="0.35">
      <c r="A26" s="86" t="s">
        <v>20</v>
      </c>
      <c r="B26" s="87"/>
      <c r="C26" s="87"/>
      <c r="D26" s="87"/>
      <c r="E26" s="87"/>
      <c r="F26" s="87"/>
      <c r="G26" s="87"/>
      <c r="H26" s="87"/>
      <c r="I26" s="89">
        <v>3127112</v>
      </c>
    </row>
    <row r="27" spans="1:10" x14ac:dyDescent="0.35">
      <c r="A27" s="86"/>
      <c r="B27" s="87"/>
      <c r="C27" s="87"/>
      <c r="D27" s="87"/>
      <c r="E27" s="87"/>
      <c r="F27" s="87"/>
      <c r="G27" s="87"/>
      <c r="H27" s="87"/>
      <c r="I27" s="87"/>
    </row>
    <row r="28" spans="1:10" x14ac:dyDescent="0.35">
      <c r="A28" s="86" t="s">
        <v>21</v>
      </c>
      <c r="B28" s="87"/>
      <c r="C28" s="87"/>
      <c r="D28" s="87"/>
      <c r="E28" s="87"/>
      <c r="F28" s="87"/>
      <c r="G28" s="87"/>
      <c r="H28" s="87"/>
      <c r="I28" s="99">
        <f>+I24/I26</f>
        <v>2.6096031067643248</v>
      </c>
    </row>
    <row r="29" spans="1:10" x14ac:dyDescent="0.35">
      <c r="A29" s="86"/>
      <c r="B29" s="87"/>
      <c r="C29" s="87"/>
      <c r="D29" s="87"/>
      <c r="E29" s="87"/>
      <c r="F29" s="87"/>
      <c r="G29" s="87"/>
      <c r="H29" s="87"/>
      <c r="I29" s="87"/>
    </row>
    <row r="30" spans="1:10" ht="15" thickBot="1" x14ac:dyDescent="0.4">
      <c r="A30" s="105" t="s">
        <v>47</v>
      </c>
      <c r="B30" s="106"/>
      <c r="C30" s="87"/>
      <c r="D30" s="87"/>
      <c r="E30" s="87"/>
      <c r="F30" s="87"/>
      <c r="G30" s="87"/>
      <c r="H30" s="87"/>
      <c r="I30" s="100">
        <f>+I28/3</f>
        <v>0.86986770225477494</v>
      </c>
    </row>
    <row r="31" spans="1:10" ht="16.5" thickTop="1" x14ac:dyDescent="0.5">
      <c r="A31" s="86"/>
      <c r="B31" s="87"/>
      <c r="C31" s="87"/>
      <c r="D31" s="87"/>
      <c r="E31" s="87"/>
      <c r="F31" s="87"/>
      <c r="G31" s="87"/>
      <c r="H31" s="87"/>
      <c r="I31" s="101"/>
    </row>
    <row r="32" spans="1:10" x14ac:dyDescent="0.35">
      <c r="A32" s="86"/>
      <c r="B32" s="87"/>
      <c r="C32" s="87"/>
      <c r="D32" s="87"/>
      <c r="E32" s="87"/>
      <c r="F32" s="87"/>
      <c r="G32" s="87"/>
      <c r="H32" s="87"/>
      <c r="I32" s="87"/>
    </row>
    <row r="33" spans="1:9" x14ac:dyDescent="0.35">
      <c r="A33" s="86"/>
      <c r="B33" s="87"/>
      <c r="C33" s="87"/>
      <c r="D33" s="87"/>
      <c r="E33" s="87"/>
      <c r="F33" s="87"/>
      <c r="G33" s="87"/>
      <c r="H33" s="87"/>
      <c r="I33" s="87"/>
    </row>
    <row r="34" spans="1:9" x14ac:dyDescent="0.35">
      <c r="A34" s="102"/>
      <c r="B34" s="103"/>
      <c r="C34" s="103"/>
      <c r="D34" s="103"/>
      <c r="E34" s="103"/>
      <c r="F34" s="103"/>
      <c r="G34" s="103"/>
      <c r="H34" s="103"/>
      <c r="I34" s="103"/>
    </row>
    <row r="35" spans="1:9" x14ac:dyDescent="0.35">
      <c r="A35" s="88" t="s">
        <v>45</v>
      </c>
      <c r="B35" s="89"/>
      <c r="C35" s="89"/>
      <c r="D35" s="89"/>
      <c r="E35" s="89"/>
      <c r="F35" s="89"/>
      <c r="G35" s="89"/>
      <c r="H35" s="89"/>
      <c r="I35" s="89"/>
    </row>
    <row r="36" spans="1:9" x14ac:dyDescent="0.35">
      <c r="A36" s="86"/>
      <c r="B36" s="87"/>
      <c r="C36" s="87"/>
      <c r="D36" s="87"/>
      <c r="E36" s="87"/>
      <c r="F36" s="87"/>
      <c r="G36" s="87"/>
      <c r="H36" s="87"/>
      <c r="I36" s="87"/>
    </row>
    <row r="37" spans="1:9" x14ac:dyDescent="0.35">
      <c r="A37" s="86" t="s">
        <v>16</v>
      </c>
      <c r="B37" s="87"/>
      <c r="C37" s="87"/>
      <c r="D37" s="87"/>
      <c r="E37" s="87"/>
      <c r="F37" s="87"/>
      <c r="G37" s="87"/>
      <c r="H37" s="87"/>
      <c r="I37" s="87">
        <f>-Peoples!Y33</f>
        <v>320989.90438877948</v>
      </c>
    </row>
    <row r="38" spans="1:9" x14ac:dyDescent="0.35">
      <c r="A38" s="86"/>
      <c r="B38" s="87"/>
      <c r="C38" s="87"/>
      <c r="D38" s="87"/>
      <c r="E38" s="87"/>
      <c r="F38" s="87"/>
      <c r="G38" s="87"/>
      <c r="H38" s="86"/>
      <c r="I38" s="103"/>
    </row>
    <row r="39" spans="1:9" x14ac:dyDescent="0.35">
      <c r="A39" s="86" t="s">
        <v>20</v>
      </c>
      <c r="B39" s="87"/>
      <c r="C39" s="87"/>
      <c r="D39" s="87"/>
      <c r="E39" s="87"/>
      <c r="F39" s="87"/>
      <c r="G39" s="87"/>
      <c r="H39" s="86"/>
      <c r="I39" s="89">
        <v>217059</v>
      </c>
    </row>
    <row r="40" spans="1:9" x14ac:dyDescent="0.35">
      <c r="A40" s="86"/>
      <c r="B40" s="87"/>
      <c r="C40" s="87"/>
      <c r="D40" s="87"/>
      <c r="E40" s="87"/>
      <c r="F40" s="87"/>
      <c r="G40" s="87"/>
      <c r="H40" s="86"/>
      <c r="I40" s="87"/>
    </row>
    <row r="41" spans="1:9" x14ac:dyDescent="0.35">
      <c r="A41" s="86" t="s">
        <v>21</v>
      </c>
      <c r="B41" s="87"/>
      <c r="C41" s="87"/>
      <c r="D41" s="87"/>
      <c r="E41" s="87"/>
      <c r="F41" s="87"/>
      <c r="G41" s="87"/>
      <c r="H41" s="86"/>
      <c r="I41" s="104">
        <f>+I37/I39</f>
        <v>1.4788140753840175</v>
      </c>
    </row>
    <row r="42" spans="1:9" x14ac:dyDescent="0.35">
      <c r="A42" s="86"/>
      <c r="B42" s="87"/>
      <c r="C42" s="87"/>
      <c r="D42" s="87"/>
      <c r="E42" s="87"/>
      <c r="F42" s="87"/>
      <c r="G42" s="87"/>
      <c r="H42" s="86"/>
      <c r="I42" s="86"/>
    </row>
    <row r="43" spans="1:9" ht="15" thickBot="1" x14ac:dyDescent="0.4">
      <c r="A43" s="105" t="s">
        <v>22</v>
      </c>
      <c r="B43" s="106"/>
      <c r="C43" s="87"/>
      <c r="D43" s="87"/>
      <c r="E43" s="87"/>
      <c r="F43" s="87"/>
      <c r="G43" s="87"/>
      <c r="H43" s="86"/>
      <c r="I43" s="100">
        <f>+I41/2</f>
        <v>0.73940703769200877</v>
      </c>
    </row>
    <row r="44" spans="1:9" ht="15" thickTop="1" x14ac:dyDescent="0.35">
      <c r="A44" s="86"/>
      <c r="B44" s="87"/>
      <c r="C44" s="87"/>
      <c r="D44" s="87"/>
      <c r="E44" s="87"/>
      <c r="F44" s="87"/>
      <c r="G44" s="87"/>
      <c r="H44" s="86"/>
      <c r="I44" s="86"/>
    </row>
  </sheetData>
  <mergeCells count="1">
    <mergeCell ref="C6:H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O122"/>
  <sheetViews>
    <sheetView tabSelected="1" zoomScale="110" zoomScaleNormal="110" workbookViewId="0">
      <selection activeCell="I2" sqref="I2"/>
    </sheetView>
  </sheetViews>
  <sheetFormatPr defaultColWidth="9.1796875" defaultRowHeight="15.5" x14ac:dyDescent="0.35"/>
  <cols>
    <col min="1" max="1" width="9.1796875" style="5"/>
    <col min="2" max="2" width="9.26953125" style="5" bestFit="1" customWidth="1"/>
    <col min="3" max="3" width="11.453125" style="5" bestFit="1" customWidth="1"/>
    <col min="4" max="4" width="13.7265625" style="5" customWidth="1"/>
    <col min="5" max="5" width="12" style="5" customWidth="1"/>
    <col min="6" max="6" width="11.81640625" style="31" bestFit="1" customWidth="1"/>
    <col min="7" max="7" width="10.1796875" style="5" customWidth="1"/>
    <col min="8" max="8" width="12.81640625" style="31" bestFit="1" customWidth="1"/>
    <col min="9" max="9" width="10" style="5" customWidth="1"/>
    <col min="10" max="10" width="12.7265625" style="31" customWidth="1"/>
    <col min="11" max="11" width="25.7265625" style="5" bestFit="1" customWidth="1"/>
    <col min="12" max="12" width="14.26953125" style="5" bestFit="1" customWidth="1"/>
    <col min="13" max="13" width="25.7265625" style="5" bestFit="1" customWidth="1"/>
    <col min="14" max="14" width="16.7265625" style="5" customWidth="1"/>
    <col min="15" max="15" width="25.7265625" style="5" bestFit="1" customWidth="1"/>
    <col min="16" max="16" width="14.26953125" style="5" bestFit="1" customWidth="1"/>
    <col min="17" max="17" width="25.7265625" style="5" bestFit="1" customWidth="1"/>
    <col min="18" max="18" width="14.26953125" style="5" bestFit="1" customWidth="1"/>
    <col min="19" max="19" width="25.7265625" style="5" bestFit="1" customWidth="1"/>
    <col min="20" max="21" width="14.26953125" style="5" bestFit="1" customWidth="1"/>
    <col min="22" max="22" width="21" style="5" bestFit="1" customWidth="1"/>
    <col min="23" max="23" width="20.7265625" style="5" bestFit="1" customWidth="1"/>
    <col min="24" max="24" width="9.1796875" style="5"/>
    <col min="25" max="25" width="15.26953125" style="5" customWidth="1"/>
    <col min="26" max="27" width="12.54296875" style="5" bestFit="1" customWidth="1"/>
    <col min="28" max="16384" width="9.1796875" style="5"/>
  </cols>
  <sheetData>
    <row r="1" spans="1:10" x14ac:dyDescent="0.35">
      <c r="A1" s="107" t="s">
        <v>3</v>
      </c>
      <c r="B1" s="108"/>
      <c r="C1" s="108"/>
      <c r="D1" s="108"/>
      <c r="E1" s="108"/>
      <c r="F1" s="109"/>
      <c r="G1" s="108"/>
      <c r="H1" s="109"/>
      <c r="I1" s="108"/>
      <c r="J1" s="109"/>
    </row>
    <row r="2" spans="1:10" ht="16" thickBot="1" x14ac:dyDescent="0.4">
      <c r="A2" s="108"/>
      <c r="B2" s="107"/>
      <c r="C2" s="110" t="s">
        <v>5</v>
      </c>
      <c r="D2" s="110"/>
      <c r="E2" s="111" t="s">
        <v>6</v>
      </c>
      <c r="F2" s="112"/>
      <c r="G2" s="111" t="s">
        <v>7</v>
      </c>
      <c r="H2" s="112"/>
      <c r="I2" s="179">
        <v>44703</v>
      </c>
      <c r="J2" s="109"/>
    </row>
    <row r="3" spans="1:10" s="6" customFormat="1" x14ac:dyDescent="0.35">
      <c r="A3" s="113"/>
      <c r="B3" s="113"/>
      <c r="C3" s="113" t="s">
        <v>4</v>
      </c>
      <c r="D3" s="113"/>
      <c r="E3" s="114">
        <v>44521</v>
      </c>
      <c r="F3" s="115"/>
      <c r="G3" s="116">
        <v>44613</v>
      </c>
      <c r="H3" s="115"/>
      <c r="I3" s="117">
        <v>44702</v>
      </c>
      <c r="J3" s="115"/>
    </row>
    <row r="4" spans="1:10" x14ac:dyDescent="0.35">
      <c r="A4" s="108"/>
      <c r="B4" s="16"/>
      <c r="C4" s="7"/>
      <c r="D4" s="16"/>
      <c r="E4" s="118"/>
      <c r="F4" s="119"/>
      <c r="G4" s="120"/>
      <c r="H4" s="121"/>
      <c r="I4" s="122"/>
      <c r="J4" s="119"/>
    </row>
    <row r="5" spans="1:10" x14ac:dyDescent="0.35">
      <c r="A5" s="108"/>
      <c r="B5" s="16"/>
      <c r="C5" s="8" t="s">
        <v>1</v>
      </c>
      <c r="D5" s="16"/>
      <c r="E5" s="118"/>
      <c r="F5" s="119"/>
      <c r="G5" s="120"/>
      <c r="H5" s="121"/>
      <c r="I5" s="122"/>
      <c r="J5" s="119"/>
    </row>
    <row r="6" spans="1:10" x14ac:dyDescent="0.35">
      <c r="A6" s="108"/>
      <c r="B6" s="123">
        <v>44248</v>
      </c>
      <c r="C6" s="24">
        <v>577107</v>
      </c>
      <c r="D6" s="16"/>
      <c r="E6" s="118"/>
      <c r="F6" s="119"/>
      <c r="G6" s="120"/>
      <c r="H6" s="121"/>
      <c r="I6" s="124"/>
      <c r="J6" s="121"/>
    </row>
    <row r="7" spans="1:10" x14ac:dyDescent="0.35">
      <c r="A7" s="108"/>
      <c r="B7" s="123">
        <v>44276</v>
      </c>
      <c r="C7" s="24">
        <v>659662</v>
      </c>
      <c r="D7" s="16"/>
      <c r="E7" s="118"/>
      <c r="F7" s="119"/>
      <c r="G7" s="120"/>
      <c r="H7" s="121"/>
      <c r="I7" s="125"/>
      <c r="J7" s="119"/>
    </row>
    <row r="8" spans="1:10" x14ac:dyDescent="0.35">
      <c r="A8" s="108"/>
      <c r="B8" s="123">
        <v>44672</v>
      </c>
      <c r="C8" s="24">
        <v>333489</v>
      </c>
      <c r="D8" s="16"/>
      <c r="E8" s="118"/>
      <c r="F8" s="119"/>
      <c r="G8" s="120"/>
      <c r="H8" s="121"/>
      <c r="I8" s="125"/>
      <c r="J8" s="119"/>
    </row>
    <row r="9" spans="1:10" x14ac:dyDescent="0.35">
      <c r="A9" s="108"/>
      <c r="B9" s="123">
        <v>44702</v>
      </c>
      <c r="C9" s="24">
        <v>246105.7</v>
      </c>
      <c r="D9" s="16"/>
      <c r="E9" s="118"/>
      <c r="F9" s="119"/>
      <c r="G9" s="120"/>
      <c r="H9" s="121"/>
      <c r="I9" s="125"/>
      <c r="J9" s="119"/>
    </row>
    <row r="10" spans="1:10" x14ac:dyDescent="0.35">
      <c r="A10" s="108"/>
      <c r="B10" s="123">
        <v>44733</v>
      </c>
      <c r="C10" s="24">
        <v>104352.4</v>
      </c>
      <c r="D10" s="16"/>
      <c r="E10" s="118"/>
      <c r="F10" s="119"/>
      <c r="G10" s="120"/>
      <c r="H10" s="121"/>
      <c r="I10" s="125"/>
      <c r="J10" s="119"/>
    </row>
    <row r="11" spans="1:10" x14ac:dyDescent="0.35">
      <c r="A11" s="108"/>
      <c r="B11" s="123">
        <v>44763</v>
      </c>
      <c r="C11" s="24">
        <v>59835.7</v>
      </c>
      <c r="D11" s="16"/>
      <c r="E11" s="118"/>
      <c r="F11" s="119"/>
      <c r="G11" s="120"/>
      <c r="H11" s="121"/>
      <c r="I11" s="125"/>
      <c r="J11" s="119"/>
    </row>
    <row r="12" spans="1:10" x14ac:dyDescent="0.35">
      <c r="A12" s="108"/>
      <c r="B12" s="123">
        <v>44794</v>
      </c>
      <c r="C12" s="24">
        <v>58316</v>
      </c>
      <c r="D12" s="16"/>
      <c r="E12" s="118"/>
      <c r="F12" s="119"/>
      <c r="G12" s="120"/>
      <c r="H12" s="121"/>
      <c r="I12" s="125"/>
      <c r="J12" s="119"/>
    </row>
    <row r="13" spans="1:10" x14ac:dyDescent="0.35">
      <c r="A13" s="108"/>
      <c r="B13" s="123">
        <v>44825</v>
      </c>
      <c r="C13" s="24">
        <v>54799</v>
      </c>
      <c r="D13" s="126"/>
      <c r="E13" s="118"/>
      <c r="F13" s="119"/>
      <c r="G13" s="120"/>
      <c r="H13" s="121"/>
      <c r="I13" s="122"/>
      <c r="J13" s="119"/>
    </row>
    <row r="14" spans="1:10" x14ac:dyDescent="0.35">
      <c r="A14" s="108"/>
      <c r="B14" s="123">
        <v>44855</v>
      </c>
      <c r="C14" s="24">
        <v>66878</v>
      </c>
      <c r="D14" s="16"/>
      <c r="E14" s="118"/>
      <c r="F14" s="119"/>
      <c r="G14" s="120"/>
      <c r="H14" s="121"/>
      <c r="I14" s="122"/>
      <c r="J14" s="119"/>
    </row>
    <row r="15" spans="1:10" x14ac:dyDescent="0.35">
      <c r="A15" s="108"/>
      <c r="B15" s="123">
        <v>44886</v>
      </c>
      <c r="C15" s="24">
        <v>101710</v>
      </c>
      <c r="D15" s="16"/>
      <c r="E15" s="127">
        <v>-7.6399999999999996E-2</v>
      </c>
      <c r="F15" s="128">
        <f>C15*E15</f>
        <v>-7770.6439999999993</v>
      </c>
      <c r="G15" s="120"/>
      <c r="H15" s="121"/>
      <c r="I15" s="122"/>
      <c r="J15" s="119"/>
    </row>
    <row r="16" spans="1:10" x14ac:dyDescent="0.35">
      <c r="A16" s="108"/>
      <c r="B16" s="123">
        <v>44551</v>
      </c>
      <c r="C16" s="24">
        <v>420943</v>
      </c>
      <c r="D16" s="126"/>
      <c r="E16" s="127">
        <v>-7.6399999999999996E-2</v>
      </c>
      <c r="F16" s="128">
        <f t="shared" ref="F16:F23" si="0">C16*E16</f>
        <v>-32160.045199999997</v>
      </c>
      <c r="G16" s="120"/>
      <c r="H16" s="128"/>
      <c r="I16" s="122"/>
      <c r="J16" s="119"/>
    </row>
    <row r="17" spans="1:145" x14ac:dyDescent="0.35">
      <c r="A17" s="108"/>
      <c r="B17" s="129">
        <v>44948</v>
      </c>
      <c r="C17" s="8">
        <v>673903</v>
      </c>
      <c r="D17" s="13">
        <f>SUM(C6:C17)</f>
        <v>3357100.8</v>
      </c>
      <c r="E17" s="127">
        <v>-7.6399999999999996E-2</v>
      </c>
      <c r="F17" s="128">
        <f t="shared" si="0"/>
        <v>-51486.189200000001</v>
      </c>
      <c r="G17" s="120"/>
      <c r="H17" s="128"/>
      <c r="I17" s="122"/>
      <c r="J17" s="119"/>
    </row>
    <row r="18" spans="1:145" x14ac:dyDescent="0.35">
      <c r="A18" s="108"/>
      <c r="B18" s="123">
        <v>44979</v>
      </c>
      <c r="C18" s="24">
        <v>650997</v>
      </c>
      <c r="D18" s="108"/>
      <c r="E18" s="127">
        <v>-7.6399999999999996E-2</v>
      </c>
      <c r="F18" s="128">
        <f t="shared" si="0"/>
        <v>-49736.1708</v>
      </c>
      <c r="G18" s="127">
        <v>0.65939999999999999</v>
      </c>
      <c r="H18" s="128">
        <f>G18*C18</f>
        <v>429267.42180000001</v>
      </c>
      <c r="I18" s="122"/>
      <c r="J18" s="119"/>
    </row>
    <row r="19" spans="1:145" x14ac:dyDescent="0.35">
      <c r="A19" s="108"/>
      <c r="B19" s="123">
        <v>45010</v>
      </c>
      <c r="C19" s="24">
        <v>228001</v>
      </c>
      <c r="D19" s="108"/>
      <c r="E19" s="127">
        <v>-7.6399999999999996E-2</v>
      </c>
      <c r="F19" s="128">
        <f t="shared" si="0"/>
        <v>-17419.276399999999</v>
      </c>
      <c r="G19" s="127">
        <v>0.65939999999999999</v>
      </c>
      <c r="H19" s="128">
        <f t="shared" ref="H19:H20" si="1">G19*C19</f>
        <v>150343.85939999999</v>
      </c>
      <c r="I19" s="122"/>
      <c r="J19" s="119"/>
    </row>
    <row r="20" spans="1:145" x14ac:dyDescent="0.35">
      <c r="A20" s="108"/>
      <c r="B20" s="129">
        <v>45041</v>
      </c>
      <c r="C20" s="8">
        <v>421284</v>
      </c>
      <c r="D20" s="130">
        <f>SUM(C9:C20)</f>
        <v>3087124.8</v>
      </c>
      <c r="E20" s="127">
        <v>-7.6399999999999996E-2</v>
      </c>
      <c r="F20" s="128">
        <f t="shared" si="0"/>
        <v>-32186.097599999997</v>
      </c>
      <c r="G20" s="127">
        <v>0.65939999999999999</v>
      </c>
      <c r="H20" s="128">
        <f t="shared" si="1"/>
        <v>277794.66960000002</v>
      </c>
      <c r="I20" s="122"/>
      <c r="J20" s="119"/>
    </row>
    <row r="21" spans="1:145" x14ac:dyDescent="0.35">
      <c r="A21" s="108"/>
      <c r="B21" s="123">
        <v>45068</v>
      </c>
      <c r="C21" s="24">
        <v>267803</v>
      </c>
      <c r="D21" s="131"/>
      <c r="E21" s="127">
        <v>-7.6399999999999996E-2</v>
      </c>
      <c r="F21" s="128">
        <f t="shared" si="0"/>
        <v>-20460.1492</v>
      </c>
      <c r="G21" s="127">
        <v>0.65939999999999999</v>
      </c>
      <c r="H21" s="128">
        <f>G21*C21</f>
        <v>176589.29819999999</v>
      </c>
      <c r="I21" s="122"/>
      <c r="J21" s="119"/>
    </row>
    <row r="22" spans="1:145" x14ac:dyDescent="0.35">
      <c r="A22" s="108"/>
      <c r="B22" s="123">
        <v>45099</v>
      </c>
      <c r="C22" s="24">
        <v>31507</v>
      </c>
      <c r="D22" s="131"/>
      <c r="E22" s="127">
        <v>-7.6399999999999996E-2</v>
      </c>
      <c r="F22" s="128">
        <f t="shared" si="0"/>
        <v>-2407.1347999999998</v>
      </c>
      <c r="G22" s="127">
        <v>0.65939999999999999</v>
      </c>
      <c r="H22" s="128">
        <f t="shared" ref="H22:H23" si="2">G22*C22</f>
        <v>20775.715799999998</v>
      </c>
      <c r="I22" s="122"/>
      <c r="J22" s="119"/>
    </row>
    <row r="23" spans="1:145" x14ac:dyDescent="0.35">
      <c r="A23" s="108"/>
      <c r="B23" s="129">
        <v>45129</v>
      </c>
      <c r="C23" s="8">
        <v>69504</v>
      </c>
      <c r="D23" s="130">
        <f>SUM(C12:C23)</f>
        <v>3045645</v>
      </c>
      <c r="E23" s="127">
        <v>-7.6399999999999996E-2</v>
      </c>
      <c r="F23" s="128">
        <f t="shared" si="0"/>
        <v>-5310.1055999999999</v>
      </c>
      <c r="G23" s="127">
        <v>0.65939999999999999</v>
      </c>
      <c r="H23" s="128">
        <f t="shared" si="2"/>
        <v>45830.937599999997</v>
      </c>
      <c r="I23" s="122"/>
      <c r="J23" s="119"/>
    </row>
    <row r="24" spans="1:145" x14ac:dyDescent="0.35">
      <c r="A24" s="108"/>
      <c r="B24" s="108"/>
      <c r="C24" s="14"/>
      <c r="D24" s="108"/>
      <c r="E24" s="127"/>
      <c r="F24" s="128"/>
      <c r="G24" s="127"/>
      <c r="H24" s="128"/>
      <c r="I24" s="122"/>
      <c r="J24" s="119"/>
    </row>
    <row r="25" spans="1:145" x14ac:dyDescent="0.35">
      <c r="A25" s="108"/>
      <c r="B25" s="108"/>
      <c r="C25" s="14"/>
      <c r="D25" s="108"/>
      <c r="E25" s="132"/>
      <c r="F25" s="133">
        <f>SUM(F15:F23)</f>
        <v>-218935.81280000001</v>
      </c>
      <c r="G25" s="132"/>
      <c r="H25" s="133">
        <f>SUM(H18:H23)</f>
        <v>1100601.9024</v>
      </c>
      <c r="I25" s="122"/>
      <c r="J25" s="133">
        <f>SUM(J18:J23)</f>
        <v>0</v>
      </c>
      <c r="K25" s="11"/>
    </row>
    <row r="26" spans="1:145" x14ac:dyDescent="0.35">
      <c r="A26" s="108"/>
      <c r="B26" s="108" t="s">
        <v>0</v>
      </c>
      <c r="C26" s="14"/>
      <c r="D26" s="108"/>
      <c r="E26" s="127"/>
      <c r="F26" s="15">
        <v>-234925.28000000003</v>
      </c>
      <c r="G26" s="134"/>
      <c r="H26" s="15">
        <v>2049029.41</v>
      </c>
      <c r="I26" s="122"/>
      <c r="J26" s="135">
        <v>2894769.62</v>
      </c>
    </row>
    <row r="27" spans="1:145" s="6" customFormat="1" x14ac:dyDescent="0.35">
      <c r="A27" s="113"/>
      <c r="B27" s="113"/>
      <c r="C27" s="113" t="s">
        <v>19</v>
      </c>
      <c r="D27" s="113"/>
      <c r="E27" s="136" t="s">
        <v>8</v>
      </c>
      <c r="F27" s="137">
        <v>-15989.467200000014</v>
      </c>
      <c r="G27" s="138" t="s">
        <v>9</v>
      </c>
      <c r="H27" s="139">
        <v>948427.5075999999</v>
      </c>
      <c r="I27" s="140" t="s">
        <v>10</v>
      </c>
      <c r="J27" s="137">
        <v>2716595.6858399999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</row>
    <row r="28" spans="1:145" ht="16" thickBot="1" x14ac:dyDescent="0.4">
      <c r="A28" s="141"/>
      <c r="B28" s="141"/>
      <c r="C28" s="141"/>
      <c r="D28" s="141"/>
      <c r="E28" s="142"/>
      <c r="F28" s="143"/>
      <c r="G28" s="144"/>
      <c r="H28" s="145"/>
      <c r="I28" s="146"/>
      <c r="J28" s="143"/>
    </row>
    <row r="29" spans="1:145" x14ac:dyDescent="0.35">
      <c r="G29" s="17"/>
      <c r="H29" s="25"/>
    </row>
    <row r="30" spans="1:145" x14ac:dyDescent="0.35">
      <c r="B30" s="18"/>
      <c r="C30" s="18"/>
      <c r="D30" s="18"/>
      <c r="E30" s="18"/>
      <c r="F30" s="32"/>
      <c r="G30" s="18"/>
      <c r="H30" s="32"/>
      <c r="I30" s="18"/>
      <c r="J30" s="32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0"/>
      <c r="V30" s="19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145" x14ac:dyDescent="0.35">
      <c r="B31" s="9"/>
      <c r="C31" s="10"/>
      <c r="D31" s="12"/>
      <c r="E31" s="12"/>
      <c r="F31" s="33"/>
      <c r="G31" s="12"/>
      <c r="H31" s="33"/>
      <c r="I31" s="21"/>
      <c r="J31" s="2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145" x14ac:dyDescent="0.35">
      <c r="B32" s="9"/>
      <c r="C32" s="10"/>
      <c r="D32" s="12"/>
      <c r="E32" s="12"/>
      <c r="F32" s="33"/>
      <c r="G32" s="12"/>
      <c r="H32" s="33"/>
      <c r="I32" s="21"/>
      <c r="J32" s="25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2:39" x14ac:dyDescent="0.35">
      <c r="B33" s="9"/>
      <c r="C33" s="10"/>
      <c r="D33" s="12"/>
      <c r="E33" s="12"/>
      <c r="F33" s="33"/>
      <c r="G33" s="12"/>
      <c r="H33" s="33"/>
      <c r="I33" s="21"/>
      <c r="J33" s="3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2:39" x14ac:dyDescent="0.35">
      <c r="B34" s="9"/>
      <c r="C34" s="10"/>
      <c r="D34" s="12"/>
      <c r="E34" s="12"/>
      <c r="F34" s="33"/>
      <c r="G34" s="12"/>
      <c r="H34" s="33"/>
      <c r="I34" s="21"/>
      <c r="J34" s="3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2:39" x14ac:dyDescent="0.35">
      <c r="B35" s="9"/>
      <c r="C35" s="10"/>
      <c r="D35" s="12"/>
      <c r="E35" s="12"/>
      <c r="F35" s="33"/>
      <c r="G35" s="12"/>
      <c r="H35" s="33"/>
      <c r="I35" s="21"/>
      <c r="J35" s="34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2:39" x14ac:dyDescent="0.35">
      <c r="B36" s="18"/>
      <c r="C36" s="18"/>
      <c r="D36" s="18"/>
      <c r="E36" s="18"/>
      <c r="F36" s="32"/>
      <c r="G36" s="18"/>
      <c r="H36" s="32"/>
      <c r="I36" s="18"/>
      <c r="J36" s="32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2:39" x14ac:dyDescent="0.35">
      <c r="B37" s="18"/>
      <c r="C37" s="18"/>
      <c r="D37" s="18"/>
      <c r="E37" s="18"/>
      <c r="F37" s="32"/>
      <c r="G37" s="18"/>
      <c r="H37" s="32"/>
      <c r="I37" s="18"/>
      <c r="J37" s="3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2:39" x14ac:dyDescent="0.35">
      <c r="B38" s="18"/>
      <c r="C38" s="18"/>
      <c r="D38" s="18"/>
      <c r="E38" s="18"/>
      <c r="F38" s="32"/>
      <c r="G38" s="18"/>
      <c r="H38" s="32"/>
      <c r="I38" s="18"/>
      <c r="J38" s="32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2:39" x14ac:dyDescent="0.35">
      <c r="B39" s="12"/>
      <c r="C39" s="22"/>
      <c r="D39" s="12"/>
      <c r="E39" s="12"/>
      <c r="F39" s="33"/>
      <c r="G39" s="12"/>
      <c r="H39" s="33"/>
      <c r="I39" s="23"/>
      <c r="J39" s="3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2:39" x14ac:dyDescent="0.35">
      <c r="B40" s="12"/>
      <c r="C40" s="24"/>
      <c r="D40" s="12"/>
      <c r="E40" s="12"/>
      <c r="F40" s="33"/>
      <c r="G40" s="12"/>
      <c r="H40" s="33"/>
      <c r="I40" s="23"/>
      <c r="J40" s="3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2:39" x14ac:dyDescent="0.35">
      <c r="B41" s="12"/>
      <c r="C41" s="22"/>
      <c r="D41" s="12"/>
      <c r="E41" s="12"/>
      <c r="F41" s="33"/>
      <c r="G41" s="12"/>
      <c r="H41" s="33"/>
      <c r="I41" s="23"/>
      <c r="J41" s="33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2:39" x14ac:dyDescent="0.35">
      <c r="B42" s="18"/>
      <c r="C42" s="22"/>
      <c r="D42" s="12"/>
      <c r="E42" s="12"/>
      <c r="F42" s="33"/>
      <c r="G42" s="12"/>
      <c r="H42" s="33"/>
      <c r="I42" s="23"/>
      <c r="J42" s="3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2:39" x14ac:dyDescent="0.35">
      <c r="B43" s="18"/>
      <c r="C43" s="22"/>
      <c r="D43" s="12"/>
      <c r="E43" s="12"/>
      <c r="F43" s="33"/>
      <c r="G43" s="12"/>
      <c r="H43" s="33"/>
      <c r="I43" s="23"/>
      <c r="J43" s="3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2:39" x14ac:dyDescent="0.35">
      <c r="B44" s="18"/>
      <c r="C44" s="22"/>
      <c r="D44" s="12"/>
      <c r="E44" s="12"/>
      <c r="F44" s="33"/>
      <c r="G44" s="12"/>
      <c r="H44" s="33"/>
      <c r="I44" s="23"/>
      <c r="J44" s="32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2:39" x14ac:dyDescent="0.35">
      <c r="B45" s="18"/>
      <c r="C45" s="18"/>
      <c r="D45" s="18"/>
      <c r="E45" s="18"/>
      <c r="F45" s="32"/>
      <c r="G45" s="18"/>
      <c r="H45" s="32"/>
      <c r="I45" s="18"/>
      <c r="J45" s="3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2:39" x14ac:dyDescent="0.35">
      <c r="B46" s="18"/>
      <c r="C46" s="18"/>
      <c r="D46" s="18"/>
      <c r="E46" s="18"/>
      <c r="F46" s="32"/>
      <c r="G46" s="18"/>
      <c r="H46" s="32"/>
      <c r="I46" s="18"/>
      <c r="J46" s="3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2:39" x14ac:dyDescent="0.35">
      <c r="B47" s="18"/>
      <c r="C47" s="18"/>
      <c r="D47" s="18"/>
      <c r="E47" s="18"/>
      <c r="F47" s="32"/>
      <c r="G47" s="18"/>
      <c r="H47" s="32"/>
      <c r="I47" s="18"/>
      <c r="J47" s="3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2:39" x14ac:dyDescent="0.35">
      <c r="B48" s="18"/>
      <c r="C48" s="18"/>
      <c r="D48" s="18"/>
      <c r="E48" s="18"/>
      <c r="F48" s="32"/>
      <c r="G48" s="18"/>
      <c r="H48" s="32"/>
      <c r="I48" s="18"/>
      <c r="J48" s="32"/>
      <c r="K48" s="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2:39" x14ac:dyDescent="0.35">
      <c r="B49" s="12"/>
      <c r="C49" s="27"/>
      <c r="D49" s="28"/>
      <c r="E49" s="28"/>
      <c r="F49" s="25"/>
      <c r="G49" s="28"/>
      <c r="H49" s="25"/>
      <c r="I49" s="26"/>
      <c r="J49" s="35"/>
      <c r="K49" s="2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2:39" x14ac:dyDescent="0.35">
      <c r="B50" s="12"/>
      <c r="C50" s="22"/>
      <c r="D50" s="12"/>
      <c r="E50" s="12"/>
      <c r="F50" s="33"/>
      <c r="G50" s="12"/>
      <c r="H50" s="33"/>
      <c r="I50" s="29"/>
      <c r="J50" s="35"/>
      <c r="K50" s="2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2:39" x14ac:dyDescent="0.35">
      <c r="B51" s="18"/>
      <c r="C51" s="24"/>
      <c r="D51" s="12"/>
      <c r="E51" s="12"/>
      <c r="F51" s="33"/>
      <c r="G51" s="12"/>
      <c r="H51" s="33"/>
      <c r="I51" s="25"/>
      <c r="J51" s="25"/>
      <c r="K51" s="2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2:39" x14ac:dyDescent="0.35">
      <c r="B52" s="12"/>
      <c r="C52" s="24"/>
      <c r="D52" s="12"/>
      <c r="E52" s="12"/>
      <c r="F52" s="33"/>
      <c r="G52" s="12"/>
      <c r="H52" s="33"/>
      <c r="I52" s="28"/>
      <c r="J52" s="25"/>
      <c r="K52" s="2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2:39" x14ac:dyDescent="0.35">
      <c r="B53" s="9"/>
      <c r="C53" s="10"/>
      <c r="D53" s="12"/>
      <c r="E53" s="12"/>
      <c r="F53" s="33"/>
      <c r="G53" s="12"/>
      <c r="H53" s="33"/>
      <c r="I53" s="21"/>
      <c r="J53" s="25"/>
      <c r="K53" s="21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2:39" x14ac:dyDescent="0.35">
      <c r="B54" s="9"/>
      <c r="C54" s="10"/>
      <c r="D54" s="12"/>
      <c r="E54" s="12"/>
      <c r="F54" s="33"/>
      <c r="G54" s="12"/>
      <c r="H54" s="33"/>
      <c r="I54" s="21"/>
      <c r="J54" s="25"/>
      <c r="K54" s="21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2:39" x14ac:dyDescent="0.35">
      <c r="B55" s="9"/>
      <c r="C55" s="10"/>
      <c r="D55" s="12"/>
      <c r="E55" s="12"/>
      <c r="F55" s="33"/>
      <c r="G55" s="12"/>
      <c r="H55" s="33"/>
      <c r="I55" s="21"/>
      <c r="J55" s="25"/>
      <c r="K55" s="21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2:39" x14ac:dyDescent="0.35">
      <c r="B56" s="9"/>
      <c r="C56" s="10"/>
      <c r="D56" s="12"/>
      <c r="E56" s="12"/>
      <c r="F56" s="33"/>
      <c r="G56" s="12"/>
      <c r="H56" s="33"/>
      <c r="I56" s="21"/>
      <c r="J56" s="25"/>
      <c r="K56" s="21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2:39" x14ac:dyDescent="0.35">
      <c r="B57" s="9"/>
      <c r="C57" s="10"/>
      <c r="D57" s="12"/>
      <c r="E57" s="12"/>
      <c r="F57" s="33"/>
      <c r="G57" s="12"/>
      <c r="H57" s="33"/>
      <c r="I57" s="21"/>
      <c r="J57" s="25"/>
      <c r="K57" s="21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2:39" x14ac:dyDescent="0.35">
      <c r="B58" s="9"/>
      <c r="C58" s="10"/>
      <c r="D58" s="12"/>
      <c r="E58" s="12"/>
      <c r="F58" s="33"/>
      <c r="G58" s="12"/>
      <c r="H58" s="33"/>
      <c r="I58" s="21"/>
      <c r="J58" s="25"/>
      <c r="K58" s="2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2:39" x14ac:dyDescent="0.35">
      <c r="B59" s="9"/>
      <c r="C59" s="10"/>
      <c r="D59" s="12"/>
      <c r="E59" s="12"/>
      <c r="F59" s="33"/>
      <c r="G59" s="12"/>
      <c r="H59" s="33"/>
      <c r="I59" s="30"/>
      <c r="J59" s="34"/>
      <c r="K59" s="2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2:39" x14ac:dyDescent="0.35">
      <c r="B60" s="9"/>
      <c r="C60" s="10"/>
      <c r="D60" s="12"/>
      <c r="E60" s="12"/>
      <c r="F60" s="33"/>
      <c r="G60" s="12"/>
      <c r="H60" s="33"/>
      <c r="I60" s="30"/>
      <c r="J60" s="34"/>
      <c r="K60" s="21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2:39" x14ac:dyDescent="0.35">
      <c r="B61" s="9"/>
      <c r="C61" s="10"/>
      <c r="D61" s="12"/>
      <c r="E61" s="12"/>
      <c r="F61" s="33"/>
      <c r="G61" s="12"/>
      <c r="H61" s="33"/>
      <c r="I61" s="30"/>
      <c r="J61" s="34"/>
      <c r="K61" s="21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2:39" x14ac:dyDescent="0.35">
      <c r="B62" s="9"/>
      <c r="C62" s="10"/>
      <c r="D62" s="12"/>
      <c r="E62" s="12"/>
      <c r="F62" s="33"/>
      <c r="G62" s="12"/>
      <c r="H62" s="33"/>
      <c r="I62" s="21"/>
      <c r="J62" s="25"/>
      <c r="K62" s="21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2:39" x14ac:dyDescent="0.35">
      <c r="B63" s="9"/>
      <c r="C63" s="10"/>
      <c r="D63" s="12"/>
      <c r="E63" s="12"/>
      <c r="F63" s="33"/>
      <c r="G63" s="12"/>
      <c r="H63" s="33"/>
      <c r="I63" s="21"/>
      <c r="J63" s="25"/>
      <c r="K63" s="21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2:39" x14ac:dyDescent="0.35">
      <c r="B64" s="9"/>
      <c r="C64" s="10"/>
      <c r="D64" s="12"/>
      <c r="E64" s="12"/>
      <c r="F64" s="33"/>
      <c r="G64" s="12"/>
      <c r="H64" s="33"/>
      <c r="I64" s="21"/>
      <c r="J64" s="25"/>
      <c r="K64" s="21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x14ac:dyDescent="0.35">
      <c r="B65" s="18"/>
      <c r="C65" s="18"/>
      <c r="D65" s="18"/>
      <c r="E65" s="18"/>
      <c r="F65" s="32"/>
      <c r="G65" s="18"/>
      <c r="H65" s="32"/>
      <c r="I65" s="18"/>
      <c r="J65" s="32"/>
      <c r="K65" s="21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x14ac:dyDescent="0.35">
      <c r="B66" s="18"/>
      <c r="C66" s="18"/>
      <c r="D66" s="18"/>
      <c r="E66" s="18"/>
      <c r="F66" s="32"/>
      <c r="G66" s="18"/>
      <c r="H66" s="32"/>
      <c r="I66" s="18"/>
      <c r="J66" s="32"/>
      <c r="K66" s="21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x14ac:dyDescent="0.35">
      <c r="B67" s="18"/>
      <c r="C67" s="18"/>
      <c r="D67" s="18"/>
      <c r="E67" s="18"/>
      <c r="F67" s="32"/>
      <c r="G67" s="18"/>
      <c r="H67" s="32"/>
      <c r="I67" s="18"/>
      <c r="J67" s="32"/>
      <c r="K67" s="21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x14ac:dyDescent="0.35">
      <c r="B68" s="12"/>
      <c r="C68" s="22"/>
      <c r="D68" s="12"/>
      <c r="E68" s="12"/>
      <c r="F68" s="33"/>
      <c r="G68" s="12"/>
      <c r="H68" s="33"/>
      <c r="I68" s="23"/>
      <c r="J68" s="33"/>
      <c r="K68" s="21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x14ac:dyDescent="0.35">
      <c r="B69" s="12"/>
      <c r="C69" s="24"/>
      <c r="D69" s="12"/>
      <c r="E69" s="12"/>
      <c r="F69" s="33"/>
      <c r="G69" s="12"/>
      <c r="H69" s="33"/>
      <c r="I69" s="23"/>
      <c r="J69" s="32"/>
      <c r="K69" s="2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1:39" x14ac:dyDescent="0.35">
      <c r="B70" s="12"/>
      <c r="C70" s="22"/>
      <c r="D70" s="12"/>
      <c r="E70" s="12"/>
      <c r="F70" s="33"/>
      <c r="G70" s="12"/>
      <c r="H70" s="33"/>
      <c r="I70" s="23"/>
      <c r="J70" s="33"/>
      <c r="K70" s="21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x14ac:dyDescent="0.35">
      <c r="B71" s="18"/>
      <c r="C71" s="22"/>
      <c r="D71" s="12"/>
      <c r="E71" s="12"/>
      <c r="F71" s="33"/>
      <c r="G71" s="12"/>
      <c r="H71" s="33"/>
      <c r="I71" s="23"/>
      <c r="J71" s="3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x14ac:dyDescent="0.35">
      <c r="B72" s="18"/>
      <c r="C72" s="22"/>
      <c r="D72" s="12"/>
      <c r="E72" s="12"/>
      <c r="F72" s="33"/>
      <c r="G72" s="12"/>
      <c r="H72" s="33"/>
      <c r="I72" s="23"/>
      <c r="J72" s="33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9" x14ac:dyDescent="0.35">
      <c r="B73" s="18"/>
      <c r="C73" s="22"/>
      <c r="D73" s="12"/>
      <c r="E73" s="12"/>
      <c r="F73" s="33"/>
      <c r="G73" s="12"/>
      <c r="H73" s="33"/>
      <c r="I73" s="23"/>
      <c r="J73" s="32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x14ac:dyDescent="0.35">
      <c r="B74" s="18"/>
      <c r="C74" s="18"/>
      <c r="D74" s="18"/>
      <c r="E74" s="18"/>
      <c r="F74" s="32"/>
      <c r="G74" s="18"/>
      <c r="H74" s="32"/>
      <c r="I74" s="18"/>
      <c r="J74" s="3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1:39" x14ac:dyDescent="0.35">
      <c r="B75" s="18"/>
      <c r="C75" s="18"/>
      <c r="D75" s="18"/>
      <c r="E75" s="18"/>
      <c r="F75" s="32"/>
      <c r="G75" s="18"/>
      <c r="H75" s="32"/>
      <c r="I75" s="18"/>
      <c r="J75" s="32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39" x14ac:dyDescent="0.35">
      <c r="B76" s="18"/>
      <c r="C76" s="18"/>
      <c r="D76" s="18"/>
      <c r="E76" s="18"/>
      <c r="F76" s="32"/>
      <c r="G76" s="18"/>
      <c r="H76" s="32"/>
      <c r="I76" s="18"/>
      <c r="J76" s="32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x14ac:dyDescent="0.35">
      <c r="A77" s="18"/>
      <c r="B77" s="12"/>
      <c r="C77" s="27"/>
      <c r="D77" s="28"/>
      <c r="E77" s="28"/>
      <c r="F77" s="25"/>
      <c r="G77" s="28"/>
      <c r="H77" s="25"/>
      <c r="I77" s="26"/>
      <c r="J77" s="35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x14ac:dyDescent="0.35">
      <c r="A78" s="18"/>
      <c r="B78" s="12"/>
      <c r="C78" s="22"/>
      <c r="D78" s="12"/>
      <c r="E78" s="12"/>
      <c r="F78" s="33"/>
      <c r="G78" s="12"/>
      <c r="H78" s="33"/>
      <c r="I78" s="29"/>
      <c r="J78" s="35"/>
    </row>
    <row r="79" spans="1:39" x14ac:dyDescent="0.35">
      <c r="A79" s="18"/>
      <c r="B79" s="18"/>
      <c r="C79" s="24"/>
      <c r="D79" s="12"/>
      <c r="E79" s="12"/>
      <c r="F79" s="33"/>
      <c r="G79" s="12"/>
      <c r="H79" s="33"/>
      <c r="I79" s="25"/>
      <c r="J79" s="25"/>
    </row>
    <row r="80" spans="1:39" x14ac:dyDescent="0.35">
      <c r="A80" s="18"/>
      <c r="B80" s="12"/>
      <c r="C80" s="24"/>
      <c r="D80" s="12"/>
      <c r="E80" s="12"/>
      <c r="F80" s="33"/>
      <c r="G80" s="12"/>
      <c r="H80" s="33"/>
      <c r="I80" s="28"/>
      <c r="J80" s="25"/>
    </row>
    <row r="81" spans="1:10" x14ac:dyDescent="0.35">
      <c r="A81" s="18"/>
      <c r="B81" s="9"/>
      <c r="C81" s="10"/>
      <c r="D81" s="12"/>
      <c r="E81" s="12"/>
      <c r="F81" s="33"/>
      <c r="G81" s="12"/>
      <c r="H81" s="33"/>
      <c r="I81" s="21"/>
      <c r="J81" s="25"/>
    </row>
    <row r="82" spans="1:10" x14ac:dyDescent="0.35">
      <c r="A82" s="18"/>
      <c r="B82" s="9"/>
      <c r="C82" s="10"/>
      <c r="D82" s="12"/>
      <c r="E82" s="12"/>
      <c r="F82" s="33"/>
      <c r="G82" s="12"/>
      <c r="H82" s="33"/>
      <c r="I82" s="21"/>
      <c r="J82" s="25"/>
    </row>
    <row r="83" spans="1:10" x14ac:dyDescent="0.35">
      <c r="A83" s="18"/>
      <c r="B83" s="9"/>
      <c r="C83" s="10"/>
      <c r="D83" s="12"/>
      <c r="E83" s="12"/>
      <c r="F83" s="33"/>
      <c r="G83" s="12"/>
      <c r="H83" s="33"/>
      <c r="I83" s="21"/>
      <c r="J83" s="25"/>
    </row>
    <row r="84" spans="1:10" x14ac:dyDescent="0.35">
      <c r="A84" s="18"/>
      <c r="B84" s="9"/>
      <c r="C84" s="10"/>
      <c r="D84" s="12"/>
      <c r="E84" s="12"/>
      <c r="F84" s="33"/>
      <c r="G84" s="12"/>
      <c r="H84" s="33"/>
      <c r="I84" s="30"/>
      <c r="J84" s="34"/>
    </row>
    <row r="85" spans="1:10" x14ac:dyDescent="0.35">
      <c r="A85" s="18"/>
      <c r="B85" s="9"/>
      <c r="C85" s="10"/>
      <c r="D85" s="12"/>
      <c r="E85" s="12"/>
      <c r="F85" s="33"/>
      <c r="G85" s="12"/>
      <c r="H85" s="33"/>
      <c r="I85" s="30"/>
      <c r="J85" s="34"/>
    </row>
    <row r="86" spans="1:10" x14ac:dyDescent="0.35">
      <c r="A86" s="18"/>
      <c r="B86" s="9"/>
      <c r="C86" s="10"/>
      <c r="D86" s="12"/>
      <c r="E86" s="12"/>
      <c r="F86" s="33"/>
      <c r="G86" s="12"/>
      <c r="H86" s="33"/>
      <c r="I86" s="30"/>
      <c r="J86" s="34"/>
    </row>
    <row r="87" spans="1:10" x14ac:dyDescent="0.35">
      <c r="A87" s="18"/>
      <c r="B87" s="9"/>
      <c r="C87" s="10"/>
      <c r="D87" s="12"/>
      <c r="E87" s="12"/>
      <c r="F87" s="33"/>
      <c r="G87" s="12"/>
      <c r="H87" s="33"/>
      <c r="I87" s="21"/>
      <c r="J87" s="34"/>
    </row>
    <row r="88" spans="1:10" x14ac:dyDescent="0.35">
      <c r="A88" s="18"/>
      <c r="B88" s="9"/>
      <c r="C88" s="10"/>
      <c r="D88" s="12"/>
      <c r="E88" s="12"/>
      <c r="F88" s="33"/>
      <c r="G88" s="12"/>
      <c r="H88" s="33"/>
      <c r="I88" s="21"/>
      <c r="J88" s="34"/>
    </row>
    <row r="89" spans="1:10" x14ac:dyDescent="0.35">
      <c r="A89" s="18"/>
      <c r="B89" s="9"/>
      <c r="C89" s="10"/>
      <c r="D89" s="12"/>
      <c r="E89" s="12"/>
      <c r="F89" s="33"/>
      <c r="G89" s="12"/>
      <c r="H89" s="33"/>
      <c r="I89" s="21"/>
      <c r="J89" s="34"/>
    </row>
    <row r="90" spans="1:10" x14ac:dyDescent="0.35">
      <c r="A90" s="18"/>
      <c r="B90" s="9"/>
      <c r="C90" s="10"/>
      <c r="D90" s="12"/>
      <c r="E90" s="12"/>
      <c r="F90" s="33"/>
      <c r="G90" s="12"/>
      <c r="H90" s="33"/>
      <c r="I90" s="21"/>
      <c r="J90" s="25"/>
    </row>
    <row r="91" spans="1:10" x14ac:dyDescent="0.35">
      <c r="A91" s="18"/>
      <c r="B91" s="9"/>
      <c r="C91" s="10"/>
      <c r="D91" s="12"/>
      <c r="E91" s="12"/>
      <c r="F91" s="33"/>
      <c r="G91" s="12"/>
      <c r="H91" s="33"/>
      <c r="I91" s="21"/>
      <c r="J91" s="25"/>
    </row>
    <row r="92" spans="1:10" x14ac:dyDescent="0.35">
      <c r="A92" s="18"/>
      <c r="B92" s="9"/>
      <c r="C92" s="10"/>
      <c r="D92" s="12"/>
      <c r="E92" s="12"/>
      <c r="F92" s="33"/>
      <c r="G92" s="12"/>
      <c r="H92" s="33"/>
      <c r="I92" s="21"/>
      <c r="J92" s="25"/>
    </row>
    <row r="93" spans="1:10" x14ac:dyDescent="0.35">
      <c r="A93" s="18"/>
      <c r="B93" s="18"/>
      <c r="C93" s="18"/>
      <c r="D93" s="18"/>
      <c r="E93" s="18"/>
      <c r="F93" s="32"/>
      <c r="G93" s="18"/>
      <c r="H93" s="32"/>
      <c r="I93" s="18"/>
      <c r="J93" s="32"/>
    </row>
    <row r="94" spans="1:10" x14ac:dyDescent="0.35">
      <c r="A94" s="18"/>
      <c r="B94" s="18"/>
      <c r="C94" s="18"/>
      <c r="D94" s="18"/>
      <c r="E94" s="18"/>
      <c r="F94" s="32"/>
      <c r="G94" s="18"/>
      <c r="H94" s="32"/>
      <c r="I94" s="18"/>
      <c r="J94" s="32"/>
    </row>
    <row r="95" spans="1:10" x14ac:dyDescent="0.35">
      <c r="A95" s="18"/>
      <c r="B95" s="18"/>
      <c r="C95" s="18"/>
      <c r="D95" s="18"/>
      <c r="E95" s="18"/>
      <c r="F95" s="32"/>
      <c r="G95" s="18"/>
      <c r="H95" s="32"/>
      <c r="I95" s="18"/>
      <c r="J95" s="32"/>
    </row>
    <row r="96" spans="1:10" x14ac:dyDescent="0.35">
      <c r="A96" s="18"/>
      <c r="B96" s="12"/>
      <c r="C96" s="22"/>
      <c r="D96" s="12"/>
      <c r="E96" s="12"/>
      <c r="F96" s="33"/>
      <c r="G96" s="12"/>
      <c r="H96" s="33"/>
      <c r="I96" s="23"/>
      <c r="J96" s="33"/>
    </row>
    <row r="97" spans="1:10" x14ac:dyDescent="0.35">
      <c r="A97" s="18"/>
      <c r="B97" s="12"/>
      <c r="C97" s="24"/>
      <c r="D97" s="12"/>
      <c r="E97" s="12"/>
      <c r="F97" s="33"/>
      <c r="G97" s="12"/>
      <c r="H97" s="33"/>
      <c r="I97" s="23"/>
      <c r="J97" s="32"/>
    </row>
    <row r="98" spans="1:10" x14ac:dyDescent="0.35">
      <c r="A98" s="18"/>
      <c r="B98" s="12"/>
      <c r="C98" s="22"/>
      <c r="D98" s="12"/>
      <c r="E98" s="12"/>
      <c r="F98" s="33"/>
      <c r="G98" s="12"/>
      <c r="H98" s="33"/>
      <c r="I98" s="23"/>
      <c r="J98" s="33"/>
    </row>
    <row r="99" spans="1:10" x14ac:dyDescent="0.35">
      <c r="A99" s="18"/>
      <c r="B99" s="18"/>
      <c r="C99" s="22"/>
      <c r="D99" s="12"/>
      <c r="E99" s="12"/>
      <c r="F99" s="33"/>
      <c r="G99" s="12"/>
      <c r="H99" s="33"/>
      <c r="I99" s="23"/>
      <c r="J99" s="32"/>
    </row>
    <row r="100" spans="1:10" x14ac:dyDescent="0.35">
      <c r="A100" s="18"/>
      <c r="B100" s="18"/>
      <c r="C100" s="22"/>
      <c r="D100" s="12"/>
      <c r="E100" s="12"/>
      <c r="F100" s="33"/>
      <c r="G100" s="12"/>
      <c r="H100" s="33"/>
      <c r="I100" s="23"/>
      <c r="J100" s="33"/>
    </row>
    <row r="101" spans="1:10" x14ac:dyDescent="0.35">
      <c r="A101" s="18"/>
      <c r="B101" s="18"/>
      <c r="C101" s="22"/>
      <c r="D101" s="12"/>
      <c r="E101" s="12"/>
      <c r="F101" s="33"/>
      <c r="G101" s="12"/>
      <c r="H101" s="33"/>
      <c r="I101" s="23"/>
      <c r="J101" s="32"/>
    </row>
    <row r="102" spans="1:10" x14ac:dyDescent="0.35">
      <c r="A102" s="18"/>
      <c r="B102" s="18"/>
      <c r="C102" s="18"/>
      <c r="D102" s="18"/>
      <c r="E102" s="18"/>
      <c r="F102" s="32"/>
      <c r="G102" s="18"/>
      <c r="H102" s="32"/>
      <c r="I102" s="18"/>
      <c r="J102" s="32"/>
    </row>
    <row r="103" spans="1:10" x14ac:dyDescent="0.35">
      <c r="A103" s="18"/>
      <c r="B103" s="18"/>
      <c r="C103" s="18"/>
      <c r="D103" s="18"/>
      <c r="E103" s="18"/>
      <c r="F103" s="32"/>
      <c r="G103" s="18"/>
      <c r="H103" s="32"/>
      <c r="I103" s="18"/>
      <c r="J103" s="32"/>
    </row>
    <row r="104" spans="1:10" x14ac:dyDescent="0.35">
      <c r="A104" s="18"/>
      <c r="B104" s="18"/>
      <c r="C104" s="18"/>
      <c r="D104" s="18"/>
      <c r="E104" s="18"/>
      <c r="F104" s="32"/>
      <c r="G104" s="18"/>
      <c r="H104" s="32"/>
      <c r="I104" s="18"/>
      <c r="J104" s="32"/>
    </row>
    <row r="105" spans="1:10" x14ac:dyDescent="0.35">
      <c r="A105" s="18"/>
      <c r="B105" s="18"/>
      <c r="C105" s="18"/>
      <c r="D105" s="18"/>
      <c r="E105" s="18"/>
      <c r="F105" s="32"/>
      <c r="G105" s="18"/>
      <c r="H105" s="32"/>
      <c r="I105" s="18"/>
      <c r="J105" s="32"/>
    </row>
    <row r="106" spans="1:10" x14ac:dyDescent="0.35">
      <c r="A106" s="18"/>
      <c r="B106" s="18"/>
      <c r="C106" s="18"/>
      <c r="D106" s="18"/>
      <c r="E106" s="18"/>
      <c r="F106" s="32"/>
      <c r="G106" s="18"/>
      <c r="H106" s="32"/>
      <c r="I106" s="18"/>
      <c r="J106" s="32"/>
    </row>
    <row r="107" spans="1:10" x14ac:dyDescent="0.35">
      <c r="A107" s="18"/>
      <c r="B107" s="18"/>
      <c r="C107" s="18"/>
      <c r="D107" s="18"/>
      <c r="E107" s="18"/>
      <c r="F107" s="32"/>
      <c r="G107" s="18"/>
      <c r="H107" s="32"/>
      <c r="I107" s="18"/>
      <c r="J107" s="32"/>
    </row>
    <row r="108" spans="1:10" x14ac:dyDescent="0.35">
      <c r="A108" s="18"/>
      <c r="B108" s="18"/>
      <c r="C108" s="18"/>
      <c r="D108" s="18"/>
      <c r="E108" s="18"/>
      <c r="F108" s="32"/>
      <c r="G108" s="18"/>
      <c r="H108" s="32"/>
      <c r="I108" s="18"/>
      <c r="J108" s="32"/>
    </row>
    <row r="109" spans="1:10" x14ac:dyDescent="0.35">
      <c r="A109" s="18"/>
      <c r="B109" s="18"/>
      <c r="C109" s="18"/>
      <c r="D109" s="18"/>
      <c r="E109" s="18"/>
      <c r="F109" s="32"/>
      <c r="G109" s="18"/>
      <c r="H109" s="32"/>
      <c r="I109" s="18"/>
      <c r="J109" s="32"/>
    </row>
    <row r="110" spans="1:10" x14ac:dyDescent="0.35">
      <c r="A110" s="18"/>
      <c r="B110" s="18"/>
      <c r="C110" s="18"/>
      <c r="D110" s="18"/>
      <c r="E110" s="18"/>
      <c r="F110" s="32"/>
      <c r="G110" s="18"/>
      <c r="H110" s="32"/>
      <c r="I110" s="18"/>
      <c r="J110" s="32"/>
    </row>
    <row r="111" spans="1:10" x14ac:dyDescent="0.35">
      <c r="A111" s="18"/>
      <c r="B111" s="18"/>
      <c r="C111" s="18"/>
      <c r="D111" s="18"/>
      <c r="E111" s="18"/>
      <c r="F111" s="32"/>
      <c r="G111" s="18"/>
      <c r="H111" s="32"/>
      <c r="I111" s="18"/>
      <c r="J111" s="32"/>
    </row>
    <row r="112" spans="1:10" x14ac:dyDescent="0.35">
      <c r="A112" s="18"/>
      <c r="B112" s="18"/>
      <c r="C112" s="18"/>
      <c r="D112" s="18"/>
      <c r="E112" s="18"/>
      <c r="F112" s="32"/>
      <c r="G112" s="18"/>
      <c r="H112" s="32"/>
      <c r="I112" s="18"/>
      <c r="J112" s="32"/>
    </row>
    <row r="113" spans="1:10" x14ac:dyDescent="0.35">
      <c r="A113" s="18"/>
      <c r="B113" s="18"/>
      <c r="C113" s="18"/>
      <c r="D113" s="18"/>
      <c r="E113" s="18"/>
      <c r="F113" s="32"/>
      <c r="G113" s="18"/>
      <c r="H113" s="32"/>
      <c r="I113" s="18"/>
      <c r="J113" s="32"/>
    </row>
    <row r="114" spans="1:10" x14ac:dyDescent="0.35">
      <c r="A114" s="18"/>
      <c r="B114" s="18"/>
      <c r="C114" s="18"/>
      <c r="D114" s="18"/>
      <c r="E114" s="18"/>
      <c r="F114" s="32"/>
      <c r="G114" s="18"/>
      <c r="H114" s="32"/>
      <c r="I114" s="18"/>
      <c r="J114" s="32"/>
    </row>
    <row r="115" spans="1:10" x14ac:dyDescent="0.35">
      <c r="A115" s="18"/>
      <c r="B115" s="18"/>
      <c r="C115" s="18"/>
      <c r="D115" s="18"/>
      <c r="E115" s="18"/>
      <c r="F115" s="32"/>
      <c r="G115" s="18"/>
      <c r="H115" s="32"/>
      <c r="I115" s="18"/>
      <c r="J115" s="32"/>
    </row>
    <row r="116" spans="1:10" x14ac:dyDescent="0.35">
      <c r="A116" s="18"/>
      <c r="B116" s="18"/>
      <c r="C116" s="18"/>
      <c r="D116" s="18"/>
      <c r="E116" s="18"/>
      <c r="F116" s="32"/>
      <c r="G116" s="18"/>
      <c r="H116" s="32"/>
      <c r="I116" s="18"/>
      <c r="J116" s="32"/>
    </row>
    <row r="117" spans="1:10" x14ac:dyDescent="0.35">
      <c r="A117" s="18"/>
      <c r="B117" s="18"/>
      <c r="C117" s="18"/>
      <c r="D117" s="18"/>
      <c r="E117" s="18"/>
      <c r="F117" s="32"/>
      <c r="G117" s="18"/>
      <c r="H117" s="32"/>
      <c r="I117" s="18"/>
      <c r="J117" s="32"/>
    </row>
    <row r="118" spans="1:10" x14ac:dyDescent="0.35">
      <c r="A118" s="18"/>
      <c r="B118" s="18"/>
      <c r="C118" s="18"/>
      <c r="D118" s="18"/>
      <c r="E118" s="18"/>
      <c r="F118" s="32"/>
      <c r="G118" s="18"/>
      <c r="H118" s="32"/>
      <c r="I118" s="18"/>
      <c r="J118" s="32"/>
    </row>
    <row r="119" spans="1:10" x14ac:dyDescent="0.35">
      <c r="A119" s="18"/>
      <c r="B119" s="18"/>
      <c r="C119" s="18"/>
      <c r="D119" s="18"/>
      <c r="E119" s="18"/>
      <c r="F119" s="32"/>
      <c r="G119" s="18"/>
      <c r="H119" s="32"/>
      <c r="I119" s="18"/>
      <c r="J119" s="32"/>
    </row>
    <row r="120" spans="1:10" x14ac:dyDescent="0.35">
      <c r="A120" s="18"/>
      <c r="B120" s="18"/>
      <c r="C120" s="18"/>
      <c r="D120" s="18"/>
      <c r="E120" s="18"/>
      <c r="F120" s="32"/>
      <c r="G120" s="18"/>
      <c r="H120" s="32"/>
      <c r="I120" s="18"/>
      <c r="J120" s="32"/>
    </row>
    <row r="121" spans="1:10" x14ac:dyDescent="0.35">
      <c r="A121" s="18"/>
      <c r="B121" s="18"/>
      <c r="C121" s="18"/>
      <c r="D121" s="18"/>
      <c r="E121" s="18"/>
      <c r="F121" s="32"/>
      <c r="G121" s="18"/>
      <c r="H121" s="32"/>
      <c r="I121" s="18"/>
      <c r="J121" s="32"/>
    </row>
    <row r="122" spans="1:10" x14ac:dyDescent="0.35">
      <c r="A122" s="18"/>
      <c r="B122" s="18"/>
      <c r="C122" s="18"/>
      <c r="D122" s="18"/>
      <c r="E122" s="18"/>
      <c r="F122" s="32"/>
      <c r="G122" s="18"/>
      <c r="H122" s="32"/>
      <c r="I122" s="18"/>
      <c r="J122" s="32"/>
    </row>
  </sheetData>
  <pageMargins left="0.7" right="0.7" top="0.75" bottom="0.75" header="0.3" footer="0.3"/>
  <pageSetup paperSize="5" scale="8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AP151"/>
  <sheetViews>
    <sheetView topLeftCell="A4" zoomScale="60" zoomScaleNormal="60" workbookViewId="0">
      <selection activeCell="Z23" sqref="Z23"/>
    </sheetView>
  </sheetViews>
  <sheetFormatPr defaultRowHeight="14.5" x14ac:dyDescent="0.35"/>
  <cols>
    <col min="3" max="3" width="11.26953125" bestFit="1" customWidth="1"/>
    <col min="4" max="4" width="10.26953125" bestFit="1" customWidth="1"/>
    <col min="5" max="5" width="11.7265625" bestFit="1" customWidth="1"/>
    <col min="6" max="8" width="14.26953125" bestFit="1" customWidth="1"/>
    <col min="10" max="10" width="15.453125" customWidth="1"/>
    <col min="12" max="12" width="14" bestFit="1" customWidth="1"/>
    <col min="13" max="13" width="9.7265625" bestFit="1" customWidth="1"/>
    <col min="14" max="14" width="14" bestFit="1" customWidth="1"/>
    <col min="16" max="16" width="16.1796875" bestFit="1" customWidth="1"/>
    <col min="18" max="18" width="16.54296875" bestFit="1" customWidth="1"/>
    <col min="20" max="20" width="17.26953125" bestFit="1" customWidth="1"/>
    <col min="21" max="21" width="0" hidden="1" customWidth="1"/>
    <col min="22" max="22" width="29" hidden="1" customWidth="1"/>
    <col min="23" max="23" width="0" hidden="1" customWidth="1"/>
    <col min="24" max="24" width="29" hidden="1" customWidth="1"/>
    <col min="25" max="25" width="15.54296875" bestFit="1" customWidth="1"/>
  </cols>
  <sheetData>
    <row r="1" spans="2:34" x14ac:dyDescent="0.35">
      <c r="B1" s="105"/>
      <c r="C1" s="105"/>
      <c r="D1" s="105"/>
      <c r="E1" s="105"/>
      <c r="F1" s="105"/>
      <c r="G1" s="167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2:34" x14ac:dyDescent="0.35">
      <c r="B2" s="168"/>
      <c r="C2" s="169" t="s">
        <v>43</v>
      </c>
      <c r="D2" s="168"/>
      <c r="E2" s="147" t="s">
        <v>42</v>
      </c>
      <c r="F2" s="147" t="s">
        <v>41</v>
      </c>
      <c r="G2" s="147" t="s">
        <v>42</v>
      </c>
      <c r="H2" s="147" t="s">
        <v>41</v>
      </c>
      <c r="I2" s="147" t="s">
        <v>42</v>
      </c>
      <c r="J2" s="147" t="s">
        <v>41</v>
      </c>
      <c r="K2" s="147" t="s">
        <v>42</v>
      </c>
      <c r="L2" s="147" t="s">
        <v>41</v>
      </c>
      <c r="M2" s="147" t="s">
        <v>42</v>
      </c>
      <c r="N2" s="147" t="s">
        <v>41</v>
      </c>
      <c r="O2" s="147" t="s">
        <v>42</v>
      </c>
      <c r="P2" s="147" t="s">
        <v>41</v>
      </c>
      <c r="Q2" s="147" t="s">
        <v>42</v>
      </c>
      <c r="R2" s="147" t="s">
        <v>41</v>
      </c>
      <c r="S2" s="147" t="s">
        <v>42</v>
      </c>
      <c r="T2" s="147" t="s">
        <v>41</v>
      </c>
      <c r="U2" s="147" t="s">
        <v>42</v>
      </c>
      <c r="V2" s="147" t="s">
        <v>41</v>
      </c>
      <c r="W2" s="147" t="s">
        <v>42</v>
      </c>
      <c r="X2" s="147" t="s">
        <v>41</v>
      </c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2:34" x14ac:dyDescent="0.35">
      <c r="B3" s="168"/>
      <c r="C3" s="165"/>
      <c r="D3" s="168"/>
      <c r="E3" s="148">
        <v>44248</v>
      </c>
      <c r="F3" s="149"/>
      <c r="G3" s="148">
        <v>44337</v>
      </c>
      <c r="H3" s="149"/>
      <c r="I3" s="148">
        <v>44429</v>
      </c>
      <c r="J3" s="149"/>
      <c r="K3" s="148">
        <v>44521</v>
      </c>
      <c r="L3" s="149"/>
      <c r="M3" s="148">
        <v>44613</v>
      </c>
      <c r="N3" s="149"/>
      <c r="O3" s="148">
        <v>44702</v>
      </c>
      <c r="P3" s="149"/>
      <c r="Q3" s="148">
        <v>44794</v>
      </c>
      <c r="R3" s="149"/>
      <c r="S3" s="148">
        <v>44886</v>
      </c>
      <c r="T3" s="149"/>
      <c r="U3" s="148">
        <v>44980</v>
      </c>
      <c r="V3" s="149"/>
      <c r="W3" s="148">
        <v>44980</v>
      </c>
      <c r="X3" s="149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2:34" x14ac:dyDescent="0.35">
      <c r="B4" s="105"/>
      <c r="C4" s="165"/>
      <c r="D4" s="168"/>
      <c r="E4" s="170"/>
      <c r="F4" s="168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2:34" x14ac:dyDescent="0.35">
      <c r="B5" s="168"/>
      <c r="C5" s="166" t="s">
        <v>1</v>
      </c>
      <c r="D5" s="168"/>
      <c r="E5" s="168"/>
      <c r="F5" s="168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2:34" x14ac:dyDescent="0.35">
      <c r="B6" s="171">
        <v>44248</v>
      </c>
      <c r="C6" s="172">
        <v>35138.22</v>
      </c>
      <c r="D6" s="173"/>
      <c r="E6" s="174">
        <f>+F6/C6</f>
        <v>-2.8159927053789311E-2</v>
      </c>
      <c r="F6" s="153">
        <v>-989.48971200000062</v>
      </c>
      <c r="G6" s="105"/>
      <c r="H6" s="105"/>
      <c r="I6" s="105"/>
      <c r="J6" s="105"/>
      <c r="K6" s="105"/>
      <c r="L6" s="105"/>
      <c r="M6" s="105"/>
      <c r="N6" s="105"/>
      <c r="O6" s="150"/>
      <c r="P6" s="150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2:34" x14ac:dyDescent="0.35">
      <c r="B7" s="171">
        <v>44276</v>
      </c>
      <c r="C7" s="172">
        <v>22644.219999999998</v>
      </c>
      <c r="D7" s="173"/>
      <c r="E7" s="174">
        <f>+F7/C7</f>
        <v>-2.216271136740413E-2</v>
      </c>
      <c r="F7" s="153">
        <v>-501.85731199999987</v>
      </c>
      <c r="G7" s="105"/>
      <c r="H7" s="105"/>
      <c r="I7" s="105"/>
      <c r="J7" s="105"/>
      <c r="K7" s="105"/>
      <c r="L7" s="105"/>
      <c r="M7" s="105"/>
      <c r="N7" s="105"/>
      <c r="O7" s="151"/>
      <c r="P7" s="151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</row>
    <row r="8" spans="2:34" x14ac:dyDescent="0.35">
      <c r="B8" s="171">
        <v>44307</v>
      </c>
      <c r="C8" s="172">
        <v>15755.79</v>
      </c>
      <c r="D8" s="173"/>
      <c r="E8" s="174">
        <f>+F8/C8</f>
        <v>-2.411432140184655E-2</v>
      </c>
      <c r="F8" s="153">
        <v>-379.94018399999987</v>
      </c>
      <c r="G8" s="105"/>
      <c r="H8" s="105"/>
      <c r="I8" s="105"/>
      <c r="J8" s="105"/>
      <c r="K8" s="105"/>
      <c r="L8" s="105"/>
      <c r="M8" s="105"/>
      <c r="N8" s="105"/>
      <c r="O8" s="151"/>
      <c r="P8" s="151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2:34" x14ac:dyDescent="0.35">
      <c r="B9" s="171">
        <v>44337</v>
      </c>
      <c r="C9" s="172">
        <v>13199.220000000001</v>
      </c>
      <c r="D9" s="173"/>
      <c r="E9" s="174">
        <v>-2.4299999999999999E-2</v>
      </c>
      <c r="F9" s="153">
        <f t="shared" ref="F9:F17" si="0">+E9*C9</f>
        <v>-320.74104599999998</v>
      </c>
      <c r="G9" s="152">
        <f>+H9/C9</f>
        <v>-0.56987412771360724</v>
      </c>
      <c r="H9" s="153">
        <v>-7521.8939840000003</v>
      </c>
      <c r="I9" s="105"/>
      <c r="J9" s="105"/>
      <c r="K9" s="105"/>
      <c r="L9" s="105"/>
      <c r="M9" s="105"/>
      <c r="N9" s="105"/>
      <c r="O9" s="151"/>
      <c r="P9" s="151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</row>
    <row r="10" spans="2:34" x14ac:dyDescent="0.35">
      <c r="B10" s="171">
        <v>44368</v>
      </c>
      <c r="C10" s="172">
        <v>6027.24</v>
      </c>
      <c r="D10" s="173"/>
      <c r="E10" s="174">
        <v>-2.4299999999999999E-2</v>
      </c>
      <c r="F10" s="153">
        <f t="shared" si="0"/>
        <v>-146.46193199999999</v>
      </c>
      <c r="G10" s="152">
        <f>+H10/C10</f>
        <v>-0.66183681552418694</v>
      </c>
      <c r="H10" s="153">
        <v>-3989.0493280000005</v>
      </c>
      <c r="I10" s="105"/>
      <c r="J10" s="105"/>
      <c r="K10" s="105"/>
      <c r="L10" s="105"/>
      <c r="M10" s="105"/>
      <c r="N10" s="105"/>
      <c r="O10" s="151"/>
      <c r="P10" s="151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</row>
    <row r="11" spans="2:34" x14ac:dyDescent="0.35">
      <c r="B11" s="171">
        <v>44398</v>
      </c>
      <c r="C11" s="172">
        <v>4974.5</v>
      </c>
      <c r="D11" s="173"/>
      <c r="E11" s="174">
        <v>-2.4299999999999999E-2</v>
      </c>
      <c r="F11" s="153">
        <f t="shared" si="0"/>
        <v>-120.88034999999999</v>
      </c>
      <c r="G11" s="152">
        <f>+H11/C11</f>
        <v>-0.65875694039601973</v>
      </c>
      <c r="H11" s="153">
        <v>-3276.9864000000002</v>
      </c>
      <c r="I11" s="105"/>
      <c r="J11" s="105"/>
      <c r="K11" s="105"/>
      <c r="L11" s="105"/>
      <c r="M11" s="105"/>
      <c r="N11" s="105"/>
      <c r="O11" s="151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</row>
    <row r="12" spans="2:34" x14ac:dyDescent="0.35">
      <c r="B12" s="171">
        <v>44429</v>
      </c>
      <c r="C12" s="172">
        <v>3740.1</v>
      </c>
      <c r="D12" s="173"/>
      <c r="E12" s="174">
        <v>-2.4299999999999999E-2</v>
      </c>
      <c r="F12" s="153">
        <f t="shared" si="0"/>
        <v>-90.884429999999995</v>
      </c>
      <c r="G12" s="152">
        <v>-0.65869999999999995</v>
      </c>
      <c r="H12" s="153">
        <f t="shared" ref="H12:H27" si="1">+G12*C12</f>
        <v>-2463.6038699999999</v>
      </c>
      <c r="I12" s="152">
        <f>+J12/C12</f>
        <v>0.43548458597363704</v>
      </c>
      <c r="J12" s="153">
        <v>1628.7558999999999</v>
      </c>
      <c r="K12" s="105"/>
      <c r="L12" s="105"/>
      <c r="M12" s="105"/>
      <c r="N12" s="105"/>
      <c r="O12" s="151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</row>
    <row r="13" spans="2:34" x14ac:dyDescent="0.35">
      <c r="B13" s="171">
        <v>44460</v>
      </c>
      <c r="C13" s="172">
        <v>3358.78</v>
      </c>
      <c r="D13" s="173"/>
      <c r="E13" s="174">
        <v>-2.4299999999999999E-2</v>
      </c>
      <c r="F13" s="153">
        <f t="shared" si="0"/>
        <v>-81.618353999999997</v>
      </c>
      <c r="G13" s="152">
        <v>-0.65869999999999995</v>
      </c>
      <c r="H13" s="153">
        <f t="shared" si="1"/>
        <v>-2212.428386</v>
      </c>
      <c r="I13" s="152">
        <f>+J13/C13</f>
        <v>0.62796849451288861</v>
      </c>
      <c r="J13" s="153">
        <v>2109.20802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2:34" x14ac:dyDescent="0.35">
      <c r="B14" s="171">
        <v>44490</v>
      </c>
      <c r="C14" s="172">
        <v>7729.99</v>
      </c>
      <c r="D14" s="173"/>
      <c r="E14" s="174">
        <v>-2.4299999999999999E-2</v>
      </c>
      <c r="F14" s="153">
        <f t="shared" si="0"/>
        <v>-187.83875699999999</v>
      </c>
      <c r="G14" s="152">
        <v>-0.65869999999999995</v>
      </c>
      <c r="H14" s="153">
        <f t="shared" si="1"/>
        <v>-5091.7444129999994</v>
      </c>
      <c r="I14" s="152">
        <f>+J14/C14</f>
        <v>0.62238041834465496</v>
      </c>
      <c r="J14" s="153">
        <v>4810.9944099999993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</row>
    <row r="15" spans="2:34" x14ac:dyDescent="0.35">
      <c r="B15" s="171">
        <v>44521</v>
      </c>
      <c r="C15" s="172">
        <v>25875.090000000004</v>
      </c>
      <c r="D15" s="173"/>
      <c r="E15" s="174">
        <v>-2.4299999999999999E-2</v>
      </c>
      <c r="F15" s="153">
        <f t="shared" si="0"/>
        <v>-628.76468700000009</v>
      </c>
      <c r="G15" s="152">
        <v>-0.65869999999999995</v>
      </c>
      <c r="H15" s="153">
        <f t="shared" si="1"/>
        <v>-17043.921783000002</v>
      </c>
      <c r="I15" s="152">
        <v>0.62260000000000004</v>
      </c>
      <c r="J15" s="153">
        <f t="shared" ref="J15:J27" si="2">C15*I15</f>
        <v>16109.831034000003</v>
      </c>
      <c r="K15" s="152">
        <f>+L15/C15</f>
        <v>0.17929040772418559</v>
      </c>
      <c r="L15" s="153">
        <f>+'[3]Month Rates Portion Breakout'!$AI$8+'[3]Month Rates Portion Breakout'!$AI$9</f>
        <v>4639.1554359999982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2:34" x14ac:dyDescent="0.35">
      <c r="B16" s="171">
        <v>44551</v>
      </c>
      <c r="C16" s="172">
        <v>24108.559999999998</v>
      </c>
      <c r="D16" s="173"/>
      <c r="E16" s="174">
        <v>-2.4299999999999999E-2</v>
      </c>
      <c r="F16" s="153">
        <f t="shared" si="0"/>
        <v>-585.83800799999995</v>
      </c>
      <c r="G16" s="152">
        <v>-0.65869999999999995</v>
      </c>
      <c r="H16" s="153">
        <f t="shared" si="1"/>
        <v>-15880.308471999997</v>
      </c>
      <c r="I16" s="152">
        <v>0.62260000000000004</v>
      </c>
      <c r="J16" s="153">
        <f t="shared" si="2"/>
        <v>15009.989455999999</v>
      </c>
      <c r="K16" s="152">
        <f>+L16/C16</f>
        <v>0.18175108857600772</v>
      </c>
      <c r="L16" s="153">
        <f>+'[3]Month Rates Portion Breakout'!$AJ$8+'[3]Month Rates Portion Breakout'!$AJ$9</f>
        <v>4381.7570239999959</v>
      </c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</row>
    <row r="17" spans="2:34" x14ac:dyDescent="0.35">
      <c r="B17" s="171">
        <v>44583</v>
      </c>
      <c r="C17" s="166">
        <v>52680.03</v>
      </c>
      <c r="D17" s="165">
        <f>SUM(C6:C17)</f>
        <v>215231.74000000002</v>
      </c>
      <c r="E17" s="174">
        <v>-2.4299999999999999E-2</v>
      </c>
      <c r="F17" s="153">
        <f t="shared" si="0"/>
        <v>-1280.1247289999999</v>
      </c>
      <c r="G17" s="152">
        <v>-0.65869999999999995</v>
      </c>
      <c r="H17" s="153">
        <f t="shared" si="1"/>
        <v>-34700.335760999995</v>
      </c>
      <c r="I17" s="152">
        <v>0.62260000000000004</v>
      </c>
      <c r="J17" s="153">
        <f t="shared" si="2"/>
        <v>32798.586678</v>
      </c>
      <c r="K17" s="152">
        <f>+L17/C17</f>
        <v>0.18481260948408709</v>
      </c>
      <c r="L17" s="153">
        <f>+'[3]Month Rates Portion Breakout'!$AK$8+'[3]Month Rates Portion Breakout'!$AK$9</f>
        <v>9735.933811999992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</row>
    <row r="18" spans="2:34" x14ac:dyDescent="0.35">
      <c r="B18" s="171">
        <v>44614</v>
      </c>
      <c r="C18" s="172">
        <v>28941.47</v>
      </c>
      <c r="D18" s="168"/>
      <c r="E18" s="152"/>
      <c r="F18" s="175"/>
      <c r="G18" s="152">
        <v>-0.65869999999999995</v>
      </c>
      <c r="H18" s="153">
        <f t="shared" si="1"/>
        <v>-19063.746288999999</v>
      </c>
      <c r="I18" s="152">
        <v>0.62260000000000004</v>
      </c>
      <c r="J18" s="153">
        <f t="shared" si="2"/>
        <v>18018.959222000001</v>
      </c>
      <c r="K18" s="152">
        <v>0.18490000000000001</v>
      </c>
      <c r="L18" s="153">
        <f t="shared" ref="L18:L27" si="3">C18*K18</f>
        <v>5351.2778030000009</v>
      </c>
      <c r="M18" s="152">
        <f t="shared" ref="M18:M27" si="4">+N18/C18</f>
        <v>1.9385651938204764E-2</v>
      </c>
      <c r="N18" s="153">
        <f>+'[3]Month Rates Portion Breakout'!$AM$8+'[3]Month Rates Portion Breakout'!$AM$9</f>
        <v>561.04926399999511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</row>
    <row r="19" spans="2:34" x14ac:dyDescent="0.35">
      <c r="B19" s="171">
        <v>44642</v>
      </c>
      <c r="C19" s="172">
        <v>27834.39</v>
      </c>
      <c r="D19" s="168"/>
      <c r="E19" s="152"/>
      <c r="F19" s="175"/>
      <c r="G19" s="152">
        <v>-0.65869999999999995</v>
      </c>
      <c r="H19" s="153">
        <f t="shared" si="1"/>
        <v>-18334.512692999997</v>
      </c>
      <c r="I19" s="152">
        <v>0.62260000000000004</v>
      </c>
      <c r="J19" s="153">
        <f t="shared" si="2"/>
        <v>17329.691214000002</v>
      </c>
      <c r="K19" s="152">
        <v>0.18490000000000001</v>
      </c>
      <c r="L19" s="153">
        <f t="shared" si="3"/>
        <v>5146.5787110000001</v>
      </c>
      <c r="M19" s="152">
        <f t="shared" si="4"/>
        <v>1.6038891745067754E-2</v>
      </c>
      <c r="N19" s="153">
        <f>+'[3]Month Rates Portion Breakout'!$AN$8+'[3]Month Rates Portion Breakout'!$AN$9</f>
        <v>446.43276799999643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</row>
    <row r="20" spans="2:34" x14ac:dyDescent="0.35">
      <c r="B20" s="171">
        <v>44673</v>
      </c>
      <c r="C20" s="166">
        <v>15037.710000000001</v>
      </c>
      <c r="D20" s="176">
        <f>SUM(C9:C20)</f>
        <v>213507.08</v>
      </c>
      <c r="E20" s="152"/>
      <c r="F20" s="175"/>
      <c r="G20" s="152">
        <v>-0.65869999999999995</v>
      </c>
      <c r="H20" s="153">
        <f t="shared" si="1"/>
        <v>-9905.3395770000006</v>
      </c>
      <c r="I20" s="152">
        <v>0.62260000000000004</v>
      </c>
      <c r="J20" s="153">
        <f t="shared" si="2"/>
        <v>9362.4782460000006</v>
      </c>
      <c r="K20" s="152">
        <v>0.18490000000000001</v>
      </c>
      <c r="L20" s="153">
        <f t="shared" si="3"/>
        <v>2780.4725790000002</v>
      </c>
      <c r="M20" s="152">
        <f t="shared" si="4"/>
        <v>1.6042918236885848E-2</v>
      </c>
      <c r="N20" s="153">
        <f>+'[3]Month Rates Portion Breakout'!$AO$8+'[3]Month Rates Portion Breakout'!$AO$9</f>
        <v>241.24875200000068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  <row r="21" spans="2:34" x14ac:dyDescent="0.35">
      <c r="B21" s="171">
        <v>44703</v>
      </c>
      <c r="C21" s="172">
        <v>10784.29</v>
      </c>
      <c r="D21" s="176"/>
      <c r="E21" s="152"/>
      <c r="F21" s="175"/>
      <c r="G21" s="152">
        <v>-0.65869999999999995</v>
      </c>
      <c r="H21" s="153">
        <f t="shared" si="1"/>
        <v>-7103.6118230000002</v>
      </c>
      <c r="I21" s="152">
        <v>0.62260000000000004</v>
      </c>
      <c r="J21" s="153">
        <f t="shared" si="2"/>
        <v>6714.2989540000008</v>
      </c>
      <c r="K21" s="152">
        <v>0.18490000000000001</v>
      </c>
      <c r="L21" s="153">
        <f t="shared" si="3"/>
        <v>1994.0152210000003</v>
      </c>
      <c r="M21" s="152">
        <f t="shared" si="4"/>
        <v>1.5957253375048212E-2</v>
      </c>
      <c r="N21" s="153">
        <f>+'[3]Month Rates Portion Breakout'!$AQ$8+'[3]Month Rates Portion Breakout'!$AQ$9</f>
        <v>172.08764799999869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</row>
    <row r="22" spans="2:34" x14ac:dyDescent="0.35">
      <c r="B22" s="171">
        <v>44734</v>
      </c>
      <c r="C22" s="172">
        <v>4277.21</v>
      </c>
      <c r="D22" s="176"/>
      <c r="E22" s="152"/>
      <c r="F22" s="175"/>
      <c r="G22" s="152">
        <v>-0.65869999999999995</v>
      </c>
      <c r="H22" s="153">
        <f t="shared" si="1"/>
        <v>-2817.3982269999997</v>
      </c>
      <c r="I22" s="152">
        <v>0.62260000000000004</v>
      </c>
      <c r="J22" s="153">
        <f t="shared" si="2"/>
        <v>2662.9909460000003</v>
      </c>
      <c r="K22" s="152">
        <v>0.18490000000000001</v>
      </c>
      <c r="L22" s="153">
        <f t="shared" si="3"/>
        <v>790.85612900000001</v>
      </c>
      <c r="M22" s="152">
        <f t="shared" si="4"/>
        <v>1.6361401941919946E-2</v>
      </c>
      <c r="N22" s="153">
        <f>+'[3]Month Rates Portion Breakout'!$AR$8+'[3]Month Rates Portion Breakout'!$AR$9</f>
        <v>69.981151999999412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</row>
    <row r="23" spans="2:34" x14ac:dyDescent="0.35">
      <c r="B23" s="171">
        <v>44764</v>
      </c>
      <c r="C23" s="166">
        <v>4019.79</v>
      </c>
      <c r="D23" s="176"/>
      <c r="E23" s="152"/>
      <c r="F23" s="176"/>
      <c r="G23" s="152">
        <v>-0.65869999999999995</v>
      </c>
      <c r="H23" s="153">
        <f t="shared" si="1"/>
        <v>-2647.8356729999996</v>
      </c>
      <c r="I23" s="152">
        <v>0.62260000000000004</v>
      </c>
      <c r="J23" s="153">
        <f t="shared" si="2"/>
        <v>2502.721254</v>
      </c>
      <c r="K23" s="152">
        <v>0.18490000000000001</v>
      </c>
      <c r="L23" s="153">
        <f t="shared" si="3"/>
        <v>743.25917100000004</v>
      </c>
      <c r="M23" s="152">
        <f t="shared" si="4"/>
        <v>1.6240959851136369E-2</v>
      </c>
      <c r="N23" s="153">
        <f>+'[3]Month Rates Portion Breakout'!$AS$8+'[3]Month Rates Portion Breakout'!$AS$9</f>
        <v>65.28524799999947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</row>
    <row r="24" spans="2:34" x14ac:dyDescent="0.35">
      <c r="B24" s="171">
        <v>44795</v>
      </c>
      <c r="C24" s="172">
        <v>496</v>
      </c>
      <c r="D24" s="176"/>
      <c r="E24" s="152"/>
      <c r="F24" s="176"/>
      <c r="G24" s="152">
        <v>-0.65869999999999995</v>
      </c>
      <c r="H24" s="153">
        <f t="shared" si="1"/>
        <v>-326.71519999999998</v>
      </c>
      <c r="I24" s="152">
        <v>0.62260000000000004</v>
      </c>
      <c r="J24" s="153">
        <f t="shared" si="2"/>
        <v>308.80960000000005</v>
      </c>
      <c r="K24" s="152">
        <v>0.18490000000000001</v>
      </c>
      <c r="L24" s="153">
        <f t="shared" si="3"/>
        <v>91.710400000000007</v>
      </c>
      <c r="M24" s="152">
        <f t="shared" si="4"/>
        <v>2.6784677419354721E-2</v>
      </c>
      <c r="N24" s="153">
        <f>+'[3]Month Rates Portion Breakout'!$AU$8+'[3]Month Rates Portion Breakout'!$AU$9</f>
        <v>13.285199999999941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</row>
    <row r="25" spans="2:34" x14ac:dyDescent="0.35">
      <c r="B25" s="171">
        <v>44826</v>
      </c>
      <c r="C25" s="172">
        <v>92</v>
      </c>
      <c r="D25" s="176"/>
      <c r="E25" s="152"/>
      <c r="F25" s="176"/>
      <c r="G25" s="152">
        <v>-0.65869999999999995</v>
      </c>
      <c r="H25" s="153">
        <f t="shared" si="1"/>
        <v>-60.600399999999993</v>
      </c>
      <c r="I25" s="152">
        <v>0.62260000000000004</v>
      </c>
      <c r="J25" s="153">
        <f t="shared" si="2"/>
        <v>57.279200000000003</v>
      </c>
      <c r="K25" s="152">
        <v>0.18490000000000001</v>
      </c>
      <c r="L25" s="153">
        <f t="shared" si="3"/>
        <v>17.0108</v>
      </c>
      <c r="M25" s="152">
        <f t="shared" si="4"/>
        <v>-0.31303913043478276</v>
      </c>
      <c r="N25" s="153">
        <f>+'[3]Month Rates Portion Breakout'!$AV$8+'[3]Month Rates Portion Breakout'!$AV$9</f>
        <v>-28.799600000000012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</row>
    <row r="26" spans="2:34" x14ac:dyDescent="0.35">
      <c r="B26" s="171">
        <v>44856</v>
      </c>
      <c r="C26" s="172">
        <v>3</v>
      </c>
      <c r="D26" s="176"/>
      <c r="E26" s="152"/>
      <c r="F26" s="176"/>
      <c r="G26" s="152">
        <v>-0.65869999999999995</v>
      </c>
      <c r="H26" s="153">
        <f t="shared" si="1"/>
        <v>-1.9760999999999997</v>
      </c>
      <c r="I26" s="152">
        <v>0.62260000000000004</v>
      </c>
      <c r="J26" s="153">
        <f t="shared" si="2"/>
        <v>1.8678000000000001</v>
      </c>
      <c r="K26" s="152">
        <v>0.18490000000000001</v>
      </c>
      <c r="L26" s="153">
        <f t="shared" si="3"/>
        <v>0.55469999999999997</v>
      </c>
      <c r="M26" s="152">
        <f t="shared" si="4"/>
        <v>-2.1333333333334731E-3</v>
      </c>
      <c r="N26" s="153">
        <f>+'[3]Month Rates Portion Breakout'!$AW$8+'[3]Month Rates Portion Breakout'!$AW$9</f>
        <v>-6.4000000000004192E-3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</row>
    <row r="27" spans="2:34" x14ac:dyDescent="0.35">
      <c r="B27" s="171">
        <v>44887</v>
      </c>
      <c r="C27" s="172">
        <v>-4</v>
      </c>
      <c r="D27" s="176"/>
      <c r="E27" s="152"/>
      <c r="F27" s="176"/>
      <c r="G27" s="152">
        <v>-0.65869999999999995</v>
      </c>
      <c r="H27" s="153">
        <f t="shared" si="1"/>
        <v>2.6347999999999998</v>
      </c>
      <c r="I27" s="152">
        <v>0.62260000000000004</v>
      </c>
      <c r="J27" s="153">
        <f t="shared" si="2"/>
        <v>-2.4904000000000002</v>
      </c>
      <c r="K27" s="152">
        <v>0.18490000000000001</v>
      </c>
      <c r="L27" s="153">
        <f t="shared" si="3"/>
        <v>-0.73960000000000004</v>
      </c>
      <c r="M27" s="152">
        <f t="shared" si="4"/>
        <v>1.6199999999999878E-2</v>
      </c>
      <c r="N27" s="153">
        <f>+'[3]Month Rates Portion Breakout'!$AY$8+'[3]Month Rates Portion Breakout'!$AY$9</f>
        <v>-6.4799999999999511E-2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</row>
    <row r="28" spans="2:34" x14ac:dyDescent="0.35">
      <c r="B28" s="105"/>
      <c r="C28" s="165"/>
      <c r="D28" s="168"/>
      <c r="E28" s="152"/>
      <c r="F28" s="177"/>
      <c r="G28" s="105"/>
      <c r="H28" s="105"/>
      <c r="I28" s="105"/>
      <c r="J28" s="105"/>
      <c r="K28" s="152"/>
      <c r="L28" s="153"/>
      <c r="M28" s="152"/>
      <c r="N28" s="153"/>
      <c r="O28" s="105"/>
      <c r="P28" s="105"/>
      <c r="Q28" s="105"/>
      <c r="R28" s="153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</row>
    <row r="29" spans="2:34" x14ac:dyDescent="0.35">
      <c r="B29" s="105"/>
      <c r="C29" s="165" t="s">
        <v>40</v>
      </c>
      <c r="D29" s="168"/>
      <c r="E29" s="152"/>
      <c r="F29" s="154">
        <f>SUM(F6:F17)</f>
        <v>-5314.4395010000007</v>
      </c>
      <c r="G29" s="105"/>
      <c r="H29" s="154">
        <f>SUM(H9:H27)</f>
        <v>-152439.37357900001</v>
      </c>
      <c r="I29" s="105"/>
      <c r="J29" s="154">
        <f>SUM(J12:J27)</f>
        <v>129423.97153400003</v>
      </c>
      <c r="K29" s="152"/>
      <c r="L29" s="153">
        <f>SUM(L15:L27)</f>
        <v>35671.842185999987</v>
      </c>
      <c r="M29" s="152"/>
      <c r="N29" s="153">
        <f>SUM(N18:N27)</f>
        <v>1540.4992319999897</v>
      </c>
      <c r="O29" s="105"/>
      <c r="P29" s="153">
        <v>0</v>
      </c>
      <c r="Q29" s="105"/>
      <c r="R29" s="153">
        <v>0</v>
      </c>
      <c r="S29" s="105"/>
      <c r="T29" s="153">
        <v>0</v>
      </c>
      <c r="U29" s="105"/>
      <c r="V29" s="153">
        <v>0</v>
      </c>
      <c r="W29" s="105"/>
      <c r="X29" s="153">
        <v>0</v>
      </c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</row>
    <row r="30" spans="2:34" x14ac:dyDescent="0.35">
      <c r="B30" s="105" t="s">
        <v>0</v>
      </c>
      <c r="C30" s="165"/>
      <c r="D30" s="168"/>
      <c r="E30" s="152"/>
      <c r="F30" s="178">
        <v>5177.3571426400049</v>
      </c>
      <c r="G30" s="105"/>
      <c r="H30" s="155">
        <v>134715.63557519394</v>
      </c>
      <c r="I30" s="105"/>
      <c r="J30" s="155">
        <v>-130327.36575568101</v>
      </c>
      <c r="K30" s="152"/>
      <c r="L30" s="156">
        <v>-39388.258022172398</v>
      </c>
      <c r="M30" s="152"/>
      <c r="N30" s="156">
        <v>-3442.3332007599302</v>
      </c>
      <c r="O30" s="105"/>
      <c r="P30" s="155">
        <v>190259.95999999996</v>
      </c>
      <c r="Q30" s="157"/>
      <c r="R30" s="155">
        <v>-349235.31000000006</v>
      </c>
      <c r="S30" s="157"/>
      <c r="T30" s="155">
        <v>-137403.64000000001</v>
      </c>
      <c r="U30" s="105"/>
      <c r="V30" s="155">
        <v>103612.60000000002</v>
      </c>
      <c r="W30" s="105"/>
      <c r="X30" s="155">
        <v>81231.790000000008</v>
      </c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</row>
    <row r="31" spans="2:34" x14ac:dyDescent="0.35">
      <c r="B31" s="105" t="s">
        <v>39</v>
      </c>
      <c r="C31" s="105"/>
      <c r="D31" s="105"/>
      <c r="E31" s="152"/>
      <c r="F31" s="154">
        <f>+F29+F30</f>
        <v>-137.08235835999585</v>
      </c>
      <c r="G31" s="105"/>
      <c r="H31" s="154">
        <f>+H29+H30</f>
        <v>-17723.738003806066</v>
      </c>
      <c r="I31" s="105"/>
      <c r="J31" s="154">
        <f>+J29+J30</f>
        <v>-903.39422168098099</v>
      </c>
      <c r="K31" s="105"/>
      <c r="L31" s="154">
        <f>+L29+L30</f>
        <v>-3716.4158361724112</v>
      </c>
      <c r="M31" s="152"/>
      <c r="N31" s="154">
        <f>+N29+N30</f>
        <v>-1901.8339687599405</v>
      </c>
      <c r="O31" s="105"/>
      <c r="P31" s="154">
        <f>+P29+P30</f>
        <v>190259.95999999996</v>
      </c>
      <c r="Q31" s="105"/>
      <c r="R31" s="154">
        <f>+R29+R30</f>
        <v>-349235.31000000006</v>
      </c>
      <c r="S31" s="105"/>
      <c r="T31" s="154">
        <f>+T29+T30</f>
        <v>-137403.64000000001</v>
      </c>
      <c r="U31" s="151"/>
      <c r="V31" s="154">
        <f>+V29+V30</f>
        <v>103612.60000000002</v>
      </c>
      <c r="W31" s="151"/>
      <c r="X31" s="154">
        <f>+X29+X30</f>
        <v>81231.790000000008</v>
      </c>
      <c r="Y31" s="158">
        <f>SUM(F31:T31)</f>
        <v>-320761.45438877947</v>
      </c>
      <c r="Z31" s="105" t="s">
        <v>38</v>
      </c>
      <c r="AA31" s="105"/>
      <c r="AB31" s="105"/>
      <c r="AC31" s="105"/>
      <c r="AD31" s="105"/>
      <c r="AE31" s="105"/>
      <c r="AF31" s="105"/>
      <c r="AG31" s="105"/>
      <c r="AH31" s="105"/>
    </row>
    <row r="32" spans="2:34" ht="16" x14ac:dyDescent="0.5">
      <c r="B32" s="105"/>
      <c r="C32" s="105"/>
      <c r="D32" s="105"/>
      <c r="E32" s="152"/>
      <c r="F32" s="158"/>
      <c r="G32" s="105"/>
      <c r="H32" s="105"/>
      <c r="I32" s="105"/>
      <c r="J32" s="105"/>
      <c r="K32" s="105"/>
      <c r="L32" s="105"/>
      <c r="M32" s="152"/>
      <c r="N32" s="153"/>
      <c r="O32" s="105"/>
      <c r="P32" s="159" t="s">
        <v>37</v>
      </c>
      <c r="Q32" s="105"/>
      <c r="R32" s="159" t="s">
        <v>36</v>
      </c>
      <c r="S32" s="105"/>
      <c r="T32" s="159" t="s">
        <v>35</v>
      </c>
      <c r="U32" s="151"/>
      <c r="V32" s="159" t="s">
        <v>34</v>
      </c>
      <c r="W32" s="151"/>
      <c r="X32" s="159" t="s">
        <v>33</v>
      </c>
      <c r="Y32" s="160">
        <v>-228.45</v>
      </c>
      <c r="Z32" s="105" t="s">
        <v>46</v>
      </c>
      <c r="AA32" s="105"/>
      <c r="AB32" s="105"/>
      <c r="AC32" s="105"/>
      <c r="AD32" s="105"/>
      <c r="AE32" s="105"/>
      <c r="AF32" s="105"/>
      <c r="AG32" s="105"/>
      <c r="AH32" s="105"/>
    </row>
    <row r="33" spans="2:42" ht="16" x14ac:dyDescent="0.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52"/>
      <c r="N33" s="153"/>
      <c r="O33" s="105"/>
      <c r="P33" s="105"/>
      <c r="Q33" s="105"/>
      <c r="R33" s="105"/>
      <c r="S33" s="105"/>
      <c r="T33" s="105"/>
      <c r="U33" s="151"/>
      <c r="V33" s="158" t="s">
        <v>32</v>
      </c>
      <c r="W33" s="151"/>
      <c r="X33" s="158" t="s">
        <v>32</v>
      </c>
      <c r="Y33" s="161">
        <f>+Y31+Y32</f>
        <v>-320989.90438877948</v>
      </c>
      <c r="Z33" s="105"/>
      <c r="AA33" s="105"/>
      <c r="AB33" s="105"/>
      <c r="AC33" s="105"/>
      <c r="AD33" s="105"/>
      <c r="AE33" s="105"/>
      <c r="AF33" s="105"/>
      <c r="AG33" s="105"/>
      <c r="AH33" s="105"/>
    </row>
    <row r="34" spans="2:42" x14ac:dyDescent="0.35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3"/>
      <c r="V34" s="164"/>
      <c r="W34" s="163"/>
      <c r="X34" s="164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65"/>
      <c r="AJ34" s="65"/>
      <c r="AK34" s="65"/>
      <c r="AL34" s="65"/>
      <c r="AM34" s="65"/>
      <c r="AN34" s="65"/>
      <c r="AO34" s="65"/>
      <c r="AP34" s="65"/>
    </row>
    <row r="35" spans="2:42" x14ac:dyDescent="0.35">
      <c r="B35" s="65"/>
      <c r="C35" s="65"/>
      <c r="D35" s="65"/>
      <c r="E35" s="65"/>
      <c r="F35" s="65"/>
      <c r="G35" s="65"/>
      <c r="H35" s="65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3"/>
      <c r="V35" s="164"/>
      <c r="W35" s="163"/>
      <c r="X35" s="164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65"/>
      <c r="AJ35" s="65"/>
      <c r="AK35" s="65"/>
      <c r="AL35" s="65"/>
      <c r="AM35" s="65"/>
      <c r="AN35" s="65"/>
      <c r="AO35" s="65"/>
      <c r="AP35" s="65"/>
    </row>
    <row r="36" spans="2:42" x14ac:dyDescent="0.35">
      <c r="B36" s="54"/>
      <c r="C36" s="68"/>
      <c r="D36" s="6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  <row r="37" spans="2:42" x14ac:dyDescent="0.35">
      <c r="B37" s="54"/>
      <c r="C37" s="48"/>
      <c r="D37" s="5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85"/>
      <c r="V37" s="79"/>
      <c r="W37" s="85"/>
      <c r="X37" s="79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</row>
    <row r="38" spans="2:42" x14ac:dyDescent="0.35">
      <c r="B38" s="72"/>
      <c r="C38" s="76"/>
      <c r="D38" s="54"/>
      <c r="E38" s="66"/>
      <c r="F38" s="66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85"/>
      <c r="V38" s="79"/>
      <c r="W38" s="85"/>
      <c r="X38" s="79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 spans="2:42" x14ac:dyDescent="0.35">
      <c r="B39" s="54"/>
      <c r="C39" s="76"/>
      <c r="D39" s="54"/>
      <c r="E39" s="63"/>
      <c r="F39" s="62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85"/>
      <c r="V39" s="79"/>
      <c r="W39" s="85"/>
      <c r="X39" s="79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 spans="2:42" x14ac:dyDescent="0.35">
      <c r="B40" s="53"/>
      <c r="C40" s="55"/>
      <c r="D40" s="54"/>
      <c r="E40" s="74"/>
      <c r="F40" s="49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 spans="2:42" x14ac:dyDescent="0.35">
      <c r="B41" s="53"/>
      <c r="C41" s="55"/>
      <c r="D41" s="54"/>
      <c r="E41" s="74"/>
      <c r="F41" s="49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79"/>
      <c r="W41" s="65"/>
      <c r="X41" s="79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 spans="2:42" x14ac:dyDescent="0.35">
      <c r="B42" s="53"/>
      <c r="C42" s="55"/>
      <c r="D42" s="54"/>
      <c r="E42" s="74"/>
      <c r="F42" s="49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 spans="2:42" x14ac:dyDescent="0.35">
      <c r="B43" s="53"/>
      <c r="C43" s="55"/>
      <c r="D43" s="54"/>
      <c r="E43" s="74"/>
      <c r="F43" s="49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 spans="2:42" x14ac:dyDescent="0.35">
      <c r="B44" s="53"/>
      <c r="C44" s="55"/>
      <c r="D44" s="54"/>
      <c r="E44" s="74"/>
      <c r="F44" s="49"/>
      <c r="G44" s="65"/>
      <c r="H44" s="65"/>
      <c r="I44" s="65"/>
      <c r="J44" s="82"/>
      <c r="K44" s="84"/>
      <c r="L44" s="83"/>
      <c r="M44" s="78"/>
      <c r="N44" s="5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spans="2:42" x14ac:dyDescent="0.35">
      <c r="B45" s="53"/>
      <c r="C45" s="55"/>
      <c r="D45" s="54"/>
      <c r="E45" s="74"/>
      <c r="F45" s="49"/>
      <c r="G45" s="65"/>
      <c r="H45" s="65"/>
      <c r="I45" s="65"/>
      <c r="J45" s="82"/>
      <c r="K45" s="84"/>
      <c r="L45" s="83"/>
      <c r="M45" s="78"/>
      <c r="N45" s="56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spans="2:42" x14ac:dyDescent="0.35">
      <c r="B46" s="53"/>
      <c r="C46" s="55"/>
      <c r="D46" s="54"/>
      <c r="E46" s="74"/>
      <c r="F46" s="49"/>
      <c r="G46" s="65"/>
      <c r="H46" s="65"/>
      <c r="I46" s="65"/>
      <c r="J46" s="82"/>
      <c r="K46" s="81"/>
      <c r="L46" s="81"/>
      <c r="M46" s="78"/>
      <c r="N46" s="80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 spans="2:42" x14ac:dyDescent="0.35">
      <c r="B47" s="53"/>
      <c r="C47" s="55"/>
      <c r="D47" s="54"/>
      <c r="E47" s="74"/>
      <c r="F47" s="49"/>
      <c r="G47" s="65"/>
      <c r="H47" s="65"/>
      <c r="I47" s="65"/>
      <c r="J47" s="65"/>
      <c r="K47" s="65"/>
      <c r="L47" s="65"/>
      <c r="M47" s="65"/>
      <c r="N47" s="79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 spans="2:42" x14ac:dyDescent="0.35">
      <c r="B48" s="53"/>
      <c r="C48" s="55"/>
      <c r="D48" s="54"/>
      <c r="E48" s="74"/>
      <c r="F48" s="49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 spans="2:42" x14ac:dyDescent="0.35">
      <c r="B49" s="53"/>
      <c r="C49" s="55"/>
      <c r="D49" s="54"/>
      <c r="E49" s="74"/>
      <c r="F49" s="49"/>
      <c r="G49" s="65"/>
      <c r="H49" s="65"/>
      <c r="I49" s="65"/>
      <c r="J49" s="65"/>
      <c r="K49" s="65"/>
      <c r="L49" s="65"/>
      <c r="M49" s="65"/>
      <c r="N49" s="79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 spans="2:42" x14ac:dyDescent="0.35">
      <c r="B50" s="53"/>
      <c r="C50" s="55"/>
      <c r="D50" s="54"/>
      <c r="E50" s="74"/>
      <c r="F50" s="49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 spans="2:42" x14ac:dyDescent="0.35">
      <c r="B51" s="53"/>
      <c r="C51" s="55"/>
      <c r="D51" s="54"/>
      <c r="E51" s="74"/>
      <c r="F51" s="49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 spans="2:42" x14ac:dyDescent="0.3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 spans="2:42" x14ac:dyDescent="0.3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 spans="2:42" x14ac:dyDescent="0.3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</row>
    <row r="55" spans="2:42" x14ac:dyDescent="0.35">
      <c r="B55" s="54"/>
      <c r="C55" s="48"/>
      <c r="D55" s="54"/>
      <c r="E55" s="71"/>
      <c r="F55" s="77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</row>
    <row r="56" spans="2:42" x14ac:dyDescent="0.35">
      <c r="B56" s="54"/>
      <c r="C56" s="76"/>
      <c r="D56" s="54"/>
      <c r="E56" s="71"/>
      <c r="F56" s="7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</row>
    <row r="57" spans="2:42" x14ac:dyDescent="0.35">
      <c r="B57" s="54"/>
      <c r="C57" s="48"/>
      <c r="D57" s="54"/>
      <c r="E57" s="71"/>
      <c r="F57" s="54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</row>
    <row r="58" spans="2:42" x14ac:dyDescent="0.35">
      <c r="B58" s="72"/>
      <c r="C58" s="48"/>
      <c r="D58" s="54"/>
      <c r="E58" s="71"/>
      <c r="F58" s="73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</row>
    <row r="59" spans="2:42" x14ac:dyDescent="0.35">
      <c r="B59" s="72"/>
      <c r="C59" s="48"/>
      <c r="D59" s="54"/>
      <c r="E59" s="71"/>
      <c r="F59" s="5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</row>
    <row r="60" spans="2:42" x14ac:dyDescent="0.35">
      <c r="B60" s="72"/>
      <c r="C60" s="48"/>
      <c r="D60" s="54"/>
      <c r="E60" s="71"/>
      <c r="F60" s="70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</row>
    <row r="61" spans="2:42" x14ac:dyDescent="0.35">
      <c r="B61" s="72"/>
      <c r="C61" s="48"/>
      <c r="D61" s="54"/>
      <c r="E61" s="71"/>
      <c r="F61" s="70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</row>
    <row r="62" spans="2:42" x14ac:dyDescent="0.35">
      <c r="B62" s="54"/>
      <c r="C62" s="68"/>
      <c r="D62" s="67"/>
      <c r="E62" s="66"/>
      <c r="F62" s="66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</row>
    <row r="63" spans="2:42" x14ac:dyDescent="0.35">
      <c r="B63" s="54"/>
      <c r="C63" s="48"/>
      <c r="D63" s="54"/>
      <c r="E63" s="63"/>
      <c r="F63" s="62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</row>
    <row r="64" spans="2:42" x14ac:dyDescent="0.35">
      <c r="B64" s="72"/>
      <c r="C64" s="76"/>
      <c r="D64" s="54"/>
      <c r="E64" s="69"/>
      <c r="F64" s="67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</row>
    <row r="65" spans="2:42" x14ac:dyDescent="0.35">
      <c r="B65" s="54"/>
      <c r="C65" s="76"/>
      <c r="D65" s="54"/>
      <c r="E65" s="67"/>
      <c r="F65" s="67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</row>
    <row r="66" spans="2:42" x14ac:dyDescent="0.35">
      <c r="B66" s="53"/>
      <c r="C66" s="55"/>
      <c r="D66" s="54"/>
      <c r="E66" s="74"/>
      <c r="F66" s="49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</row>
    <row r="67" spans="2:42" x14ac:dyDescent="0.35">
      <c r="B67" s="53"/>
      <c r="C67" s="55"/>
      <c r="D67" s="54"/>
      <c r="E67" s="74"/>
      <c r="F67" s="49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</row>
    <row r="68" spans="2:42" x14ac:dyDescent="0.35">
      <c r="B68" s="53"/>
      <c r="C68" s="55"/>
      <c r="D68" s="54"/>
      <c r="E68" s="74"/>
      <c r="F68" s="49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</row>
    <row r="69" spans="2:42" x14ac:dyDescent="0.35">
      <c r="B69" s="53"/>
      <c r="C69" s="55"/>
      <c r="D69" s="54"/>
      <c r="E69" s="74"/>
      <c r="F69" s="49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</row>
    <row r="70" spans="2:42" x14ac:dyDescent="0.35">
      <c r="B70" s="53"/>
      <c r="C70" s="55"/>
      <c r="D70" s="54"/>
      <c r="E70" s="74"/>
      <c r="F70" s="49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</row>
    <row r="71" spans="2:42" x14ac:dyDescent="0.35">
      <c r="B71" s="53"/>
      <c r="C71" s="55"/>
      <c r="D71" s="54"/>
      <c r="E71" s="74"/>
      <c r="F71" s="49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</row>
    <row r="72" spans="2:42" x14ac:dyDescent="0.35">
      <c r="B72" s="53"/>
      <c r="C72" s="55"/>
      <c r="D72" s="54"/>
      <c r="E72" s="74"/>
      <c r="F72" s="49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</row>
    <row r="73" spans="2:42" x14ac:dyDescent="0.35">
      <c r="B73" s="53"/>
      <c r="C73" s="55"/>
      <c r="D73" s="54"/>
      <c r="E73" s="74"/>
      <c r="F73" s="49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</row>
    <row r="74" spans="2:42" x14ac:dyDescent="0.35">
      <c r="B74" s="53"/>
      <c r="C74" s="55"/>
      <c r="D74" s="54"/>
      <c r="E74" s="74"/>
      <c r="F74" s="49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</row>
    <row r="75" spans="2:42" x14ac:dyDescent="0.35">
      <c r="B75" s="53"/>
      <c r="C75" s="55"/>
      <c r="D75" s="54"/>
      <c r="E75" s="74"/>
      <c r="F75" s="56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</row>
    <row r="76" spans="2:42" x14ac:dyDescent="0.35">
      <c r="B76" s="53"/>
      <c r="C76" s="55"/>
      <c r="D76" s="54"/>
      <c r="E76" s="74"/>
      <c r="F76" s="56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</row>
    <row r="77" spans="2:42" x14ac:dyDescent="0.35">
      <c r="B77" s="53"/>
      <c r="C77" s="55"/>
      <c r="D77" s="54"/>
      <c r="E77" s="74"/>
      <c r="F77" s="56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</row>
    <row r="78" spans="2:42" x14ac:dyDescent="0.3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</row>
    <row r="79" spans="2:42" x14ac:dyDescent="0.3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</row>
    <row r="80" spans="2:42" x14ac:dyDescent="0.3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</row>
    <row r="81" spans="2:42" x14ac:dyDescent="0.35">
      <c r="B81" s="54"/>
      <c r="C81" s="48"/>
      <c r="D81" s="54"/>
      <c r="E81" s="71"/>
      <c r="F81" s="77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</row>
    <row r="82" spans="2:42" x14ac:dyDescent="0.35">
      <c r="B82" s="54"/>
      <c r="C82" s="76"/>
      <c r="D82" s="54"/>
      <c r="E82" s="71"/>
      <c r="F82" s="7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</row>
    <row r="83" spans="2:42" x14ac:dyDescent="0.35">
      <c r="B83" s="54"/>
      <c r="C83" s="48"/>
      <c r="D83" s="54"/>
      <c r="E83" s="71"/>
      <c r="F83" s="5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</row>
    <row r="84" spans="2:42" x14ac:dyDescent="0.35">
      <c r="B84" s="72"/>
      <c r="C84" s="48"/>
      <c r="D84" s="54"/>
      <c r="E84" s="71"/>
      <c r="F84" s="73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</row>
    <row r="85" spans="2:42" x14ac:dyDescent="0.35">
      <c r="B85" s="72"/>
      <c r="C85" s="48"/>
      <c r="D85" s="54"/>
      <c r="E85" s="71"/>
      <c r="F85" s="54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</row>
    <row r="86" spans="2:42" x14ac:dyDescent="0.35">
      <c r="B86" s="72"/>
      <c r="C86" s="48"/>
      <c r="D86" s="54"/>
      <c r="E86" s="71"/>
      <c r="F86" s="70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</row>
    <row r="87" spans="2:42" x14ac:dyDescent="0.3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</row>
    <row r="88" spans="2:42" x14ac:dyDescent="0.3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</row>
    <row r="89" spans="2:42" x14ac:dyDescent="0.35">
      <c r="B89" s="65"/>
      <c r="C89" s="65"/>
      <c r="D89" s="65"/>
      <c r="E89" s="65"/>
      <c r="F89" s="65"/>
      <c r="G89" s="69"/>
      <c r="H89" s="69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</row>
    <row r="90" spans="2:42" x14ac:dyDescent="0.35">
      <c r="B90" s="65"/>
      <c r="C90" s="65"/>
      <c r="D90" s="65"/>
      <c r="E90" s="65"/>
      <c r="F90" s="65"/>
      <c r="G90" s="65"/>
      <c r="H90" s="65"/>
      <c r="I90" s="65"/>
      <c r="J90" s="65"/>
      <c r="K90" s="66"/>
      <c r="L90" s="53"/>
      <c r="M90" s="53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</row>
    <row r="91" spans="2:42" x14ac:dyDescent="0.35">
      <c r="B91" s="54"/>
      <c r="C91" s="68"/>
      <c r="D91" s="67"/>
      <c r="E91" s="66"/>
      <c r="F91" s="66"/>
      <c r="G91" s="65"/>
      <c r="H91" s="65"/>
      <c r="I91" s="65"/>
      <c r="J91" s="65"/>
      <c r="K91" s="63"/>
      <c r="L91" s="67"/>
      <c r="M91" s="67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</row>
    <row r="92" spans="2:42" x14ac:dyDescent="0.35">
      <c r="B92" s="54"/>
      <c r="C92" s="48"/>
      <c r="D92" s="54"/>
      <c r="E92" s="63"/>
      <c r="F92" s="62"/>
      <c r="G92" s="65"/>
      <c r="H92" s="65"/>
      <c r="I92" s="65"/>
      <c r="J92" s="65"/>
      <c r="K92" s="69"/>
      <c r="L92" s="67"/>
      <c r="M92" s="67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</row>
    <row r="93" spans="2:42" x14ac:dyDescent="0.35">
      <c r="B93" s="72"/>
      <c r="C93" s="76"/>
      <c r="D93" s="54"/>
      <c r="E93" s="69"/>
      <c r="F93" s="67"/>
      <c r="G93" s="65"/>
      <c r="H93" s="65"/>
      <c r="I93" s="65"/>
      <c r="J93" s="65"/>
      <c r="K93" s="67"/>
      <c r="L93" s="67"/>
      <c r="M93" s="67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</row>
    <row r="94" spans="2:42" x14ac:dyDescent="0.35">
      <c r="B94" s="54"/>
      <c r="C94" s="76"/>
      <c r="D94" s="54"/>
      <c r="E94" s="67"/>
      <c r="F94" s="67"/>
      <c r="G94" s="65"/>
      <c r="H94" s="65"/>
      <c r="I94" s="65"/>
      <c r="J94" s="65"/>
      <c r="K94" s="67"/>
      <c r="L94" s="67"/>
      <c r="M94" s="67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</row>
    <row r="95" spans="2:42" x14ac:dyDescent="0.35">
      <c r="B95" s="53"/>
      <c r="C95" s="55"/>
      <c r="D95" s="54"/>
      <c r="E95" s="74"/>
      <c r="F95" s="49"/>
      <c r="G95" s="65"/>
      <c r="H95" s="65"/>
      <c r="I95" s="65"/>
      <c r="J95" s="65"/>
      <c r="K95" s="67"/>
      <c r="L95" s="74"/>
      <c r="M95" s="74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</row>
    <row r="96" spans="2:42" x14ac:dyDescent="0.35">
      <c r="B96" s="53"/>
      <c r="C96" s="55"/>
      <c r="D96" s="54"/>
      <c r="E96" s="74"/>
      <c r="F96" s="49"/>
      <c r="G96" s="65"/>
      <c r="H96" s="65"/>
      <c r="I96" s="65"/>
      <c r="J96" s="65"/>
      <c r="K96" s="67"/>
      <c r="L96" s="74"/>
      <c r="M96" s="74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</row>
    <row r="97" spans="2:42" x14ac:dyDescent="0.35">
      <c r="B97" s="53"/>
      <c r="C97" s="55"/>
      <c r="D97" s="54"/>
      <c r="E97" s="74"/>
      <c r="F97" s="49"/>
      <c r="G97" s="65"/>
      <c r="H97" s="65"/>
      <c r="I97" s="65"/>
      <c r="J97" s="65"/>
      <c r="K97" s="67"/>
      <c r="L97" s="74"/>
      <c r="M97" s="74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</row>
    <row r="98" spans="2:42" x14ac:dyDescent="0.35">
      <c r="B98" s="53"/>
      <c r="C98" s="55"/>
      <c r="D98" s="54"/>
      <c r="E98" s="74"/>
      <c r="F98" s="49"/>
      <c r="G98" s="65"/>
      <c r="H98" s="65"/>
      <c r="I98" s="65"/>
      <c r="J98" s="65"/>
      <c r="K98" s="74"/>
      <c r="L98" s="74"/>
      <c r="M98" s="74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</row>
    <row r="99" spans="2:42" x14ac:dyDescent="0.35">
      <c r="B99" s="53"/>
      <c r="C99" s="55"/>
      <c r="D99" s="54"/>
      <c r="E99" s="74"/>
      <c r="F99" s="49"/>
      <c r="G99" s="65"/>
      <c r="H99" s="65"/>
      <c r="I99" s="65"/>
      <c r="J99" s="65"/>
      <c r="K99" s="74"/>
      <c r="L99" s="74"/>
      <c r="M99" s="74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</row>
    <row r="100" spans="2:42" x14ac:dyDescent="0.35">
      <c r="B100" s="53"/>
      <c r="C100" s="55"/>
      <c r="D100" s="54"/>
      <c r="E100" s="74"/>
      <c r="F100" s="49"/>
      <c r="G100" s="65"/>
      <c r="H100" s="65"/>
      <c r="I100" s="65"/>
      <c r="J100" s="65"/>
      <c r="K100" s="74"/>
      <c r="L100" s="74"/>
      <c r="M100" s="74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</row>
    <row r="101" spans="2:42" x14ac:dyDescent="0.35">
      <c r="B101" s="53"/>
      <c r="C101" s="55"/>
      <c r="D101" s="54"/>
      <c r="E101" s="78"/>
      <c r="F101" s="56"/>
      <c r="G101" s="65"/>
      <c r="H101" s="65"/>
      <c r="I101" s="65"/>
      <c r="J101" s="65"/>
      <c r="K101" s="65"/>
      <c r="L101" s="74"/>
      <c r="M101" s="74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</row>
    <row r="102" spans="2:42" x14ac:dyDescent="0.35">
      <c r="B102" s="53"/>
      <c r="C102" s="55"/>
      <c r="D102" s="54"/>
      <c r="E102" s="78"/>
      <c r="F102" s="56"/>
      <c r="G102" s="65"/>
      <c r="H102" s="65"/>
      <c r="I102" s="65"/>
      <c r="J102" s="65"/>
      <c r="K102" s="65"/>
      <c r="L102" s="74"/>
      <c r="M102" s="74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</row>
    <row r="103" spans="2:42" x14ac:dyDescent="0.35">
      <c r="B103" s="53"/>
      <c r="C103" s="55"/>
      <c r="D103" s="54"/>
      <c r="E103" s="78"/>
      <c r="F103" s="56"/>
      <c r="G103" s="65"/>
      <c r="H103" s="65"/>
      <c r="I103" s="65"/>
      <c r="J103" s="65"/>
      <c r="K103" s="65"/>
      <c r="L103" s="74"/>
      <c r="M103" s="74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</row>
    <row r="104" spans="2:42" x14ac:dyDescent="0.35">
      <c r="B104" s="53"/>
      <c r="C104" s="55"/>
      <c r="D104" s="54"/>
      <c r="E104" s="74"/>
      <c r="F104" s="49"/>
      <c r="G104" s="65"/>
      <c r="H104" s="65"/>
      <c r="I104" s="65"/>
      <c r="J104" s="65"/>
      <c r="K104" s="65"/>
      <c r="L104" s="74"/>
      <c r="M104" s="74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</row>
    <row r="105" spans="2:42" x14ac:dyDescent="0.35">
      <c r="B105" s="53"/>
      <c r="C105" s="55"/>
      <c r="D105" s="54"/>
      <c r="E105" s="74"/>
      <c r="F105" s="49"/>
      <c r="G105" s="65"/>
      <c r="H105" s="65"/>
      <c r="I105" s="65"/>
      <c r="J105" s="65"/>
      <c r="K105" s="65"/>
      <c r="L105" s="74"/>
      <c r="M105" s="74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</row>
    <row r="106" spans="2:42" x14ac:dyDescent="0.35">
      <c r="B106" s="53"/>
      <c r="C106" s="55"/>
      <c r="D106" s="54"/>
      <c r="E106" s="74"/>
      <c r="F106" s="49"/>
      <c r="G106" s="65"/>
      <c r="H106" s="65"/>
      <c r="I106" s="65"/>
      <c r="J106" s="65"/>
      <c r="K106" s="65"/>
      <c r="L106" s="74"/>
      <c r="M106" s="74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</row>
    <row r="107" spans="2:42" x14ac:dyDescent="0.3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74"/>
      <c r="M107" s="74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</row>
    <row r="108" spans="2:42" x14ac:dyDescent="0.3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74"/>
      <c r="M108" s="74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</row>
    <row r="109" spans="2:42" x14ac:dyDescent="0.3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74"/>
      <c r="M109" s="74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</row>
    <row r="110" spans="2:42" x14ac:dyDescent="0.35">
      <c r="B110" s="54"/>
      <c r="C110" s="48"/>
      <c r="D110" s="54"/>
      <c r="E110" s="71"/>
      <c r="F110" s="77"/>
      <c r="G110" s="65"/>
      <c r="H110" s="65"/>
      <c r="I110" s="65"/>
      <c r="J110" s="65"/>
      <c r="K110" s="65"/>
      <c r="L110" s="74"/>
      <c r="M110" s="74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</row>
    <row r="111" spans="2:42" x14ac:dyDescent="0.35">
      <c r="B111" s="54"/>
      <c r="C111" s="76"/>
      <c r="D111" s="54"/>
      <c r="E111" s="71"/>
      <c r="F111" s="75"/>
      <c r="G111" s="65"/>
      <c r="H111" s="65"/>
      <c r="I111" s="65"/>
      <c r="J111" s="65"/>
      <c r="K111" s="65"/>
      <c r="L111" s="74"/>
      <c r="M111" s="74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</row>
    <row r="112" spans="2:42" x14ac:dyDescent="0.35">
      <c r="B112" s="54"/>
      <c r="C112" s="48"/>
      <c r="D112" s="54"/>
      <c r="E112" s="71"/>
      <c r="F112" s="54"/>
      <c r="G112" s="65"/>
      <c r="H112" s="65"/>
      <c r="I112" s="65"/>
      <c r="J112" s="65"/>
      <c r="K112" s="65"/>
      <c r="L112" s="74"/>
      <c r="M112" s="74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</row>
    <row r="113" spans="2:42" x14ac:dyDescent="0.35">
      <c r="B113" s="72"/>
      <c r="C113" s="48"/>
      <c r="D113" s="54"/>
      <c r="E113" s="71"/>
      <c r="F113" s="73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</row>
    <row r="114" spans="2:42" x14ac:dyDescent="0.35">
      <c r="B114" s="72"/>
      <c r="C114" s="48"/>
      <c r="D114" s="54"/>
      <c r="E114" s="71"/>
      <c r="F114" s="5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</row>
    <row r="115" spans="2:42" x14ac:dyDescent="0.35">
      <c r="B115" s="72"/>
      <c r="C115" s="48"/>
      <c r="D115" s="54"/>
      <c r="E115" s="71"/>
      <c r="F115" s="70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</row>
    <row r="116" spans="2:42" x14ac:dyDescent="0.35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</row>
    <row r="117" spans="2:42" x14ac:dyDescent="0.35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</row>
    <row r="118" spans="2:42" x14ac:dyDescent="0.35">
      <c r="B118" s="65"/>
      <c r="C118" s="65"/>
      <c r="D118" s="65"/>
      <c r="E118" s="65"/>
      <c r="F118" s="65"/>
      <c r="G118" s="69"/>
      <c r="H118" s="69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</row>
    <row r="119" spans="2:42" x14ac:dyDescent="0.35">
      <c r="B119" s="54"/>
      <c r="C119" s="68"/>
      <c r="D119" s="67"/>
      <c r="E119" s="66"/>
      <c r="F119" s="66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</row>
    <row r="120" spans="2:42" x14ac:dyDescent="0.35">
      <c r="B120" s="51"/>
      <c r="C120" s="64"/>
      <c r="D120" s="51"/>
      <c r="E120" s="63">
        <v>44613</v>
      </c>
      <c r="F120" s="62"/>
    </row>
    <row r="121" spans="2:42" x14ac:dyDescent="0.35">
      <c r="B121" s="61" t="s">
        <v>31</v>
      </c>
      <c r="C121" s="60"/>
      <c r="D121" s="51"/>
      <c r="E121" s="37"/>
      <c r="F121" s="58"/>
    </row>
    <row r="122" spans="2:42" x14ac:dyDescent="0.35">
      <c r="B122" s="51"/>
      <c r="C122" s="59" t="s">
        <v>1</v>
      </c>
      <c r="D122" s="51"/>
      <c r="E122" s="58"/>
      <c r="F122" s="58"/>
    </row>
    <row r="123" spans="2:42" x14ac:dyDescent="0.35">
      <c r="B123" s="53">
        <v>44979</v>
      </c>
      <c r="C123" s="55">
        <v>650997</v>
      </c>
      <c r="D123" s="51"/>
      <c r="E123" s="50">
        <v>0.65939999999999999</v>
      </c>
      <c r="F123" s="49">
        <f t="shared" ref="F123:F134" si="5">C123*E123</f>
        <v>429267.42180000001</v>
      </c>
    </row>
    <row r="124" spans="2:42" x14ac:dyDescent="0.35">
      <c r="B124" s="53">
        <v>45007</v>
      </c>
      <c r="C124" s="55">
        <v>228001</v>
      </c>
      <c r="D124" s="51"/>
      <c r="E124" s="50">
        <v>0.65939999999999999</v>
      </c>
      <c r="F124" s="49">
        <f t="shared" si="5"/>
        <v>150343.85939999999</v>
      </c>
    </row>
    <row r="125" spans="2:42" x14ac:dyDescent="0.35">
      <c r="B125" s="53">
        <v>45038</v>
      </c>
      <c r="C125" s="55">
        <v>421284</v>
      </c>
      <c r="D125" s="51"/>
      <c r="E125" s="50">
        <v>0.65939999999999999</v>
      </c>
      <c r="F125" s="49">
        <f t="shared" si="5"/>
        <v>277794.66960000002</v>
      </c>
    </row>
    <row r="126" spans="2:42" x14ac:dyDescent="0.35">
      <c r="B126" s="53">
        <v>45068</v>
      </c>
      <c r="C126" s="55">
        <v>267803</v>
      </c>
      <c r="D126" s="51"/>
      <c r="E126" s="57">
        <v>0.65939999999999999</v>
      </c>
      <c r="F126" s="56">
        <f t="shared" si="5"/>
        <v>176589.29819999999</v>
      </c>
    </row>
    <row r="127" spans="2:42" x14ac:dyDescent="0.35">
      <c r="B127" s="53">
        <v>45099</v>
      </c>
      <c r="C127" s="55">
        <v>31507</v>
      </c>
      <c r="D127" s="51"/>
      <c r="E127" s="57">
        <v>0.65939999999999999</v>
      </c>
      <c r="F127" s="56">
        <f t="shared" si="5"/>
        <v>20775.715799999998</v>
      </c>
    </row>
    <row r="128" spans="2:42" x14ac:dyDescent="0.35">
      <c r="B128" s="53">
        <v>45129</v>
      </c>
      <c r="C128" s="55">
        <v>69504</v>
      </c>
      <c r="D128" s="51"/>
      <c r="E128" s="57">
        <v>0.65939999999999999</v>
      </c>
      <c r="F128" s="56">
        <f t="shared" si="5"/>
        <v>45830.937599999997</v>
      </c>
    </row>
    <row r="129" spans="2:7" x14ac:dyDescent="0.35">
      <c r="B129" s="53">
        <v>45160</v>
      </c>
      <c r="C129" s="55">
        <v>0</v>
      </c>
      <c r="D129" s="51"/>
      <c r="E129" s="50">
        <v>0.65939999999999999</v>
      </c>
      <c r="F129" s="56">
        <f t="shared" si="5"/>
        <v>0</v>
      </c>
    </row>
    <row r="130" spans="2:7" x14ac:dyDescent="0.35">
      <c r="B130" s="53">
        <v>45191</v>
      </c>
      <c r="C130" s="55">
        <v>0</v>
      </c>
      <c r="D130" s="54"/>
      <c r="E130" s="50">
        <v>0.65939999999999999</v>
      </c>
      <c r="F130" s="56">
        <f t="shared" si="5"/>
        <v>0</v>
      </c>
    </row>
    <row r="131" spans="2:7" x14ac:dyDescent="0.35">
      <c r="B131" s="53">
        <v>45221</v>
      </c>
      <c r="C131" s="55">
        <v>0</v>
      </c>
      <c r="D131" s="51"/>
      <c r="E131" s="50">
        <v>0.65939999999999999</v>
      </c>
      <c r="F131" s="56">
        <f t="shared" si="5"/>
        <v>0</v>
      </c>
    </row>
    <row r="132" spans="2:7" x14ac:dyDescent="0.35">
      <c r="B132" s="53">
        <v>45252</v>
      </c>
      <c r="C132" s="55">
        <v>0</v>
      </c>
      <c r="D132" s="51"/>
      <c r="E132" s="50">
        <v>0.65939999999999999</v>
      </c>
      <c r="F132" s="49">
        <f t="shared" si="5"/>
        <v>0</v>
      </c>
    </row>
    <row r="133" spans="2:7" x14ac:dyDescent="0.35">
      <c r="B133" s="53">
        <v>45282</v>
      </c>
      <c r="C133" s="55">
        <v>0</v>
      </c>
      <c r="D133" s="54"/>
      <c r="E133" s="50">
        <v>0.65939999999999999</v>
      </c>
      <c r="F133" s="49">
        <f t="shared" si="5"/>
        <v>0</v>
      </c>
    </row>
    <row r="134" spans="2:7" x14ac:dyDescent="0.35">
      <c r="B134" s="53">
        <v>44949</v>
      </c>
      <c r="C134" s="52">
        <v>0</v>
      </c>
      <c r="D134" s="51"/>
      <c r="E134" s="50">
        <v>0.65939999999999999</v>
      </c>
      <c r="F134" s="49">
        <f t="shared" si="5"/>
        <v>0</v>
      </c>
    </row>
    <row r="138" spans="2:7" x14ac:dyDescent="0.35">
      <c r="B138" s="41"/>
      <c r="C138" s="48"/>
      <c r="D138" s="41"/>
      <c r="E138" s="40"/>
      <c r="F138" s="47"/>
    </row>
    <row r="139" spans="2:7" x14ac:dyDescent="0.35">
      <c r="B139" s="41"/>
      <c r="C139" s="46">
        <f>SUM(C123:C134)</f>
        <v>1669096</v>
      </c>
      <c r="D139" s="41"/>
      <c r="E139" s="40"/>
      <c r="F139" s="45">
        <f>SUM(F123:F138)</f>
        <v>1100601.9024</v>
      </c>
    </row>
    <row r="140" spans="2:7" x14ac:dyDescent="0.35">
      <c r="B140" s="41"/>
      <c r="C140" s="42"/>
      <c r="D140" s="41"/>
      <c r="E140" s="40"/>
      <c r="F140" s="41"/>
    </row>
    <row r="141" spans="2:7" x14ac:dyDescent="0.35">
      <c r="B141" s="43"/>
      <c r="C141" s="42"/>
      <c r="D141" s="41"/>
      <c r="E141" s="40"/>
      <c r="F141" s="44">
        <v>2048872</v>
      </c>
    </row>
    <row r="142" spans="2:7" x14ac:dyDescent="0.35">
      <c r="B142" s="43"/>
      <c r="C142" s="42"/>
      <c r="D142" s="41"/>
      <c r="E142" s="40"/>
      <c r="F142" s="41"/>
    </row>
    <row r="143" spans="2:7" x14ac:dyDescent="0.35">
      <c r="B143" s="43" t="s">
        <v>2</v>
      </c>
      <c r="C143" s="42"/>
      <c r="D143" s="41"/>
      <c r="E143" s="40"/>
      <c r="F143" s="39">
        <f>F141-F139</f>
        <v>948270.09759999998</v>
      </c>
      <c r="G143" t="s">
        <v>30</v>
      </c>
    </row>
    <row r="144" spans="2:7" x14ac:dyDescent="0.35">
      <c r="F144" s="38"/>
    </row>
    <row r="146" spans="6:8" x14ac:dyDescent="0.35">
      <c r="G146" s="37"/>
      <c r="H146" s="37"/>
    </row>
    <row r="147" spans="6:8" x14ac:dyDescent="0.35">
      <c r="F147" t="s">
        <v>29</v>
      </c>
    </row>
    <row r="148" spans="6:8" x14ac:dyDescent="0.35">
      <c r="F148" t="s">
        <v>28</v>
      </c>
      <c r="G148" t="s">
        <v>27</v>
      </c>
    </row>
    <row r="149" spans="6:8" x14ac:dyDescent="0.35">
      <c r="F149" t="s">
        <v>26</v>
      </c>
      <c r="G149" s="36">
        <v>2508482</v>
      </c>
    </row>
    <row r="150" spans="6:8" x14ac:dyDescent="0.35">
      <c r="G150" s="36">
        <v>1652617</v>
      </c>
    </row>
    <row r="151" spans="6:8" x14ac:dyDescent="0.35">
      <c r="G151" s="36">
        <v>1647148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Delta</vt:lpstr>
      <vt:lpstr>Peoples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Braun, Monica</cp:lastModifiedBy>
  <cp:lastPrinted>2022-12-13T13:40:27Z</cp:lastPrinted>
  <dcterms:created xsi:type="dcterms:W3CDTF">2022-11-03T17:40:33Z</dcterms:created>
  <dcterms:modified xsi:type="dcterms:W3CDTF">2022-12-19T22:33:40Z</dcterms:modified>
</cp:coreProperties>
</file>