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N\Documents\Bath County WD\First Request for Information\"/>
    </mc:Choice>
  </mc:AlternateContent>
  <xr:revisionPtr revIDLastSave="0" documentId="8_{3276E515-4763-47AD-ABDD-CA41849AD7A4}" xr6:coauthVersionLast="47" xr6:coauthVersionMax="47" xr10:uidLastSave="{00000000-0000-0000-0000-000000000000}"/>
  <bookViews>
    <workbookView xWindow="-120" yWindow="-120" windowWidth="20730" windowHeight="11160" xr2:uid="{3D0A38C2-5B09-45A8-A40D-EB2C4DD796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F29" i="1"/>
  <c r="H29" i="1" s="1"/>
  <c r="M29" i="1" s="1"/>
  <c r="H28" i="1"/>
  <c r="M28" i="1" s="1"/>
  <c r="AB27" i="1"/>
  <c r="Z27" i="1"/>
  <c r="AD27" i="1" s="1"/>
  <c r="AE27" i="1" s="1"/>
  <c r="J27" i="1"/>
  <c r="Q27" i="1" s="1"/>
  <c r="H27" i="1"/>
  <c r="M27" i="1" s="1"/>
  <c r="AB26" i="1"/>
  <c r="Z26" i="1"/>
  <c r="AD26" i="1" s="1"/>
  <c r="AE26" i="1" s="1"/>
  <c r="N26" i="1"/>
  <c r="M26" i="1"/>
  <c r="R26" i="1" s="1"/>
  <c r="H26" i="1"/>
  <c r="J26" i="1" s="1"/>
  <c r="Q26" i="1" s="1"/>
  <c r="AB25" i="1"/>
  <c r="Z25" i="1"/>
  <c r="AD25" i="1" s="1"/>
  <c r="AE25" i="1" s="1"/>
  <c r="Q25" i="1"/>
  <c r="J25" i="1"/>
  <c r="H25" i="1"/>
  <c r="M25" i="1" s="1"/>
  <c r="AE24" i="1"/>
  <c r="AD24" i="1"/>
  <c r="AB24" i="1"/>
  <c r="Z24" i="1"/>
  <c r="H24" i="1"/>
  <c r="M24" i="1" s="1"/>
  <c r="AB23" i="1"/>
  <c r="Z23" i="1"/>
  <c r="AD23" i="1" s="1"/>
  <c r="AE23" i="1" s="1"/>
  <c r="M23" i="1"/>
  <c r="P23" i="1" s="1"/>
  <c r="W23" i="1" s="1"/>
  <c r="J23" i="1"/>
  <c r="Q23" i="1" s="1"/>
  <c r="H23" i="1"/>
  <c r="AD22" i="1"/>
  <c r="AE22" i="1" s="1"/>
  <c r="AB22" i="1"/>
  <c r="Z22" i="1"/>
  <c r="Q22" i="1"/>
  <c r="M22" i="1"/>
  <c r="P22" i="1" s="1"/>
  <c r="W22" i="1" s="1"/>
  <c r="H22" i="1"/>
  <c r="F22" i="1"/>
  <c r="AB21" i="1"/>
  <c r="Z21" i="1"/>
  <c r="AD21" i="1" s="1"/>
  <c r="AE21" i="1" s="1"/>
  <c r="H21" i="1"/>
  <c r="M21" i="1" s="1"/>
  <c r="AD20" i="1"/>
  <c r="AE20" i="1" s="1"/>
  <c r="AB20" i="1"/>
  <c r="Z20" i="1"/>
  <c r="N20" i="1"/>
  <c r="H20" i="1"/>
  <c r="M20" i="1" s="1"/>
  <c r="AD19" i="1"/>
  <c r="AE19" i="1" s="1"/>
  <c r="Z19" i="1"/>
  <c r="AB18" i="1"/>
  <c r="Z18" i="1"/>
  <c r="AD18" i="1" s="1"/>
  <c r="AE18" i="1" s="1"/>
  <c r="N18" i="1"/>
  <c r="P18" i="1" s="1"/>
  <c r="W18" i="1" s="1"/>
  <c r="M18" i="1"/>
  <c r="R18" i="1" s="1"/>
  <c r="H18" i="1"/>
  <c r="J18" i="1" s="1"/>
  <c r="Q18" i="1" s="1"/>
  <c r="AB17" i="1"/>
  <c r="Z17" i="1"/>
  <c r="AD17" i="1" s="1"/>
  <c r="AE17" i="1" s="1"/>
  <c r="N17" i="1"/>
  <c r="H17" i="1"/>
  <c r="M17" i="1" s="1"/>
  <c r="AB16" i="1"/>
  <c r="Z16" i="1"/>
  <c r="AD16" i="1" s="1"/>
  <c r="AE16" i="1" s="1"/>
  <c r="N16" i="1"/>
  <c r="J16" i="1"/>
  <c r="Q16" i="1" s="1"/>
  <c r="F16" i="1"/>
  <c r="H16" i="1" s="1"/>
  <c r="M16" i="1" s="1"/>
  <c r="AD15" i="1"/>
  <c r="AE15" i="1" s="1"/>
  <c r="AB15" i="1"/>
  <c r="Z15" i="1"/>
  <c r="J15" i="1"/>
  <c r="Q15" i="1" s="1"/>
  <c r="H15" i="1"/>
  <c r="M15" i="1" s="1"/>
  <c r="AE14" i="1"/>
  <c r="Z14" i="1"/>
  <c r="H14" i="1"/>
  <c r="M14" i="1" s="1"/>
  <c r="AD13" i="1"/>
  <c r="AE13" i="1" s="1"/>
  <c r="AB13" i="1"/>
  <c r="Z13" i="1"/>
  <c r="N13" i="1"/>
  <c r="H13" i="1"/>
  <c r="M13" i="1" s="1"/>
  <c r="AD12" i="1"/>
  <c r="AE12" i="1" s="1"/>
  <c r="AB12" i="1"/>
  <c r="Z12" i="1"/>
  <c r="J12" i="1"/>
  <c r="Q12" i="1" s="1"/>
  <c r="H12" i="1"/>
  <c r="M12" i="1" s="1"/>
  <c r="AB11" i="1"/>
  <c r="Z11" i="1"/>
  <c r="AD11" i="1" s="1"/>
  <c r="AE11" i="1" s="1"/>
  <c r="M11" i="1"/>
  <c r="R11" i="1" s="1"/>
  <c r="H11" i="1"/>
  <c r="J11" i="1" s="1"/>
  <c r="Q11" i="1" s="1"/>
  <c r="V11" i="1" s="1"/>
  <c r="V10" i="1"/>
  <c r="AA10" i="1" s="1"/>
  <c r="AC10" i="1" s="1"/>
  <c r="AE10" i="1" s="1"/>
  <c r="Q10" i="1"/>
  <c r="H10" i="1"/>
  <c r="M10" i="1" s="1"/>
  <c r="P10" i="1" s="1"/>
  <c r="U10" i="1" s="1"/>
  <c r="Z9" i="1"/>
  <c r="Q9" i="1"/>
  <c r="V9" i="1" s="1"/>
  <c r="AA9" i="1" s="1"/>
  <c r="AC9" i="1" s="1"/>
  <c r="P9" i="1"/>
  <c r="M9" i="1"/>
  <c r="AD8" i="1"/>
  <c r="AB8" i="1"/>
  <c r="Z8" i="1"/>
  <c r="M8" i="1"/>
  <c r="P8" i="1" s="1"/>
  <c r="W8" i="1" s="1"/>
  <c r="J8" i="1"/>
  <c r="Q8" i="1" s="1"/>
  <c r="R27" i="1" l="1"/>
  <c r="P27" i="1"/>
  <c r="W27" i="1" s="1"/>
  <c r="P16" i="1"/>
  <c r="W16" i="1" s="1"/>
  <c r="R16" i="1"/>
  <c r="R20" i="1"/>
  <c r="P20" i="1"/>
  <c r="W20" i="1" s="1"/>
  <c r="V27" i="1"/>
  <c r="AA27" i="1" s="1"/>
  <c r="R13" i="1"/>
  <c r="P13" i="1"/>
  <c r="W13" i="1" s="1"/>
  <c r="V16" i="1"/>
  <c r="AA16" i="1" s="1"/>
  <c r="AD31" i="1"/>
  <c r="R12" i="1"/>
  <c r="V12" i="1" s="1"/>
  <c r="AA12" i="1" s="1"/>
  <c r="P12" i="1"/>
  <c r="W12" i="1" s="1"/>
  <c r="R14" i="1"/>
  <c r="P14" i="1"/>
  <c r="W14" i="1" s="1"/>
  <c r="R15" i="1"/>
  <c r="V15" i="1" s="1"/>
  <c r="AA15" i="1" s="1"/>
  <c r="P15" i="1"/>
  <c r="W15" i="1" s="1"/>
  <c r="V25" i="1"/>
  <c r="AA25" i="1" s="1"/>
  <c r="R28" i="1"/>
  <c r="P28" i="1"/>
  <c r="W28" i="1" s="1"/>
  <c r="R17" i="1"/>
  <c r="P17" i="1"/>
  <c r="W17" i="1" s="1"/>
  <c r="R29" i="1"/>
  <c r="V29" i="1" s="1"/>
  <c r="P29" i="1"/>
  <c r="W29" i="1" s="1"/>
  <c r="V18" i="1"/>
  <c r="AA18" i="1" s="1"/>
  <c r="R21" i="1"/>
  <c r="P21" i="1"/>
  <c r="W21" i="1" s="1"/>
  <c r="Z10" i="1"/>
  <c r="Z31" i="1" s="1"/>
  <c r="U31" i="1"/>
  <c r="R24" i="1"/>
  <c r="P24" i="1"/>
  <c r="W24" i="1" s="1"/>
  <c r="V8" i="1"/>
  <c r="AA8" i="1" s="1"/>
  <c r="R25" i="1"/>
  <c r="P25" i="1"/>
  <c r="W25" i="1" s="1"/>
  <c r="AC31" i="1"/>
  <c r="AE9" i="1"/>
  <c r="V26" i="1"/>
  <c r="R8" i="1"/>
  <c r="R22" i="1"/>
  <c r="V22" i="1" s="1"/>
  <c r="AA22" i="1" s="1"/>
  <c r="R23" i="1"/>
  <c r="V23" i="1" s="1"/>
  <c r="AA23" i="1" s="1"/>
  <c r="P26" i="1"/>
  <c r="W26" i="1" s="1"/>
  <c r="J28" i="1"/>
  <c r="Q28" i="1" s="1"/>
  <c r="V28" i="1" s="1"/>
  <c r="P11" i="1"/>
  <c r="W11" i="1" s="1"/>
  <c r="AA11" i="1" s="1"/>
  <c r="J13" i="1"/>
  <c r="Q13" i="1" s="1"/>
  <c r="J20" i="1"/>
  <c r="Q20" i="1" s="1"/>
  <c r="V20" i="1" s="1"/>
  <c r="AE8" i="1"/>
  <c r="AE31" i="1" s="1"/>
  <c r="J14" i="1"/>
  <c r="Q14" i="1" s="1"/>
  <c r="V14" i="1" s="1"/>
  <c r="AA14" i="1" s="1"/>
  <c r="J21" i="1"/>
  <c r="Q21" i="1" s="1"/>
  <c r="J17" i="1"/>
  <c r="Q17" i="1" s="1"/>
  <c r="J24" i="1"/>
  <c r="Q24" i="1" s="1"/>
  <c r="V24" i="1" l="1"/>
  <c r="AA24" i="1" s="1"/>
  <c r="AA26" i="1"/>
  <c r="V21" i="1"/>
  <c r="AA21" i="1" s="1"/>
  <c r="AA20" i="1"/>
  <c r="V17" i="1"/>
  <c r="AA17" i="1" s="1"/>
  <c r="V13" i="1"/>
  <c r="AA13" i="1" s="1"/>
</calcChain>
</file>

<file path=xl/sharedStrings.xml><?xml version="1.0" encoding="utf-8"?>
<sst xmlns="http://schemas.openxmlformats.org/spreadsheetml/2006/main" count="62" uniqueCount="34">
  <si>
    <t>Bath County Water  District</t>
  </si>
  <si>
    <t>Depreciation Schedule</t>
  </si>
  <si>
    <t xml:space="preserve">Balance </t>
  </si>
  <si>
    <t>Balance</t>
  </si>
  <si>
    <t>Acc Depr</t>
  </si>
  <si>
    <t>Deprec</t>
  </si>
  <si>
    <t>Account</t>
  </si>
  <si>
    <t>Description</t>
  </si>
  <si>
    <t>Life</t>
  </si>
  <si>
    <t>12-31-97</t>
  </si>
  <si>
    <t>Additions</t>
  </si>
  <si>
    <t>Deletions</t>
  </si>
  <si>
    <t>12-31-98</t>
  </si>
  <si>
    <t>Expense</t>
  </si>
  <si>
    <t>Structures &amp; Imp</t>
  </si>
  <si>
    <t>Trans &amp; Dist Land</t>
  </si>
  <si>
    <t>Gen Plant Land</t>
  </si>
  <si>
    <t>Gen Plant Str &amp; Imp</t>
  </si>
  <si>
    <t>Pumping Equipment</t>
  </si>
  <si>
    <t>Water treatment equip</t>
  </si>
  <si>
    <t>Distr reserve &amp; stop</t>
  </si>
  <si>
    <t>Trans &amp; distr mains</t>
  </si>
  <si>
    <t>Services</t>
  </si>
  <si>
    <t xml:space="preserve">Meters </t>
  </si>
  <si>
    <t>Meters &amp; meter install</t>
  </si>
  <si>
    <t>Hydrants</t>
  </si>
  <si>
    <t>Other plant &amp; misc equip</t>
  </si>
  <si>
    <t>Office furn &amp; equip</t>
  </si>
  <si>
    <t>Transport equip</t>
  </si>
  <si>
    <t>Tools &amp; shop equip</t>
  </si>
  <si>
    <t>Power oper equip</t>
  </si>
  <si>
    <t>Communication equip</t>
  </si>
  <si>
    <t>Misc equip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</si>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</sst>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0" fillId="0" borderId="1" xfId="0" applyBorder="1"/>
    <xf numFmtId="14" fontId="0" fillId="0" borderId="1" xfId="0" applyNumberFormat="1" applyBorder="1"/>
    <xf numFmtId="39" fontId="0" fillId="0" borderId="0" xfId="0" applyNumberFormat="1"/>
    <xf numFmtId="39" fontId="2" fillId="0" borderId="0" xfId="0" applyNumberFormat="1" applyFont="1"/>
    <xf numFmtId="39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4E89-A9C1-462E-BDAC-4DFA166B39E4}">
  <dimension ref="A2:AE33"/>
  <sheetViews>
    <sheetView tabSelected="1" workbookViewId="0">
      <selection activeCell="A5" sqref="A5"/>
    </sheetView>
  </sheetViews>
  <sheetFormatPr defaultRowHeight="15" x14ac:dyDescent="0.25"/>
  <cols>
    <col min="1" max="1" width="18.85546875" customWidth="1"/>
    <col min="5" max="5" width="12.42578125" bestFit="1" customWidth="1"/>
    <col min="6" max="6" width="12.140625" bestFit="1" customWidth="1"/>
    <col min="8" max="8" width="12.42578125" bestFit="1" customWidth="1"/>
    <col min="9" max="9" width="12.140625" bestFit="1" customWidth="1"/>
    <col min="10" max="11" width="10.85546875" bestFit="1" customWidth="1"/>
    <col min="13" max="13" width="12.42578125" bestFit="1" customWidth="1"/>
    <col min="14" max="14" width="13.5703125" bestFit="1" customWidth="1"/>
    <col min="16" max="16" width="13.5703125" bestFit="1" customWidth="1"/>
    <col min="17" max="17" width="12.140625" bestFit="1" customWidth="1"/>
    <col min="18" max="18" width="10.85546875" bestFit="1" customWidth="1"/>
    <col min="19" max="19" width="12.140625" bestFit="1" customWidth="1"/>
    <col min="21" max="21" width="16.7109375" bestFit="1" customWidth="1"/>
    <col min="22" max="23" width="12.140625" bestFit="1" customWidth="1"/>
    <col min="24" max="24" width="13.5703125" bestFit="1" customWidth="1"/>
    <col min="26" max="26" width="16.7109375" bestFit="1" customWidth="1"/>
    <col min="27" max="28" width="12.140625" bestFit="1" customWidth="1"/>
    <col min="29" max="29" width="15.42578125" bestFit="1" customWidth="1"/>
    <col min="30" max="30" width="13.5703125" bestFit="1" customWidth="1"/>
    <col min="31" max="31" width="15.42578125" bestFit="1" customWidth="1"/>
  </cols>
  <sheetData>
    <row r="2" spans="1:31" ht="15.75" x14ac:dyDescent="0.25">
      <c r="A2" s="1" t="s">
        <v>0</v>
      </c>
    </row>
    <row r="3" spans="1:31" ht="15.75" x14ac:dyDescent="0.25">
      <c r="A3" s="1" t="s">
        <v>1</v>
      </c>
    </row>
    <row r="4" spans="1:31" ht="15.75" x14ac:dyDescent="0.25">
      <c r="A4" s="2">
        <v>44561</v>
      </c>
      <c r="AD4">
        <v>2021</v>
      </c>
    </row>
    <row r="5" spans="1:31" x14ac:dyDescent="0.25">
      <c r="E5" t="s">
        <v>2</v>
      </c>
      <c r="H5" t="s">
        <v>3</v>
      </c>
      <c r="I5" t="s">
        <v>4</v>
      </c>
      <c r="J5" t="s">
        <v>5</v>
      </c>
      <c r="M5" t="s">
        <v>3</v>
      </c>
      <c r="P5" t="s">
        <v>3</v>
      </c>
      <c r="Q5" t="s">
        <v>4</v>
      </c>
      <c r="R5" t="s">
        <v>5</v>
      </c>
      <c r="U5" t="s">
        <v>3</v>
      </c>
      <c r="V5" t="s">
        <v>4</v>
      </c>
      <c r="W5" t="s">
        <v>5</v>
      </c>
      <c r="Z5" t="s">
        <v>2</v>
      </c>
      <c r="AA5" t="s">
        <v>4</v>
      </c>
      <c r="AB5" t="s">
        <v>5</v>
      </c>
      <c r="AC5" t="s">
        <v>4</v>
      </c>
      <c r="AD5" t="s">
        <v>5</v>
      </c>
      <c r="AE5" t="s">
        <v>4</v>
      </c>
    </row>
    <row r="6" spans="1:31" x14ac:dyDescent="0.25">
      <c r="A6" s="3" t="s">
        <v>6</v>
      </c>
      <c r="B6" s="3" t="s">
        <v>7</v>
      </c>
      <c r="C6" s="3"/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9</v>
      </c>
      <c r="J6" s="3" t="s">
        <v>13</v>
      </c>
      <c r="K6" s="3" t="s">
        <v>10</v>
      </c>
      <c r="L6" s="3" t="s">
        <v>11</v>
      </c>
      <c r="M6" s="4">
        <v>36525</v>
      </c>
      <c r="N6" s="3" t="s">
        <v>10</v>
      </c>
      <c r="O6" s="3" t="s">
        <v>11</v>
      </c>
      <c r="P6" s="4">
        <v>36891</v>
      </c>
      <c r="Q6" s="3" t="s">
        <v>12</v>
      </c>
      <c r="R6" s="3" t="s">
        <v>13</v>
      </c>
      <c r="S6" s="3" t="s">
        <v>10</v>
      </c>
      <c r="T6" s="3" t="s">
        <v>11</v>
      </c>
      <c r="U6" s="4">
        <v>44196</v>
      </c>
      <c r="V6" s="4">
        <v>36525</v>
      </c>
      <c r="W6" s="3" t="s">
        <v>13</v>
      </c>
      <c r="X6" s="3" t="s">
        <v>10</v>
      </c>
      <c r="Y6" s="3" t="s">
        <v>11</v>
      </c>
      <c r="Z6" s="4">
        <v>44561</v>
      </c>
      <c r="AA6" s="4">
        <v>36891</v>
      </c>
      <c r="AB6" s="3" t="s">
        <v>13</v>
      </c>
      <c r="AC6" s="4">
        <v>44196</v>
      </c>
      <c r="AD6" s="3" t="s">
        <v>13</v>
      </c>
      <c r="AE6" s="4">
        <v>44561</v>
      </c>
    </row>
    <row r="8" spans="1:31" ht="15.75" x14ac:dyDescent="0.25">
      <c r="A8" s="5">
        <v>303.02</v>
      </c>
      <c r="B8" t="s">
        <v>14</v>
      </c>
      <c r="D8">
        <v>37.5</v>
      </c>
      <c r="E8" s="5">
        <v>1461.83</v>
      </c>
      <c r="F8" s="5"/>
      <c r="G8" s="5"/>
      <c r="H8" s="5">
        <v>1461.83</v>
      </c>
      <c r="I8" s="5">
        <v>1247.79</v>
      </c>
      <c r="J8" s="5">
        <f>H8/$D$8</f>
        <v>38.98213333333333</v>
      </c>
      <c r="K8" s="5"/>
      <c r="L8" s="5"/>
      <c r="M8" s="5">
        <f t="shared" ref="M8:M18" si="0">H8+K8-L8</f>
        <v>1461.83</v>
      </c>
      <c r="N8" s="5"/>
      <c r="O8" s="5"/>
      <c r="P8" s="5">
        <f t="shared" ref="P8:P18" si="1">M8+N8-O8</f>
        <v>1461.83</v>
      </c>
      <c r="Q8" s="5">
        <f t="shared" ref="Q8:Q18" si="2">I8+J8</f>
        <v>1286.7721333333334</v>
      </c>
      <c r="R8" s="5">
        <f>$M$8/$D$8</f>
        <v>38.98213333333333</v>
      </c>
      <c r="S8" s="5"/>
      <c r="T8" s="5"/>
      <c r="U8" s="5">
        <v>10661.83</v>
      </c>
      <c r="V8" s="5">
        <f t="shared" ref="V8:V18" si="3">Q8+R8</f>
        <v>1325.7542666666668</v>
      </c>
      <c r="W8" s="5">
        <f>$P8/$D8</f>
        <v>38.98213333333333</v>
      </c>
      <c r="X8" s="5"/>
      <c r="Y8" s="5"/>
      <c r="Z8" s="5">
        <f t="shared" ref="Z8:Z27" si="4">U8+X8-Y8</f>
        <v>10661.83</v>
      </c>
      <c r="AA8" s="5">
        <f t="shared" ref="AA8:AA18" si="5">V8+W8</f>
        <v>1364.7364000000002</v>
      </c>
      <c r="AB8" s="5">
        <f>$U8/$D8</f>
        <v>284.31546666666668</v>
      </c>
      <c r="AC8" s="6">
        <v>5746.42</v>
      </c>
      <c r="AD8" s="5">
        <f>Z8/D8</f>
        <v>284.31546666666668</v>
      </c>
      <c r="AE8" s="5">
        <f t="shared" ref="AE8:AE27" si="6">AC8+AD8</f>
        <v>6030.735466666667</v>
      </c>
    </row>
    <row r="9" spans="1:31" x14ac:dyDescent="0.25">
      <c r="A9" s="5">
        <v>303.04000000000002</v>
      </c>
      <c r="B9" t="s">
        <v>15</v>
      </c>
      <c r="D9">
        <v>0</v>
      </c>
      <c r="E9" s="5">
        <v>20149.78</v>
      </c>
      <c r="F9" s="5"/>
      <c r="G9" s="5"/>
      <c r="H9" s="5">
        <v>20149.78</v>
      </c>
      <c r="I9" s="5">
        <v>0</v>
      </c>
      <c r="J9" s="5"/>
      <c r="K9" s="5"/>
      <c r="L9" s="5"/>
      <c r="M9" s="5">
        <f t="shared" si="0"/>
        <v>20149.78</v>
      </c>
      <c r="N9" s="5"/>
      <c r="O9" s="5"/>
      <c r="P9" s="5">
        <f t="shared" si="1"/>
        <v>20149.78</v>
      </c>
      <c r="Q9" s="5">
        <f t="shared" si="2"/>
        <v>0</v>
      </c>
      <c r="R9" s="5"/>
      <c r="S9" s="5"/>
      <c r="T9" s="5"/>
      <c r="U9" s="5">
        <v>34149.78</v>
      </c>
      <c r="V9" s="5">
        <f t="shared" si="3"/>
        <v>0</v>
      </c>
      <c r="W9" s="5">
        <v>0</v>
      </c>
      <c r="X9" s="5"/>
      <c r="Y9" s="5"/>
      <c r="Z9" s="5">
        <f t="shared" si="4"/>
        <v>34149.78</v>
      </c>
      <c r="AA9" s="5">
        <f t="shared" si="5"/>
        <v>0</v>
      </c>
      <c r="AB9" s="5">
        <v>0</v>
      </c>
      <c r="AC9" s="5">
        <f>AA9+AB9</f>
        <v>0</v>
      </c>
      <c r="AD9" s="5">
        <v>0</v>
      </c>
      <c r="AE9" s="5">
        <f t="shared" si="6"/>
        <v>0</v>
      </c>
    </row>
    <row r="10" spans="1:31" x14ac:dyDescent="0.25">
      <c r="A10" s="5">
        <v>303.05</v>
      </c>
      <c r="B10" t="s">
        <v>16</v>
      </c>
      <c r="D10">
        <v>0</v>
      </c>
      <c r="E10" s="5">
        <v>1200</v>
      </c>
      <c r="F10" s="5"/>
      <c r="G10" s="5"/>
      <c r="H10" s="5">
        <f t="shared" ref="H10:H18" si="7">E10+F10-G10</f>
        <v>1200</v>
      </c>
      <c r="I10" s="5">
        <v>0</v>
      </c>
      <c r="J10" s="5"/>
      <c r="K10" s="5"/>
      <c r="L10" s="5"/>
      <c r="M10" s="5">
        <f t="shared" si="0"/>
        <v>1200</v>
      </c>
      <c r="N10" s="5"/>
      <c r="O10" s="5"/>
      <c r="P10" s="5">
        <f t="shared" si="1"/>
        <v>1200</v>
      </c>
      <c r="Q10" s="5">
        <f t="shared" si="2"/>
        <v>0</v>
      </c>
      <c r="R10" s="5"/>
      <c r="S10" s="5"/>
      <c r="T10" s="5"/>
      <c r="U10" s="5">
        <f>P10+S10-T10</f>
        <v>1200</v>
      </c>
      <c r="V10" s="5">
        <f t="shared" si="3"/>
        <v>0</v>
      </c>
      <c r="W10" s="5">
        <v>0</v>
      </c>
      <c r="X10" s="5"/>
      <c r="Y10" s="5"/>
      <c r="Z10" s="5">
        <f t="shared" si="4"/>
        <v>1200</v>
      </c>
      <c r="AA10" s="5">
        <f t="shared" si="5"/>
        <v>0</v>
      </c>
      <c r="AB10" s="5">
        <v>0</v>
      </c>
      <c r="AC10" s="5">
        <f>AA10+AB10</f>
        <v>0</v>
      </c>
      <c r="AD10" s="5">
        <v>0</v>
      </c>
      <c r="AE10" s="5">
        <f t="shared" si="6"/>
        <v>0</v>
      </c>
    </row>
    <row r="11" spans="1:31" x14ac:dyDescent="0.25">
      <c r="A11" s="5">
        <v>304</v>
      </c>
      <c r="B11" t="s">
        <v>14</v>
      </c>
      <c r="D11">
        <v>37.5</v>
      </c>
      <c r="E11" s="5">
        <v>311.74</v>
      </c>
      <c r="F11" s="5"/>
      <c r="G11" s="5"/>
      <c r="H11" s="5">
        <f t="shared" si="7"/>
        <v>311.74</v>
      </c>
      <c r="I11" s="5">
        <v>0</v>
      </c>
      <c r="J11" s="5">
        <f>H11/$D11</f>
        <v>8.3130666666666677</v>
      </c>
      <c r="K11" s="5"/>
      <c r="L11" s="5"/>
      <c r="M11" s="5">
        <f t="shared" si="0"/>
        <v>311.74</v>
      </c>
      <c r="N11" s="5"/>
      <c r="O11" s="5"/>
      <c r="P11" s="5">
        <f t="shared" si="1"/>
        <v>311.74</v>
      </c>
      <c r="Q11" s="5">
        <f t="shared" si="2"/>
        <v>8.3130666666666677</v>
      </c>
      <c r="R11" s="5">
        <f t="shared" ref="R11:R18" si="8">M11/$D$8</f>
        <v>8.3130666666666677</v>
      </c>
      <c r="S11" s="5"/>
      <c r="T11" s="5"/>
      <c r="U11" s="5">
        <v>967.82</v>
      </c>
      <c r="V11" s="5">
        <f t="shared" si="3"/>
        <v>16.626133333333335</v>
      </c>
      <c r="W11" s="5">
        <f t="shared" ref="W11:W18" si="9">$P11/$D11</f>
        <v>8.3130666666666677</v>
      </c>
      <c r="X11" s="5"/>
      <c r="Y11" s="5"/>
      <c r="Z11" s="5">
        <f t="shared" si="4"/>
        <v>967.82</v>
      </c>
      <c r="AA11" s="5">
        <f t="shared" si="5"/>
        <v>24.939200000000003</v>
      </c>
      <c r="AB11" s="5">
        <f>$U11/$D11</f>
        <v>25.808533333333333</v>
      </c>
      <c r="AC11" s="5">
        <v>490.28</v>
      </c>
      <c r="AD11" s="5">
        <f>Z11/D11</f>
        <v>25.808533333333333</v>
      </c>
      <c r="AE11" s="5">
        <f t="shared" si="6"/>
        <v>516.08853333333332</v>
      </c>
    </row>
    <row r="12" spans="1:31" x14ac:dyDescent="0.25">
      <c r="A12" s="5">
        <v>304.05</v>
      </c>
      <c r="B12" t="s">
        <v>17</v>
      </c>
      <c r="D12">
        <v>37.5</v>
      </c>
      <c r="E12" s="5">
        <v>68538.080000000002</v>
      </c>
      <c r="F12" s="5">
        <v>6959.26</v>
      </c>
      <c r="G12" s="5"/>
      <c r="H12" s="5">
        <f t="shared" si="7"/>
        <v>75497.34</v>
      </c>
      <c r="I12" s="5">
        <v>11303.12</v>
      </c>
      <c r="J12" s="5">
        <f>H12/D12</f>
        <v>2013.2623999999998</v>
      </c>
      <c r="K12" s="5">
        <v>2649.01</v>
      </c>
      <c r="L12" s="5"/>
      <c r="M12" s="5">
        <f t="shared" si="0"/>
        <v>78146.349999999991</v>
      </c>
      <c r="N12" s="5"/>
      <c r="O12" s="5"/>
      <c r="P12" s="5">
        <f t="shared" si="1"/>
        <v>78146.349999999991</v>
      </c>
      <c r="Q12" s="5">
        <f t="shared" si="2"/>
        <v>13316.3824</v>
      </c>
      <c r="R12" s="5">
        <f t="shared" si="8"/>
        <v>2083.9026666666664</v>
      </c>
      <c r="S12" s="5">
        <v>924</v>
      </c>
      <c r="T12" s="5"/>
      <c r="U12" s="5">
        <v>149089.34</v>
      </c>
      <c r="V12" s="5">
        <f t="shared" si="3"/>
        <v>15400.285066666667</v>
      </c>
      <c r="W12" s="5">
        <f t="shared" si="9"/>
        <v>2083.9026666666664</v>
      </c>
      <c r="X12" s="5">
        <v>14109.99</v>
      </c>
      <c r="Y12" s="5"/>
      <c r="Z12" s="5">
        <f t="shared" si="4"/>
        <v>163199.32999999999</v>
      </c>
      <c r="AA12" s="5">
        <f t="shared" si="5"/>
        <v>17484.187733333332</v>
      </c>
      <c r="AB12" s="5">
        <f>$U12/$D12</f>
        <v>3975.7157333333334</v>
      </c>
      <c r="AC12" s="5">
        <v>82092.25</v>
      </c>
      <c r="AD12" s="5">
        <f>Z12/D12</f>
        <v>4351.982133333333</v>
      </c>
      <c r="AE12" s="5">
        <f t="shared" si="6"/>
        <v>86444.232133333338</v>
      </c>
    </row>
    <row r="13" spans="1:31" x14ac:dyDescent="0.25">
      <c r="A13" s="5">
        <v>311.02</v>
      </c>
      <c r="B13" t="s">
        <v>18</v>
      </c>
      <c r="D13">
        <v>20</v>
      </c>
      <c r="E13" s="5">
        <v>232148.31</v>
      </c>
      <c r="F13" s="5"/>
      <c r="G13" s="5"/>
      <c r="H13" s="5">
        <f t="shared" si="7"/>
        <v>232148.31</v>
      </c>
      <c r="I13" s="5">
        <v>81901.58</v>
      </c>
      <c r="J13" s="5">
        <f>H13/D13</f>
        <v>11607.415499999999</v>
      </c>
      <c r="K13" s="5">
        <v>2400</v>
      </c>
      <c r="L13" s="5"/>
      <c r="M13" s="5">
        <f t="shared" si="0"/>
        <v>234548.31</v>
      </c>
      <c r="N13" s="5">
        <f>2973.3+1477.7</f>
        <v>4451</v>
      </c>
      <c r="O13" s="5"/>
      <c r="P13" s="5">
        <f t="shared" si="1"/>
        <v>238999.31</v>
      </c>
      <c r="Q13" s="5">
        <f t="shared" si="2"/>
        <v>93508.995500000005</v>
      </c>
      <c r="R13" s="5">
        <f t="shared" si="8"/>
        <v>6254.6215999999995</v>
      </c>
      <c r="S13" s="5">
        <v>810</v>
      </c>
      <c r="T13" s="5"/>
      <c r="U13" s="5">
        <v>1466926.49</v>
      </c>
      <c r="V13" s="5">
        <f t="shared" si="3"/>
        <v>99763.617100000003</v>
      </c>
      <c r="W13" s="5">
        <f t="shared" si="9"/>
        <v>11949.9655</v>
      </c>
      <c r="X13" s="5">
        <v>2007.89</v>
      </c>
      <c r="Y13" s="5"/>
      <c r="Z13" s="5">
        <f t="shared" si="4"/>
        <v>1468934.38</v>
      </c>
      <c r="AA13" s="5">
        <f t="shared" si="5"/>
        <v>111713.58260000001</v>
      </c>
      <c r="AB13" s="5">
        <f>$U13/$D13</f>
        <v>73346.324500000002</v>
      </c>
      <c r="AC13" s="5">
        <v>886243.21</v>
      </c>
      <c r="AD13" s="5">
        <f>Z13/D13</f>
        <v>73446.718999999997</v>
      </c>
      <c r="AE13" s="5">
        <f t="shared" si="6"/>
        <v>959689.929</v>
      </c>
    </row>
    <row r="14" spans="1:31" ht="15.75" x14ac:dyDescent="0.25">
      <c r="A14" s="7">
        <v>320.02999999999997</v>
      </c>
      <c r="B14" s="1" t="s">
        <v>19</v>
      </c>
      <c r="C14" s="1"/>
      <c r="D14" s="1">
        <v>27.5</v>
      </c>
      <c r="E14" s="7">
        <v>1353.2</v>
      </c>
      <c r="F14" s="7"/>
      <c r="G14" s="7"/>
      <c r="H14" s="7">
        <f t="shared" si="7"/>
        <v>1353.2</v>
      </c>
      <c r="I14" s="7">
        <v>553.83000000000004</v>
      </c>
      <c r="J14" s="7">
        <f>H14/D14</f>
        <v>49.207272727272731</v>
      </c>
      <c r="K14" s="7"/>
      <c r="L14" s="7"/>
      <c r="M14" s="7">
        <f t="shared" si="0"/>
        <v>1353.2</v>
      </c>
      <c r="N14" s="7"/>
      <c r="O14" s="7"/>
      <c r="P14" s="7">
        <f t="shared" si="1"/>
        <v>1353.2</v>
      </c>
      <c r="Q14" s="7">
        <f t="shared" si="2"/>
        <v>603.03727272727281</v>
      </c>
      <c r="R14" s="7">
        <f t="shared" si="8"/>
        <v>36.085333333333331</v>
      </c>
      <c r="S14" s="7"/>
      <c r="T14" s="7"/>
      <c r="U14" s="7">
        <v>4492.1499999999996</v>
      </c>
      <c r="V14" s="7">
        <f t="shared" si="3"/>
        <v>639.12260606060613</v>
      </c>
      <c r="W14" s="7">
        <f t="shared" si="9"/>
        <v>49.207272727272731</v>
      </c>
      <c r="X14" s="7"/>
      <c r="Y14" s="7"/>
      <c r="Z14" s="7">
        <f t="shared" si="4"/>
        <v>4492.1499999999996</v>
      </c>
      <c r="AA14" s="7">
        <f t="shared" si="5"/>
        <v>688.3298787878789</v>
      </c>
      <c r="AB14" s="7">
        <v>222</v>
      </c>
      <c r="AC14" s="7">
        <v>5390.58</v>
      </c>
      <c r="AD14" s="7">
        <v>0</v>
      </c>
      <c r="AE14" s="7">
        <f t="shared" si="6"/>
        <v>5390.58</v>
      </c>
    </row>
    <row r="15" spans="1:31" x14ac:dyDescent="0.25">
      <c r="A15" s="5">
        <v>330.04</v>
      </c>
      <c r="B15" t="s">
        <v>20</v>
      </c>
      <c r="D15">
        <v>45</v>
      </c>
      <c r="E15" s="5">
        <v>589120.19999999995</v>
      </c>
      <c r="F15" s="5"/>
      <c r="G15" s="5"/>
      <c r="H15" s="5">
        <f t="shared" si="7"/>
        <v>589120.19999999995</v>
      </c>
      <c r="I15" s="5">
        <v>117480.47</v>
      </c>
      <c r="J15" s="5">
        <f>H15/D15</f>
        <v>13091.56</v>
      </c>
      <c r="K15" s="5"/>
      <c r="L15" s="5"/>
      <c r="M15" s="5">
        <f t="shared" si="0"/>
        <v>589120.19999999995</v>
      </c>
      <c r="N15" s="5"/>
      <c r="O15" s="5"/>
      <c r="P15" s="5">
        <f t="shared" si="1"/>
        <v>589120.19999999995</v>
      </c>
      <c r="Q15" s="5">
        <f t="shared" si="2"/>
        <v>130572.03</v>
      </c>
      <c r="R15" s="5">
        <f t="shared" si="8"/>
        <v>15709.871999999999</v>
      </c>
      <c r="S15" s="5"/>
      <c r="T15" s="5"/>
      <c r="U15" s="5">
        <v>1643105.65</v>
      </c>
      <c r="V15" s="5">
        <f t="shared" si="3"/>
        <v>146281.902</v>
      </c>
      <c r="W15" s="5">
        <f t="shared" si="9"/>
        <v>13091.56</v>
      </c>
      <c r="X15" s="5"/>
      <c r="Y15" s="5"/>
      <c r="Z15" s="5">
        <f t="shared" si="4"/>
        <v>1643105.65</v>
      </c>
      <c r="AA15" s="5">
        <f t="shared" si="5"/>
        <v>159373.462</v>
      </c>
      <c r="AB15" s="5">
        <f>$U15/$D15</f>
        <v>36513.45888888889</v>
      </c>
      <c r="AC15" s="5">
        <v>725915.82</v>
      </c>
      <c r="AD15" s="5">
        <f t="shared" ref="AD15" si="10">Z15/D15</f>
        <v>36513.45888888889</v>
      </c>
      <c r="AE15" s="5">
        <f t="shared" si="6"/>
        <v>762429.27888888889</v>
      </c>
    </row>
    <row r="16" spans="1:31" x14ac:dyDescent="0.25">
      <c r="A16" s="5">
        <v>331.04</v>
      </c>
      <c r="B16" t="s">
        <v>21</v>
      </c>
      <c r="D16">
        <v>62.5</v>
      </c>
      <c r="E16" s="5">
        <v>2802508.76</v>
      </c>
      <c r="F16" s="5">
        <f>21846.99+3366.07+10358.75+2931</f>
        <v>38502.81</v>
      </c>
      <c r="G16" s="5"/>
      <c r="H16" s="5">
        <f t="shared" si="7"/>
        <v>2841011.57</v>
      </c>
      <c r="I16" s="5">
        <v>569617.21</v>
      </c>
      <c r="J16" s="5">
        <f>2802508.76/62.5</f>
        <v>44840.140159999995</v>
      </c>
      <c r="K16" s="5">
        <v>239.02</v>
      </c>
      <c r="L16" s="5"/>
      <c r="M16" s="5">
        <f t="shared" si="0"/>
        <v>2841250.59</v>
      </c>
      <c r="N16" s="5">
        <f>859594.74+995268.96+11523.07</f>
        <v>1866386.77</v>
      </c>
      <c r="O16" s="5"/>
      <c r="P16" s="5">
        <f t="shared" si="1"/>
        <v>4707637.3599999994</v>
      </c>
      <c r="Q16" s="5">
        <f t="shared" si="2"/>
        <v>614457.35015999991</v>
      </c>
      <c r="R16" s="5">
        <f t="shared" si="8"/>
        <v>75766.682399999991</v>
      </c>
      <c r="S16" s="5">
        <v>3722.26</v>
      </c>
      <c r="T16" s="5"/>
      <c r="U16" s="5">
        <v>10421210.09</v>
      </c>
      <c r="V16" s="5">
        <f t="shared" si="3"/>
        <v>690224.03255999996</v>
      </c>
      <c r="W16" s="5">
        <f t="shared" si="9"/>
        <v>75322.197759999995</v>
      </c>
      <c r="X16" s="5">
        <v>2208.85</v>
      </c>
      <c r="Y16" s="5"/>
      <c r="Z16" s="5">
        <f t="shared" si="4"/>
        <v>10423418.939999999</v>
      </c>
      <c r="AA16" s="5">
        <f t="shared" si="5"/>
        <v>765546.23031999997</v>
      </c>
      <c r="AB16" s="5">
        <f>$U16/$D16</f>
        <v>166739.36144000001</v>
      </c>
      <c r="AC16" s="5">
        <v>3393804.37</v>
      </c>
      <c r="AD16" s="5">
        <f>Z16/D16</f>
        <v>166774.70303999999</v>
      </c>
      <c r="AE16" s="5">
        <f t="shared" si="6"/>
        <v>3560579.0730400002</v>
      </c>
    </row>
    <row r="17" spans="1:31" x14ac:dyDescent="0.25">
      <c r="A17" s="5">
        <v>333.04</v>
      </c>
      <c r="B17" t="s">
        <v>22</v>
      </c>
      <c r="D17">
        <v>40</v>
      </c>
      <c r="E17" s="5">
        <v>258555.47</v>
      </c>
      <c r="F17" s="5">
        <v>10207.66</v>
      </c>
      <c r="G17" s="5"/>
      <c r="H17" s="5">
        <f t="shared" si="7"/>
        <v>268763.13</v>
      </c>
      <c r="I17" s="5">
        <v>58184.03</v>
      </c>
      <c r="J17" s="5">
        <f>H17/D17</f>
        <v>6719.0782500000005</v>
      </c>
      <c r="K17" s="5">
        <v>19274.189999999999</v>
      </c>
      <c r="L17" s="5"/>
      <c r="M17" s="5">
        <f t="shared" si="0"/>
        <v>288037.32</v>
      </c>
      <c r="N17" s="5">
        <f>61183.22+19072.61+27773.61</f>
        <v>108029.44</v>
      </c>
      <c r="O17" s="5"/>
      <c r="P17" s="5">
        <f t="shared" si="1"/>
        <v>396066.76</v>
      </c>
      <c r="Q17" s="5">
        <f t="shared" si="2"/>
        <v>64903.108249999997</v>
      </c>
      <c r="R17" s="5">
        <f t="shared" si="8"/>
        <v>7680.9952000000003</v>
      </c>
      <c r="S17" s="5">
        <v>11565.04</v>
      </c>
      <c r="T17" s="5"/>
      <c r="U17" s="5">
        <v>620849.09</v>
      </c>
      <c r="V17" s="5">
        <f t="shared" si="3"/>
        <v>72584.103449999995</v>
      </c>
      <c r="W17" s="5">
        <f t="shared" si="9"/>
        <v>9901.6689999999999</v>
      </c>
      <c r="X17" s="5">
        <v>13373.4</v>
      </c>
      <c r="Y17" s="5"/>
      <c r="Z17" s="5">
        <f t="shared" si="4"/>
        <v>634222.49</v>
      </c>
      <c r="AA17" s="5">
        <f t="shared" si="5"/>
        <v>82485.772449999989</v>
      </c>
      <c r="AB17" s="5">
        <f>$U17/$D17</f>
        <v>15521.22725</v>
      </c>
      <c r="AC17" s="5">
        <v>349802.92</v>
      </c>
      <c r="AD17" s="5">
        <f t="shared" ref="AD17:AD27" si="11">Z17/D17</f>
        <v>15855.562249999999</v>
      </c>
      <c r="AE17" s="5">
        <f t="shared" si="6"/>
        <v>365658.48225</v>
      </c>
    </row>
    <row r="18" spans="1:31" x14ac:dyDescent="0.25">
      <c r="A18" s="5">
        <v>334.01</v>
      </c>
      <c r="B18" t="s">
        <v>23</v>
      </c>
      <c r="D18">
        <v>40</v>
      </c>
      <c r="E18" s="5">
        <v>390725.93</v>
      </c>
      <c r="F18" s="5">
        <v>16851.89</v>
      </c>
      <c r="G18" s="5"/>
      <c r="H18" s="5">
        <f t="shared" si="7"/>
        <v>407577.82</v>
      </c>
      <c r="I18" s="5">
        <v>98291.17</v>
      </c>
      <c r="J18" s="5">
        <f>H18/D18</f>
        <v>10189.4455</v>
      </c>
      <c r="K18" s="5">
        <v>26009.89</v>
      </c>
      <c r="L18" s="5"/>
      <c r="M18" s="5">
        <f t="shared" si="0"/>
        <v>433587.71</v>
      </c>
      <c r="N18" s="5">
        <f>61183.22+19230.35+29915.4</f>
        <v>110328.97</v>
      </c>
      <c r="O18" s="5"/>
      <c r="P18" s="5">
        <f t="shared" si="1"/>
        <v>543916.68000000005</v>
      </c>
      <c r="Q18" s="5">
        <f t="shared" si="2"/>
        <v>108480.6155</v>
      </c>
      <c r="R18" s="5">
        <f t="shared" si="8"/>
        <v>11562.338933333334</v>
      </c>
      <c r="S18" s="5">
        <v>18272.34</v>
      </c>
      <c r="T18" s="5"/>
      <c r="U18" s="5">
        <v>711014.76</v>
      </c>
      <c r="V18" s="5">
        <f t="shared" si="3"/>
        <v>120042.95443333333</v>
      </c>
      <c r="W18" s="5">
        <f t="shared" si="9"/>
        <v>13597.917000000001</v>
      </c>
      <c r="X18" s="5">
        <v>59762.080000000002</v>
      </c>
      <c r="Y18" s="5"/>
      <c r="Z18" s="5">
        <f t="shared" si="4"/>
        <v>770776.84</v>
      </c>
      <c r="AA18" s="5">
        <f t="shared" si="5"/>
        <v>133640.87143333332</v>
      </c>
      <c r="AB18" s="5">
        <f>$U18/$D18</f>
        <v>17775.368999999999</v>
      </c>
      <c r="AC18" s="5">
        <v>374115.33</v>
      </c>
      <c r="AD18" s="5">
        <f t="shared" si="11"/>
        <v>19269.420999999998</v>
      </c>
      <c r="AE18" s="5">
        <f t="shared" si="6"/>
        <v>393384.75099999999</v>
      </c>
    </row>
    <row r="19" spans="1:31" x14ac:dyDescent="0.25">
      <c r="A19" s="5">
        <v>334.04</v>
      </c>
      <c r="B19" t="s">
        <v>24</v>
      </c>
      <c r="D19">
        <v>40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v>953722.14</v>
      </c>
      <c r="V19" s="5"/>
      <c r="W19" s="5"/>
      <c r="X19" s="5">
        <v>14048.39</v>
      </c>
      <c r="Y19" s="5"/>
      <c r="Z19" s="5">
        <f t="shared" si="4"/>
        <v>967770.53</v>
      </c>
      <c r="AA19" s="5"/>
      <c r="AB19" s="5"/>
      <c r="AC19" s="5">
        <v>334411.01</v>
      </c>
      <c r="AD19" s="5">
        <f t="shared" si="11"/>
        <v>24194.26325</v>
      </c>
      <c r="AE19" s="5">
        <f t="shared" si="6"/>
        <v>358605.27325000003</v>
      </c>
    </row>
    <row r="20" spans="1:31" x14ac:dyDescent="0.25">
      <c r="A20" s="5">
        <v>335.04</v>
      </c>
      <c r="B20" t="s">
        <v>25</v>
      </c>
      <c r="D20">
        <v>45</v>
      </c>
      <c r="E20" s="5">
        <v>35235.78</v>
      </c>
      <c r="F20" s="5"/>
      <c r="G20" s="5"/>
      <c r="H20" s="5">
        <f t="shared" ref="H20:H29" si="12">E20+F20-G20</f>
        <v>35235.78</v>
      </c>
      <c r="I20" s="5">
        <v>8033.5</v>
      </c>
      <c r="J20" s="5">
        <f>H20/D20</f>
        <v>783.01733333333334</v>
      </c>
      <c r="K20" s="5"/>
      <c r="L20" s="5"/>
      <c r="M20" s="5">
        <f t="shared" ref="M20:M29" si="13">H20+K20-L20</f>
        <v>35235.78</v>
      </c>
      <c r="N20" s="5">
        <f>18165.25+3521.06+2977.99</f>
        <v>24664.300000000003</v>
      </c>
      <c r="O20" s="5"/>
      <c r="P20" s="5">
        <f t="shared" ref="P20:P29" si="14">M20+N20-O20</f>
        <v>59900.08</v>
      </c>
      <c r="Q20" s="5">
        <f t="shared" ref="Q20:Q28" si="15">I20+J20</f>
        <v>8816.5173333333332</v>
      </c>
      <c r="R20" s="5">
        <f t="shared" ref="R20:R28" si="16">M20/$D$8</f>
        <v>939.62079999999992</v>
      </c>
      <c r="S20" s="5"/>
      <c r="T20" s="5"/>
      <c r="U20" s="5">
        <v>170648</v>
      </c>
      <c r="V20" s="5">
        <f t="shared" ref="V20:V29" si="17">Q20+R20</f>
        <v>9756.1381333333338</v>
      </c>
      <c r="W20" s="5">
        <f t="shared" ref="W20:W29" si="18">$P20/$D20</f>
        <v>1331.1128888888888</v>
      </c>
      <c r="X20" s="5">
        <v>4906.87</v>
      </c>
      <c r="Y20" s="5"/>
      <c r="Z20" s="5">
        <f t="shared" si="4"/>
        <v>175554.87</v>
      </c>
      <c r="AA20" s="5">
        <f t="shared" ref="AA20:AA27" si="19">V20+W20</f>
        <v>11087.251022222223</v>
      </c>
      <c r="AB20" s="5">
        <f t="shared" ref="AB20:AB27" si="20">$U20/$D20</f>
        <v>3792.1777777777779</v>
      </c>
      <c r="AC20" s="5">
        <v>49535.51</v>
      </c>
      <c r="AD20" s="5">
        <f t="shared" si="11"/>
        <v>3901.2193333333335</v>
      </c>
      <c r="AE20" s="5">
        <f t="shared" si="6"/>
        <v>53436.729333333336</v>
      </c>
    </row>
    <row r="21" spans="1:31" x14ac:dyDescent="0.25">
      <c r="A21" s="5">
        <v>339.04</v>
      </c>
      <c r="B21" t="s">
        <v>26</v>
      </c>
      <c r="D21">
        <v>50</v>
      </c>
      <c r="E21" s="5">
        <v>15820.95</v>
      </c>
      <c r="F21" s="5">
        <v>69.989999999999995</v>
      </c>
      <c r="G21" s="5"/>
      <c r="H21" s="5">
        <f t="shared" si="12"/>
        <v>15890.94</v>
      </c>
      <c r="I21" s="5">
        <v>4319.8999999999996</v>
      </c>
      <c r="J21" s="5">
        <f>H21/D21</f>
        <v>317.81880000000001</v>
      </c>
      <c r="K21" s="5"/>
      <c r="L21" s="5"/>
      <c r="M21" s="5">
        <f t="shared" si="13"/>
        <v>15890.94</v>
      </c>
      <c r="N21" s="5">
        <v>678.6</v>
      </c>
      <c r="O21" s="5"/>
      <c r="P21" s="5">
        <f t="shared" si="14"/>
        <v>16569.54</v>
      </c>
      <c r="Q21" s="5">
        <f t="shared" si="15"/>
        <v>4637.7187999999996</v>
      </c>
      <c r="R21" s="5">
        <f t="shared" si="16"/>
        <v>423.75839999999999</v>
      </c>
      <c r="S21" s="5"/>
      <c r="T21" s="5"/>
      <c r="U21" s="5">
        <v>21389.68</v>
      </c>
      <c r="V21" s="5">
        <f t="shared" si="17"/>
        <v>5061.4771999999994</v>
      </c>
      <c r="W21" s="5">
        <f t="shared" si="18"/>
        <v>331.39080000000001</v>
      </c>
      <c r="X21" s="5"/>
      <c r="Y21" s="5"/>
      <c r="Z21" s="5">
        <f t="shared" si="4"/>
        <v>21389.68</v>
      </c>
      <c r="AA21" s="5">
        <f t="shared" si="19"/>
        <v>5392.8679999999995</v>
      </c>
      <c r="AB21" s="5">
        <f t="shared" si="20"/>
        <v>427.79360000000003</v>
      </c>
      <c r="AC21" s="5">
        <v>13369.34</v>
      </c>
      <c r="AD21" s="5">
        <f t="shared" si="11"/>
        <v>427.79360000000003</v>
      </c>
      <c r="AE21" s="5">
        <f t="shared" si="6"/>
        <v>13797.133600000001</v>
      </c>
    </row>
    <row r="22" spans="1:31" x14ac:dyDescent="0.25">
      <c r="A22" s="5">
        <v>340.05</v>
      </c>
      <c r="B22" t="s">
        <v>27</v>
      </c>
      <c r="D22">
        <v>22.5</v>
      </c>
      <c r="E22" s="5">
        <v>34969.01</v>
      </c>
      <c r="F22" s="5">
        <f>7115.71+4680</f>
        <v>11795.71</v>
      </c>
      <c r="G22" s="5"/>
      <c r="H22" s="5">
        <f t="shared" si="12"/>
        <v>46764.72</v>
      </c>
      <c r="I22" s="5">
        <v>9603.9</v>
      </c>
      <c r="J22" s="5">
        <v>1870.43</v>
      </c>
      <c r="K22" s="5">
        <v>4292.91</v>
      </c>
      <c r="L22" s="5"/>
      <c r="M22" s="5">
        <f t="shared" si="13"/>
        <v>51057.630000000005</v>
      </c>
      <c r="N22" s="5">
        <v>113.26</v>
      </c>
      <c r="O22" s="5"/>
      <c r="P22" s="5">
        <f t="shared" si="14"/>
        <v>51170.890000000007</v>
      </c>
      <c r="Q22" s="5">
        <f t="shared" si="15"/>
        <v>11474.33</v>
      </c>
      <c r="R22" s="5">
        <f t="shared" si="16"/>
        <v>1361.5368000000001</v>
      </c>
      <c r="S22" s="5">
        <v>1613.9</v>
      </c>
      <c r="T22" s="5"/>
      <c r="U22" s="5">
        <v>124878.39999999999</v>
      </c>
      <c r="V22" s="5">
        <f t="shared" si="17"/>
        <v>12835.8668</v>
      </c>
      <c r="W22" s="5">
        <f t="shared" si="18"/>
        <v>2274.2617777777782</v>
      </c>
      <c r="X22" s="5"/>
      <c r="Y22" s="5"/>
      <c r="Z22" s="5">
        <f t="shared" si="4"/>
        <v>124878.39999999999</v>
      </c>
      <c r="AA22" s="5">
        <f t="shared" si="19"/>
        <v>15110.128577777778</v>
      </c>
      <c r="AB22" s="5">
        <f t="shared" si="20"/>
        <v>5550.1511111111113</v>
      </c>
      <c r="AC22" s="5">
        <v>88896.99</v>
      </c>
      <c r="AD22" s="5">
        <f t="shared" si="11"/>
        <v>5550.1511111111113</v>
      </c>
      <c r="AE22" s="5">
        <f t="shared" si="6"/>
        <v>94447.141111111123</v>
      </c>
    </row>
    <row r="23" spans="1:31" ht="15.75" x14ac:dyDescent="0.25">
      <c r="A23" s="7">
        <v>341.05</v>
      </c>
      <c r="B23" s="1" t="s">
        <v>28</v>
      </c>
      <c r="C23" s="1"/>
      <c r="D23" s="1">
        <v>7</v>
      </c>
      <c r="E23" s="7">
        <v>8500</v>
      </c>
      <c r="F23" s="7">
        <v>23288.98</v>
      </c>
      <c r="G23" s="7"/>
      <c r="H23" s="7">
        <f t="shared" si="12"/>
        <v>31788.98</v>
      </c>
      <c r="I23" s="7">
        <v>5950</v>
      </c>
      <c r="J23" s="7">
        <f>(8500/5)+((12888.98/5)/12*8)+((10900/5)/12*1.5)</f>
        <v>3691.0306666666665</v>
      </c>
      <c r="K23" s="7">
        <v>810.94</v>
      </c>
      <c r="L23" s="7"/>
      <c r="M23" s="7">
        <f t="shared" si="13"/>
        <v>32599.919999999998</v>
      </c>
      <c r="N23" s="7">
        <v>5220.1000000000004</v>
      </c>
      <c r="O23" s="7"/>
      <c r="P23" s="7">
        <f t="shared" si="14"/>
        <v>37820.019999999997</v>
      </c>
      <c r="Q23" s="7">
        <f t="shared" si="15"/>
        <v>9641.0306666666656</v>
      </c>
      <c r="R23" s="7">
        <f t="shared" si="16"/>
        <v>869.33119999999997</v>
      </c>
      <c r="S23" s="7">
        <v>12000</v>
      </c>
      <c r="T23" s="7">
        <v>20600</v>
      </c>
      <c r="U23" s="7">
        <v>236198.8</v>
      </c>
      <c r="V23" s="7">
        <f t="shared" si="17"/>
        <v>10510.361866666666</v>
      </c>
      <c r="W23" s="7">
        <f t="shared" si="18"/>
        <v>5402.86</v>
      </c>
      <c r="X23" s="6">
        <v>89830</v>
      </c>
      <c r="Y23" s="7"/>
      <c r="Z23" s="7">
        <f t="shared" si="4"/>
        <v>326028.79999999999</v>
      </c>
      <c r="AA23" s="7">
        <f t="shared" si="19"/>
        <v>15913.221866666667</v>
      </c>
      <c r="AB23" s="7">
        <f t="shared" si="20"/>
        <v>33742.685714285712</v>
      </c>
      <c r="AC23" s="7">
        <v>236198.8</v>
      </c>
      <c r="AD23" s="5">
        <f>SUM(Z23-236198.8)/D23</f>
        <v>12832.857142857143</v>
      </c>
      <c r="AE23" s="7">
        <f t="shared" si="6"/>
        <v>249031.65714285712</v>
      </c>
    </row>
    <row r="24" spans="1:31" ht="15.75" x14ac:dyDescent="0.25">
      <c r="A24" s="7">
        <v>343.05</v>
      </c>
      <c r="B24" s="1" t="s">
        <v>29</v>
      </c>
      <c r="C24" s="1"/>
      <c r="D24" s="1">
        <v>17.5</v>
      </c>
      <c r="E24" s="7">
        <v>1418.42</v>
      </c>
      <c r="F24" s="7">
        <v>4738.49</v>
      </c>
      <c r="G24" s="7"/>
      <c r="H24" s="7">
        <f t="shared" si="12"/>
        <v>6156.91</v>
      </c>
      <c r="I24" s="7">
        <v>119.44</v>
      </c>
      <c r="J24" s="7">
        <f>H24/D24</f>
        <v>351.82342857142856</v>
      </c>
      <c r="K24" s="7">
        <v>432.8</v>
      </c>
      <c r="L24" s="7"/>
      <c r="M24" s="7">
        <f t="shared" si="13"/>
        <v>6589.71</v>
      </c>
      <c r="N24" s="7">
        <v>6001.2</v>
      </c>
      <c r="O24" s="7"/>
      <c r="P24" s="7">
        <f t="shared" si="14"/>
        <v>12590.91</v>
      </c>
      <c r="Q24" s="7">
        <f t="shared" si="15"/>
        <v>471.26342857142856</v>
      </c>
      <c r="R24" s="7">
        <f t="shared" si="16"/>
        <v>175.72560000000001</v>
      </c>
      <c r="S24" s="7">
        <v>1066.93</v>
      </c>
      <c r="T24" s="7">
        <v>289</v>
      </c>
      <c r="U24" s="7">
        <v>61170.67</v>
      </c>
      <c r="V24" s="7">
        <f t="shared" si="17"/>
        <v>646.98902857142855</v>
      </c>
      <c r="W24" s="7">
        <f t="shared" si="18"/>
        <v>719.48057142857147</v>
      </c>
      <c r="X24" s="6"/>
      <c r="Y24" s="7"/>
      <c r="Z24" s="6">
        <f t="shared" si="4"/>
        <v>61170.67</v>
      </c>
      <c r="AA24" s="7">
        <f t="shared" si="19"/>
        <v>1366.4695999999999</v>
      </c>
      <c r="AB24" s="7">
        <f t="shared" si="20"/>
        <v>3495.466857142857</v>
      </c>
      <c r="AC24" s="6">
        <v>54510.97</v>
      </c>
      <c r="AD24" s="5">
        <f t="shared" si="11"/>
        <v>3495.466857142857</v>
      </c>
      <c r="AE24" s="6">
        <f t="shared" si="6"/>
        <v>58006.436857142857</v>
      </c>
    </row>
    <row r="25" spans="1:31" ht="15.75" x14ac:dyDescent="0.25">
      <c r="A25" s="7">
        <v>345.05</v>
      </c>
      <c r="B25" s="1" t="s">
        <v>30</v>
      </c>
      <c r="C25" s="1"/>
      <c r="D25" s="1">
        <v>12.5</v>
      </c>
      <c r="E25" s="7">
        <v>11696.83</v>
      </c>
      <c r="F25" s="7">
        <v>36815.14</v>
      </c>
      <c r="G25" s="7"/>
      <c r="H25" s="7">
        <f t="shared" si="12"/>
        <v>48511.97</v>
      </c>
      <c r="I25" s="7">
        <v>6406.58</v>
      </c>
      <c r="J25" s="7">
        <f>(11696.83/12.5)+((36815.14/12.5)/12*5)</f>
        <v>2162.9177333333332</v>
      </c>
      <c r="K25" s="7">
        <v>785.84</v>
      </c>
      <c r="L25" s="7"/>
      <c r="M25" s="7">
        <f t="shared" si="13"/>
        <v>49297.81</v>
      </c>
      <c r="N25" s="7">
        <v>744.98</v>
      </c>
      <c r="O25" s="7"/>
      <c r="P25" s="7">
        <f t="shared" si="14"/>
        <v>50042.79</v>
      </c>
      <c r="Q25" s="7">
        <f t="shared" si="15"/>
        <v>8569.4977333333336</v>
      </c>
      <c r="R25" s="7">
        <f t="shared" si="16"/>
        <v>1314.6082666666666</v>
      </c>
      <c r="S25" s="7"/>
      <c r="T25" s="7"/>
      <c r="U25" s="7">
        <v>226430.72</v>
      </c>
      <c r="V25" s="7">
        <f t="shared" si="17"/>
        <v>9884.1059999999998</v>
      </c>
      <c r="W25" s="7">
        <f t="shared" si="18"/>
        <v>4003.4232000000002</v>
      </c>
      <c r="X25" s="6">
        <v>3166.47</v>
      </c>
      <c r="Y25" s="6"/>
      <c r="Z25" s="7">
        <f t="shared" si="4"/>
        <v>229597.19</v>
      </c>
      <c r="AA25" s="7">
        <f t="shared" si="19"/>
        <v>13887.529200000001</v>
      </c>
      <c r="AB25" s="7">
        <f t="shared" si="20"/>
        <v>18114.457600000002</v>
      </c>
      <c r="AC25" s="7">
        <v>222945.33</v>
      </c>
      <c r="AD25" s="5">
        <f>SUM(Z25-222825.91)/D25</f>
        <v>541.7023999999999</v>
      </c>
      <c r="AE25" s="7">
        <f t="shared" si="6"/>
        <v>223487.0324</v>
      </c>
    </row>
    <row r="26" spans="1:31" ht="15.75" x14ac:dyDescent="0.25">
      <c r="A26" s="7">
        <v>346.05</v>
      </c>
      <c r="B26" s="1" t="s">
        <v>31</v>
      </c>
      <c r="C26" s="1"/>
      <c r="D26" s="1">
        <v>10</v>
      </c>
      <c r="E26" s="7">
        <v>6298.4</v>
      </c>
      <c r="F26" s="7"/>
      <c r="G26" s="7"/>
      <c r="H26" s="7">
        <f t="shared" si="12"/>
        <v>6298.4</v>
      </c>
      <c r="I26" s="7">
        <v>30392.85</v>
      </c>
      <c r="J26" s="7">
        <f>H26/D26</f>
        <v>629.83999999999992</v>
      </c>
      <c r="K26" s="7">
        <v>599.4</v>
      </c>
      <c r="L26" s="7"/>
      <c r="M26" s="7">
        <f t="shared" si="13"/>
        <v>6897.7999999999993</v>
      </c>
      <c r="N26" s="7">
        <f>91284.17+30603.53+4144+24394.28</f>
        <v>150425.97999999998</v>
      </c>
      <c r="O26" s="7"/>
      <c r="P26" s="7">
        <f t="shared" si="14"/>
        <v>157323.77999999997</v>
      </c>
      <c r="Q26" s="7">
        <f t="shared" si="15"/>
        <v>31022.69</v>
      </c>
      <c r="R26" s="7">
        <f t="shared" si="16"/>
        <v>183.94133333333332</v>
      </c>
      <c r="S26" s="7">
        <v>988.5</v>
      </c>
      <c r="T26" s="7"/>
      <c r="U26" s="7">
        <v>342038.58</v>
      </c>
      <c r="V26" s="7">
        <f t="shared" si="17"/>
        <v>31206.631333333331</v>
      </c>
      <c r="W26" s="7">
        <f t="shared" si="18"/>
        <v>15732.377999999997</v>
      </c>
      <c r="X26" s="6">
        <v>17187.62</v>
      </c>
      <c r="Y26" s="7"/>
      <c r="Z26" s="7">
        <f t="shared" si="4"/>
        <v>359226.2</v>
      </c>
      <c r="AA26" s="7">
        <f t="shared" si="19"/>
        <v>46939.009333333328</v>
      </c>
      <c r="AB26" s="7">
        <f t="shared" si="20"/>
        <v>34203.858</v>
      </c>
      <c r="AC26" s="7">
        <v>335726.88</v>
      </c>
      <c r="AD26" s="5">
        <f>SUM(Z26-335025.58)/D26</f>
        <v>2420.0619999999994</v>
      </c>
      <c r="AE26" s="7">
        <f t="shared" si="6"/>
        <v>338146.94199999998</v>
      </c>
    </row>
    <row r="27" spans="1:31" x14ac:dyDescent="0.25">
      <c r="A27" s="5">
        <v>347.05</v>
      </c>
      <c r="B27" t="s">
        <v>32</v>
      </c>
      <c r="D27">
        <v>17.5</v>
      </c>
      <c r="E27" s="5">
        <v>6806.71</v>
      </c>
      <c r="F27" s="5">
        <v>652.75</v>
      </c>
      <c r="G27" s="5"/>
      <c r="H27" s="5">
        <f t="shared" si="12"/>
        <v>7459.46</v>
      </c>
      <c r="I27" s="5">
        <v>1028.44</v>
      </c>
      <c r="J27" s="5">
        <f>H27/D27</f>
        <v>426.25485714285713</v>
      </c>
      <c r="K27" s="5">
        <v>319.98</v>
      </c>
      <c r="L27" s="5"/>
      <c r="M27" s="5">
        <f t="shared" si="13"/>
        <v>7779.4400000000005</v>
      </c>
      <c r="N27" s="5">
        <v>210</v>
      </c>
      <c r="O27" s="5"/>
      <c r="P27" s="5">
        <f t="shared" si="14"/>
        <v>7989.4400000000005</v>
      </c>
      <c r="Q27" s="5">
        <f t="shared" si="15"/>
        <v>1454.6948571428572</v>
      </c>
      <c r="R27" s="5">
        <f t="shared" si="16"/>
        <v>207.45173333333335</v>
      </c>
      <c r="S27" s="5">
        <v>539.19000000000005</v>
      </c>
      <c r="T27" s="5"/>
      <c r="U27" s="5">
        <v>34434</v>
      </c>
      <c r="V27" s="5">
        <f t="shared" si="17"/>
        <v>1662.1465904761906</v>
      </c>
      <c r="W27" s="5">
        <f t="shared" si="18"/>
        <v>456.53942857142857</v>
      </c>
      <c r="X27" s="5"/>
      <c r="Y27" s="5"/>
      <c r="Z27" s="5">
        <f t="shared" si="4"/>
        <v>34434</v>
      </c>
      <c r="AA27" s="5">
        <f t="shared" si="19"/>
        <v>2118.6860190476191</v>
      </c>
      <c r="AB27" s="5">
        <f t="shared" si="20"/>
        <v>1967.6571428571428</v>
      </c>
      <c r="AC27" s="5">
        <v>19263.560000000001</v>
      </c>
      <c r="AD27" s="5">
        <f t="shared" si="11"/>
        <v>1967.6571428571428</v>
      </c>
      <c r="AE27" s="5">
        <f t="shared" si="6"/>
        <v>21231.217142857146</v>
      </c>
    </row>
    <row r="28" spans="1:31" x14ac:dyDescent="0.25">
      <c r="A28" s="5"/>
      <c r="E28" s="5">
        <v>1227084.82</v>
      </c>
      <c r="F28" s="5"/>
      <c r="G28" s="5"/>
      <c r="H28" s="5">
        <f t="shared" si="12"/>
        <v>1227084.82</v>
      </c>
      <c r="I28" s="5">
        <v>46710.36</v>
      </c>
      <c r="J28" s="5" t="e">
        <f>H28/D28</f>
        <v>#DIV/0!</v>
      </c>
      <c r="K28" s="5"/>
      <c r="L28" s="5"/>
      <c r="M28" s="5">
        <f t="shared" si="13"/>
        <v>1227084.82</v>
      </c>
      <c r="N28" s="5"/>
      <c r="O28" s="5">
        <v>1227084.82</v>
      </c>
      <c r="P28" s="5">
        <f t="shared" si="14"/>
        <v>0</v>
      </c>
      <c r="Q28" s="5" t="e">
        <f t="shared" si="15"/>
        <v>#DIV/0!</v>
      </c>
      <c r="R28" s="5">
        <f t="shared" si="16"/>
        <v>32722.261866666668</v>
      </c>
      <c r="S28" s="5"/>
      <c r="T28" s="5"/>
      <c r="U28" s="5"/>
      <c r="V28" s="5" t="e">
        <f t="shared" si="17"/>
        <v>#DIV/0!</v>
      </c>
      <c r="W28" s="5" t="e">
        <f t="shared" si="18"/>
        <v>#DIV/0!</v>
      </c>
      <c r="X28" s="5"/>
      <c r="Y28" s="5"/>
      <c r="Z28" s="5"/>
      <c r="AA28" s="5"/>
      <c r="AB28" s="5"/>
      <c r="AC28" s="5"/>
      <c r="AD28" s="5"/>
      <c r="AE28" s="5"/>
    </row>
    <row r="29" spans="1:31" ht="15.75" x14ac:dyDescent="0.25">
      <c r="A29" s="5"/>
      <c r="B29" s="8"/>
      <c r="E29" s="5">
        <v>1341.6</v>
      </c>
      <c r="F29" s="5">
        <f>350448.89+93148.81+9237.34</f>
        <v>452835.04000000004</v>
      </c>
      <c r="G29" s="5"/>
      <c r="H29" s="5">
        <f t="shared" si="12"/>
        <v>454176.64</v>
      </c>
      <c r="I29" s="5"/>
      <c r="J29" s="5"/>
      <c r="K29" s="5">
        <v>480818.95</v>
      </c>
      <c r="L29" s="5"/>
      <c r="M29" s="5">
        <f t="shared" si="13"/>
        <v>934995.59000000008</v>
      </c>
      <c r="N29" s="5"/>
      <c r="O29" s="5">
        <v>934995.59</v>
      </c>
      <c r="P29" s="5">
        <f t="shared" si="14"/>
        <v>0</v>
      </c>
      <c r="Q29" s="5">
        <v>0</v>
      </c>
      <c r="R29" s="5">
        <f>M29/$D$8/12*4.5</f>
        <v>9349.9559000000008</v>
      </c>
      <c r="S29" s="5"/>
      <c r="T29" s="5"/>
      <c r="U29" s="5"/>
      <c r="V29" s="5">
        <f t="shared" si="17"/>
        <v>9349.9559000000008</v>
      </c>
      <c r="W29" s="5" t="e">
        <f t="shared" si="18"/>
        <v>#DIV/0!</v>
      </c>
      <c r="X29" s="5"/>
      <c r="Y29" s="5"/>
      <c r="Z29" s="5"/>
      <c r="AA29" s="5"/>
      <c r="AB29" s="5"/>
      <c r="AC29" s="5"/>
      <c r="AD29" s="5"/>
      <c r="AE29" s="5"/>
    </row>
    <row r="30" spans="1:31" ht="15.75" x14ac:dyDescent="0.25">
      <c r="A30" s="5"/>
      <c r="B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5.75" x14ac:dyDescent="0.25">
      <c r="A31" s="7" t="s">
        <v>33</v>
      </c>
      <c r="B31" s="1"/>
      <c r="C31" s="1"/>
      <c r="D31" s="1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>
        <f>SUM(U8:U30)</f>
        <v>17234577.989999998</v>
      </c>
      <c r="V31" s="7"/>
      <c r="W31" s="7"/>
      <c r="X31" s="7">
        <f>SUM(X8:X30)</f>
        <v>220601.55999999997</v>
      </c>
      <c r="Y31" s="7">
        <f>SUM(Y8:Y29)</f>
        <v>0</v>
      </c>
      <c r="Z31" s="7">
        <f>SUM(Z8:Z30)</f>
        <v>17455179.550000001</v>
      </c>
      <c r="AA31" s="7"/>
      <c r="AB31" s="7"/>
      <c r="AC31" s="7">
        <f>SUM(AC8:AC30)</f>
        <v>7178459.5699999984</v>
      </c>
      <c r="AD31" s="7">
        <f>SUM(AD8:AD30)</f>
        <v>371853.14314952376</v>
      </c>
      <c r="AE31" s="7">
        <f>SUM(AE8:AE30)</f>
        <v>7550312.7131495252</v>
      </c>
    </row>
    <row r="32" spans="1:31" ht="15.75" x14ac:dyDescent="0.25">
      <c r="A32" s="7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5.75" x14ac:dyDescent="0.25">
      <c r="A33" s="7"/>
      <c r="B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HLN</cp:lastModifiedBy>
  <dcterms:created xsi:type="dcterms:W3CDTF">2023-02-07T17:08:49Z</dcterms:created>
  <dcterms:modified xsi:type="dcterms:W3CDTF">2023-02-07T17:39:09Z</dcterms:modified>
</cp:coreProperties>
</file>