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872B050A-79E5-4710-8F71-8DE688B66E5B}" xr6:coauthVersionLast="47" xr6:coauthVersionMax="47" xr10:uidLastSave="{00000000-0000-0000-0000-000000000000}"/>
  <bookViews>
    <workbookView xWindow="-28920" yWindow="-1740" windowWidth="29040" windowHeight="17640" activeTab="8" xr2:uid="{1CF0912E-17C6-4F7F-B98D-16B865669157}"/>
  </bookViews>
  <sheets>
    <sheet name="Summary" sheetId="1" r:id="rId1"/>
    <sheet name="RARR by Unit--&gt;" sheetId="2" r:id="rId2"/>
    <sheet name="MC1 RARR" sheetId="3" r:id="rId3"/>
    <sheet name="MC2 RARR" sheetId="4" r:id="rId4"/>
    <sheet name="GH2 RARR" sheetId="5" r:id="rId5"/>
    <sheet name="BR3 RARR" sheetId="6" r:id="rId6"/>
    <sheet name="Amounts in Base Rates--&gt;" sheetId="7" r:id="rId7"/>
    <sheet name="MC1" sheetId="8" r:id="rId8"/>
    <sheet name="MC2" sheetId="9" r:id="rId9"/>
    <sheet name="GH2" sheetId="10" r:id="rId10"/>
    <sheet name="BR3" sheetId="11" r:id="rId11"/>
  </sheets>
  <externalReferences>
    <externalReference r:id="rId12"/>
  </externalReferences>
  <definedNames>
    <definedName name="\\" hidden="1">#REF!</definedName>
    <definedName name="\\\" hidden="1">#REF!</definedName>
    <definedName name="\\\\" hidden="1">#REF!</definedName>
    <definedName name="__123Graph_1" hidden="1">#REF!</definedName>
    <definedName name="__123Graph_2" hidden="1">#REF!</definedName>
    <definedName name="__123Graph_3" hidden="1">#REF!</definedName>
    <definedName name="__123Graph_4" hidden="1">#REF!</definedName>
    <definedName name="__123Graph_5" hidden="1">#REF!</definedName>
    <definedName name="__123Graph_6" hidden="1">#REF!</definedName>
    <definedName name="__123Graph_8" hidden="1">#REF!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Fill" hidden="1">#REF!</definedName>
    <definedName name="_Key1" hidden="1">#REF!</definedName>
    <definedName name="_Order1" hidden="1">0</definedName>
    <definedName name="_Order2" hidden="1">0</definedName>
    <definedName name="_Sort" hidden="1">#REF!</definedName>
    <definedName name="ahahahahaha" hidden="1">{"'Server Configuration'!$A$1:$DB$281"}</definedName>
    <definedName name="blip" hidden="1">{"'Server Configuration'!$A$1:$DB$281"}</definedName>
    <definedName name="HTML_CodePage" hidden="1">1252</definedName>
    <definedName name="HTML_Control" hidden="1">{"'Server Configuration'!$A$1:$DB$281"}</definedName>
    <definedName name="HTML_Description" hidden="1">""</definedName>
    <definedName name="HTML_Email" hidden="1">""</definedName>
    <definedName name="HTML_Header" hidden="1">"Server Configuration"</definedName>
    <definedName name="HTML_LastUpdate" hidden="1">"2/9/01"</definedName>
    <definedName name="HTML_LineAfter" hidden="1">FALSE</definedName>
    <definedName name="HTML_LineBefore" hidden="1">FALSE</definedName>
    <definedName name="HTML_Name" hidden="1">"Corporate Network Services"</definedName>
    <definedName name="HTML_OBDlg2" hidden="1">TRUE</definedName>
    <definedName name="HTML_OBDlg4" hidden="1">TRUE</definedName>
    <definedName name="HTML_OS" hidden="1">0</definedName>
    <definedName name="HTML_PathFile" hidden="1">"C:\WINNT\Profiles\E003999\Desktop\MyHTML.htm"</definedName>
    <definedName name="HTML_Title" hidden="1">"Asset Tracking 2_9_01"</definedName>
    <definedName name="Nicknames" hidden="1">[1]Weekly!$A:$A</definedName>
    <definedName name="recap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wrn.Cashflow.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wrn.Operating_Graphs_Stats." hidden="1">{#N/A,#N/A,TRUE,"Operating Graphs";#N/A,#N/A,TRUE,"Stats"}</definedName>
    <definedName name="wrn.Print._.All." hidden="1">{#N/A,#N/A,FALSE,"Summary";#N/A,#N/A,FALSE,"City Gate";#N/A,#N/A,FALSE,"Ind Trans";#N/A,#N/A,FALSE,"Electric Gen"}</definedName>
    <definedName name="wrn.printb1." hidden="1">{#N/A,#N/A,FALSE,"B-1";#N/A,#N/A,FALSE,"B-1(P2)";#N/A,#N/A,FALSE,"B-1(P3)";#N/A,#N/A,FALSE,"B-1(P4)"}</definedName>
    <definedName name="wrn.printb1.4." hidden="1">{"page1",#N/A,FALSE,"B-1_4";"page2",#N/A,FALSE,"B-1_4";"page3",#N/A,FALSE,"B-1_4";"page4",#N/A,FALSE,"B-1_4";"page5",#N/A,FALSE,"B-1_4";"page6",#N/A,FALSE,"B-1_4";"page7",#N/A,FALSE,"B-1_4";"page8",#N/A,FALSE,"B-1_4"}</definedName>
    <definedName name="wrn.Schedule._.J.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hidden="1">{"Wkp ComEquity",#N/A,FALSE,"Cap Struct WPs"}</definedName>
    <definedName name="wrn.Wkp._.JDITC." hidden="1">{"Wkp JDITC",#N/A,FALSE,"Cap Struct WPs"}</definedName>
    <definedName name="wrn.Wkp._.LTerm._.Debt." hidden="1">{"Wkp LTerm Debt",#N/A,FALSE,"Cap Struct WPs"}</definedName>
    <definedName name="wrn.Wkp._.LTerm._.Debt._.13Mo._.Avg." hidden="1">{"Wkp LTerm Debt 13MoAvg",#N/A,FALSE,"Cap Struct WPs"}</definedName>
    <definedName name="wrn.Wkp._.LTerm._.Debt._.Amort." hidden="1">{"Wkp Lterm Debt Amort",#N/A,FALSE,"Cap Struct WPs"}</definedName>
    <definedName name="wrn.Wkp._.LTerm._.Debt._.Int." hidden="1">{"Wkp LTerm Debt Int",#N/A,FALSE,"Cap Struct WPs"}</definedName>
    <definedName name="wrn.Wkp._.PreStock." hidden="1">{"Wkp PreStock",#N/A,FALSE,"Cap Struct WPs"}</definedName>
    <definedName name="wrn.Wkp._.PreStock._.13MoAvg." hidden="1">{"Wkp PreStock 13MoAvg",#N/A,FALSE,"Cap Struct WPs"}</definedName>
    <definedName name="wrn.Wkp._.PreStock._.Amort." hidden="1">{"Wkp PreStock Amort",#N/A,FALSE,"Cap Struct WPs"}</definedName>
    <definedName name="wrn.Wkp._.PreStock._.Dividend." hidden="1">{"Wkp PreStock Dividend",#N/A,FALSE,"Cap Struct WPs"}</definedName>
    <definedName name="wrn.Wkp._.STerm._.Debt." hidden="1">{"Wkp STerm Debt",#N/A,FALSE,"Cap Struct WPs"}</definedName>
    <definedName name="wrn.Wkp._.Unamort._.Debt._.Exp." hidden="1">{"Wkp Unamort Debt Exp",#N/A,FALSE,"Cap Struct WPs"}</definedName>
    <definedName name="wrn.Wkp._.Unamort._.PreStock._.Exp." hidden="1">{"Wkp Unamort PreStock Exp",#N/A,FALSE,"Cap Struct WPs"}</definedName>
    <definedName name="yikes" hidden="1">{#N/A,#N/A,FALSE,"Summary";#N/A,#N/A,FALSE,"City Gate";#N/A,#N/A,FALSE,"Ind Trans";#N/A,#N/A,FALSE,"Electric Gen"}</definedName>
    <definedName name="yikes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1" l="1"/>
  <c r="O5" i="11"/>
  <c r="O4" i="11"/>
  <c r="N6" i="11"/>
  <c r="M6" i="11"/>
  <c r="L6" i="11"/>
  <c r="K6" i="11"/>
  <c r="J6" i="11"/>
  <c r="I6" i="11"/>
  <c r="G6" i="11"/>
  <c r="F6" i="11"/>
  <c r="E6" i="11"/>
  <c r="D6" i="11"/>
  <c r="C6" i="11"/>
  <c r="N6" i="10"/>
  <c r="K6" i="10"/>
  <c r="F6" i="10"/>
  <c r="C6" i="10"/>
  <c r="O4" i="10"/>
  <c r="M6" i="10"/>
  <c r="L6" i="10"/>
  <c r="J6" i="10"/>
  <c r="I6" i="10"/>
  <c r="H6" i="10"/>
  <c r="G6" i="10"/>
  <c r="E6" i="10"/>
  <c r="D6" i="10"/>
  <c r="B6" i="10"/>
  <c r="O10" i="9"/>
  <c r="B15" i="9" s="1"/>
  <c r="L6" i="9"/>
  <c r="I6" i="9"/>
  <c r="D6" i="9"/>
  <c r="O5" i="9"/>
  <c r="N6" i="9"/>
  <c r="K6" i="9"/>
  <c r="J6" i="9"/>
  <c r="H6" i="9"/>
  <c r="F6" i="9"/>
  <c r="C6" i="9"/>
  <c r="O3" i="9"/>
  <c r="O10" i="8"/>
  <c r="B15" i="8" s="1"/>
  <c r="F35" i="8"/>
  <c r="H35" i="8" s="1"/>
  <c r="J6" i="8"/>
  <c r="G6" i="8"/>
  <c r="B6" i="8"/>
  <c r="O4" i="8"/>
  <c r="L6" i="8"/>
  <c r="K6" i="8"/>
  <c r="I6" i="8"/>
  <c r="D6" i="8"/>
  <c r="C6" i="8"/>
  <c r="Q136" i="6"/>
  <c r="F136" i="6"/>
  <c r="K136" i="6" s="1"/>
  <c r="C136" i="6"/>
  <c r="Q135" i="6"/>
  <c r="K135" i="6"/>
  <c r="F135" i="6"/>
  <c r="C135" i="6"/>
  <c r="Q134" i="6"/>
  <c r="K134" i="6"/>
  <c r="F134" i="6"/>
  <c r="C134" i="6"/>
  <c r="Q133" i="6"/>
  <c r="K133" i="6"/>
  <c r="F133" i="6"/>
  <c r="C133" i="6"/>
  <c r="Q132" i="6"/>
  <c r="K132" i="6"/>
  <c r="F132" i="6"/>
  <c r="C132" i="6"/>
  <c r="Q131" i="6"/>
  <c r="K131" i="6"/>
  <c r="F131" i="6"/>
  <c r="C131" i="6"/>
  <c r="Q130" i="6"/>
  <c r="F130" i="6"/>
  <c r="K130" i="6" s="1"/>
  <c r="C130" i="6"/>
  <c r="Q129" i="6"/>
  <c r="K129" i="6"/>
  <c r="F129" i="6"/>
  <c r="C129" i="6"/>
  <c r="Q128" i="6"/>
  <c r="F128" i="6"/>
  <c r="K128" i="6" s="1"/>
  <c r="C128" i="6"/>
  <c r="Q127" i="6"/>
  <c r="F127" i="6"/>
  <c r="K127" i="6" s="1"/>
  <c r="C127" i="6"/>
  <c r="Q126" i="6"/>
  <c r="F126" i="6"/>
  <c r="K126" i="6" s="1"/>
  <c r="C126" i="6"/>
  <c r="Q125" i="6"/>
  <c r="F125" i="6"/>
  <c r="K125" i="6" s="1"/>
  <c r="C125" i="6"/>
  <c r="Q124" i="6"/>
  <c r="F124" i="6"/>
  <c r="K124" i="6" s="1"/>
  <c r="C124" i="6"/>
  <c r="Q123" i="6"/>
  <c r="F123" i="6"/>
  <c r="K123" i="6" s="1"/>
  <c r="C123" i="6"/>
  <c r="Q122" i="6"/>
  <c r="K122" i="6"/>
  <c r="F122" i="6"/>
  <c r="C122" i="6"/>
  <c r="Q121" i="6"/>
  <c r="K121" i="6"/>
  <c r="F121" i="6"/>
  <c r="C121" i="6"/>
  <c r="Q120" i="6"/>
  <c r="K120" i="6"/>
  <c r="F120" i="6"/>
  <c r="C120" i="6"/>
  <c r="Q119" i="6"/>
  <c r="K119" i="6"/>
  <c r="F119" i="6"/>
  <c r="C119" i="6"/>
  <c r="Q118" i="6"/>
  <c r="K118" i="6"/>
  <c r="F118" i="6"/>
  <c r="C118" i="6"/>
  <c r="Q117" i="6"/>
  <c r="F117" i="6"/>
  <c r="K117" i="6" s="1"/>
  <c r="C117" i="6"/>
  <c r="Q116" i="6"/>
  <c r="F116" i="6"/>
  <c r="K116" i="6" s="1"/>
  <c r="C116" i="6"/>
  <c r="Q115" i="6"/>
  <c r="F115" i="6"/>
  <c r="K115" i="6" s="1"/>
  <c r="C115" i="6"/>
  <c r="Q114" i="6"/>
  <c r="F114" i="6"/>
  <c r="K114" i="6" s="1"/>
  <c r="C114" i="6"/>
  <c r="Q113" i="6"/>
  <c r="F113" i="6"/>
  <c r="K113" i="6" s="1"/>
  <c r="C113" i="6"/>
  <c r="Q112" i="6"/>
  <c r="K112" i="6"/>
  <c r="F112" i="6"/>
  <c r="C112" i="6"/>
  <c r="Q111" i="6"/>
  <c r="K111" i="6"/>
  <c r="F111" i="6"/>
  <c r="C111" i="6"/>
  <c r="Q110" i="6"/>
  <c r="K110" i="6"/>
  <c r="F110" i="6"/>
  <c r="C110" i="6"/>
  <c r="Q109" i="6"/>
  <c r="K109" i="6"/>
  <c r="F109" i="6"/>
  <c r="C109" i="6"/>
  <c r="Q108" i="6"/>
  <c r="K108" i="6"/>
  <c r="F108" i="6"/>
  <c r="C108" i="6"/>
  <c r="Q107" i="6"/>
  <c r="K107" i="6"/>
  <c r="F107" i="6"/>
  <c r="C107" i="6"/>
  <c r="Q106" i="6"/>
  <c r="F106" i="6"/>
  <c r="K106" i="6" s="1"/>
  <c r="C106" i="6"/>
  <c r="Q105" i="6"/>
  <c r="F105" i="6"/>
  <c r="K105" i="6" s="1"/>
  <c r="C105" i="6"/>
  <c r="Q104" i="6"/>
  <c r="F104" i="6"/>
  <c r="K104" i="6" s="1"/>
  <c r="C104" i="6"/>
  <c r="Q103" i="6"/>
  <c r="K103" i="6"/>
  <c r="F103" i="6"/>
  <c r="C103" i="6"/>
  <c r="Q102" i="6"/>
  <c r="K102" i="6"/>
  <c r="F102" i="6"/>
  <c r="C102" i="6"/>
  <c r="Q101" i="6"/>
  <c r="F101" i="6"/>
  <c r="K101" i="6" s="1"/>
  <c r="C101" i="6"/>
  <c r="Q100" i="6"/>
  <c r="F100" i="6"/>
  <c r="K100" i="6" s="1"/>
  <c r="C100" i="6"/>
  <c r="Q99" i="6"/>
  <c r="K99" i="6"/>
  <c r="F99" i="6"/>
  <c r="C99" i="6"/>
  <c r="Q98" i="6"/>
  <c r="K98" i="6"/>
  <c r="F98" i="6"/>
  <c r="C98" i="6"/>
  <c r="Q97" i="6"/>
  <c r="F97" i="6"/>
  <c r="K97" i="6" s="1"/>
  <c r="C97" i="6"/>
  <c r="Q96" i="6"/>
  <c r="F96" i="6"/>
  <c r="K96" i="6" s="1"/>
  <c r="C96" i="6"/>
  <c r="Q95" i="6"/>
  <c r="K95" i="6"/>
  <c r="F95" i="6"/>
  <c r="C95" i="6"/>
  <c r="Q94" i="6"/>
  <c r="K94" i="6"/>
  <c r="F94" i="6"/>
  <c r="C94" i="6"/>
  <c r="Q93" i="6"/>
  <c r="F93" i="6"/>
  <c r="K93" i="6" s="1"/>
  <c r="C93" i="6"/>
  <c r="Q92" i="6"/>
  <c r="F92" i="6"/>
  <c r="K92" i="6" s="1"/>
  <c r="C92" i="6"/>
  <c r="Q91" i="6"/>
  <c r="K91" i="6"/>
  <c r="F91" i="6"/>
  <c r="C91" i="6"/>
  <c r="Q90" i="6"/>
  <c r="K90" i="6"/>
  <c r="F90" i="6"/>
  <c r="C90" i="6"/>
  <c r="Q89" i="6"/>
  <c r="F89" i="6"/>
  <c r="K89" i="6" s="1"/>
  <c r="C89" i="6"/>
  <c r="Q88" i="6"/>
  <c r="F88" i="6"/>
  <c r="K88" i="6" s="1"/>
  <c r="C88" i="6"/>
  <c r="Q87" i="6"/>
  <c r="K87" i="6"/>
  <c r="F87" i="6"/>
  <c r="C87" i="6"/>
  <c r="Q86" i="6"/>
  <c r="K86" i="6"/>
  <c r="F86" i="6"/>
  <c r="C86" i="6"/>
  <c r="Q85" i="6"/>
  <c r="F85" i="6"/>
  <c r="K85" i="6" s="1"/>
  <c r="C85" i="6"/>
  <c r="Q84" i="6"/>
  <c r="F84" i="6"/>
  <c r="K84" i="6" s="1"/>
  <c r="C84" i="6"/>
  <c r="Q83" i="6"/>
  <c r="K83" i="6"/>
  <c r="F83" i="6"/>
  <c r="C83" i="6"/>
  <c r="Q82" i="6"/>
  <c r="K82" i="6"/>
  <c r="F82" i="6"/>
  <c r="C82" i="6"/>
  <c r="Q81" i="6"/>
  <c r="F81" i="6"/>
  <c r="K81" i="6" s="1"/>
  <c r="C81" i="6"/>
  <c r="Q80" i="6"/>
  <c r="F80" i="6"/>
  <c r="K80" i="6" s="1"/>
  <c r="C80" i="6"/>
  <c r="Q79" i="6"/>
  <c r="K79" i="6"/>
  <c r="F79" i="6"/>
  <c r="C79" i="6"/>
  <c r="Q78" i="6"/>
  <c r="K78" i="6"/>
  <c r="F78" i="6"/>
  <c r="C78" i="6"/>
  <c r="Q77" i="6"/>
  <c r="F77" i="6"/>
  <c r="K77" i="6" s="1"/>
  <c r="C77" i="6"/>
  <c r="Q76" i="6"/>
  <c r="F76" i="6"/>
  <c r="K76" i="6" s="1"/>
  <c r="C76" i="6"/>
  <c r="Q75" i="6"/>
  <c r="K75" i="6"/>
  <c r="F75" i="6"/>
  <c r="C75" i="6"/>
  <c r="Q74" i="6"/>
  <c r="K74" i="6"/>
  <c r="F74" i="6"/>
  <c r="C74" i="6"/>
  <c r="Q73" i="6"/>
  <c r="K73" i="6"/>
  <c r="F73" i="6"/>
  <c r="C73" i="6"/>
  <c r="Q72" i="6"/>
  <c r="F72" i="6"/>
  <c r="K72" i="6" s="1"/>
  <c r="C72" i="6"/>
  <c r="Q71" i="6"/>
  <c r="F71" i="6"/>
  <c r="K71" i="6" s="1"/>
  <c r="C71" i="6"/>
  <c r="Q70" i="6"/>
  <c r="K70" i="6"/>
  <c r="F70" i="6"/>
  <c r="C70" i="6"/>
  <c r="Q69" i="6"/>
  <c r="F69" i="6"/>
  <c r="K69" i="6" s="1"/>
  <c r="C69" i="6"/>
  <c r="Q68" i="6"/>
  <c r="F68" i="6"/>
  <c r="K68" i="6" s="1"/>
  <c r="C68" i="6"/>
  <c r="Q67" i="6"/>
  <c r="K67" i="6"/>
  <c r="F67" i="6"/>
  <c r="C67" i="6"/>
  <c r="Q66" i="6"/>
  <c r="K66" i="6"/>
  <c r="F66" i="6"/>
  <c r="C66" i="6"/>
  <c r="Q65" i="6"/>
  <c r="F65" i="6"/>
  <c r="K65" i="6" s="1"/>
  <c r="C65" i="6"/>
  <c r="Q64" i="6"/>
  <c r="F64" i="6"/>
  <c r="K64" i="6" s="1"/>
  <c r="C64" i="6"/>
  <c r="Q63" i="6"/>
  <c r="K63" i="6"/>
  <c r="F63" i="6"/>
  <c r="C63" i="6"/>
  <c r="Q62" i="6"/>
  <c r="K62" i="6"/>
  <c r="F62" i="6"/>
  <c r="C62" i="6"/>
  <c r="Q61" i="6"/>
  <c r="F61" i="6"/>
  <c r="K61" i="6" s="1"/>
  <c r="C61" i="6"/>
  <c r="Q60" i="6"/>
  <c r="F60" i="6"/>
  <c r="K60" i="6" s="1"/>
  <c r="C60" i="6"/>
  <c r="Q59" i="6"/>
  <c r="K59" i="6"/>
  <c r="F59" i="6"/>
  <c r="C59" i="6"/>
  <c r="Q58" i="6"/>
  <c r="K58" i="6"/>
  <c r="F58" i="6"/>
  <c r="C58" i="6"/>
  <c r="Q57" i="6"/>
  <c r="F57" i="6"/>
  <c r="K57" i="6" s="1"/>
  <c r="C57" i="6"/>
  <c r="Q56" i="6"/>
  <c r="F56" i="6"/>
  <c r="K56" i="6" s="1"/>
  <c r="C56" i="6"/>
  <c r="Q55" i="6"/>
  <c r="K55" i="6"/>
  <c r="F55" i="6"/>
  <c r="C55" i="6"/>
  <c r="Q54" i="6"/>
  <c r="K54" i="6"/>
  <c r="F54" i="6"/>
  <c r="C54" i="6"/>
  <c r="Q53" i="6"/>
  <c r="F53" i="6"/>
  <c r="K53" i="6" s="1"/>
  <c r="C53" i="6"/>
  <c r="Q52" i="6"/>
  <c r="F52" i="6"/>
  <c r="K52" i="6" s="1"/>
  <c r="C52" i="6"/>
  <c r="Q51" i="6"/>
  <c r="K51" i="6"/>
  <c r="F51" i="6"/>
  <c r="C51" i="6"/>
  <c r="Q50" i="6"/>
  <c r="K50" i="6"/>
  <c r="F50" i="6"/>
  <c r="C50" i="6"/>
  <c r="Q49" i="6"/>
  <c r="F49" i="6"/>
  <c r="K49" i="6" s="1"/>
  <c r="C49" i="6"/>
  <c r="Q48" i="6"/>
  <c r="F48" i="6"/>
  <c r="K48" i="6" s="1"/>
  <c r="C48" i="6"/>
  <c r="Q47" i="6"/>
  <c r="K47" i="6"/>
  <c r="F47" i="6"/>
  <c r="C47" i="6"/>
  <c r="Q46" i="6"/>
  <c r="K46" i="6"/>
  <c r="F46" i="6"/>
  <c r="C46" i="6"/>
  <c r="Q45" i="6"/>
  <c r="F45" i="6"/>
  <c r="K45" i="6" s="1"/>
  <c r="C45" i="6"/>
  <c r="Q44" i="6"/>
  <c r="F44" i="6"/>
  <c r="K44" i="6" s="1"/>
  <c r="C44" i="6"/>
  <c r="Q43" i="6"/>
  <c r="K43" i="6"/>
  <c r="F43" i="6"/>
  <c r="C43" i="6"/>
  <c r="Q42" i="6"/>
  <c r="K42" i="6"/>
  <c r="F42" i="6"/>
  <c r="C42" i="6"/>
  <c r="Q41" i="6"/>
  <c r="F41" i="6"/>
  <c r="K41" i="6" s="1"/>
  <c r="C41" i="6"/>
  <c r="Q40" i="6"/>
  <c r="F40" i="6"/>
  <c r="K40" i="6" s="1"/>
  <c r="C40" i="6"/>
  <c r="Q39" i="6"/>
  <c r="K39" i="6"/>
  <c r="F39" i="6"/>
  <c r="C39" i="6"/>
  <c r="Q38" i="6"/>
  <c r="K38" i="6"/>
  <c r="F38" i="6"/>
  <c r="C38" i="6"/>
  <c r="Q37" i="6"/>
  <c r="F37" i="6"/>
  <c r="K37" i="6" s="1"/>
  <c r="C37" i="6"/>
  <c r="Q36" i="6"/>
  <c r="F36" i="6"/>
  <c r="K36" i="6" s="1"/>
  <c r="C36" i="6"/>
  <c r="Q35" i="6"/>
  <c r="K35" i="6"/>
  <c r="F35" i="6"/>
  <c r="C35" i="6"/>
  <c r="Q34" i="6"/>
  <c r="K34" i="6"/>
  <c r="F34" i="6"/>
  <c r="C34" i="6"/>
  <c r="Q33" i="6"/>
  <c r="F33" i="6"/>
  <c r="K33" i="6" s="1"/>
  <c r="C33" i="6"/>
  <c r="Q32" i="6"/>
  <c r="K32" i="6"/>
  <c r="F32" i="6"/>
  <c r="C32" i="6"/>
  <c r="Q31" i="6"/>
  <c r="K31" i="6"/>
  <c r="F31" i="6"/>
  <c r="C31" i="6"/>
  <c r="Q30" i="6"/>
  <c r="K30" i="6"/>
  <c r="F30" i="6"/>
  <c r="C30" i="6"/>
  <c r="Q29" i="6"/>
  <c r="F29" i="6"/>
  <c r="K29" i="6" s="1"/>
  <c r="C29" i="6"/>
  <c r="Q28" i="6"/>
  <c r="F28" i="6"/>
  <c r="K28" i="6" s="1"/>
  <c r="C28" i="6"/>
  <c r="Q27" i="6"/>
  <c r="K27" i="6"/>
  <c r="F27" i="6"/>
  <c r="C27" i="6"/>
  <c r="Q26" i="6"/>
  <c r="F26" i="6"/>
  <c r="K26" i="6" s="1"/>
  <c r="C26" i="6"/>
  <c r="Q25" i="6"/>
  <c r="F25" i="6"/>
  <c r="K25" i="6" s="1"/>
  <c r="C25" i="6"/>
  <c r="Q24" i="6"/>
  <c r="F24" i="6"/>
  <c r="K24" i="6" s="1"/>
  <c r="C24" i="6"/>
  <c r="Q23" i="6"/>
  <c r="K23" i="6"/>
  <c r="F23" i="6"/>
  <c r="C23" i="6"/>
  <c r="Q22" i="6"/>
  <c r="K22" i="6"/>
  <c r="F22" i="6"/>
  <c r="C22" i="6"/>
  <c r="Q21" i="6"/>
  <c r="F21" i="6"/>
  <c r="K21" i="6" s="1"/>
  <c r="C21" i="6"/>
  <c r="Q20" i="6"/>
  <c r="K20" i="6"/>
  <c r="F20" i="6"/>
  <c r="C20" i="6"/>
  <c r="Q19" i="6"/>
  <c r="K19" i="6"/>
  <c r="F19" i="6"/>
  <c r="C19" i="6"/>
  <c r="Q18" i="6"/>
  <c r="F18" i="6"/>
  <c r="K18" i="6" s="1"/>
  <c r="C18" i="6"/>
  <c r="Q17" i="6"/>
  <c r="F17" i="6"/>
  <c r="C17" i="6"/>
  <c r="C16" i="6"/>
  <c r="G16" i="6"/>
  <c r="H16" i="6" s="1"/>
  <c r="E6" i="6"/>
  <c r="E2" i="6"/>
  <c r="Q136" i="5"/>
  <c r="F136" i="5"/>
  <c r="K136" i="5" s="1"/>
  <c r="C136" i="5"/>
  <c r="Q135" i="5"/>
  <c r="K135" i="5"/>
  <c r="F135" i="5"/>
  <c r="C135" i="5"/>
  <c r="Q134" i="5"/>
  <c r="F134" i="5"/>
  <c r="K134" i="5" s="1"/>
  <c r="C134" i="5"/>
  <c r="Q133" i="5"/>
  <c r="F133" i="5"/>
  <c r="K133" i="5" s="1"/>
  <c r="C133" i="5"/>
  <c r="Q132" i="5"/>
  <c r="K132" i="5"/>
  <c r="F132" i="5"/>
  <c r="C132" i="5"/>
  <c r="Q131" i="5"/>
  <c r="K131" i="5"/>
  <c r="F131" i="5"/>
  <c r="C131" i="5"/>
  <c r="Q130" i="5"/>
  <c r="F130" i="5"/>
  <c r="K130" i="5" s="1"/>
  <c r="C130" i="5"/>
  <c r="Q129" i="5"/>
  <c r="F129" i="5"/>
  <c r="K129" i="5" s="1"/>
  <c r="C129" i="5"/>
  <c r="Q128" i="5"/>
  <c r="K128" i="5"/>
  <c r="F128" i="5"/>
  <c r="C128" i="5"/>
  <c r="Q127" i="5"/>
  <c r="K127" i="5"/>
  <c r="F127" i="5"/>
  <c r="C127" i="5"/>
  <c r="Q126" i="5"/>
  <c r="F126" i="5"/>
  <c r="K126" i="5" s="1"/>
  <c r="C126" i="5"/>
  <c r="Q125" i="5"/>
  <c r="F125" i="5"/>
  <c r="K125" i="5" s="1"/>
  <c r="C125" i="5"/>
  <c r="Q124" i="5"/>
  <c r="K124" i="5"/>
  <c r="F124" i="5"/>
  <c r="C124" i="5"/>
  <c r="Q123" i="5"/>
  <c r="K123" i="5"/>
  <c r="F123" i="5"/>
  <c r="C123" i="5"/>
  <c r="Q122" i="5"/>
  <c r="F122" i="5"/>
  <c r="K122" i="5" s="1"/>
  <c r="C122" i="5"/>
  <c r="Q121" i="5"/>
  <c r="F121" i="5"/>
  <c r="K121" i="5" s="1"/>
  <c r="C121" i="5"/>
  <c r="Q120" i="5"/>
  <c r="K120" i="5"/>
  <c r="F120" i="5"/>
  <c r="C120" i="5"/>
  <c r="Q119" i="5"/>
  <c r="K119" i="5"/>
  <c r="F119" i="5"/>
  <c r="C119" i="5"/>
  <c r="Q118" i="5"/>
  <c r="F118" i="5"/>
  <c r="K118" i="5" s="1"/>
  <c r="C118" i="5"/>
  <c r="Q117" i="5"/>
  <c r="F117" i="5"/>
  <c r="K117" i="5" s="1"/>
  <c r="C117" i="5"/>
  <c r="Q116" i="5"/>
  <c r="K116" i="5"/>
  <c r="F116" i="5"/>
  <c r="C116" i="5"/>
  <c r="Q115" i="5"/>
  <c r="K115" i="5"/>
  <c r="F115" i="5"/>
  <c r="C115" i="5"/>
  <c r="Q114" i="5"/>
  <c r="F114" i="5"/>
  <c r="K114" i="5" s="1"/>
  <c r="C114" i="5"/>
  <c r="Q113" i="5"/>
  <c r="F113" i="5"/>
  <c r="K113" i="5" s="1"/>
  <c r="C113" i="5"/>
  <c r="Q112" i="5"/>
  <c r="K112" i="5"/>
  <c r="F112" i="5"/>
  <c r="C112" i="5"/>
  <c r="Q111" i="5"/>
  <c r="K111" i="5"/>
  <c r="F111" i="5"/>
  <c r="C111" i="5"/>
  <c r="Q110" i="5"/>
  <c r="F110" i="5"/>
  <c r="K110" i="5" s="1"/>
  <c r="C110" i="5"/>
  <c r="Q109" i="5"/>
  <c r="F109" i="5"/>
  <c r="K109" i="5" s="1"/>
  <c r="C109" i="5"/>
  <c r="Q108" i="5"/>
  <c r="K108" i="5"/>
  <c r="F108" i="5"/>
  <c r="C108" i="5"/>
  <c r="Q107" i="5"/>
  <c r="K107" i="5"/>
  <c r="F107" i="5"/>
  <c r="C107" i="5"/>
  <c r="Q106" i="5"/>
  <c r="F106" i="5"/>
  <c r="K106" i="5" s="1"/>
  <c r="C106" i="5"/>
  <c r="Q105" i="5"/>
  <c r="F105" i="5"/>
  <c r="K105" i="5" s="1"/>
  <c r="C105" i="5"/>
  <c r="Q104" i="5"/>
  <c r="F104" i="5"/>
  <c r="K104" i="5" s="1"/>
  <c r="C104" i="5"/>
  <c r="Q103" i="5"/>
  <c r="K103" i="5"/>
  <c r="F103" i="5"/>
  <c r="C103" i="5"/>
  <c r="Q102" i="5"/>
  <c r="F102" i="5"/>
  <c r="K102" i="5" s="1"/>
  <c r="C102" i="5"/>
  <c r="Q101" i="5"/>
  <c r="F101" i="5"/>
  <c r="K101" i="5" s="1"/>
  <c r="C101" i="5"/>
  <c r="Q100" i="5"/>
  <c r="F100" i="5"/>
  <c r="K100" i="5" s="1"/>
  <c r="C100" i="5"/>
  <c r="Q99" i="5"/>
  <c r="K99" i="5"/>
  <c r="F99" i="5"/>
  <c r="C99" i="5"/>
  <c r="Q98" i="5"/>
  <c r="F98" i="5"/>
  <c r="K98" i="5" s="1"/>
  <c r="C98" i="5"/>
  <c r="Q97" i="5"/>
  <c r="K97" i="5"/>
  <c r="F97" i="5"/>
  <c r="C97" i="5"/>
  <c r="Q96" i="5"/>
  <c r="K96" i="5"/>
  <c r="F96" i="5"/>
  <c r="C96" i="5"/>
  <c r="Q95" i="5"/>
  <c r="F95" i="5"/>
  <c r="K95" i="5" s="1"/>
  <c r="C95" i="5"/>
  <c r="Q94" i="5"/>
  <c r="F94" i="5"/>
  <c r="K94" i="5" s="1"/>
  <c r="C94" i="5"/>
  <c r="Q93" i="5"/>
  <c r="K93" i="5"/>
  <c r="F93" i="5"/>
  <c r="C93" i="5"/>
  <c r="Q92" i="5"/>
  <c r="K92" i="5"/>
  <c r="F92" i="5"/>
  <c r="C92" i="5"/>
  <c r="Q91" i="5"/>
  <c r="F91" i="5"/>
  <c r="K91" i="5" s="1"/>
  <c r="C91" i="5"/>
  <c r="Q90" i="5"/>
  <c r="F90" i="5"/>
  <c r="K90" i="5" s="1"/>
  <c r="C90" i="5"/>
  <c r="Q89" i="5"/>
  <c r="K89" i="5"/>
  <c r="F89" i="5"/>
  <c r="C89" i="5"/>
  <c r="Q88" i="5"/>
  <c r="K88" i="5"/>
  <c r="F88" i="5"/>
  <c r="C88" i="5"/>
  <c r="Q87" i="5"/>
  <c r="F87" i="5"/>
  <c r="K87" i="5" s="1"/>
  <c r="C87" i="5"/>
  <c r="Q86" i="5"/>
  <c r="F86" i="5"/>
  <c r="K86" i="5" s="1"/>
  <c r="C86" i="5"/>
  <c r="Q85" i="5"/>
  <c r="K85" i="5"/>
  <c r="F85" i="5"/>
  <c r="C85" i="5"/>
  <c r="Q84" i="5"/>
  <c r="K84" i="5"/>
  <c r="F84" i="5"/>
  <c r="C84" i="5"/>
  <c r="Q83" i="5"/>
  <c r="F83" i="5"/>
  <c r="K83" i="5" s="1"/>
  <c r="C83" i="5"/>
  <c r="Q82" i="5"/>
  <c r="F82" i="5"/>
  <c r="K82" i="5" s="1"/>
  <c r="C82" i="5"/>
  <c r="Q81" i="5"/>
  <c r="K81" i="5"/>
  <c r="F81" i="5"/>
  <c r="C81" i="5"/>
  <c r="Q80" i="5"/>
  <c r="K80" i="5"/>
  <c r="F80" i="5"/>
  <c r="C80" i="5"/>
  <c r="Q79" i="5"/>
  <c r="F79" i="5"/>
  <c r="K79" i="5" s="1"/>
  <c r="C79" i="5"/>
  <c r="Q78" i="5"/>
  <c r="F78" i="5"/>
  <c r="K78" i="5" s="1"/>
  <c r="C78" i="5"/>
  <c r="Q77" i="5"/>
  <c r="K77" i="5"/>
  <c r="F77" i="5"/>
  <c r="C77" i="5"/>
  <c r="Q76" i="5"/>
  <c r="K76" i="5"/>
  <c r="F76" i="5"/>
  <c r="C76" i="5"/>
  <c r="Q75" i="5"/>
  <c r="F75" i="5"/>
  <c r="K75" i="5" s="1"/>
  <c r="C75" i="5"/>
  <c r="Q74" i="5"/>
  <c r="F74" i="5"/>
  <c r="K74" i="5" s="1"/>
  <c r="C74" i="5"/>
  <c r="Q73" i="5"/>
  <c r="K73" i="5"/>
  <c r="F73" i="5"/>
  <c r="C73" i="5"/>
  <c r="Q72" i="5"/>
  <c r="K72" i="5"/>
  <c r="F72" i="5"/>
  <c r="C72" i="5"/>
  <c r="Q71" i="5"/>
  <c r="F71" i="5"/>
  <c r="K71" i="5" s="1"/>
  <c r="C71" i="5"/>
  <c r="Q70" i="5"/>
  <c r="F70" i="5"/>
  <c r="K70" i="5" s="1"/>
  <c r="C70" i="5"/>
  <c r="Q69" i="5"/>
  <c r="K69" i="5"/>
  <c r="F69" i="5"/>
  <c r="C69" i="5"/>
  <c r="Q68" i="5"/>
  <c r="K68" i="5"/>
  <c r="F68" i="5"/>
  <c r="C68" i="5"/>
  <c r="Q67" i="5"/>
  <c r="F67" i="5"/>
  <c r="K67" i="5" s="1"/>
  <c r="C67" i="5"/>
  <c r="Q66" i="5"/>
  <c r="F66" i="5"/>
  <c r="K66" i="5" s="1"/>
  <c r="C66" i="5"/>
  <c r="Q65" i="5"/>
  <c r="K65" i="5"/>
  <c r="F65" i="5"/>
  <c r="C65" i="5"/>
  <c r="Q64" i="5"/>
  <c r="K64" i="5"/>
  <c r="F64" i="5"/>
  <c r="C64" i="5"/>
  <c r="Q63" i="5"/>
  <c r="K63" i="5"/>
  <c r="F63" i="5"/>
  <c r="C63" i="5"/>
  <c r="Q62" i="5"/>
  <c r="K62" i="5"/>
  <c r="F62" i="5"/>
  <c r="C62" i="5"/>
  <c r="Q61" i="5"/>
  <c r="F61" i="5"/>
  <c r="K61" i="5" s="1"/>
  <c r="C61" i="5"/>
  <c r="Q60" i="5"/>
  <c r="F60" i="5"/>
  <c r="K60" i="5" s="1"/>
  <c r="C60" i="5"/>
  <c r="Q59" i="5"/>
  <c r="K59" i="5"/>
  <c r="F59" i="5"/>
  <c r="C59" i="5"/>
  <c r="Q58" i="5"/>
  <c r="F58" i="5"/>
  <c r="K58" i="5" s="1"/>
  <c r="C58" i="5"/>
  <c r="Q57" i="5"/>
  <c r="K57" i="5"/>
  <c r="F57" i="5"/>
  <c r="C57" i="5"/>
  <c r="Q56" i="5"/>
  <c r="F56" i="5"/>
  <c r="K56" i="5" s="1"/>
  <c r="C56" i="5"/>
  <c r="Q55" i="5"/>
  <c r="K55" i="5"/>
  <c r="F55" i="5"/>
  <c r="C55" i="5"/>
  <c r="Q54" i="5"/>
  <c r="F54" i="5"/>
  <c r="K54" i="5" s="1"/>
  <c r="C54" i="5"/>
  <c r="Q53" i="5"/>
  <c r="F53" i="5"/>
  <c r="K53" i="5" s="1"/>
  <c r="C53" i="5"/>
  <c r="Q52" i="5"/>
  <c r="F52" i="5"/>
  <c r="K52" i="5" s="1"/>
  <c r="C52" i="5"/>
  <c r="Q51" i="5"/>
  <c r="F51" i="5"/>
  <c r="K51" i="5" s="1"/>
  <c r="C51" i="5"/>
  <c r="Q50" i="5"/>
  <c r="K50" i="5"/>
  <c r="F50" i="5"/>
  <c r="C50" i="5"/>
  <c r="Q49" i="5"/>
  <c r="F49" i="5"/>
  <c r="K49" i="5" s="1"/>
  <c r="C49" i="5"/>
  <c r="Q48" i="5"/>
  <c r="F48" i="5"/>
  <c r="K48" i="5" s="1"/>
  <c r="C48" i="5"/>
  <c r="Q47" i="5"/>
  <c r="K47" i="5"/>
  <c r="F47" i="5"/>
  <c r="C47" i="5"/>
  <c r="Q46" i="5"/>
  <c r="K46" i="5"/>
  <c r="F46" i="5"/>
  <c r="C46" i="5"/>
  <c r="Q45" i="5"/>
  <c r="F45" i="5"/>
  <c r="K45" i="5" s="1"/>
  <c r="C45" i="5"/>
  <c r="Q44" i="5"/>
  <c r="F44" i="5"/>
  <c r="K44" i="5" s="1"/>
  <c r="C44" i="5"/>
  <c r="Q43" i="5"/>
  <c r="K43" i="5"/>
  <c r="F43" i="5"/>
  <c r="C43" i="5"/>
  <c r="Q42" i="5"/>
  <c r="K42" i="5"/>
  <c r="F42" i="5"/>
  <c r="C42" i="5"/>
  <c r="Q41" i="5"/>
  <c r="F41" i="5"/>
  <c r="K41" i="5" s="1"/>
  <c r="C41" i="5"/>
  <c r="Q40" i="5"/>
  <c r="F40" i="5"/>
  <c r="K40" i="5" s="1"/>
  <c r="C40" i="5"/>
  <c r="Q39" i="5"/>
  <c r="K39" i="5"/>
  <c r="F39" i="5"/>
  <c r="C39" i="5"/>
  <c r="Q38" i="5"/>
  <c r="K38" i="5"/>
  <c r="F38" i="5"/>
  <c r="C38" i="5"/>
  <c r="Q37" i="5"/>
  <c r="F37" i="5"/>
  <c r="K37" i="5" s="1"/>
  <c r="C37" i="5"/>
  <c r="Q36" i="5"/>
  <c r="F36" i="5"/>
  <c r="K36" i="5" s="1"/>
  <c r="C36" i="5"/>
  <c r="Q35" i="5"/>
  <c r="K35" i="5"/>
  <c r="F35" i="5"/>
  <c r="C35" i="5"/>
  <c r="Q34" i="5"/>
  <c r="K34" i="5"/>
  <c r="F34" i="5"/>
  <c r="C34" i="5"/>
  <c r="Q33" i="5"/>
  <c r="F33" i="5"/>
  <c r="K33" i="5" s="1"/>
  <c r="C33" i="5"/>
  <c r="Q32" i="5"/>
  <c r="F32" i="5"/>
  <c r="K32" i="5" s="1"/>
  <c r="C32" i="5"/>
  <c r="Q31" i="5"/>
  <c r="K31" i="5"/>
  <c r="F31" i="5"/>
  <c r="C31" i="5"/>
  <c r="Q30" i="5"/>
  <c r="K30" i="5"/>
  <c r="F30" i="5"/>
  <c r="C30" i="5"/>
  <c r="Q29" i="5"/>
  <c r="F29" i="5"/>
  <c r="K29" i="5" s="1"/>
  <c r="C29" i="5"/>
  <c r="Q28" i="5"/>
  <c r="F28" i="5"/>
  <c r="K28" i="5" s="1"/>
  <c r="C28" i="5"/>
  <c r="Q27" i="5"/>
  <c r="K27" i="5"/>
  <c r="F27" i="5"/>
  <c r="C27" i="5"/>
  <c r="Q26" i="5"/>
  <c r="K26" i="5"/>
  <c r="F26" i="5"/>
  <c r="C26" i="5"/>
  <c r="Q25" i="5"/>
  <c r="F25" i="5"/>
  <c r="K25" i="5" s="1"/>
  <c r="C25" i="5"/>
  <c r="Q24" i="5"/>
  <c r="F24" i="5"/>
  <c r="K24" i="5" s="1"/>
  <c r="C24" i="5"/>
  <c r="Q23" i="5"/>
  <c r="K23" i="5"/>
  <c r="F23" i="5"/>
  <c r="C23" i="5"/>
  <c r="Q22" i="5"/>
  <c r="K22" i="5"/>
  <c r="F22" i="5"/>
  <c r="C22" i="5"/>
  <c r="Q21" i="5"/>
  <c r="F21" i="5"/>
  <c r="K21" i="5" s="1"/>
  <c r="C21" i="5"/>
  <c r="Q20" i="5"/>
  <c r="F20" i="5"/>
  <c r="K20" i="5" s="1"/>
  <c r="C20" i="5"/>
  <c r="Q19" i="5"/>
  <c r="K19" i="5"/>
  <c r="F19" i="5"/>
  <c r="C19" i="5"/>
  <c r="Q18" i="5"/>
  <c r="K18" i="5"/>
  <c r="F18" i="5"/>
  <c r="C18" i="5"/>
  <c r="Q17" i="5"/>
  <c r="F17" i="5"/>
  <c r="C17" i="5"/>
  <c r="C16" i="5"/>
  <c r="G16" i="5"/>
  <c r="E6" i="5"/>
  <c r="E2" i="5"/>
  <c r="Q136" i="4"/>
  <c r="F136" i="4"/>
  <c r="K136" i="4" s="1"/>
  <c r="C136" i="4"/>
  <c r="Q135" i="4"/>
  <c r="F135" i="4"/>
  <c r="K135" i="4" s="1"/>
  <c r="C135" i="4"/>
  <c r="Q134" i="4"/>
  <c r="K134" i="4"/>
  <c r="F134" i="4"/>
  <c r="C134" i="4"/>
  <c r="Q133" i="4"/>
  <c r="K133" i="4"/>
  <c r="F133" i="4"/>
  <c r="C133" i="4"/>
  <c r="Q132" i="4"/>
  <c r="F132" i="4"/>
  <c r="K132" i="4" s="1"/>
  <c r="C132" i="4"/>
  <c r="Q131" i="4"/>
  <c r="F131" i="4"/>
  <c r="K131" i="4" s="1"/>
  <c r="C131" i="4"/>
  <c r="Q130" i="4"/>
  <c r="K130" i="4"/>
  <c r="F130" i="4"/>
  <c r="C130" i="4"/>
  <c r="Q129" i="4"/>
  <c r="K129" i="4"/>
  <c r="F129" i="4"/>
  <c r="C129" i="4"/>
  <c r="Q128" i="4"/>
  <c r="F128" i="4"/>
  <c r="K128" i="4" s="1"/>
  <c r="C128" i="4"/>
  <c r="Q127" i="4"/>
  <c r="F127" i="4"/>
  <c r="K127" i="4" s="1"/>
  <c r="C127" i="4"/>
  <c r="Q126" i="4"/>
  <c r="K126" i="4"/>
  <c r="F126" i="4"/>
  <c r="C126" i="4"/>
  <c r="Q125" i="4"/>
  <c r="K125" i="4"/>
  <c r="F125" i="4"/>
  <c r="C125" i="4"/>
  <c r="Q124" i="4"/>
  <c r="F124" i="4"/>
  <c r="K124" i="4" s="1"/>
  <c r="C124" i="4"/>
  <c r="Q123" i="4"/>
  <c r="F123" i="4"/>
  <c r="K123" i="4" s="1"/>
  <c r="C123" i="4"/>
  <c r="Q122" i="4"/>
  <c r="K122" i="4"/>
  <c r="F122" i="4"/>
  <c r="C122" i="4"/>
  <c r="Q121" i="4"/>
  <c r="K121" i="4"/>
  <c r="F121" i="4"/>
  <c r="C121" i="4"/>
  <c r="Q120" i="4"/>
  <c r="F120" i="4"/>
  <c r="K120" i="4" s="1"/>
  <c r="C120" i="4"/>
  <c r="Q119" i="4"/>
  <c r="F119" i="4"/>
  <c r="K119" i="4" s="1"/>
  <c r="C119" i="4"/>
  <c r="Q118" i="4"/>
  <c r="K118" i="4"/>
  <c r="F118" i="4"/>
  <c r="C118" i="4"/>
  <c r="Q117" i="4"/>
  <c r="K117" i="4"/>
  <c r="F117" i="4"/>
  <c r="C117" i="4"/>
  <c r="Q116" i="4"/>
  <c r="F116" i="4"/>
  <c r="K116" i="4" s="1"/>
  <c r="C116" i="4"/>
  <c r="Q115" i="4"/>
  <c r="F115" i="4"/>
  <c r="K115" i="4" s="1"/>
  <c r="C115" i="4"/>
  <c r="Q114" i="4"/>
  <c r="K114" i="4"/>
  <c r="F114" i="4"/>
  <c r="C114" i="4"/>
  <c r="Q113" i="4"/>
  <c r="K113" i="4"/>
  <c r="F113" i="4"/>
  <c r="C113" i="4"/>
  <c r="Q112" i="4"/>
  <c r="F112" i="4"/>
  <c r="K112" i="4" s="1"/>
  <c r="C112" i="4"/>
  <c r="Q111" i="4"/>
  <c r="F111" i="4"/>
  <c r="K111" i="4" s="1"/>
  <c r="C111" i="4"/>
  <c r="Q110" i="4"/>
  <c r="K110" i="4"/>
  <c r="F110" i="4"/>
  <c r="C110" i="4"/>
  <c r="Q109" i="4"/>
  <c r="K109" i="4"/>
  <c r="F109" i="4"/>
  <c r="C109" i="4"/>
  <c r="Q108" i="4"/>
  <c r="F108" i="4"/>
  <c r="K108" i="4" s="1"/>
  <c r="C108" i="4"/>
  <c r="Q107" i="4"/>
  <c r="F107" i="4"/>
  <c r="K107" i="4" s="1"/>
  <c r="C107" i="4"/>
  <c r="Q106" i="4"/>
  <c r="K106" i="4"/>
  <c r="F106" i="4"/>
  <c r="C106" i="4"/>
  <c r="Q105" i="4"/>
  <c r="K105" i="4"/>
  <c r="F105" i="4"/>
  <c r="C105" i="4"/>
  <c r="Q104" i="4"/>
  <c r="F104" i="4"/>
  <c r="K104" i="4" s="1"/>
  <c r="C104" i="4"/>
  <c r="Q103" i="4"/>
  <c r="F103" i="4"/>
  <c r="K103" i="4" s="1"/>
  <c r="C103" i="4"/>
  <c r="Q102" i="4"/>
  <c r="K102" i="4"/>
  <c r="F102" i="4"/>
  <c r="C102" i="4"/>
  <c r="Q101" i="4"/>
  <c r="K101" i="4"/>
  <c r="F101" i="4"/>
  <c r="C101" i="4"/>
  <c r="Q100" i="4"/>
  <c r="F100" i="4"/>
  <c r="K100" i="4" s="1"/>
  <c r="C100" i="4"/>
  <c r="Q99" i="4"/>
  <c r="F99" i="4"/>
  <c r="K99" i="4" s="1"/>
  <c r="C99" i="4"/>
  <c r="Q98" i="4"/>
  <c r="F98" i="4"/>
  <c r="K98" i="4" s="1"/>
  <c r="C98" i="4"/>
  <c r="Q97" i="4"/>
  <c r="K97" i="4"/>
  <c r="F97" i="4"/>
  <c r="C97" i="4"/>
  <c r="Q96" i="4"/>
  <c r="K96" i="4"/>
  <c r="F96" i="4"/>
  <c r="C96" i="4"/>
  <c r="Q95" i="4"/>
  <c r="K95" i="4"/>
  <c r="F95" i="4"/>
  <c r="C95" i="4"/>
  <c r="Q94" i="4"/>
  <c r="F94" i="4"/>
  <c r="K94" i="4" s="1"/>
  <c r="C94" i="4"/>
  <c r="Q93" i="4"/>
  <c r="F93" i="4"/>
  <c r="K93" i="4" s="1"/>
  <c r="C93" i="4"/>
  <c r="Q92" i="4"/>
  <c r="K92" i="4"/>
  <c r="F92" i="4"/>
  <c r="C92" i="4"/>
  <c r="Q91" i="4"/>
  <c r="K91" i="4"/>
  <c r="F91" i="4"/>
  <c r="C91" i="4"/>
  <c r="Q90" i="4"/>
  <c r="F90" i="4"/>
  <c r="K90" i="4" s="1"/>
  <c r="C90" i="4"/>
  <c r="Q89" i="4"/>
  <c r="F89" i="4"/>
  <c r="K89" i="4" s="1"/>
  <c r="C89" i="4"/>
  <c r="Q88" i="4"/>
  <c r="K88" i="4"/>
  <c r="F88" i="4"/>
  <c r="C88" i="4"/>
  <c r="Q87" i="4"/>
  <c r="K87" i="4"/>
  <c r="F87" i="4"/>
  <c r="C87" i="4"/>
  <c r="Q86" i="4"/>
  <c r="F86" i="4"/>
  <c r="K86" i="4" s="1"/>
  <c r="C86" i="4"/>
  <c r="Q85" i="4"/>
  <c r="F85" i="4"/>
  <c r="K85" i="4" s="1"/>
  <c r="C85" i="4"/>
  <c r="Q84" i="4"/>
  <c r="K84" i="4"/>
  <c r="F84" i="4"/>
  <c r="C84" i="4"/>
  <c r="Q83" i="4"/>
  <c r="K83" i="4"/>
  <c r="F83" i="4"/>
  <c r="C83" i="4"/>
  <c r="Q82" i="4"/>
  <c r="F82" i="4"/>
  <c r="K82" i="4" s="1"/>
  <c r="C82" i="4"/>
  <c r="Q81" i="4"/>
  <c r="F81" i="4"/>
  <c r="K81" i="4" s="1"/>
  <c r="C81" i="4"/>
  <c r="Q80" i="4"/>
  <c r="K80" i="4"/>
  <c r="F80" i="4"/>
  <c r="C80" i="4"/>
  <c r="Q79" i="4"/>
  <c r="K79" i="4"/>
  <c r="F79" i="4"/>
  <c r="C79" i="4"/>
  <c r="Q78" i="4"/>
  <c r="F78" i="4"/>
  <c r="K78" i="4" s="1"/>
  <c r="C78" i="4"/>
  <c r="Q77" i="4"/>
  <c r="F77" i="4"/>
  <c r="K77" i="4" s="1"/>
  <c r="C77" i="4"/>
  <c r="Q76" i="4"/>
  <c r="K76" i="4"/>
  <c r="F76" i="4"/>
  <c r="C76" i="4"/>
  <c r="Q75" i="4"/>
  <c r="K75" i="4"/>
  <c r="F75" i="4"/>
  <c r="C75" i="4"/>
  <c r="Q74" i="4"/>
  <c r="F74" i="4"/>
  <c r="K74" i="4" s="1"/>
  <c r="C74" i="4"/>
  <c r="Q73" i="4"/>
  <c r="F73" i="4"/>
  <c r="K73" i="4" s="1"/>
  <c r="C73" i="4"/>
  <c r="Q72" i="4"/>
  <c r="K72" i="4"/>
  <c r="F72" i="4"/>
  <c r="C72" i="4"/>
  <c r="Q71" i="4"/>
  <c r="K71" i="4"/>
  <c r="F71" i="4"/>
  <c r="C71" i="4"/>
  <c r="Q70" i="4"/>
  <c r="F70" i="4"/>
  <c r="K70" i="4" s="1"/>
  <c r="C70" i="4"/>
  <c r="Q69" i="4"/>
  <c r="F69" i="4"/>
  <c r="K69" i="4" s="1"/>
  <c r="C69" i="4"/>
  <c r="Q68" i="4"/>
  <c r="K68" i="4"/>
  <c r="F68" i="4"/>
  <c r="C68" i="4"/>
  <c r="Q67" i="4"/>
  <c r="K67" i="4"/>
  <c r="F67" i="4"/>
  <c r="C67" i="4"/>
  <c r="Q66" i="4"/>
  <c r="F66" i="4"/>
  <c r="K66" i="4" s="1"/>
  <c r="C66" i="4"/>
  <c r="Q65" i="4"/>
  <c r="F65" i="4"/>
  <c r="K65" i="4" s="1"/>
  <c r="C65" i="4"/>
  <c r="Q64" i="4"/>
  <c r="K64" i="4"/>
  <c r="F64" i="4"/>
  <c r="C64" i="4"/>
  <c r="Q63" i="4"/>
  <c r="K63" i="4"/>
  <c r="F63" i="4"/>
  <c r="C63" i="4"/>
  <c r="Q62" i="4"/>
  <c r="F62" i="4"/>
  <c r="K62" i="4" s="1"/>
  <c r="C62" i="4"/>
  <c r="Q61" i="4"/>
  <c r="F61" i="4"/>
  <c r="K61" i="4" s="1"/>
  <c r="C61" i="4"/>
  <c r="Q60" i="4"/>
  <c r="K60" i="4"/>
  <c r="F60" i="4"/>
  <c r="C60" i="4"/>
  <c r="Q59" i="4"/>
  <c r="K59" i="4"/>
  <c r="F59" i="4"/>
  <c r="C59" i="4"/>
  <c r="Q58" i="4"/>
  <c r="F58" i="4"/>
  <c r="K58" i="4" s="1"/>
  <c r="C58" i="4"/>
  <c r="Q57" i="4"/>
  <c r="F57" i="4"/>
  <c r="K57" i="4" s="1"/>
  <c r="C57" i="4"/>
  <c r="Q56" i="4"/>
  <c r="K56" i="4"/>
  <c r="F56" i="4"/>
  <c r="C56" i="4"/>
  <c r="Q55" i="4"/>
  <c r="K55" i="4"/>
  <c r="F55" i="4"/>
  <c r="C55" i="4"/>
  <c r="Q54" i="4"/>
  <c r="F54" i="4"/>
  <c r="K54" i="4" s="1"/>
  <c r="C54" i="4"/>
  <c r="Q53" i="4"/>
  <c r="F53" i="4"/>
  <c r="K53" i="4" s="1"/>
  <c r="C53" i="4"/>
  <c r="Q52" i="4"/>
  <c r="F52" i="4"/>
  <c r="K52" i="4" s="1"/>
  <c r="C52" i="4"/>
  <c r="Q51" i="4"/>
  <c r="K51" i="4"/>
  <c r="F51" i="4"/>
  <c r="C51" i="4"/>
  <c r="Q50" i="4"/>
  <c r="F50" i="4"/>
  <c r="K50" i="4" s="1"/>
  <c r="C50" i="4"/>
  <c r="Q49" i="4"/>
  <c r="K49" i="4"/>
  <c r="F49" i="4"/>
  <c r="C49" i="4"/>
  <c r="Q48" i="4"/>
  <c r="F48" i="4"/>
  <c r="K48" i="4" s="1"/>
  <c r="C48" i="4"/>
  <c r="Q47" i="4"/>
  <c r="K47" i="4"/>
  <c r="F47" i="4"/>
  <c r="C47" i="4"/>
  <c r="Q46" i="4"/>
  <c r="K46" i="4"/>
  <c r="F46" i="4"/>
  <c r="C46" i="4"/>
  <c r="Q45" i="4"/>
  <c r="F45" i="4"/>
  <c r="K45" i="4" s="1"/>
  <c r="C45" i="4"/>
  <c r="Q44" i="4"/>
  <c r="F44" i="4"/>
  <c r="K44" i="4" s="1"/>
  <c r="C44" i="4"/>
  <c r="Q43" i="4"/>
  <c r="K43" i="4"/>
  <c r="F43" i="4"/>
  <c r="C43" i="4"/>
  <c r="Q42" i="4"/>
  <c r="K42" i="4"/>
  <c r="F42" i="4"/>
  <c r="C42" i="4"/>
  <c r="Q41" i="4"/>
  <c r="F41" i="4"/>
  <c r="K41" i="4" s="1"/>
  <c r="C41" i="4"/>
  <c r="Q40" i="4"/>
  <c r="F40" i="4"/>
  <c r="K40" i="4" s="1"/>
  <c r="C40" i="4"/>
  <c r="C15" i="1" s="1"/>
  <c r="Q39" i="4"/>
  <c r="K39" i="4"/>
  <c r="F39" i="4"/>
  <c r="C39" i="4"/>
  <c r="Q38" i="4"/>
  <c r="K38" i="4"/>
  <c r="F38" i="4"/>
  <c r="C38" i="4"/>
  <c r="Q37" i="4"/>
  <c r="F37" i="4"/>
  <c r="K37" i="4" s="1"/>
  <c r="C37" i="4"/>
  <c r="Q36" i="4"/>
  <c r="F36" i="4"/>
  <c r="K36" i="4" s="1"/>
  <c r="C36" i="4"/>
  <c r="Q35" i="4"/>
  <c r="K35" i="4"/>
  <c r="F35" i="4"/>
  <c r="C35" i="4"/>
  <c r="Q34" i="4"/>
  <c r="K34" i="4"/>
  <c r="F34" i="4"/>
  <c r="C34" i="4"/>
  <c r="Q33" i="4"/>
  <c r="F33" i="4"/>
  <c r="K33" i="4" s="1"/>
  <c r="C33" i="4"/>
  <c r="Q32" i="4"/>
  <c r="F32" i="4"/>
  <c r="K32" i="4" s="1"/>
  <c r="C32" i="4"/>
  <c r="Q31" i="4"/>
  <c r="K31" i="4"/>
  <c r="F31" i="4"/>
  <c r="C31" i="4"/>
  <c r="Q30" i="4"/>
  <c r="K30" i="4"/>
  <c r="F30" i="4"/>
  <c r="C30" i="4"/>
  <c r="Q29" i="4"/>
  <c r="F29" i="4"/>
  <c r="K29" i="4" s="1"/>
  <c r="C29" i="4"/>
  <c r="Q28" i="4"/>
  <c r="F28" i="4"/>
  <c r="K28" i="4" s="1"/>
  <c r="C28" i="4"/>
  <c r="Q27" i="4"/>
  <c r="K27" i="4"/>
  <c r="F27" i="4"/>
  <c r="C27" i="4"/>
  <c r="Q26" i="4"/>
  <c r="K26" i="4"/>
  <c r="F26" i="4"/>
  <c r="C26" i="4"/>
  <c r="Q25" i="4"/>
  <c r="F25" i="4"/>
  <c r="K25" i="4" s="1"/>
  <c r="C25" i="4"/>
  <c r="Q24" i="4"/>
  <c r="F24" i="4"/>
  <c r="K24" i="4" s="1"/>
  <c r="C24" i="4"/>
  <c r="Q23" i="4"/>
  <c r="K23" i="4"/>
  <c r="F23" i="4"/>
  <c r="C23" i="4"/>
  <c r="Q22" i="4"/>
  <c r="K22" i="4"/>
  <c r="F22" i="4"/>
  <c r="C22" i="4"/>
  <c r="Q21" i="4"/>
  <c r="F21" i="4"/>
  <c r="K21" i="4" s="1"/>
  <c r="C21" i="4"/>
  <c r="Q20" i="4"/>
  <c r="F20" i="4"/>
  <c r="K20" i="4" s="1"/>
  <c r="C20" i="4"/>
  <c r="Q19" i="4"/>
  <c r="K19" i="4"/>
  <c r="F19" i="4"/>
  <c r="C19" i="4"/>
  <c r="Q18" i="4"/>
  <c r="K18" i="4"/>
  <c r="F18" i="4"/>
  <c r="C18" i="4"/>
  <c r="Q17" i="4"/>
  <c r="F17" i="4"/>
  <c r="C17" i="4"/>
  <c r="C16" i="4"/>
  <c r="G16" i="4"/>
  <c r="E6" i="4"/>
  <c r="E2" i="4"/>
  <c r="Q136" i="3"/>
  <c r="K136" i="3"/>
  <c r="F136" i="3"/>
  <c r="C136" i="3"/>
  <c r="Q135" i="3"/>
  <c r="F135" i="3"/>
  <c r="K135" i="3" s="1"/>
  <c r="C135" i="3"/>
  <c r="Q134" i="3"/>
  <c r="F134" i="3"/>
  <c r="K134" i="3" s="1"/>
  <c r="C134" i="3"/>
  <c r="Q133" i="3"/>
  <c r="K133" i="3"/>
  <c r="F133" i="3"/>
  <c r="C133" i="3"/>
  <c r="Q132" i="3"/>
  <c r="K132" i="3"/>
  <c r="F132" i="3"/>
  <c r="C132" i="3"/>
  <c r="Q131" i="3"/>
  <c r="F131" i="3"/>
  <c r="K131" i="3" s="1"/>
  <c r="C131" i="3"/>
  <c r="Q130" i="3"/>
  <c r="F130" i="3"/>
  <c r="K130" i="3" s="1"/>
  <c r="C130" i="3"/>
  <c r="Q129" i="3"/>
  <c r="K129" i="3"/>
  <c r="F129" i="3"/>
  <c r="C129" i="3"/>
  <c r="Q128" i="3"/>
  <c r="K128" i="3"/>
  <c r="F128" i="3"/>
  <c r="C128" i="3"/>
  <c r="Q127" i="3"/>
  <c r="F127" i="3"/>
  <c r="K127" i="3" s="1"/>
  <c r="C127" i="3"/>
  <c r="Q126" i="3"/>
  <c r="F126" i="3"/>
  <c r="K126" i="3" s="1"/>
  <c r="C126" i="3"/>
  <c r="Q125" i="3"/>
  <c r="K125" i="3"/>
  <c r="F125" i="3"/>
  <c r="C125" i="3"/>
  <c r="Q124" i="3"/>
  <c r="K124" i="3"/>
  <c r="F124" i="3"/>
  <c r="C124" i="3"/>
  <c r="Q123" i="3"/>
  <c r="F123" i="3"/>
  <c r="K123" i="3" s="1"/>
  <c r="C123" i="3"/>
  <c r="Q122" i="3"/>
  <c r="F122" i="3"/>
  <c r="K122" i="3" s="1"/>
  <c r="C122" i="3"/>
  <c r="Q121" i="3"/>
  <c r="K121" i="3"/>
  <c r="F121" i="3"/>
  <c r="C121" i="3"/>
  <c r="Q120" i="3"/>
  <c r="K120" i="3"/>
  <c r="F120" i="3"/>
  <c r="C120" i="3"/>
  <c r="Q119" i="3"/>
  <c r="F119" i="3"/>
  <c r="K119" i="3" s="1"/>
  <c r="C119" i="3"/>
  <c r="Q118" i="3"/>
  <c r="F118" i="3"/>
  <c r="K118" i="3" s="1"/>
  <c r="C118" i="3"/>
  <c r="Q117" i="3"/>
  <c r="K117" i="3"/>
  <c r="F117" i="3"/>
  <c r="C117" i="3"/>
  <c r="Q116" i="3"/>
  <c r="K116" i="3"/>
  <c r="F116" i="3"/>
  <c r="C116" i="3"/>
  <c r="Q115" i="3"/>
  <c r="F115" i="3"/>
  <c r="K115" i="3" s="1"/>
  <c r="C115" i="3"/>
  <c r="Q114" i="3"/>
  <c r="F114" i="3"/>
  <c r="K114" i="3" s="1"/>
  <c r="C114" i="3"/>
  <c r="Q113" i="3"/>
  <c r="K113" i="3"/>
  <c r="F113" i="3"/>
  <c r="C113" i="3"/>
  <c r="Q112" i="3"/>
  <c r="K112" i="3"/>
  <c r="F112" i="3"/>
  <c r="C112" i="3"/>
  <c r="Q111" i="3"/>
  <c r="F111" i="3"/>
  <c r="K111" i="3" s="1"/>
  <c r="C111" i="3"/>
  <c r="Q110" i="3"/>
  <c r="F110" i="3"/>
  <c r="K110" i="3" s="1"/>
  <c r="C110" i="3"/>
  <c r="Q109" i="3"/>
  <c r="K109" i="3"/>
  <c r="F109" i="3"/>
  <c r="C109" i="3"/>
  <c r="Q108" i="3"/>
  <c r="K108" i="3"/>
  <c r="F108" i="3"/>
  <c r="C108" i="3"/>
  <c r="Q107" i="3"/>
  <c r="F107" i="3"/>
  <c r="K107" i="3" s="1"/>
  <c r="C107" i="3"/>
  <c r="Q106" i="3"/>
  <c r="F106" i="3"/>
  <c r="K106" i="3" s="1"/>
  <c r="C106" i="3"/>
  <c r="Q105" i="3"/>
  <c r="K105" i="3"/>
  <c r="F105" i="3"/>
  <c r="C105" i="3"/>
  <c r="Q104" i="3"/>
  <c r="K104" i="3"/>
  <c r="F104" i="3"/>
  <c r="C104" i="3"/>
  <c r="Q103" i="3"/>
  <c r="F103" i="3"/>
  <c r="K103" i="3" s="1"/>
  <c r="C103" i="3"/>
  <c r="Q102" i="3"/>
  <c r="F102" i="3"/>
  <c r="K102" i="3" s="1"/>
  <c r="C102" i="3"/>
  <c r="Q101" i="3"/>
  <c r="K101" i="3"/>
  <c r="F101" i="3"/>
  <c r="C101" i="3"/>
  <c r="Q100" i="3"/>
  <c r="K100" i="3"/>
  <c r="F100" i="3"/>
  <c r="C100" i="3"/>
  <c r="Q99" i="3"/>
  <c r="F99" i="3"/>
  <c r="K99" i="3" s="1"/>
  <c r="C99" i="3"/>
  <c r="Q98" i="3"/>
  <c r="F98" i="3"/>
  <c r="K98" i="3" s="1"/>
  <c r="C98" i="3"/>
  <c r="Q97" i="3"/>
  <c r="K97" i="3"/>
  <c r="F97" i="3"/>
  <c r="C97" i="3"/>
  <c r="Q96" i="3"/>
  <c r="K96" i="3"/>
  <c r="F96" i="3"/>
  <c r="C96" i="3"/>
  <c r="Q95" i="3"/>
  <c r="F95" i="3"/>
  <c r="K95" i="3" s="1"/>
  <c r="C95" i="3"/>
  <c r="Q94" i="3"/>
  <c r="F94" i="3"/>
  <c r="K94" i="3" s="1"/>
  <c r="C94" i="3"/>
  <c r="Q93" i="3"/>
  <c r="K93" i="3"/>
  <c r="F93" i="3"/>
  <c r="C93" i="3"/>
  <c r="Q92" i="3"/>
  <c r="K92" i="3"/>
  <c r="F92" i="3"/>
  <c r="C92" i="3"/>
  <c r="Q91" i="3"/>
  <c r="F91" i="3"/>
  <c r="K91" i="3" s="1"/>
  <c r="C91" i="3"/>
  <c r="Q90" i="3"/>
  <c r="F90" i="3"/>
  <c r="K90" i="3" s="1"/>
  <c r="C90" i="3"/>
  <c r="Q89" i="3"/>
  <c r="K89" i="3"/>
  <c r="F89" i="3"/>
  <c r="C89" i="3"/>
  <c r="Q88" i="3"/>
  <c r="K88" i="3"/>
  <c r="F88" i="3"/>
  <c r="C88" i="3"/>
  <c r="Q87" i="3"/>
  <c r="F87" i="3"/>
  <c r="K87" i="3" s="1"/>
  <c r="C87" i="3"/>
  <c r="Q86" i="3"/>
  <c r="F86" i="3"/>
  <c r="K86" i="3" s="1"/>
  <c r="C86" i="3"/>
  <c r="Q85" i="3"/>
  <c r="K85" i="3"/>
  <c r="F85" i="3"/>
  <c r="C85" i="3"/>
  <c r="Q84" i="3"/>
  <c r="K84" i="3"/>
  <c r="F84" i="3"/>
  <c r="C84" i="3"/>
  <c r="Q83" i="3"/>
  <c r="F83" i="3"/>
  <c r="K83" i="3" s="1"/>
  <c r="C83" i="3"/>
  <c r="Q82" i="3"/>
  <c r="F82" i="3"/>
  <c r="K82" i="3" s="1"/>
  <c r="C82" i="3"/>
  <c r="Q81" i="3"/>
  <c r="K81" i="3"/>
  <c r="F81" i="3"/>
  <c r="C81" i="3"/>
  <c r="Q80" i="3"/>
  <c r="K80" i="3"/>
  <c r="F80" i="3"/>
  <c r="C80" i="3"/>
  <c r="Q79" i="3"/>
  <c r="K79" i="3"/>
  <c r="F79" i="3"/>
  <c r="C79" i="3"/>
  <c r="Q78" i="3"/>
  <c r="F78" i="3"/>
  <c r="K78" i="3" s="1"/>
  <c r="C78" i="3"/>
  <c r="Q77" i="3"/>
  <c r="K77" i="3"/>
  <c r="F77" i="3"/>
  <c r="C77" i="3"/>
  <c r="Q76" i="3"/>
  <c r="K76" i="3"/>
  <c r="F76" i="3"/>
  <c r="C76" i="3"/>
  <c r="Q75" i="3"/>
  <c r="F75" i="3"/>
  <c r="K75" i="3" s="1"/>
  <c r="C75" i="3"/>
  <c r="Q74" i="3"/>
  <c r="F74" i="3"/>
  <c r="K74" i="3" s="1"/>
  <c r="C74" i="3"/>
  <c r="Q73" i="3"/>
  <c r="K73" i="3"/>
  <c r="F73" i="3"/>
  <c r="C73" i="3"/>
  <c r="Q72" i="3"/>
  <c r="K72" i="3"/>
  <c r="F72" i="3"/>
  <c r="C72" i="3"/>
  <c r="Q71" i="3"/>
  <c r="K71" i="3"/>
  <c r="F71" i="3"/>
  <c r="C71" i="3"/>
  <c r="Q70" i="3"/>
  <c r="F70" i="3"/>
  <c r="K70" i="3" s="1"/>
  <c r="C70" i="3"/>
  <c r="Q69" i="3"/>
  <c r="F69" i="3"/>
  <c r="K69" i="3" s="1"/>
  <c r="C69" i="3"/>
  <c r="Q68" i="3"/>
  <c r="K68" i="3"/>
  <c r="F68" i="3"/>
  <c r="C68" i="3"/>
  <c r="Q67" i="3"/>
  <c r="K67" i="3"/>
  <c r="F67" i="3"/>
  <c r="C67" i="3"/>
  <c r="Q66" i="3"/>
  <c r="F66" i="3"/>
  <c r="K66" i="3" s="1"/>
  <c r="C66" i="3"/>
  <c r="Q65" i="3"/>
  <c r="K65" i="3"/>
  <c r="F65" i="3"/>
  <c r="C65" i="3"/>
  <c r="Q64" i="3"/>
  <c r="F64" i="3"/>
  <c r="K64" i="3" s="1"/>
  <c r="C64" i="3"/>
  <c r="Q63" i="3"/>
  <c r="F63" i="3"/>
  <c r="K63" i="3" s="1"/>
  <c r="C63" i="3"/>
  <c r="Q62" i="3"/>
  <c r="K62" i="3"/>
  <c r="F62" i="3"/>
  <c r="C62" i="3"/>
  <c r="Q61" i="3"/>
  <c r="K61" i="3"/>
  <c r="F61" i="3"/>
  <c r="C61" i="3"/>
  <c r="Q60" i="3"/>
  <c r="F60" i="3"/>
  <c r="K60" i="3" s="1"/>
  <c r="C60" i="3"/>
  <c r="Q59" i="3"/>
  <c r="F59" i="3"/>
  <c r="K59" i="3" s="1"/>
  <c r="C59" i="3"/>
  <c r="Q58" i="3"/>
  <c r="K58" i="3"/>
  <c r="F58" i="3"/>
  <c r="C58" i="3"/>
  <c r="Q57" i="3"/>
  <c r="K57" i="3"/>
  <c r="F57" i="3"/>
  <c r="C57" i="3"/>
  <c r="Q56" i="3"/>
  <c r="F56" i="3"/>
  <c r="K56" i="3" s="1"/>
  <c r="C56" i="3"/>
  <c r="Q55" i="3"/>
  <c r="F55" i="3"/>
  <c r="K55" i="3" s="1"/>
  <c r="C55" i="3"/>
  <c r="Q54" i="3"/>
  <c r="K54" i="3"/>
  <c r="F54" i="3"/>
  <c r="C54" i="3"/>
  <c r="Q53" i="3"/>
  <c r="K53" i="3"/>
  <c r="F53" i="3"/>
  <c r="C53" i="3"/>
  <c r="Q52" i="3"/>
  <c r="F52" i="3"/>
  <c r="K52" i="3" s="1"/>
  <c r="C52" i="3"/>
  <c r="Q51" i="3"/>
  <c r="F51" i="3"/>
  <c r="K51" i="3" s="1"/>
  <c r="C51" i="3"/>
  <c r="Q50" i="3"/>
  <c r="K50" i="3"/>
  <c r="F50" i="3"/>
  <c r="C50" i="3"/>
  <c r="Q49" i="3"/>
  <c r="K49" i="3"/>
  <c r="F49" i="3"/>
  <c r="C49" i="3"/>
  <c r="Q48" i="3"/>
  <c r="F48" i="3"/>
  <c r="K48" i="3" s="1"/>
  <c r="C48" i="3"/>
  <c r="Q47" i="3"/>
  <c r="F47" i="3"/>
  <c r="K47" i="3" s="1"/>
  <c r="C47" i="3"/>
  <c r="Q46" i="3"/>
  <c r="K46" i="3"/>
  <c r="F46" i="3"/>
  <c r="C46" i="3"/>
  <c r="Q45" i="3"/>
  <c r="K45" i="3"/>
  <c r="F45" i="3"/>
  <c r="C45" i="3"/>
  <c r="Q44" i="3"/>
  <c r="F44" i="3"/>
  <c r="K44" i="3" s="1"/>
  <c r="C44" i="3"/>
  <c r="Q43" i="3"/>
  <c r="F43" i="3"/>
  <c r="K43" i="3" s="1"/>
  <c r="C43" i="3"/>
  <c r="Q42" i="3"/>
  <c r="K42" i="3"/>
  <c r="F42" i="3"/>
  <c r="C42" i="3"/>
  <c r="Q41" i="3"/>
  <c r="K41" i="3"/>
  <c r="F41" i="3"/>
  <c r="C41" i="3"/>
  <c r="Q40" i="3"/>
  <c r="F40" i="3"/>
  <c r="K40" i="3" s="1"/>
  <c r="C40" i="3"/>
  <c r="Q39" i="3"/>
  <c r="F39" i="3"/>
  <c r="K39" i="3" s="1"/>
  <c r="C39" i="3"/>
  <c r="Q38" i="3"/>
  <c r="K38" i="3"/>
  <c r="F38" i="3"/>
  <c r="C38" i="3"/>
  <c r="Q37" i="3"/>
  <c r="K37" i="3"/>
  <c r="F37" i="3"/>
  <c r="C37" i="3"/>
  <c r="Q36" i="3"/>
  <c r="F36" i="3"/>
  <c r="K36" i="3" s="1"/>
  <c r="C36" i="3"/>
  <c r="Q35" i="3"/>
  <c r="F35" i="3"/>
  <c r="K35" i="3" s="1"/>
  <c r="C35" i="3"/>
  <c r="Q34" i="3"/>
  <c r="K34" i="3"/>
  <c r="F34" i="3"/>
  <c r="C34" i="3"/>
  <c r="Q33" i="3"/>
  <c r="K33" i="3"/>
  <c r="F33" i="3"/>
  <c r="C33" i="3"/>
  <c r="Q32" i="3"/>
  <c r="F32" i="3"/>
  <c r="K32" i="3" s="1"/>
  <c r="C32" i="3"/>
  <c r="Q31" i="3"/>
  <c r="F31" i="3"/>
  <c r="K31" i="3" s="1"/>
  <c r="C31" i="3"/>
  <c r="Q30" i="3"/>
  <c r="K30" i="3"/>
  <c r="F30" i="3"/>
  <c r="C30" i="3"/>
  <c r="Q29" i="3"/>
  <c r="K29" i="3"/>
  <c r="F29" i="3"/>
  <c r="C29" i="3"/>
  <c r="Q28" i="3"/>
  <c r="F28" i="3"/>
  <c r="K28" i="3" s="1"/>
  <c r="C28" i="3"/>
  <c r="Q27" i="3"/>
  <c r="F27" i="3"/>
  <c r="K27" i="3" s="1"/>
  <c r="C27" i="3"/>
  <c r="Q26" i="3"/>
  <c r="K26" i="3"/>
  <c r="F26" i="3"/>
  <c r="C26" i="3"/>
  <c r="Q25" i="3"/>
  <c r="K25" i="3"/>
  <c r="F25" i="3"/>
  <c r="C25" i="3"/>
  <c r="Q24" i="3"/>
  <c r="F24" i="3"/>
  <c r="K24" i="3" s="1"/>
  <c r="C24" i="3"/>
  <c r="Q23" i="3"/>
  <c r="F23" i="3"/>
  <c r="K23" i="3" s="1"/>
  <c r="C23" i="3"/>
  <c r="Q22" i="3"/>
  <c r="K22" i="3"/>
  <c r="F22" i="3"/>
  <c r="C22" i="3"/>
  <c r="Q21" i="3"/>
  <c r="K21" i="3"/>
  <c r="F21" i="3"/>
  <c r="C21" i="3"/>
  <c r="Q20" i="3"/>
  <c r="F20" i="3"/>
  <c r="K20" i="3" s="1"/>
  <c r="C20" i="3"/>
  <c r="Q19" i="3"/>
  <c r="F19" i="3"/>
  <c r="K19" i="3" s="1"/>
  <c r="C19" i="3"/>
  <c r="Q18" i="3"/>
  <c r="K18" i="3"/>
  <c r="F18" i="3"/>
  <c r="C18" i="3"/>
  <c r="Q17" i="3"/>
  <c r="K17" i="3"/>
  <c r="F17" i="3"/>
  <c r="C17" i="3"/>
  <c r="C16" i="3"/>
  <c r="B21" i="1" s="1"/>
  <c r="E6" i="3"/>
  <c r="E2" i="3"/>
  <c r="C28" i="1"/>
  <c r="B28" i="1"/>
  <c r="E21" i="1"/>
  <c r="D21" i="1"/>
  <c r="E20" i="1"/>
  <c r="D20" i="1"/>
  <c r="C20" i="1"/>
  <c r="B20" i="1"/>
  <c r="E19" i="1"/>
  <c r="D19" i="1"/>
  <c r="B19" i="1"/>
  <c r="E18" i="1"/>
  <c r="D18" i="1"/>
  <c r="B18" i="1"/>
  <c r="E17" i="1"/>
  <c r="D17" i="1"/>
  <c r="B17" i="1"/>
  <c r="E16" i="1"/>
  <c r="D16" i="1"/>
  <c r="E15" i="1"/>
  <c r="D15" i="1"/>
  <c r="B15" i="1"/>
  <c r="F15" i="1" s="1"/>
  <c r="E14" i="1"/>
  <c r="D14" i="1"/>
  <c r="B14" i="1"/>
  <c r="E13" i="1"/>
  <c r="D13" i="1"/>
  <c r="B13" i="1"/>
  <c r="E12" i="1"/>
  <c r="D12" i="1"/>
  <c r="C12" i="1"/>
  <c r="E10" i="1"/>
  <c r="D10" i="1"/>
  <c r="E9" i="1"/>
  <c r="D9" i="1"/>
  <c r="E8" i="1"/>
  <c r="D8" i="1"/>
  <c r="E3" i="1"/>
  <c r="D3" i="1"/>
  <c r="C3" i="1"/>
  <c r="B10" i="1" l="1"/>
  <c r="B9" i="1"/>
  <c r="B11" i="1"/>
  <c r="B8" i="1"/>
  <c r="B12" i="1"/>
  <c r="F12" i="1" s="1"/>
  <c r="F20" i="1"/>
  <c r="B3" i="1"/>
  <c r="F3" i="1" s="1"/>
  <c r="G16" i="3"/>
  <c r="C9" i="1"/>
  <c r="C17" i="1"/>
  <c r="F17" i="1" s="1"/>
  <c r="C14" i="1"/>
  <c r="F14" i="1" s="1"/>
  <c r="C11" i="1"/>
  <c r="B16" i="1"/>
  <c r="C19" i="1"/>
  <c r="F19" i="1" s="1"/>
  <c r="C8" i="1"/>
  <c r="C16" i="1"/>
  <c r="H16" i="4"/>
  <c r="I16" i="4" s="1"/>
  <c r="C13" i="1"/>
  <c r="F13" i="1" s="1"/>
  <c r="C21" i="1"/>
  <c r="F21" i="1" s="1"/>
  <c r="C18" i="1"/>
  <c r="F18" i="1" s="1"/>
  <c r="F137" i="3"/>
  <c r="F137" i="4"/>
  <c r="K17" i="4"/>
  <c r="I16" i="5"/>
  <c r="H16" i="5"/>
  <c r="F137" i="5"/>
  <c r="K17" i="5"/>
  <c r="I16" i="6"/>
  <c r="K17" i="6"/>
  <c r="F137" i="6"/>
  <c r="O3" i="8"/>
  <c r="O6" i="8" s="1"/>
  <c r="O6" i="9"/>
  <c r="O10" i="11"/>
  <c r="B15" i="11" s="1"/>
  <c r="E28" i="1" s="1"/>
  <c r="O5" i="8"/>
  <c r="O3" i="10"/>
  <c r="O10" i="10"/>
  <c r="B15" i="10" s="1"/>
  <c r="D28" i="1" s="1"/>
  <c r="F28" i="1" s="1"/>
  <c r="E6" i="8"/>
  <c r="M6" i="8"/>
  <c r="E6" i="9"/>
  <c r="M6" i="9"/>
  <c r="O5" i="10"/>
  <c r="F6" i="8"/>
  <c r="N6" i="8"/>
  <c r="G6" i="9"/>
  <c r="O4" i="9"/>
  <c r="O3" i="11"/>
  <c r="O6" i="11" s="1"/>
  <c r="B6" i="11"/>
  <c r="H6" i="8"/>
  <c r="F35" i="9"/>
  <c r="H35" i="9" s="1"/>
  <c r="F31" i="11"/>
  <c r="H31" i="11" s="1"/>
  <c r="H22" i="11"/>
  <c r="H29" i="11" s="1"/>
  <c r="B6" i="9"/>
  <c r="F33" i="11"/>
  <c r="H33" i="11" s="1"/>
  <c r="F33" i="9"/>
  <c r="H33" i="9" s="1"/>
  <c r="F33" i="8"/>
  <c r="H33" i="8" s="1"/>
  <c r="N17" i="4" l="1"/>
  <c r="P17" i="4" s="1"/>
  <c r="R17" i="4" s="1"/>
  <c r="E17" i="4"/>
  <c r="H22" i="10"/>
  <c r="H29" i="10" s="1"/>
  <c r="F31" i="10"/>
  <c r="H31" i="10" s="1"/>
  <c r="F33" i="10"/>
  <c r="H33" i="10" s="1"/>
  <c r="E17" i="6"/>
  <c r="N17" i="6"/>
  <c r="P17" i="6" s="1"/>
  <c r="R17" i="6" s="1"/>
  <c r="D11" i="1"/>
  <c r="D22" i="1" s="1"/>
  <c r="E17" i="5"/>
  <c r="N17" i="5"/>
  <c r="P17" i="5" s="1"/>
  <c r="R17" i="5" s="1"/>
  <c r="F16" i="1"/>
  <c r="F8" i="1"/>
  <c r="B22" i="1"/>
  <c r="L17" i="4"/>
  <c r="M17" i="4" s="1"/>
  <c r="O17" i="4" s="1"/>
  <c r="C10" i="1"/>
  <c r="C22" i="1" s="1"/>
  <c r="F35" i="11"/>
  <c r="H35" i="11" s="1"/>
  <c r="F35" i="10"/>
  <c r="H35" i="10" s="1"/>
  <c r="F9" i="1"/>
  <c r="H24" i="8"/>
  <c r="H26" i="8" s="1"/>
  <c r="F37" i="8"/>
  <c r="H37" i="8" s="1"/>
  <c r="E11" i="1"/>
  <c r="E22" i="1" s="1"/>
  <c r="F10" i="1"/>
  <c r="O6" i="10"/>
  <c r="H22" i="9"/>
  <c r="H29" i="9" s="1"/>
  <c r="F31" i="9"/>
  <c r="H31" i="9" s="1"/>
  <c r="H16" i="3"/>
  <c r="I16" i="3" s="1"/>
  <c r="H22" i="8"/>
  <c r="H29" i="8" s="1"/>
  <c r="F37" i="9"/>
  <c r="H37" i="9" s="1"/>
  <c r="H24" i="9"/>
  <c r="H26" i="9" s="1"/>
  <c r="F39" i="9" s="1"/>
  <c r="N17" i="3" l="1"/>
  <c r="P17" i="3" s="1"/>
  <c r="R17" i="3" s="1"/>
  <c r="E17" i="3"/>
  <c r="G17" i="5"/>
  <c r="F22" i="1"/>
  <c r="F37" i="10"/>
  <c r="H37" i="10" s="1"/>
  <c r="H39" i="10" s="1"/>
  <c r="O7" i="10" s="1"/>
  <c r="O8" i="10" s="1"/>
  <c r="B14" i="10" s="1"/>
  <c r="H24" i="10"/>
  <c r="H26" i="10" s="1"/>
  <c r="F39" i="10" s="1"/>
  <c r="G17" i="6"/>
  <c r="F11" i="1"/>
  <c r="L17" i="6"/>
  <c r="M17" i="6" s="1"/>
  <c r="O17" i="6" s="1"/>
  <c r="H39" i="9"/>
  <c r="O7" i="9" s="1"/>
  <c r="O8" i="9" s="1"/>
  <c r="B14" i="9" s="1"/>
  <c r="L17" i="5"/>
  <c r="M17" i="5" s="1"/>
  <c r="O17" i="5" s="1"/>
  <c r="G17" i="4"/>
  <c r="F37" i="11"/>
  <c r="H37" i="11" s="1"/>
  <c r="H39" i="11" s="1"/>
  <c r="O7" i="11" s="1"/>
  <c r="O8" i="11" s="1"/>
  <c r="B14" i="11" s="1"/>
  <c r="H24" i="11"/>
  <c r="H26" i="11" s="1"/>
  <c r="F39" i="11" s="1"/>
  <c r="F31" i="8"/>
  <c r="H31" i="8" s="1"/>
  <c r="H39" i="8" s="1"/>
  <c r="O7" i="8" s="1"/>
  <c r="O8" i="8" s="1"/>
  <c r="B14" i="8" s="1"/>
  <c r="B16" i="11" l="1"/>
  <c r="E29" i="1" s="1"/>
  <c r="E33" i="1" s="1"/>
  <c r="E27" i="1"/>
  <c r="B16" i="8"/>
  <c r="B29" i="1" s="1"/>
  <c r="B27" i="1"/>
  <c r="B16" i="10"/>
  <c r="D29" i="1" s="1"/>
  <c r="D33" i="1" s="1"/>
  <c r="D27" i="1"/>
  <c r="B16" i="9"/>
  <c r="C29" i="1" s="1"/>
  <c r="C33" i="1" s="1"/>
  <c r="C27" i="1"/>
  <c r="H17" i="5"/>
  <c r="I17" i="5" s="1"/>
  <c r="I17" i="4"/>
  <c r="H17" i="4"/>
  <c r="H17" i="6"/>
  <c r="I17" i="6" s="1"/>
  <c r="L17" i="3"/>
  <c r="M17" i="3" s="1"/>
  <c r="O17" i="3" s="1"/>
  <c r="G17" i="3"/>
  <c r="F39" i="8"/>
  <c r="E18" i="6" l="1"/>
  <c r="N18" i="6"/>
  <c r="P18" i="6" s="1"/>
  <c r="R18" i="6" s="1"/>
  <c r="E18" i="5"/>
  <c r="N18" i="5"/>
  <c r="P18" i="5" s="1"/>
  <c r="R18" i="5" s="1"/>
  <c r="C34" i="1"/>
  <c r="C35" i="1" s="1"/>
  <c r="I17" i="3"/>
  <c r="H17" i="3"/>
  <c r="F27" i="1"/>
  <c r="D34" i="1"/>
  <c r="D35" i="1" s="1"/>
  <c r="B33" i="1"/>
  <c r="F29" i="1"/>
  <c r="N18" i="4"/>
  <c r="P18" i="4" s="1"/>
  <c r="R18" i="4" s="1"/>
  <c r="E18" i="4"/>
  <c r="E34" i="1"/>
  <c r="E35" i="1" s="1"/>
  <c r="N18" i="3" l="1"/>
  <c r="P18" i="3" s="1"/>
  <c r="R18" i="3" s="1"/>
  <c r="E18" i="3"/>
  <c r="F33" i="1"/>
  <c r="B34" i="1"/>
  <c r="F34" i="1" s="1"/>
  <c r="L18" i="5"/>
  <c r="M18" i="5" s="1"/>
  <c r="O18" i="5" s="1"/>
  <c r="G18" i="5"/>
  <c r="L18" i="4"/>
  <c r="M18" i="4" s="1"/>
  <c r="O18" i="4" s="1"/>
  <c r="G18" i="4"/>
  <c r="L18" i="6"/>
  <c r="M18" i="6" s="1"/>
  <c r="O18" i="6" s="1"/>
  <c r="G18" i="6"/>
  <c r="H18" i="6" l="1"/>
  <c r="I18" i="6" s="1"/>
  <c r="H18" i="4"/>
  <c r="I18" i="4" s="1"/>
  <c r="B35" i="1"/>
  <c r="L18" i="3"/>
  <c r="M18" i="3" s="1"/>
  <c r="O18" i="3" s="1"/>
  <c r="G18" i="3"/>
  <c r="H18" i="5"/>
  <c r="I18" i="5"/>
  <c r="F35" i="1"/>
  <c r="N19" i="4" l="1"/>
  <c r="P19" i="4" s="1"/>
  <c r="R19" i="4" s="1"/>
  <c r="E19" i="4"/>
  <c r="N19" i="6"/>
  <c r="P19" i="6" s="1"/>
  <c r="R19" i="6" s="1"/>
  <c r="E19" i="6"/>
  <c r="H18" i="3"/>
  <c r="I18" i="3" s="1"/>
  <c r="N19" i="5"/>
  <c r="P19" i="5" s="1"/>
  <c r="R19" i="5" s="1"/>
  <c r="E19" i="5"/>
  <c r="N19" i="3" l="1"/>
  <c r="P19" i="3" s="1"/>
  <c r="R19" i="3" s="1"/>
  <c r="E19" i="3"/>
  <c r="L19" i="4"/>
  <c r="M19" i="4" s="1"/>
  <c r="O19" i="4" s="1"/>
  <c r="G19" i="4"/>
  <c r="L19" i="6"/>
  <c r="M19" i="6" s="1"/>
  <c r="O19" i="6" s="1"/>
  <c r="G19" i="6"/>
  <c r="L19" i="5"/>
  <c r="M19" i="5" s="1"/>
  <c r="O19" i="5" s="1"/>
  <c r="G19" i="5"/>
  <c r="H19" i="6" l="1"/>
  <c r="I19" i="6" s="1"/>
  <c r="H19" i="4"/>
  <c r="I19" i="4" s="1"/>
  <c r="L19" i="3"/>
  <c r="M19" i="3" s="1"/>
  <c r="O19" i="3" s="1"/>
  <c r="G19" i="3"/>
  <c r="H19" i="5"/>
  <c r="I19" i="5"/>
  <c r="N20" i="4" l="1"/>
  <c r="P20" i="4" s="1"/>
  <c r="R20" i="4" s="1"/>
  <c r="E20" i="4"/>
  <c r="E20" i="6"/>
  <c r="N20" i="6"/>
  <c r="P20" i="6" s="1"/>
  <c r="R20" i="6" s="1"/>
  <c r="N20" i="5"/>
  <c r="P20" i="5" s="1"/>
  <c r="R20" i="5" s="1"/>
  <c r="E20" i="5"/>
  <c r="H19" i="3"/>
  <c r="I19" i="3" s="1"/>
  <c r="N20" i="3" l="1"/>
  <c r="P20" i="3" s="1"/>
  <c r="R20" i="3" s="1"/>
  <c r="E20" i="3"/>
  <c r="L20" i="5"/>
  <c r="M20" i="5" s="1"/>
  <c r="O20" i="5" s="1"/>
  <c r="G20" i="5"/>
  <c r="L20" i="6"/>
  <c r="M20" i="6" s="1"/>
  <c r="O20" i="6" s="1"/>
  <c r="G20" i="6"/>
  <c r="L20" i="4"/>
  <c r="M20" i="4" s="1"/>
  <c r="O20" i="4" s="1"/>
  <c r="G20" i="4"/>
  <c r="H20" i="4" l="1"/>
  <c r="I20" i="4" s="1"/>
  <c r="H20" i="5"/>
  <c r="I20" i="5"/>
  <c r="L20" i="3"/>
  <c r="M20" i="3" s="1"/>
  <c r="O20" i="3" s="1"/>
  <c r="G20" i="3"/>
  <c r="H20" i="6"/>
  <c r="I20" i="6"/>
  <c r="N21" i="4" l="1"/>
  <c r="P21" i="4" s="1"/>
  <c r="R21" i="4" s="1"/>
  <c r="E21" i="4"/>
  <c r="E21" i="5"/>
  <c r="N21" i="5"/>
  <c r="P21" i="5" s="1"/>
  <c r="R21" i="5" s="1"/>
  <c r="N21" i="6"/>
  <c r="P21" i="6" s="1"/>
  <c r="R21" i="6" s="1"/>
  <c r="E21" i="6"/>
  <c r="H20" i="3"/>
  <c r="I20" i="3" s="1"/>
  <c r="N21" i="3" l="1"/>
  <c r="P21" i="3" s="1"/>
  <c r="R21" i="3" s="1"/>
  <c r="E21" i="3"/>
  <c r="L21" i="6"/>
  <c r="M21" i="6" s="1"/>
  <c r="O21" i="6" s="1"/>
  <c r="G21" i="6"/>
  <c r="L21" i="5"/>
  <c r="M21" i="5" s="1"/>
  <c r="O21" i="5" s="1"/>
  <c r="G21" i="5"/>
  <c r="L21" i="4"/>
  <c r="M21" i="4" s="1"/>
  <c r="O21" i="4" s="1"/>
  <c r="G21" i="4"/>
  <c r="H21" i="5" l="1"/>
  <c r="I21" i="5" s="1"/>
  <c r="H21" i="6"/>
  <c r="I21" i="6" s="1"/>
  <c r="L21" i="3"/>
  <c r="M21" i="3" s="1"/>
  <c r="O21" i="3" s="1"/>
  <c r="G21" i="3"/>
  <c r="H21" i="4"/>
  <c r="I21" i="4" s="1"/>
  <c r="N22" i="4" l="1"/>
  <c r="P22" i="4" s="1"/>
  <c r="R22" i="4" s="1"/>
  <c r="E22" i="4"/>
  <c r="E22" i="6"/>
  <c r="N22" i="6"/>
  <c r="P22" i="6" s="1"/>
  <c r="R22" i="6" s="1"/>
  <c r="E22" i="5"/>
  <c r="N22" i="5"/>
  <c r="P22" i="5" s="1"/>
  <c r="R22" i="5" s="1"/>
  <c r="I21" i="3"/>
  <c r="H21" i="3"/>
  <c r="N22" i="3" l="1"/>
  <c r="P22" i="3" s="1"/>
  <c r="R22" i="3" s="1"/>
  <c r="E22" i="3"/>
  <c r="L22" i="5"/>
  <c r="M22" i="5" s="1"/>
  <c r="O22" i="5" s="1"/>
  <c r="G22" i="5"/>
  <c r="L22" i="6"/>
  <c r="M22" i="6" s="1"/>
  <c r="O22" i="6" s="1"/>
  <c r="G22" i="6"/>
  <c r="L22" i="4"/>
  <c r="M22" i="4" s="1"/>
  <c r="O22" i="4" s="1"/>
  <c r="G22" i="4"/>
  <c r="H22" i="4" l="1"/>
  <c r="I22" i="4" s="1"/>
  <c r="H22" i="5"/>
  <c r="I22" i="5" s="1"/>
  <c r="H22" i="6"/>
  <c r="I22" i="6" s="1"/>
  <c r="L22" i="3"/>
  <c r="M22" i="3" s="1"/>
  <c r="O22" i="3" s="1"/>
  <c r="G22" i="3"/>
  <c r="N23" i="6" l="1"/>
  <c r="P23" i="6" s="1"/>
  <c r="R23" i="6" s="1"/>
  <c r="E23" i="6"/>
  <c r="N23" i="5"/>
  <c r="P23" i="5" s="1"/>
  <c r="R23" i="5" s="1"/>
  <c r="E23" i="5"/>
  <c r="N23" i="4"/>
  <c r="P23" i="4" s="1"/>
  <c r="R23" i="4" s="1"/>
  <c r="E23" i="4"/>
  <c r="H22" i="3"/>
  <c r="I22" i="3" s="1"/>
  <c r="N23" i="3" l="1"/>
  <c r="P23" i="3" s="1"/>
  <c r="R23" i="3" s="1"/>
  <c r="E23" i="3"/>
  <c r="L23" i="4"/>
  <c r="M23" i="4" s="1"/>
  <c r="O23" i="4" s="1"/>
  <c r="G23" i="4"/>
  <c r="L23" i="5"/>
  <c r="M23" i="5" s="1"/>
  <c r="O23" i="5" s="1"/>
  <c r="G23" i="5"/>
  <c r="L23" i="6"/>
  <c r="M23" i="6" s="1"/>
  <c r="O23" i="6" s="1"/>
  <c r="G23" i="6"/>
  <c r="H23" i="5" l="1"/>
  <c r="I23" i="5"/>
  <c r="H23" i="6"/>
  <c r="I23" i="6" s="1"/>
  <c r="L23" i="3"/>
  <c r="M23" i="3" s="1"/>
  <c r="O23" i="3" s="1"/>
  <c r="G23" i="3"/>
  <c r="H23" i="4"/>
  <c r="I23" i="4" s="1"/>
  <c r="N24" i="4" l="1"/>
  <c r="P24" i="4" s="1"/>
  <c r="R24" i="4" s="1"/>
  <c r="E24" i="4"/>
  <c r="E24" i="6"/>
  <c r="N24" i="6"/>
  <c r="P24" i="6" s="1"/>
  <c r="R24" i="6" s="1"/>
  <c r="E24" i="5"/>
  <c r="N24" i="5"/>
  <c r="P24" i="5" s="1"/>
  <c r="R24" i="5" s="1"/>
  <c r="H23" i="3"/>
  <c r="I23" i="3" s="1"/>
  <c r="E24" i="3" l="1"/>
  <c r="N24" i="3"/>
  <c r="P24" i="3" s="1"/>
  <c r="R24" i="3" s="1"/>
  <c r="L24" i="6"/>
  <c r="M24" i="6" s="1"/>
  <c r="O24" i="6" s="1"/>
  <c r="G24" i="6"/>
  <c r="L24" i="4"/>
  <c r="M24" i="4" s="1"/>
  <c r="O24" i="4" s="1"/>
  <c r="G24" i="4"/>
  <c r="L24" i="5"/>
  <c r="M24" i="5" s="1"/>
  <c r="O24" i="5" s="1"/>
  <c r="G24" i="5"/>
  <c r="H24" i="6" l="1"/>
  <c r="I24" i="6"/>
  <c r="H24" i="4"/>
  <c r="I24" i="4" s="1"/>
  <c r="H24" i="5"/>
  <c r="I24" i="5" s="1"/>
  <c r="L24" i="3"/>
  <c r="M24" i="3" s="1"/>
  <c r="O24" i="3" s="1"/>
  <c r="G24" i="3"/>
  <c r="E25" i="5" l="1"/>
  <c r="N25" i="5"/>
  <c r="P25" i="5" s="1"/>
  <c r="R25" i="5" s="1"/>
  <c r="N25" i="4"/>
  <c r="P25" i="4" s="1"/>
  <c r="R25" i="4" s="1"/>
  <c r="E25" i="4"/>
  <c r="H24" i="3"/>
  <c r="I24" i="3" s="1"/>
  <c r="E25" i="6"/>
  <c r="N25" i="6"/>
  <c r="P25" i="6" s="1"/>
  <c r="R25" i="6" s="1"/>
  <c r="N25" i="3" l="1"/>
  <c r="P25" i="3" s="1"/>
  <c r="R25" i="3" s="1"/>
  <c r="E25" i="3"/>
  <c r="L25" i="6"/>
  <c r="M25" i="6" s="1"/>
  <c r="O25" i="6" s="1"/>
  <c r="G25" i="6"/>
  <c r="L25" i="4"/>
  <c r="M25" i="4" s="1"/>
  <c r="O25" i="4" s="1"/>
  <c r="G25" i="4"/>
  <c r="L25" i="5"/>
  <c r="M25" i="5" s="1"/>
  <c r="O25" i="5" s="1"/>
  <c r="G25" i="5"/>
  <c r="H25" i="5" l="1"/>
  <c r="I25" i="5" s="1"/>
  <c r="H25" i="6"/>
  <c r="I25" i="6" s="1"/>
  <c r="L25" i="3"/>
  <c r="M25" i="3" s="1"/>
  <c r="O25" i="3" s="1"/>
  <c r="G25" i="3"/>
  <c r="H25" i="4"/>
  <c r="I25" i="4" s="1"/>
  <c r="N26" i="4" l="1"/>
  <c r="P26" i="4" s="1"/>
  <c r="R26" i="4" s="1"/>
  <c r="E26" i="4"/>
  <c r="N26" i="6"/>
  <c r="P26" i="6" s="1"/>
  <c r="R26" i="6" s="1"/>
  <c r="E26" i="6"/>
  <c r="E26" i="5"/>
  <c r="N26" i="5"/>
  <c r="P26" i="5" s="1"/>
  <c r="R26" i="5" s="1"/>
  <c r="I25" i="3"/>
  <c r="H25" i="3"/>
  <c r="N26" i="3" l="1"/>
  <c r="P26" i="3" s="1"/>
  <c r="R26" i="3" s="1"/>
  <c r="E26" i="3"/>
  <c r="L26" i="5"/>
  <c r="M26" i="5" s="1"/>
  <c r="O26" i="5" s="1"/>
  <c r="G26" i="5"/>
  <c r="L26" i="6"/>
  <c r="M26" i="6" s="1"/>
  <c r="O26" i="6" s="1"/>
  <c r="G26" i="6"/>
  <c r="L26" i="4"/>
  <c r="M26" i="4" s="1"/>
  <c r="O26" i="4" s="1"/>
  <c r="G26" i="4"/>
  <c r="H26" i="5" l="1"/>
  <c r="I26" i="5" s="1"/>
  <c r="H26" i="4"/>
  <c r="I26" i="4" s="1"/>
  <c r="I26" i="6"/>
  <c r="H26" i="6"/>
  <c r="L26" i="3"/>
  <c r="M26" i="3" s="1"/>
  <c r="O26" i="3" s="1"/>
  <c r="G26" i="3"/>
  <c r="N27" i="4" l="1"/>
  <c r="P27" i="4" s="1"/>
  <c r="R27" i="4" s="1"/>
  <c r="E27" i="4"/>
  <c r="N27" i="5"/>
  <c r="P27" i="5" s="1"/>
  <c r="R27" i="5" s="1"/>
  <c r="E27" i="5"/>
  <c r="N27" i="6"/>
  <c r="P27" i="6" s="1"/>
  <c r="R27" i="6" s="1"/>
  <c r="E27" i="6"/>
  <c r="H26" i="3"/>
  <c r="I26" i="3" s="1"/>
  <c r="N27" i="3" l="1"/>
  <c r="P27" i="3" s="1"/>
  <c r="R27" i="3" s="1"/>
  <c r="E27" i="3"/>
  <c r="L27" i="5"/>
  <c r="M27" i="5" s="1"/>
  <c r="O27" i="5" s="1"/>
  <c r="G27" i="5"/>
  <c r="L27" i="4"/>
  <c r="M27" i="4" s="1"/>
  <c r="O27" i="4" s="1"/>
  <c r="G27" i="4"/>
  <c r="L27" i="6"/>
  <c r="M27" i="6" s="1"/>
  <c r="O27" i="6" s="1"/>
  <c r="G27" i="6"/>
  <c r="H27" i="5" l="1"/>
  <c r="I27" i="5"/>
  <c r="L27" i="3"/>
  <c r="M27" i="3" s="1"/>
  <c r="O27" i="3" s="1"/>
  <c r="G27" i="3"/>
  <c r="H27" i="6"/>
  <c r="I27" i="6" s="1"/>
  <c r="H27" i="4"/>
  <c r="I27" i="4" s="1"/>
  <c r="E28" i="6" l="1"/>
  <c r="N28" i="6"/>
  <c r="P28" i="6" s="1"/>
  <c r="R28" i="6" s="1"/>
  <c r="N28" i="4"/>
  <c r="P28" i="4" s="1"/>
  <c r="R28" i="4" s="1"/>
  <c r="E28" i="4"/>
  <c r="H27" i="3"/>
  <c r="I27" i="3" s="1"/>
  <c r="N28" i="5"/>
  <c r="P28" i="5" s="1"/>
  <c r="R28" i="5" s="1"/>
  <c r="E28" i="5"/>
  <c r="N28" i="3" l="1"/>
  <c r="P28" i="3" s="1"/>
  <c r="R28" i="3" s="1"/>
  <c r="E28" i="3"/>
  <c r="L28" i="4"/>
  <c r="M28" i="4" s="1"/>
  <c r="O28" i="4" s="1"/>
  <c r="G28" i="4"/>
  <c r="L28" i="5"/>
  <c r="M28" i="5" s="1"/>
  <c r="O28" i="5" s="1"/>
  <c r="G28" i="5"/>
  <c r="L28" i="6"/>
  <c r="M28" i="6" s="1"/>
  <c r="O28" i="6" s="1"/>
  <c r="G28" i="6"/>
  <c r="H28" i="5" l="1"/>
  <c r="I28" i="5"/>
  <c r="H28" i="4"/>
  <c r="I28" i="4" s="1"/>
  <c r="H28" i="6"/>
  <c r="I28" i="6" s="1"/>
  <c r="L28" i="3"/>
  <c r="M28" i="3" s="1"/>
  <c r="O28" i="3" s="1"/>
  <c r="G28" i="3"/>
  <c r="N29" i="4" l="1"/>
  <c r="P29" i="4" s="1"/>
  <c r="R29" i="4" s="1"/>
  <c r="E29" i="4"/>
  <c r="E29" i="6"/>
  <c r="N29" i="6"/>
  <c r="P29" i="6" s="1"/>
  <c r="R29" i="6" s="1"/>
  <c r="N29" i="5"/>
  <c r="P29" i="5" s="1"/>
  <c r="R29" i="5" s="1"/>
  <c r="E29" i="5"/>
  <c r="H28" i="3"/>
  <c r="I28" i="3" s="1"/>
  <c r="N29" i="3" l="1"/>
  <c r="P29" i="3" s="1"/>
  <c r="R29" i="3" s="1"/>
  <c r="E29" i="3"/>
  <c r="L29" i="5"/>
  <c r="M29" i="5" s="1"/>
  <c r="O29" i="5" s="1"/>
  <c r="G29" i="5"/>
  <c r="L29" i="6"/>
  <c r="M29" i="6" s="1"/>
  <c r="O29" i="6" s="1"/>
  <c r="G29" i="6"/>
  <c r="L29" i="4"/>
  <c r="M29" i="4" s="1"/>
  <c r="O29" i="4" s="1"/>
  <c r="G29" i="4"/>
  <c r="H29" i="5" l="1"/>
  <c r="I29" i="5" s="1"/>
  <c r="H29" i="6"/>
  <c r="I29" i="6" s="1"/>
  <c r="L29" i="3"/>
  <c r="M29" i="3" s="1"/>
  <c r="O29" i="3" s="1"/>
  <c r="G29" i="3"/>
  <c r="H29" i="4"/>
  <c r="I29" i="4" s="1"/>
  <c r="N30" i="4" l="1"/>
  <c r="P30" i="4" s="1"/>
  <c r="R30" i="4" s="1"/>
  <c r="E30" i="4"/>
  <c r="E30" i="6"/>
  <c r="N30" i="6"/>
  <c r="P30" i="6" s="1"/>
  <c r="R30" i="6" s="1"/>
  <c r="N30" i="5"/>
  <c r="P30" i="5" s="1"/>
  <c r="R30" i="5" s="1"/>
  <c r="E30" i="5"/>
  <c r="I29" i="3"/>
  <c r="H29" i="3"/>
  <c r="L30" i="5" l="1"/>
  <c r="M30" i="5" s="1"/>
  <c r="O30" i="5" s="1"/>
  <c r="G30" i="5"/>
  <c r="N30" i="3"/>
  <c r="P30" i="3" s="1"/>
  <c r="R30" i="3" s="1"/>
  <c r="E30" i="3"/>
  <c r="L30" i="6"/>
  <c r="M30" i="6" s="1"/>
  <c r="O30" i="6" s="1"/>
  <c r="G30" i="6"/>
  <c r="L30" i="4"/>
  <c r="M30" i="4" s="1"/>
  <c r="O30" i="4" s="1"/>
  <c r="G30" i="4"/>
  <c r="H30" i="4" l="1"/>
  <c r="I30" i="4" s="1"/>
  <c r="H30" i="6"/>
  <c r="I30" i="6" s="1"/>
  <c r="L30" i="3"/>
  <c r="M30" i="3" s="1"/>
  <c r="O30" i="3" s="1"/>
  <c r="G30" i="3"/>
  <c r="H30" i="5"/>
  <c r="I30" i="5" s="1"/>
  <c r="N31" i="6" l="1"/>
  <c r="P31" i="6" s="1"/>
  <c r="R31" i="6" s="1"/>
  <c r="E31" i="6"/>
  <c r="N31" i="5"/>
  <c r="P31" i="5" s="1"/>
  <c r="R31" i="5" s="1"/>
  <c r="E31" i="5"/>
  <c r="N31" i="4"/>
  <c r="P31" i="4" s="1"/>
  <c r="R31" i="4" s="1"/>
  <c r="E31" i="4"/>
  <c r="H30" i="3"/>
  <c r="I30" i="3" s="1"/>
  <c r="N31" i="3" l="1"/>
  <c r="P31" i="3" s="1"/>
  <c r="R31" i="3" s="1"/>
  <c r="E31" i="3"/>
  <c r="L31" i="4"/>
  <c r="M31" i="4" s="1"/>
  <c r="O31" i="4" s="1"/>
  <c r="G31" i="4"/>
  <c r="L31" i="5"/>
  <c r="M31" i="5" s="1"/>
  <c r="O31" i="5" s="1"/>
  <c r="G31" i="5"/>
  <c r="L31" i="6"/>
  <c r="M31" i="6" s="1"/>
  <c r="O31" i="6" s="1"/>
  <c r="G31" i="6"/>
  <c r="H31" i="5" l="1"/>
  <c r="I31" i="5"/>
  <c r="I31" i="4"/>
  <c r="H31" i="4"/>
  <c r="I31" i="6"/>
  <c r="H31" i="6"/>
  <c r="L31" i="3"/>
  <c r="M31" i="3" s="1"/>
  <c r="O31" i="3" s="1"/>
  <c r="G31" i="3"/>
  <c r="N32" i="4" l="1"/>
  <c r="P32" i="4" s="1"/>
  <c r="R32" i="4" s="1"/>
  <c r="E32" i="4"/>
  <c r="E32" i="6"/>
  <c r="N32" i="6"/>
  <c r="P32" i="6" s="1"/>
  <c r="R32" i="6" s="1"/>
  <c r="H31" i="3"/>
  <c r="I31" i="3" s="1"/>
  <c r="N32" i="5"/>
  <c r="P32" i="5" s="1"/>
  <c r="R32" i="5" s="1"/>
  <c r="E32" i="5"/>
  <c r="E32" i="3" l="1"/>
  <c r="N32" i="3"/>
  <c r="P32" i="3" s="1"/>
  <c r="R32" i="3" s="1"/>
  <c r="L32" i="6"/>
  <c r="M32" i="6" s="1"/>
  <c r="O32" i="6" s="1"/>
  <c r="G32" i="6"/>
  <c r="L32" i="4"/>
  <c r="M32" i="4" s="1"/>
  <c r="O32" i="4" s="1"/>
  <c r="G32" i="4"/>
  <c r="L32" i="5"/>
  <c r="M32" i="5" s="1"/>
  <c r="O32" i="5" s="1"/>
  <c r="G32" i="5"/>
  <c r="H32" i="5" l="1"/>
  <c r="I32" i="5"/>
  <c r="I32" i="4"/>
  <c r="H32" i="4"/>
  <c r="H32" i="6"/>
  <c r="I32" i="6" s="1"/>
  <c r="L32" i="3"/>
  <c r="M32" i="3" s="1"/>
  <c r="O32" i="3" s="1"/>
  <c r="G32" i="3"/>
  <c r="E33" i="6" l="1"/>
  <c r="N33" i="6"/>
  <c r="P33" i="6" s="1"/>
  <c r="R33" i="6" s="1"/>
  <c r="N33" i="4"/>
  <c r="P33" i="4" s="1"/>
  <c r="R33" i="4" s="1"/>
  <c r="E33" i="4"/>
  <c r="N33" i="5"/>
  <c r="P33" i="5" s="1"/>
  <c r="R33" i="5" s="1"/>
  <c r="E33" i="5"/>
  <c r="H32" i="3"/>
  <c r="I32" i="3" s="1"/>
  <c r="N33" i="3" l="1"/>
  <c r="P33" i="3" s="1"/>
  <c r="R33" i="3" s="1"/>
  <c r="E33" i="3"/>
  <c r="L33" i="5"/>
  <c r="M33" i="5" s="1"/>
  <c r="O33" i="5" s="1"/>
  <c r="G33" i="5"/>
  <c r="L33" i="4"/>
  <c r="M33" i="4" s="1"/>
  <c r="O33" i="4" s="1"/>
  <c r="G33" i="4"/>
  <c r="L33" i="6"/>
  <c r="M33" i="6" s="1"/>
  <c r="O33" i="6" s="1"/>
  <c r="G33" i="6"/>
  <c r="H33" i="6" l="1"/>
  <c r="I33" i="6" s="1"/>
  <c r="H33" i="5"/>
  <c r="I33" i="5" s="1"/>
  <c r="I33" i="4"/>
  <c r="H33" i="4"/>
  <c r="L33" i="3"/>
  <c r="M33" i="3" s="1"/>
  <c r="O33" i="3" s="1"/>
  <c r="G33" i="3"/>
  <c r="N34" i="5" l="1"/>
  <c r="P34" i="5" s="1"/>
  <c r="R34" i="5" s="1"/>
  <c r="E34" i="5"/>
  <c r="E34" i="6"/>
  <c r="N34" i="6"/>
  <c r="P34" i="6" s="1"/>
  <c r="R34" i="6" s="1"/>
  <c r="N34" i="4"/>
  <c r="P34" i="4" s="1"/>
  <c r="R34" i="4" s="1"/>
  <c r="E34" i="4"/>
  <c r="I33" i="3"/>
  <c r="H33" i="3"/>
  <c r="L34" i="4" l="1"/>
  <c r="M34" i="4" s="1"/>
  <c r="O34" i="4" s="1"/>
  <c r="G34" i="4"/>
  <c r="L34" i="6"/>
  <c r="M34" i="6" s="1"/>
  <c r="O34" i="6" s="1"/>
  <c r="G34" i="6"/>
  <c r="L34" i="5"/>
  <c r="M34" i="5" s="1"/>
  <c r="O34" i="5" s="1"/>
  <c r="G34" i="5"/>
  <c r="N34" i="3"/>
  <c r="P34" i="3" s="1"/>
  <c r="R34" i="3" s="1"/>
  <c r="E34" i="3"/>
  <c r="L34" i="3" l="1"/>
  <c r="M34" i="3" s="1"/>
  <c r="O34" i="3" s="1"/>
  <c r="G34" i="3"/>
  <c r="H34" i="5"/>
  <c r="I34" i="5" s="1"/>
  <c r="H34" i="6"/>
  <c r="I34" i="6" s="1"/>
  <c r="H34" i="4"/>
  <c r="I34" i="4" s="1"/>
  <c r="N35" i="4" l="1"/>
  <c r="P35" i="4" s="1"/>
  <c r="R35" i="4" s="1"/>
  <c r="E35" i="4"/>
  <c r="N35" i="6"/>
  <c r="P35" i="6" s="1"/>
  <c r="R35" i="6" s="1"/>
  <c r="E35" i="6"/>
  <c r="N35" i="5"/>
  <c r="P35" i="5" s="1"/>
  <c r="R35" i="5" s="1"/>
  <c r="E35" i="5"/>
  <c r="H34" i="3"/>
  <c r="I34" i="3" s="1"/>
  <c r="N35" i="3" l="1"/>
  <c r="P35" i="3" s="1"/>
  <c r="R35" i="3" s="1"/>
  <c r="E35" i="3"/>
  <c r="L35" i="5"/>
  <c r="M35" i="5" s="1"/>
  <c r="O35" i="5" s="1"/>
  <c r="G35" i="5"/>
  <c r="L35" i="6"/>
  <c r="M35" i="6" s="1"/>
  <c r="O35" i="6" s="1"/>
  <c r="G35" i="6"/>
  <c r="L35" i="4"/>
  <c r="M35" i="4" s="1"/>
  <c r="O35" i="4" s="1"/>
  <c r="G35" i="4"/>
  <c r="H35" i="4" l="1"/>
  <c r="I35" i="4" s="1"/>
  <c r="H35" i="6"/>
  <c r="I35" i="6" s="1"/>
  <c r="L35" i="3"/>
  <c r="M35" i="3" s="1"/>
  <c r="O35" i="3" s="1"/>
  <c r="G35" i="3"/>
  <c r="H35" i="5"/>
  <c r="I35" i="5"/>
  <c r="N36" i="6" l="1"/>
  <c r="P36" i="6" s="1"/>
  <c r="R36" i="6" s="1"/>
  <c r="E36" i="6"/>
  <c r="N36" i="4"/>
  <c r="P36" i="4" s="1"/>
  <c r="R36" i="4" s="1"/>
  <c r="E36" i="4"/>
  <c r="H35" i="3"/>
  <c r="I35" i="3" s="1"/>
  <c r="N36" i="5"/>
  <c r="P36" i="5" s="1"/>
  <c r="R36" i="5" s="1"/>
  <c r="E36" i="5"/>
  <c r="E36" i="3" l="1"/>
  <c r="N36" i="3"/>
  <c r="P36" i="3" s="1"/>
  <c r="R36" i="3" s="1"/>
  <c r="L36" i="4"/>
  <c r="M36" i="4" s="1"/>
  <c r="O36" i="4" s="1"/>
  <c r="G36" i="4"/>
  <c r="L36" i="6"/>
  <c r="M36" i="6" s="1"/>
  <c r="O36" i="6" s="1"/>
  <c r="G36" i="6"/>
  <c r="L36" i="5"/>
  <c r="M36" i="5" s="1"/>
  <c r="O36" i="5" s="1"/>
  <c r="G36" i="5"/>
  <c r="H36" i="5" l="1"/>
  <c r="I36" i="5"/>
  <c r="H36" i="4"/>
  <c r="I36" i="4" s="1"/>
  <c r="H36" i="6"/>
  <c r="I36" i="6" s="1"/>
  <c r="L36" i="3"/>
  <c r="M36" i="3" s="1"/>
  <c r="O36" i="3" s="1"/>
  <c r="G36" i="3"/>
  <c r="N37" i="6" l="1"/>
  <c r="P37" i="6" s="1"/>
  <c r="R37" i="6" s="1"/>
  <c r="E37" i="6"/>
  <c r="N37" i="4"/>
  <c r="P37" i="4" s="1"/>
  <c r="R37" i="4" s="1"/>
  <c r="E37" i="4"/>
  <c r="H36" i="3"/>
  <c r="I36" i="3" s="1"/>
  <c r="N37" i="5"/>
  <c r="P37" i="5" s="1"/>
  <c r="R37" i="5" s="1"/>
  <c r="E37" i="5"/>
  <c r="N37" i="3" l="1"/>
  <c r="P37" i="3" s="1"/>
  <c r="R37" i="3" s="1"/>
  <c r="E37" i="3"/>
  <c r="L37" i="4"/>
  <c r="M37" i="4" s="1"/>
  <c r="O37" i="4" s="1"/>
  <c r="G37" i="4"/>
  <c r="L37" i="6"/>
  <c r="M37" i="6" s="1"/>
  <c r="O37" i="6" s="1"/>
  <c r="G37" i="6"/>
  <c r="L37" i="5"/>
  <c r="M37" i="5" s="1"/>
  <c r="O37" i="5" s="1"/>
  <c r="G37" i="5"/>
  <c r="H37" i="5" l="1"/>
  <c r="I37" i="5" s="1"/>
  <c r="H37" i="6"/>
  <c r="I37" i="6" s="1"/>
  <c r="I37" i="4"/>
  <c r="H37" i="4"/>
  <c r="L37" i="3"/>
  <c r="M37" i="3" s="1"/>
  <c r="O37" i="3" s="1"/>
  <c r="G37" i="3"/>
  <c r="N38" i="6" l="1"/>
  <c r="P38" i="6" s="1"/>
  <c r="R38" i="6" s="1"/>
  <c r="E38" i="6"/>
  <c r="E38" i="5"/>
  <c r="N38" i="5"/>
  <c r="P38" i="5" s="1"/>
  <c r="R38" i="5" s="1"/>
  <c r="N38" i="4"/>
  <c r="P38" i="4" s="1"/>
  <c r="R38" i="4" s="1"/>
  <c r="E38" i="4"/>
  <c r="I37" i="3"/>
  <c r="H37" i="3"/>
  <c r="N38" i="3" l="1"/>
  <c r="P38" i="3" s="1"/>
  <c r="R38" i="3" s="1"/>
  <c r="E38" i="3"/>
  <c r="L38" i="4"/>
  <c r="M38" i="4" s="1"/>
  <c r="O38" i="4" s="1"/>
  <c r="G38" i="4"/>
  <c r="L38" i="5"/>
  <c r="M38" i="5" s="1"/>
  <c r="O38" i="5" s="1"/>
  <c r="G38" i="5"/>
  <c r="L38" i="6"/>
  <c r="M38" i="6" s="1"/>
  <c r="O38" i="6" s="1"/>
  <c r="G38" i="6"/>
  <c r="H38" i="5" l="1"/>
  <c r="I38" i="5" s="1"/>
  <c r="H38" i="6"/>
  <c r="I38" i="6" s="1"/>
  <c r="H38" i="4"/>
  <c r="I38" i="4" s="1"/>
  <c r="L38" i="3"/>
  <c r="M38" i="3" s="1"/>
  <c r="O38" i="3" s="1"/>
  <c r="G38" i="3"/>
  <c r="N39" i="4" l="1"/>
  <c r="P39" i="4" s="1"/>
  <c r="R39" i="4" s="1"/>
  <c r="E39" i="4"/>
  <c r="N39" i="6"/>
  <c r="P39" i="6" s="1"/>
  <c r="R39" i="6" s="1"/>
  <c r="E39" i="6"/>
  <c r="N39" i="5"/>
  <c r="P39" i="5" s="1"/>
  <c r="R39" i="5" s="1"/>
  <c r="E39" i="5"/>
  <c r="H38" i="3"/>
  <c r="I38" i="3" s="1"/>
  <c r="N39" i="3" l="1"/>
  <c r="P39" i="3" s="1"/>
  <c r="R39" i="3" s="1"/>
  <c r="E39" i="3"/>
  <c r="L39" i="5"/>
  <c r="M39" i="5" s="1"/>
  <c r="O39" i="5" s="1"/>
  <c r="G39" i="5"/>
  <c r="L39" i="4"/>
  <c r="M39" i="4" s="1"/>
  <c r="O39" i="4" s="1"/>
  <c r="G39" i="4"/>
  <c r="L39" i="6"/>
  <c r="M39" i="6" s="1"/>
  <c r="O39" i="6" s="1"/>
  <c r="G39" i="6"/>
  <c r="H39" i="5" l="1"/>
  <c r="I39" i="5"/>
  <c r="H39" i="6"/>
  <c r="I39" i="6" s="1"/>
  <c r="H39" i="4"/>
  <c r="I39" i="4" s="1"/>
  <c r="L39" i="3"/>
  <c r="M39" i="3" s="1"/>
  <c r="O39" i="3" s="1"/>
  <c r="G39" i="3"/>
  <c r="N40" i="4" l="1"/>
  <c r="P40" i="4" s="1"/>
  <c r="R40" i="4" s="1"/>
  <c r="E40" i="4"/>
  <c r="N40" i="6"/>
  <c r="P40" i="6" s="1"/>
  <c r="R40" i="6" s="1"/>
  <c r="E40" i="6"/>
  <c r="N40" i="5"/>
  <c r="P40" i="5" s="1"/>
  <c r="R40" i="5" s="1"/>
  <c r="E40" i="5"/>
  <c r="H39" i="3"/>
  <c r="I39" i="3" s="1"/>
  <c r="E40" i="3" l="1"/>
  <c r="N40" i="3"/>
  <c r="P40" i="3" s="1"/>
  <c r="R40" i="3" s="1"/>
  <c r="L40" i="6"/>
  <c r="M40" i="6" s="1"/>
  <c r="O40" i="6" s="1"/>
  <c r="G40" i="6"/>
  <c r="L40" i="5"/>
  <c r="M40" i="5" s="1"/>
  <c r="O40" i="5" s="1"/>
  <c r="G40" i="5"/>
  <c r="L40" i="4"/>
  <c r="M40" i="4" s="1"/>
  <c r="O40" i="4" s="1"/>
  <c r="G40" i="4"/>
  <c r="H40" i="5" l="1"/>
  <c r="I40" i="5" s="1"/>
  <c r="H40" i="4"/>
  <c r="I40" i="4" s="1"/>
  <c r="H40" i="6"/>
  <c r="I40" i="6" s="1"/>
  <c r="L40" i="3"/>
  <c r="M40" i="3" s="1"/>
  <c r="O40" i="3" s="1"/>
  <c r="G40" i="3"/>
  <c r="N41" i="6" l="1"/>
  <c r="P41" i="6" s="1"/>
  <c r="R41" i="6" s="1"/>
  <c r="E41" i="6"/>
  <c r="N41" i="4"/>
  <c r="P41" i="4" s="1"/>
  <c r="R41" i="4" s="1"/>
  <c r="E41" i="4"/>
  <c r="N41" i="5"/>
  <c r="P41" i="5" s="1"/>
  <c r="R41" i="5" s="1"/>
  <c r="E41" i="5"/>
  <c r="H40" i="3"/>
  <c r="I40" i="3" s="1"/>
  <c r="N41" i="3" l="1"/>
  <c r="P41" i="3" s="1"/>
  <c r="R41" i="3" s="1"/>
  <c r="E41" i="3"/>
  <c r="L41" i="6"/>
  <c r="M41" i="6" s="1"/>
  <c r="O41" i="6" s="1"/>
  <c r="G41" i="6"/>
  <c r="L41" i="5"/>
  <c r="M41" i="5" s="1"/>
  <c r="O41" i="5" s="1"/>
  <c r="G41" i="5"/>
  <c r="L41" i="4"/>
  <c r="M41" i="4" s="1"/>
  <c r="O41" i="4" s="1"/>
  <c r="G41" i="4"/>
  <c r="H41" i="5" l="1"/>
  <c r="I41" i="5" s="1"/>
  <c r="H41" i="4"/>
  <c r="I41" i="4" s="1"/>
  <c r="L41" i="3"/>
  <c r="M41" i="3" s="1"/>
  <c r="O41" i="3" s="1"/>
  <c r="G41" i="3"/>
  <c r="H41" i="6"/>
  <c r="I41" i="6" s="1"/>
  <c r="N42" i="4" l="1"/>
  <c r="P42" i="4" s="1"/>
  <c r="R42" i="4" s="1"/>
  <c r="E42" i="4"/>
  <c r="N42" i="6"/>
  <c r="P42" i="6" s="1"/>
  <c r="R42" i="6" s="1"/>
  <c r="E42" i="6"/>
  <c r="N42" i="5"/>
  <c r="P42" i="5" s="1"/>
  <c r="R42" i="5" s="1"/>
  <c r="E42" i="5"/>
  <c r="I41" i="3"/>
  <c r="H41" i="3"/>
  <c r="L42" i="5" l="1"/>
  <c r="M42" i="5" s="1"/>
  <c r="O42" i="5" s="1"/>
  <c r="G42" i="5"/>
  <c r="L42" i="4"/>
  <c r="M42" i="4" s="1"/>
  <c r="O42" i="4" s="1"/>
  <c r="G42" i="4"/>
  <c r="N42" i="3"/>
  <c r="P42" i="3" s="1"/>
  <c r="R42" i="3" s="1"/>
  <c r="E42" i="3"/>
  <c r="L42" i="6"/>
  <c r="M42" i="6" s="1"/>
  <c r="O42" i="6" s="1"/>
  <c r="G42" i="6"/>
  <c r="H42" i="6" l="1"/>
  <c r="I42" i="6" s="1"/>
  <c r="H42" i="4"/>
  <c r="I42" i="4" s="1"/>
  <c r="I42" i="5"/>
  <c r="H42" i="5"/>
  <c r="L42" i="3"/>
  <c r="M42" i="3" s="1"/>
  <c r="O42" i="3" s="1"/>
  <c r="G42" i="3"/>
  <c r="N43" i="4" l="1"/>
  <c r="P43" i="4" s="1"/>
  <c r="R43" i="4" s="1"/>
  <c r="E43" i="4"/>
  <c r="N43" i="6"/>
  <c r="P43" i="6" s="1"/>
  <c r="R43" i="6" s="1"/>
  <c r="E43" i="6"/>
  <c r="N43" i="5"/>
  <c r="P43" i="5" s="1"/>
  <c r="R43" i="5" s="1"/>
  <c r="E43" i="5"/>
  <c r="H42" i="3"/>
  <c r="I42" i="3" s="1"/>
  <c r="N43" i="3" l="1"/>
  <c r="P43" i="3" s="1"/>
  <c r="R43" i="3" s="1"/>
  <c r="E43" i="3"/>
  <c r="L43" i="4"/>
  <c r="M43" i="4" s="1"/>
  <c r="O43" i="4" s="1"/>
  <c r="G43" i="4"/>
  <c r="L43" i="5"/>
  <c r="M43" i="5" s="1"/>
  <c r="O43" i="5" s="1"/>
  <c r="G43" i="5"/>
  <c r="L43" i="6"/>
  <c r="M43" i="6" s="1"/>
  <c r="O43" i="6" s="1"/>
  <c r="G43" i="6"/>
  <c r="H43" i="5" l="1"/>
  <c r="I43" i="5"/>
  <c r="H43" i="6"/>
  <c r="I43" i="6" s="1"/>
  <c r="H43" i="4"/>
  <c r="I43" i="4" s="1"/>
  <c r="L43" i="3"/>
  <c r="M43" i="3" s="1"/>
  <c r="O43" i="3" s="1"/>
  <c r="G43" i="3"/>
  <c r="N44" i="4" l="1"/>
  <c r="P44" i="4" s="1"/>
  <c r="R44" i="4" s="1"/>
  <c r="E44" i="4"/>
  <c r="N44" i="6"/>
  <c r="P44" i="6" s="1"/>
  <c r="R44" i="6" s="1"/>
  <c r="E44" i="6"/>
  <c r="H43" i="3"/>
  <c r="I43" i="3" s="1"/>
  <c r="N44" i="5"/>
  <c r="P44" i="5" s="1"/>
  <c r="R44" i="5" s="1"/>
  <c r="E44" i="5"/>
  <c r="N44" i="3" l="1"/>
  <c r="P44" i="3" s="1"/>
  <c r="R44" i="3" s="1"/>
  <c r="E44" i="3"/>
  <c r="L44" i="4"/>
  <c r="M44" i="4" s="1"/>
  <c r="O44" i="4" s="1"/>
  <c r="G44" i="4"/>
  <c r="L44" i="6"/>
  <c r="M44" i="6" s="1"/>
  <c r="O44" i="6" s="1"/>
  <c r="G44" i="6"/>
  <c r="L44" i="5"/>
  <c r="M44" i="5" s="1"/>
  <c r="O44" i="5" s="1"/>
  <c r="G44" i="5"/>
  <c r="H44" i="4" l="1"/>
  <c r="I44" i="4" s="1"/>
  <c r="H44" i="6"/>
  <c r="I44" i="6" s="1"/>
  <c r="L44" i="3"/>
  <c r="M44" i="3" s="1"/>
  <c r="O44" i="3" s="1"/>
  <c r="G44" i="3"/>
  <c r="H44" i="5"/>
  <c r="I44" i="5" s="1"/>
  <c r="N45" i="6" l="1"/>
  <c r="P45" i="6" s="1"/>
  <c r="R45" i="6" s="1"/>
  <c r="E45" i="6"/>
  <c r="N45" i="5"/>
  <c r="P45" i="5" s="1"/>
  <c r="R45" i="5" s="1"/>
  <c r="E45" i="5"/>
  <c r="N45" i="4"/>
  <c r="P45" i="4" s="1"/>
  <c r="R45" i="4" s="1"/>
  <c r="E45" i="4"/>
  <c r="I44" i="3"/>
  <c r="H44" i="3"/>
  <c r="N45" i="3" l="1"/>
  <c r="P45" i="3" s="1"/>
  <c r="R45" i="3" s="1"/>
  <c r="E45" i="3"/>
  <c r="L45" i="6"/>
  <c r="M45" i="6" s="1"/>
  <c r="O45" i="6" s="1"/>
  <c r="G45" i="6"/>
  <c r="L45" i="4"/>
  <c r="M45" i="4" s="1"/>
  <c r="O45" i="4" s="1"/>
  <c r="G45" i="4"/>
  <c r="L45" i="5"/>
  <c r="M45" i="5" s="1"/>
  <c r="O45" i="5" s="1"/>
  <c r="G45" i="5"/>
  <c r="H45" i="4" l="1"/>
  <c r="I45" i="4" s="1"/>
  <c r="H45" i="6"/>
  <c r="I45" i="6" s="1"/>
  <c r="H45" i="5"/>
  <c r="I45" i="5" s="1"/>
  <c r="L45" i="3"/>
  <c r="M45" i="3" s="1"/>
  <c r="O45" i="3" s="1"/>
  <c r="G45" i="3"/>
  <c r="N46" i="6" l="1"/>
  <c r="P46" i="6" s="1"/>
  <c r="R46" i="6" s="1"/>
  <c r="E46" i="6"/>
  <c r="N46" i="5"/>
  <c r="P46" i="5" s="1"/>
  <c r="R46" i="5" s="1"/>
  <c r="E46" i="5"/>
  <c r="N46" i="4"/>
  <c r="P46" i="4" s="1"/>
  <c r="R46" i="4" s="1"/>
  <c r="E46" i="4"/>
  <c r="I45" i="3"/>
  <c r="H45" i="3"/>
  <c r="L46" i="6" l="1"/>
  <c r="M46" i="6" s="1"/>
  <c r="O46" i="6" s="1"/>
  <c r="G46" i="6"/>
  <c r="N46" i="3"/>
  <c r="P46" i="3" s="1"/>
  <c r="R46" i="3" s="1"/>
  <c r="E46" i="3"/>
  <c r="L46" i="4"/>
  <c r="M46" i="4" s="1"/>
  <c r="O46" i="4" s="1"/>
  <c r="G46" i="4"/>
  <c r="L46" i="5"/>
  <c r="M46" i="5" s="1"/>
  <c r="O46" i="5" s="1"/>
  <c r="G46" i="5"/>
  <c r="H46" i="5" l="1"/>
  <c r="I46" i="5" s="1"/>
  <c r="H46" i="6"/>
  <c r="I46" i="6" s="1"/>
  <c r="I46" i="4"/>
  <c r="H46" i="4"/>
  <c r="L46" i="3"/>
  <c r="M46" i="3" s="1"/>
  <c r="O46" i="3" s="1"/>
  <c r="G46" i="3"/>
  <c r="N47" i="6" l="1"/>
  <c r="P47" i="6" s="1"/>
  <c r="R47" i="6" s="1"/>
  <c r="E47" i="6"/>
  <c r="N47" i="5"/>
  <c r="P47" i="5" s="1"/>
  <c r="R47" i="5" s="1"/>
  <c r="E47" i="5"/>
  <c r="H46" i="3"/>
  <c r="I46" i="3" s="1"/>
  <c r="N47" i="4"/>
  <c r="P47" i="4" s="1"/>
  <c r="R47" i="4" s="1"/>
  <c r="E47" i="4"/>
  <c r="N47" i="3" l="1"/>
  <c r="P47" i="3" s="1"/>
  <c r="R47" i="3" s="1"/>
  <c r="E47" i="3"/>
  <c r="L47" i="5"/>
  <c r="M47" i="5" s="1"/>
  <c r="O47" i="5" s="1"/>
  <c r="G47" i="5"/>
  <c r="L47" i="6"/>
  <c r="M47" i="6" s="1"/>
  <c r="O47" i="6" s="1"/>
  <c r="G47" i="6"/>
  <c r="L47" i="4"/>
  <c r="M47" i="4" s="1"/>
  <c r="O47" i="4" s="1"/>
  <c r="G47" i="4"/>
  <c r="H47" i="4" l="1"/>
  <c r="I47" i="4" s="1"/>
  <c r="H47" i="5"/>
  <c r="I47" i="5"/>
  <c r="I47" i="6"/>
  <c r="H47" i="6"/>
  <c r="L47" i="3"/>
  <c r="M47" i="3" s="1"/>
  <c r="O47" i="3" s="1"/>
  <c r="G47" i="3"/>
  <c r="N48" i="4" l="1"/>
  <c r="P48" i="4" s="1"/>
  <c r="R48" i="4" s="1"/>
  <c r="E48" i="4"/>
  <c r="N48" i="6"/>
  <c r="P48" i="6" s="1"/>
  <c r="R48" i="6" s="1"/>
  <c r="E48" i="6"/>
  <c r="N48" i="5"/>
  <c r="P48" i="5" s="1"/>
  <c r="R48" i="5" s="1"/>
  <c r="E48" i="5"/>
  <c r="H47" i="3"/>
  <c r="I47" i="3" s="1"/>
  <c r="N48" i="3" l="1"/>
  <c r="P48" i="3" s="1"/>
  <c r="R48" i="3" s="1"/>
  <c r="E48" i="3"/>
  <c r="L48" i="5"/>
  <c r="M48" i="5" s="1"/>
  <c r="O48" i="5" s="1"/>
  <c r="G48" i="5"/>
  <c r="L48" i="4"/>
  <c r="M48" i="4" s="1"/>
  <c r="O48" i="4" s="1"/>
  <c r="G48" i="4"/>
  <c r="L48" i="6"/>
  <c r="M48" i="6" s="1"/>
  <c r="O48" i="6" s="1"/>
  <c r="G48" i="6"/>
  <c r="H48" i="6" l="1"/>
  <c r="I48" i="6" s="1"/>
  <c r="I48" i="5"/>
  <c r="H48" i="5"/>
  <c r="L48" i="3"/>
  <c r="M48" i="3" s="1"/>
  <c r="O48" i="3" s="1"/>
  <c r="G48" i="3"/>
  <c r="H48" i="4"/>
  <c r="I48" i="4" s="1"/>
  <c r="E49" i="4" l="1"/>
  <c r="N49" i="4"/>
  <c r="P49" i="4" s="1"/>
  <c r="R49" i="4" s="1"/>
  <c r="N49" i="6"/>
  <c r="P49" i="6" s="1"/>
  <c r="R49" i="6" s="1"/>
  <c r="E49" i="6"/>
  <c r="N49" i="5"/>
  <c r="P49" i="5" s="1"/>
  <c r="R49" i="5" s="1"/>
  <c r="E49" i="5"/>
  <c r="H48" i="3"/>
  <c r="I48" i="3" s="1"/>
  <c r="N49" i="3" l="1"/>
  <c r="P49" i="3" s="1"/>
  <c r="R49" i="3" s="1"/>
  <c r="E49" i="3"/>
  <c r="L49" i="5"/>
  <c r="M49" i="5" s="1"/>
  <c r="O49" i="5" s="1"/>
  <c r="G49" i="5"/>
  <c r="L49" i="6"/>
  <c r="M49" i="6" s="1"/>
  <c r="O49" i="6" s="1"/>
  <c r="G49" i="6"/>
  <c r="L49" i="4"/>
  <c r="M49" i="4" s="1"/>
  <c r="O49" i="4" s="1"/>
  <c r="G49" i="4"/>
  <c r="H49" i="6" l="1"/>
  <c r="I49" i="6" s="1"/>
  <c r="H49" i="5"/>
  <c r="I49" i="5" s="1"/>
  <c r="H49" i="4"/>
  <c r="I49" i="4" s="1"/>
  <c r="L49" i="3"/>
  <c r="M49" i="3" s="1"/>
  <c r="O49" i="3" s="1"/>
  <c r="G49" i="3"/>
  <c r="E50" i="5" l="1"/>
  <c r="N50" i="5"/>
  <c r="P50" i="5" s="1"/>
  <c r="R50" i="5" s="1"/>
  <c r="E50" i="4"/>
  <c r="N50" i="4"/>
  <c r="P50" i="4" s="1"/>
  <c r="R50" i="4" s="1"/>
  <c r="N50" i="6"/>
  <c r="P50" i="6" s="1"/>
  <c r="R50" i="6" s="1"/>
  <c r="E50" i="6"/>
  <c r="I49" i="3"/>
  <c r="H49" i="3"/>
  <c r="L50" i="6" l="1"/>
  <c r="M50" i="6" s="1"/>
  <c r="O50" i="6" s="1"/>
  <c r="G50" i="6"/>
  <c r="N50" i="3"/>
  <c r="P50" i="3" s="1"/>
  <c r="R50" i="3" s="1"/>
  <c r="E50" i="3"/>
  <c r="L50" i="4"/>
  <c r="M50" i="4" s="1"/>
  <c r="O50" i="4" s="1"/>
  <c r="G50" i="4"/>
  <c r="L50" i="5"/>
  <c r="M50" i="5" s="1"/>
  <c r="O50" i="5" s="1"/>
  <c r="G50" i="5"/>
  <c r="H50" i="4" l="1"/>
  <c r="I50" i="4" s="1"/>
  <c r="H50" i="6"/>
  <c r="I50" i="6" s="1"/>
  <c r="I50" i="5"/>
  <c r="H50" i="5"/>
  <c r="L50" i="3"/>
  <c r="M50" i="3" s="1"/>
  <c r="O50" i="3" s="1"/>
  <c r="G50" i="3"/>
  <c r="N51" i="6" l="1"/>
  <c r="P51" i="6" s="1"/>
  <c r="R51" i="6" s="1"/>
  <c r="E51" i="6"/>
  <c r="N51" i="4"/>
  <c r="P51" i="4" s="1"/>
  <c r="R51" i="4" s="1"/>
  <c r="E51" i="4"/>
  <c r="N51" i="5"/>
  <c r="P51" i="5" s="1"/>
  <c r="R51" i="5" s="1"/>
  <c r="E51" i="5"/>
  <c r="H50" i="3"/>
  <c r="I50" i="3" s="1"/>
  <c r="N51" i="3" l="1"/>
  <c r="P51" i="3" s="1"/>
  <c r="R51" i="3" s="1"/>
  <c r="E51" i="3"/>
  <c r="L51" i="4"/>
  <c r="M51" i="4" s="1"/>
  <c r="O51" i="4" s="1"/>
  <c r="G51" i="4"/>
  <c r="L51" i="5"/>
  <c r="M51" i="5" s="1"/>
  <c r="O51" i="5" s="1"/>
  <c r="G51" i="5"/>
  <c r="L51" i="6"/>
  <c r="M51" i="6" s="1"/>
  <c r="O51" i="6" s="1"/>
  <c r="G51" i="6"/>
  <c r="H51" i="6" l="1"/>
  <c r="I51" i="6" s="1"/>
  <c r="L51" i="3"/>
  <c r="M51" i="3" s="1"/>
  <c r="O51" i="3" s="1"/>
  <c r="G51" i="3"/>
  <c r="H51" i="5"/>
  <c r="I51" i="5" s="1"/>
  <c r="H51" i="4"/>
  <c r="I51" i="4" s="1"/>
  <c r="N52" i="4" l="1"/>
  <c r="P52" i="4" s="1"/>
  <c r="R52" i="4" s="1"/>
  <c r="E52" i="4"/>
  <c r="E52" i="5"/>
  <c r="N52" i="5"/>
  <c r="P52" i="5" s="1"/>
  <c r="R52" i="5" s="1"/>
  <c r="N52" i="6"/>
  <c r="P52" i="6" s="1"/>
  <c r="R52" i="6" s="1"/>
  <c r="E52" i="6"/>
  <c r="H51" i="3"/>
  <c r="I51" i="3" s="1"/>
  <c r="E52" i="3" l="1"/>
  <c r="N52" i="3"/>
  <c r="P52" i="3" s="1"/>
  <c r="R52" i="3" s="1"/>
  <c r="L52" i="5"/>
  <c r="M52" i="5" s="1"/>
  <c r="O52" i="5" s="1"/>
  <c r="G52" i="5"/>
  <c r="L52" i="6"/>
  <c r="M52" i="6" s="1"/>
  <c r="O52" i="6" s="1"/>
  <c r="G52" i="6"/>
  <c r="L52" i="4"/>
  <c r="M52" i="4" s="1"/>
  <c r="O52" i="4" s="1"/>
  <c r="G52" i="4"/>
  <c r="H52" i="5" l="1"/>
  <c r="I52" i="5" s="1"/>
  <c r="H52" i="4"/>
  <c r="I52" i="4"/>
  <c r="H52" i="6"/>
  <c r="I52" i="6" s="1"/>
  <c r="L52" i="3"/>
  <c r="M52" i="3" s="1"/>
  <c r="O52" i="3" s="1"/>
  <c r="G52" i="3"/>
  <c r="N53" i="6" l="1"/>
  <c r="P53" i="6" s="1"/>
  <c r="R53" i="6" s="1"/>
  <c r="E53" i="6"/>
  <c r="E53" i="5"/>
  <c r="N53" i="5"/>
  <c r="P53" i="5" s="1"/>
  <c r="R53" i="5" s="1"/>
  <c r="E53" i="4"/>
  <c r="N53" i="4"/>
  <c r="P53" i="4" s="1"/>
  <c r="R53" i="4" s="1"/>
  <c r="I52" i="3"/>
  <c r="H52" i="3"/>
  <c r="L53" i="5" l="1"/>
  <c r="M53" i="5" s="1"/>
  <c r="O53" i="5" s="1"/>
  <c r="G53" i="5"/>
  <c r="N53" i="3"/>
  <c r="P53" i="3" s="1"/>
  <c r="R53" i="3" s="1"/>
  <c r="E53" i="3"/>
  <c r="L53" i="4"/>
  <c r="M53" i="4" s="1"/>
  <c r="O53" i="4" s="1"/>
  <c r="G53" i="4"/>
  <c r="L53" i="6"/>
  <c r="M53" i="6" s="1"/>
  <c r="O53" i="6" s="1"/>
  <c r="G53" i="6"/>
  <c r="H53" i="6" l="1"/>
  <c r="I53" i="6" s="1"/>
  <c r="H53" i="4"/>
  <c r="I53" i="4" s="1"/>
  <c r="L53" i="3"/>
  <c r="M53" i="3" s="1"/>
  <c r="O53" i="3" s="1"/>
  <c r="G53" i="3"/>
  <c r="H53" i="5"/>
  <c r="I53" i="5" s="1"/>
  <c r="E54" i="5" l="1"/>
  <c r="N54" i="5"/>
  <c r="P54" i="5" s="1"/>
  <c r="R54" i="5" s="1"/>
  <c r="N54" i="4"/>
  <c r="P54" i="4" s="1"/>
  <c r="R54" i="4" s="1"/>
  <c r="E54" i="4"/>
  <c r="N54" i="6"/>
  <c r="P54" i="6" s="1"/>
  <c r="R54" i="6" s="1"/>
  <c r="E54" i="6"/>
  <c r="H53" i="3"/>
  <c r="I53" i="3" s="1"/>
  <c r="N54" i="3" l="1"/>
  <c r="P54" i="3" s="1"/>
  <c r="R54" i="3" s="1"/>
  <c r="E54" i="3"/>
  <c r="L54" i="4"/>
  <c r="M54" i="4" s="1"/>
  <c r="O54" i="4" s="1"/>
  <c r="G54" i="4"/>
  <c r="L54" i="6"/>
  <c r="M54" i="6" s="1"/>
  <c r="O54" i="6" s="1"/>
  <c r="G54" i="6"/>
  <c r="L54" i="5"/>
  <c r="M54" i="5" s="1"/>
  <c r="O54" i="5" s="1"/>
  <c r="G54" i="5"/>
  <c r="H54" i="6" l="1"/>
  <c r="I54" i="6" s="1"/>
  <c r="H54" i="4"/>
  <c r="I54" i="4" s="1"/>
  <c r="L54" i="3"/>
  <c r="M54" i="3" s="1"/>
  <c r="O54" i="3" s="1"/>
  <c r="G54" i="3"/>
  <c r="H54" i="5"/>
  <c r="I54" i="5" s="1"/>
  <c r="N55" i="5" l="1"/>
  <c r="P55" i="5" s="1"/>
  <c r="R55" i="5" s="1"/>
  <c r="E55" i="5"/>
  <c r="N55" i="4"/>
  <c r="P55" i="4" s="1"/>
  <c r="R55" i="4" s="1"/>
  <c r="E55" i="4"/>
  <c r="N55" i="6"/>
  <c r="P55" i="6" s="1"/>
  <c r="R55" i="6" s="1"/>
  <c r="E55" i="6"/>
  <c r="H54" i="3"/>
  <c r="I54" i="3"/>
  <c r="L55" i="5" l="1"/>
  <c r="M55" i="5" s="1"/>
  <c r="O55" i="5" s="1"/>
  <c r="G55" i="5"/>
  <c r="L55" i="4"/>
  <c r="M55" i="4" s="1"/>
  <c r="O55" i="4" s="1"/>
  <c r="G55" i="4"/>
  <c r="L55" i="6"/>
  <c r="M55" i="6" s="1"/>
  <c r="O55" i="6" s="1"/>
  <c r="G55" i="6"/>
  <c r="N55" i="3"/>
  <c r="P55" i="3" s="1"/>
  <c r="R55" i="3" s="1"/>
  <c r="E55" i="3"/>
  <c r="H55" i="6" l="1"/>
  <c r="I55" i="6" s="1"/>
  <c r="L55" i="3"/>
  <c r="M55" i="3" s="1"/>
  <c r="O55" i="3" s="1"/>
  <c r="G55" i="3"/>
  <c r="H55" i="4"/>
  <c r="I55" i="4" s="1"/>
  <c r="H55" i="5"/>
  <c r="I55" i="5" s="1"/>
  <c r="N56" i="4" l="1"/>
  <c r="P56" i="4" s="1"/>
  <c r="R56" i="4" s="1"/>
  <c r="E56" i="4"/>
  <c r="N56" i="5"/>
  <c r="P56" i="5" s="1"/>
  <c r="R56" i="5" s="1"/>
  <c r="E56" i="5"/>
  <c r="N56" i="6"/>
  <c r="P56" i="6" s="1"/>
  <c r="R56" i="6" s="1"/>
  <c r="E56" i="6"/>
  <c r="H55" i="3"/>
  <c r="I55" i="3" s="1"/>
  <c r="E56" i="3" l="1"/>
  <c r="N56" i="3"/>
  <c r="P56" i="3" s="1"/>
  <c r="R56" i="3" s="1"/>
  <c r="L56" i="6"/>
  <c r="M56" i="6" s="1"/>
  <c r="O56" i="6" s="1"/>
  <c r="G56" i="6"/>
  <c r="L56" i="4"/>
  <c r="M56" i="4" s="1"/>
  <c r="O56" i="4" s="1"/>
  <c r="G56" i="4"/>
  <c r="L56" i="5"/>
  <c r="M56" i="5" s="1"/>
  <c r="O56" i="5" s="1"/>
  <c r="G56" i="5"/>
  <c r="H56" i="5" l="1"/>
  <c r="I56" i="5" s="1"/>
  <c r="H56" i="6"/>
  <c r="I56" i="6" s="1"/>
  <c r="H56" i="4"/>
  <c r="I56" i="4" s="1"/>
  <c r="L56" i="3"/>
  <c r="M56" i="3" s="1"/>
  <c r="O56" i="3" s="1"/>
  <c r="G56" i="3"/>
  <c r="N57" i="6" l="1"/>
  <c r="P57" i="6" s="1"/>
  <c r="R57" i="6" s="1"/>
  <c r="E57" i="6"/>
  <c r="N57" i="4"/>
  <c r="P57" i="4" s="1"/>
  <c r="R57" i="4" s="1"/>
  <c r="E57" i="4"/>
  <c r="E57" i="5"/>
  <c r="N57" i="5"/>
  <c r="P57" i="5" s="1"/>
  <c r="R57" i="5" s="1"/>
  <c r="I56" i="3"/>
  <c r="H56" i="3"/>
  <c r="L57" i="4" l="1"/>
  <c r="M57" i="4" s="1"/>
  <c r="O57" i="4" s="1"/>
  <c r="G57" i="4"/>
  <c r="N57" i="3"/>
  <c r="P57" i="3" s="1"/>
  <c r="R57" i="3" s="1"/>
  <c r="E57" i="3"/>
  <c r="L57" i="5"/>
  <c r="M57" i="5" s="1"/>
  <c r="O57" i="5" s="1"/>
  <c r="G57" i="5"/>
  <c r="L57" i="6"/>
  <c r="M57" i="6" s="1"/>
  <c r="O57" i="6" s="1"/>
  <c r="G57" i="6"/>
  <c r="H57" i="5" l="1"/>
  <c r="I57" i="5" s="1"/>
  <c r="L57" i="3"/>
  <c r="M57" i="3" s="1"/>
  <c r="O57" i="3" s="1"/>
  <c r="G57" i="3"/>
  <c r="I57" i="6"/>
  <c r="H57" i="6"/>
  <c r="H57" i="4"/>
  <c r="I57" i="4" s="1"/>
  <c r="N58" i="4" l="1"/>
  <c r="P58" i="4" s="1"/>
  <c r="R58" i="4" s="1"/>
  <c r="E58" i="4"/>
  <c r="N58" i="5"/>
  <c r="P58" i="5" s="1"/>
  <c r="R58" i="5" s="1"/>
  <c r="E58" i="5"/>
  <c r="N58" i="6"/>
  <c r="P58" i="6" s="1"/>
  <c r="R58" i="6" s="1"/>
  <c r="E58" i="6"/>
  <c r="I57" i="3"/>
  <c r="H57" i="3"/>
  <c r="N58" i="3" l="1"/>
  <c r="P58" i="3" s="1"/>
  <c r="R58" i="3" s="1"/>
  <c r="E58" i="3"/>
  <c r="L58" i="6"/>
  <c r="M58" i="6" s="1"/>
  <c r="O58" i="6" s="1"/>
  <c r="G58" i="6"/>
  <c r="L58" i="5"/>
  <c r="M58" i="5" s="1"/>
  <c r="O58" i="5" s="1"/>
  <c r="G58" i="5"/>
  <c r="L58" i="4"/>
  <c r="M58" i="4" s="1"/>
  <c r="O58" i="4" s="1"/>
  <c r="G58" i="4"/>
  <c r="H58" i="4" l="1"/>
  <c r="I58" i="4" s="1"/>
  <c r="H58" i="5"/>
  <c r="I58" i="5" s="1"/>
  <c r="I58" i="6"/>
  <c r="H58" i="6"/>
  <c r="L58" i="3"/>
  <c r="M58" i="3" s="1"/>
  <c r="O58" i="3" s="1"/>
  <c r="G58" i="3"/>
  <c r="N59" i="5" l="1"/>
  <c r="P59" i="5" s="1"/>
  <c r="R59" i="5" s="1"/>
  <c r="E59" i="5"/>
  <c r="N59" i="4"/>
  <c r="P59" i="4" s="1"/>
  <c r="R59" i="4" s="1"/>
  <c r="E59" i="4"/>
  <c r="N59" i="6"/>
  <c r="P59" i="6" s="1"/>
  <c r="R59" i="6" s="1"/>
  <c r="E59" i="6"/>
  <c r="H58" i="3"/>
  <c r="I58" i="3" s="1"/>
  <c r="N59" i="3" l="1"/>
  <c r="P59" i="3" s="1"/>
  <c r="R59" i="3" s="1"/>
  <c r="E59" i="3"/>
  <c r="L59" i="5"/>
  <c r="M59" i="5" s="1"/>
  <c r="O59" i="5" s="1"/>
  <c r="G59" i="5"/>
  <c r="L59" i="6"/>
  <c r="M59" i="6" s="1"/>
  <c r="O59" i="6" s="1"/>
  <c r="G59" i="6"/>
  <c r="L59" i="4"/>
  <c r="M59" i="4" s="1"/>
  <c r="O59" i="4" s="1"/>
  <c r="G59" i="4"/>
  <c r="H59" i="4" l="1"/>
  <c r="I59" i="4" s="1"/>
  <c r="H59" i="5"/>
  <c r="I59" i="5" s="1"/>
  <c r="L59" i="3"/>
  <c r="M59" i="3" s="1"/>
  <c r="O59" i="3" s="1"/>
  <c r="G59" i="3"/>
  <c r="H59" i="6"/>
  <c r="I59" i="6" s="1"/>
  <c r="E60" i="5" l="1"/>
  <c r="N60" i="5"/>
  <c r="P60" i="5" s="1"/>
  <c r="R60" i="5" s="1"/>
  <c r="N60" i="6"/>
  <c r="P60" i="6" s="1"/>
  <c r="R60" i="6" s="1"/>
  <c r="E60" i="6"/>
  <c r="N60" i="4"/>
  <c r="P60" i="4" s="1"/>
  <c r="R60" i="4" s="1"/>
  <c r="E60" i="4"/>
  <c r="H59" i="3"/>
  <c r="I59" i="3" s="1"/>
  <c r="N60" i="3" l="1"/>
  <c r="P60" i="3" s="1"/>
  <c r="R60" i="3" s="1"/>
  <c r="E60" i="3"/>
  <c r="L60" i="4"/>
  <c r="M60" i="4" s="1"/>
  <c r="O60" i="4" s="1"/>
  <c r="G60" i="4"/>
  <c r="L60" i="6"/>
  <c r="M60" i="6" s="1"/>
  <c r="O60" i="6" s="1"/>
  <c r="G60" i="6"/>
  <c r="L60" i="5"/>
  <c r="M60" i="5" s="1"/>
  <c r="O60" i="5" s="1"/>
  <c r="G60" i="5"/>
  <c r="H60" i="5" l="1"/>
  <c r="I60" i="5" s="1"/>
  <c r="L60" i="3"/>
  <c r="M60" i="3" s="1"/>
  <c r="O60" i="3" s="1"/>
  <c r="G60" i="3"/>
  <c r="H60" i="6"/>
  <c r="I60" i="6" s="1"/>
  <c r="H60" i="4"/>
  <c r="I60" i="4"/>
  <c r="N61" i="6" l="1"/>
  <c r="P61" i="6" s="1"/>
  <c r="R61" i="6" s="1"/>
  <c r="E61" i="6"/>
  <c r="N61" i="5"/>
  <c r="P61" i="5" s="1"/>
  <c r="R61" i="5" s="1"/>
  <c r="E61" i="5"/>
  <c r="H60" i="3"/>
  <c r="I60" i="3" s="1"/>
  <c r="N61" i="4"/>
  <c r="P61" i="4" s="1"/>
  <c r="R61" i="4" s="1"/>
  <c r="E61" i="4"/>
  <c r="N61" i="3" l="1"/>
  <c r="P61" i="3" s="1"/>
  <c r="R61" i="3" s="1"/>
  <c r="E61" i="3"/>
  <c r="L61" i="5"/>
  <c r="M61" i="5" s="1"/>
  <c r="O61" i="5" s="1"/>
  <c r="G61" i="5"/>
  <c r="L61" i="6"/>
  <c r="M61" i="6" s="1"/>
  <c r="O61" i="6" s="1"/>
  <c r="G61" i="6"/>
  <c r="L61" i="4"/>
  <c r="M61" i="4" s="1"/>
  <c r="O61" i="4" s="1"/>
  <c r="G61" i="4"/>
  <c r="H61" i="5" l="1"/>
  <c r="I61" i="5" s="1"/>
  <c r="H61" i="4"/>
  <c r="I61" i="4" s="1"/>
  <c r="H61" i="6"/>
  <c r="I61" i="6" s="1"/>
  <c r="L61" i="3"/>
  <c r="M61" i="3" s="1"/>
  <c r="O61" i="3" s="1"/>
  <c r="G61" i="3"/>
  <c r="N62" i="6" l="1"/>
  <c r="P62" i="6" s="1"/>
  <c r="R62" i="6" s="1"/>
  <c r="E62" i="6"/>
  <c r="N62" i="4"/>
  <c r="P62" i="4" s="1"/>
  <c r="R62" i="4" s="1"/>
  <c r="E62" i="4"/>
  <c r="E62" i="5"/>
  <c r="N62" i="5"/>
  <c r="P62" i="5" s="1"/>
  <c r="R62" i="5" s="1"/>
  <c r="I61" i="3"/>
  <c r="H61" i="3"/>
  <c r="L62" i="4" l="1"/>
  <c r="M62" i="4" s="1"/>
  <c r="O62" i="4" s="1"/>
  <c r="G62" i="4"/>
  <c r="L62" i="6"/>
  <c r="M62" i="6" s="1"/>
  <c r="O62" i="6" s="1"/>
  <c r="G62" i="6"/>
  <c r="N62" i="3"/>
  <c r="P62" i="3" s="1"/>
  <c r="R62" i="3" s="1"/>
  <c r="E62" i="3"/>
  <c r="L62" i="5"/>
  <c r="M62" i="5" s="1"/>
  <c r="O62" i="5" s="1"/>
  <c r="G62" i="5"/>
  <c r="H62" i="5" l="1"/>
  <c r="I62" i="5" s="1"/>
  <c r="I62" i="6"/>
  <c r="H62" i="6"/>
  <c r="L62" i="3"/>
  <c r="M62" i="3" s="1"/>
  <c r="O62" i="3" s="1"/>
  <c r="G62" i="3"/>
  <c r="H62" i="4"/>
  <c r="I62" i="4" s="1"/>
  <c r="N63" i="4" l="1"/>
  <c r="P63" i="4" s="1"/>
  <c r="R63" i="4" s="1"/>
  <c r="E63" i="4"/>
  <c r="N63" i="5"/>
  <c r="P63" i="5" s="1"/>
  <c r="R63" i="5" s="1"/>
  <c r="E63" i="5"/>
  <c r="N63" i="6"/>
  <c r="P63" i="6" s="1"/>
  <c r="R63" i="6" s="1"/>
  <c r="E63" i="6"/>
  <c r="H62" i="3"/>
  <c r="I62" i="3" s="1"/>
  <c r="N63" i="3" l="1"/>
  <c r="P63" i="3" s="1"/>
  <c r="R63" i="3" s="1"/>
  <c r="E63" i="3"/>
  <c r="L63" i="6"/>
  <c r="M63" i="6" s="1"/>
  <c r="O63" i="6" s="1"/>
  <c r="G63" i="6"/>
  <c r="L63" i="4"/>
  <c r="M63" i="4" s="1"/>
  <c r="O63" i="4" s="1"/>
  <c r="G63" i="4"/>
  <c r="L63" i="5"/>
  <c r="M63" i="5" s="1"/>
  <c r="O63" i="5" s="1"/>
  <c r="G63" i="5"/>
  <c r="H63" i="5" l="1"/>
  <c r="I63" i="5" s="1"/>
  <c r="L63" i="3"/>
  <c r="M63" i="3" s="1"/>
  <c r="O63" i="3" s="1"/>
  <c r="G63" i="3"/>
  <c r="H63" i="4"/>
  <c r="I63" i="4"/>
  <c r="H63" i="6"/>
  <c r="I63" i="6" s="1"/>
  <c r="N64" i="6" l="1"/>
  <c r="P64" i="6" s="1"/>
  <c r="R64" i="6" s="1"/>
  <c r="E64" i="6"/>
  <c r="N64" i="5"/>
  <c r="P64" i="5" s="1"/>
  <c r="R64" i="5" s="1"/>
  <c r="E64" i="5"/>
  <c r="N64" i="4"/>
  <c r="P64" i="4" s="1"/>
  <c r="R64" i="4" s="1"/>
  <c r="E64" i="4"/>
  <c r="H63" i="3"/>
  <c r="I63" i="3" s="1"/>
  <c r="N64" i="3" l="1"/>
  <c r="P64" i="3" s="1"/>
  <c r="R64" i="3" s="1"/>
  <c r="E64" i="3"/>
  <c r="L64" i="4"/>
  <c r="M64" i="4" s="1"/>
  <c r="O64" i="4" s="1"/>
  <c r="G64" i="4"/>
  <c r="L64" i="5"/>
  <c r="M64" i="5" s="1"/>
  <c r="O64" i="5" s="1"/>
  <c r="G64" i="5"/>
  <c r="L64" i="6"/>
  <c r="M64" i="6" s="1"/>
  <c r="O64" i="6" s="1"/>
  <c r="G64" i="6"/>
  <c r="H64" i="6" l="1"/>
  <c r="I64" i="6" s="1"/>
  <c r="H64" i="4"/>
  <c r="I64" i="4" s="1"/>
  <c r="L64" i="3"/>
  <c r="M64" i="3" s="1"/>
  <c r="O64" i="3" s="1"/>
  <c r="G64" i="3"/>
  <c r="H64" i="5"/>
  <c r="I64" i="5" s="1"/>
  <c r="N65" i="4" l="1"/>
  <c r="P65" i="4" s="1"/>
  <c r="R65" i="4" s="1"/>
  <c r="E65" i="4"/>
  <c r="N65" i="5"/>
  <c r="P65" i="5" s="1"/>
  <c r="R65" i="5" s="1"/>
  <c r="E65" i="5"/>
  <c r="N65" i="6"/>
  <c r="P65" i="6" s="1"/>
  <c r="R65" i="6" s="1"/>
  <c r="E65" i="6"/>
  <c r="I64" i="3"/>
  <c r="H64" i="3"/>
  <c r="N65" i="3" l="1"/>
  <c r="P65" i="3" s="1"/>
  <c r="R65" i="3" s="1"/>
  <c r="E65" i="3"/>
  <c r="L65" i="4"/>
  <c r="M65" i="4" s="1"/>
  <c r="O65" i="4" s="1"/>
  <c r="G65" i="4"/>
  <c r="L65" i="6"/>
  <c r="M65" i="6" s="1"/>
  <c r="O65" i="6" s="1"/>
  <c r="G65" i="6"/>
  <c r="L65" i="5"/>
  <c r="M65" i="5" s="1"/>
  <c r="O65" i="5" s="1"/>
  <c r="G65" i="5"/>
  <c r="L65" i="3" l="1"/>
  <c r="M65" i="3" s="1"/>
  <c r="O65" i="3" s="1"/>
  <c r="G65" i="3"/>
  <c r="H65" i="5"/>
  <c r="I65" i="5" s="1"/>
  <c r="H65" i="6"/>
  <c r="I65" i="6" s="1"/>
  <c r="H65" i="4"/>
  <c r="I65" i="4" s="1"/>
  <c r="N66" i="4" l="1"/>
  <c r="P66" i="4" s="1"/>
  <c r="R66" i="4" s="1"/>
  <c r="E66" i="4"/>
  <c r="N66" i="6"/>
  <c r="P66" i="6" s="1"/>
  <c r="R66" i="6" s="1"/>
  <c r="E66" i="6"/>
  <c r="N66" i="5"/>
  <c r="P66" i="5" s="1"/>
  <c r="R66" i="5" s="1"/>
  <c r="E66" i="5"/>
  <c r="I65" i="3"/>
  <c r="H65" i="3"/>
  <c r="L66" i="5" l="1"/>
  <c r="M66" i="5" s="1"/>
  <c r="O66" i="5" s="1"/>
  <c r="G66" i="5"/>
  <c r="L66" i="6"/>
  <c r="M66" i="6" s="1"/>
  <c r="O66" i="6" s="1"/>
  <c r="G66" i="6"/>
  <c r="L66" i="4"/>
  <c r="M66" i="4" s="1"/>
  <c r="O66" i="4" s="1"/>
  <c r="G66" i="4"/>
  <c r="E66" i="3"/>
  <c r="N66" i="3"/>
  <c r="P66" i="3" s="1"/>
  <c r="R66" i="3" s="1"/>
  <c r="H66" i="6" l="1"/>
  <c r="I66" i="6" s="1"/>
  <c r="L66" i="3"/>
  <c r="M66" i="3" s="1"/>
  <c r="O66" i="3" s="1"/>
  <c r="G66" i="3"/>
  <c r="I66" i="4"/>
  <c r="H66" i="4"/>
  <c r="H66" i="5"/>
  <c r="I66" i="5"/>
  <c r="N67" i="6" l="1"/>
  <c r="P67" i="6" s="1"/>
  <c r="R67" i="6" s="1"/>
  <c r="E67" i="6"/>
  <c r="N67" i="4"/>
  <c r="P67" i="4" s="1"/>
  <c r="R67" i="4" s="1"/>
  <c r="E67" i="4"/>
  <c r="H66" i="3"/>
  <c r="I66" i="3"/>
  <c r="N67" i="5"/>
  <c r="P67" i="5" s="1"/>
  <c r="R67" i="5" s="1"/>
  <c r="E67" i="5"/>
  <c r="L67" i="4" l="1"/>
  <c r="M67" i="4" s="1"/>
  <c r="O67" i="4" s="1"/>
  <c r="G67" i="4"/>
  <c r="L67" i="6"/>
  <c r="M67" i="6" s="1"/>
  <c r="O67" i="6" s="1"/>
  <c r="G67" i="6"/>
  <c r="E67" i="3"/>
  <c r="N67" i="3"/>
  <c r="P67" i="3" s="1"/>
  <c r="R67" i="3" s="1"/>
  <c r="L67" i="5"/>
  <c r="M67" i="5" s="1"/>
  <c r="O67" i="5" s="1"/>
  <c r="G67" i="5"/>
  <c r="H67" i="4" l="1"/>
  <c r="I67" i="4"/>
  <c r="H67" i="5"/>
  <c r="I67" i="5" s="1"/>
  <c r="L67" i="3"/>
  <c r="M67" i="3" s="1"/>
  <c r="O67" i="3" s="1"/>
  <c r="G67" i="3"/>
  <c r="H67" i="6"/>
  <c r="I67" i="6" s="1"/>
  <c r="E68" i="5" l="1"/>
  <c r="N68" i="5"/>
  <c r="P68" i="5" s="1"/>
  <c r="R68" i="5" s="1"/>
  <c r="N68" i="6"/>
  <c r="P68" i="6" s="1"/>
  <c r="R68" i="6" s="1"/>
  <c r="E68" i="6"/>
  <c r="N68" i="4"/>
  <c r="P68" i="4" s="1"/>
  <c r="R68" i="4" s="1"/>
  <c r="E68" i="4"/>
  <c r="H67" i="3"/>
  <c r="I67" i="3" s="1"/>
  <c r="N68" i="3" l="1"/>
  <c r="P68" i="3" s="1"/>
  <c r="R68" i="3" s="1"/>
  <c r="E68" i="3"/>
  <c r="L68" i="4"/>
  <c r="M68" i="4" s="1"/>
  <c r="O68" i="4" s="1"/>
  <c r="G68" i="4"/>
  <c r="L68" i="6"/>
  <c r="M68" i="6" s="1"/>
  <c r="O68" i="6" s="1"/>
  <c r="G68" i="6"/>
  <c r="L68" i="5"/>
  <c r="M68" i="5" s="1"/>
  <c r="O68" i="5" s="1"/>
  <c r="G68" i="5"/>
  <c r="H68" i="5" l="1"/>
  <c r="I68" i="5" s="1"/>
  <c r="L68" i="3"/>
  <c r="M68" i="3" s="1"/>
  <c r="O68" i="3" s="1"/>
  <c r="G68" i="3"/>
  <c r="H68" i="6"/>
  <c r="I68" i="6" s="1"/>
  <c r="H68" i="4"/>
  <c r="I68" i="4"/>
  <c r="N69" i="6" l="1"/>
  <c r="P69" i="6" s="1"/>
  <c r="R69" i="6" s="1"/>
  <c r="E69" i="6"/>
  <c r="N69" i="5"/>
  <c r="P69" i="5" s="1"/>
  <c r="R69" i="5" s="1"/>
  <c r="E69" i="5"/>
  <c r="H68" i="3"/>
  <c r="I68" i="3" s="1"/>
  <c r="E69" i="4"/>
  <c r="N69" i="4"/>
  <c r="P69" i="4" s="1"/>
  <c r="R69" i="4" s="1"/>
  <c r="E69" i="3" l="1"/>
  <c r="N69" i="3"/>
  <c r="P69" i="3" s="1"/>
  <c r="R69" i="3" s="1"/>
  <c r="L69" i="5"/>
  <c r="M69" i="5" s="1"/>
  <c r="O69" i="5" s="1"/>
  <c r="G69" i="5"/>
  <c r="L69" i="6"/>
  <c r="M69" i="6" s="1"/>
  <c r="O69" i="6" s="1"/>
  <c r="G69" i="6"/>
  <c r="L69" i="4"/>
  <c r="M69" i="4" s="1"/>
  <c r="O69" i="4" s="1"/>
  <c r="G69" i="4"/>
  <c r="H69" i="4" l="1"/>
  <c r="I69" i="4" s="1"/>
  <c r="I69" i="5"/>
  <c r="H69" i="5"/>
  <c r="I69" i="6"/>
  <c r="H69" i="6"/>
  <c r="L69" i="3"/>
  <c r="M69" i="3" s="1"/>
  <c r="O69" i="3" s="1"/>
  <c r="G69" i="3"/>
  <c r="N70" i="4" l="1"/>
  <c r="P70" i="4" s="1"/>
  <c r="R70" i="4" s="1"/>
  <c r="E70" i="4"/>
  <c r="N70" i="5"/>
  <c r="P70" i="5" s="1"/>
  <c r="R70" i="5" s="1"/>
  <c r="E70" i="5"/>
  <c r="E70" i="6"/>
  <c r="N70" i="6"/>
  <c r="P70" i="6" s="1"/>
  <c r="R70" i="6" s="1"/>
  <c r="H69" i="3"/>
  <c r="I69" i="3" s="1"/>
  <c r="N70" i="3" l="1"/>
  <c r="P70" i="3" s="1"/>
  <c r="R70" i="3" s="1"/>
  <c r="E70" i="3"/>
  <c r="L70" i="5"/>
  <c r="M70" i="5" s="1"/>
  <c r="O70" i="5" s="1"/>
  <c r="G70" i="5"/>
  <c r="L70" i="6"/>
  <c r="M70" i="6" s="1"/>
  <c r="O70" i="6" s="1"/>
  <c r="G70" i="6"/>
  <c r="L70" i="4"/>
  <c r="M70" i="4" s="1"/>
  <c r="O70" i="4" s="1"/>
  <c r="G70" i="4"/>
  <c r="H70" i="6" l="1"/>
  <c r="I70" i="6"/>
  <c r="H70" i="5"/>
  <c r="I70" i="5"/>
  <c r="L70" i="3"/>
  <c r="M70" i="3" s="1"/>
  <c r="O70" i="3" s="1"/>
  <c r="G70" i="3"/>
  <c r="H70" i="4"/>
  <c r="I70" i="4" s="1"/>
  <c r="N71" i="4" l="1"/>
  <c r="P71" i="4" s="1"/>
  <c r="R71" i="4" s="1"/>
  <c r="E71" i="4"/>
  <c r="H70" i="3"/>
  <c r="I70" i="3" s="1"/>
  <c r="N71" i="5"/>
  <c r="P71" i="5" s="1"/>
  <c r="R71" i="5" s="1"/>
  <c r="E71" i="5"/>
  <c r="N71" i="6"/>
  <c r="P71" i="6" s="1"/>
  <c r="R71" i="6" s="1"/>
  <c r="E71" i="6"/>
  <c r="N71" i="3" l="1"/>
  <c r="P71" i="3" s="1"/>
  <c r="R71" i="3" s="1"/>
  <c r="E71" i="3"/>
  <c r="L71" i="5"/>
  <c r="M71" i="5" s="1"/>
  <c r="O71" i="5" s="1"/>
  <c r="G71" i="5"/>
  <c r="L71" i="4"/>
  <c r="M71" i="4" s="1"/>
  <c r="O71" i="4" s="1"/>
  <c r="G71" i="4"/>
  <c r="L71" i="6"/>
  <c r="M71" i="6" s="1"/>
  <c r="O71" i="6" s="1"/>
  <c r="G71" i="6"/>
  <c r="H71" i="6" l="1"/>
  <c r="I71" i="6" s="1"/>
  <c r="L71" i="3"/>
  <c r="M71" i="3" s="1"/>
  <c r="O71" i="3" s="1"/>
  <c r="G71" i="3"/>
  <c r="H71" i="4"/>
  <c r="I71" i="4"/>
  <c r="H71" i="5"/>
  <c r="I71" i="5" s="1"/>
  <c r="N72" i="5" l="1"/>
  <c r="P72" i="5" s="1"/>
  <c r="R72" i="5" s="1"/>
  <c r="E72" i="5"/>
  <c r="N72" i="6"/>
  <c r="P72" i="6" s="1"/>
  <c r="R72" i="6" s="1"/>
  <c r="E72" i="6"/>
  <c r="H71" i="3"/>
  <c r="I71" i="3" s="1"/>
  <c r="N72" i="4"/>
  <c r="P72" i="4" s="1"/>
  <c r="R72" i="4" s="1"/>
  <c r="E72" i="4"/>
  <c r="N72" i="3" l="1"/>
  <c r="P72" i="3" s="1"/>
  <c r="R72" i="3" s="1"/>
  <c r="E72" i="3"/>
  <c r="L72" i="5"/>
  <c r="M72" i="5" s="1"/>
  <c r="O72" i="5" s="1"/>
  <c r="G72" i="5"/>
  <c r="L72" i="6"/>
  <c r="M72" i="6" s="1"/>
  <c r="O72" i="6" s="1"/>
  <c r="G72" i="6"/>
  <c r="L72" i="4"/>
  <c r="M72" i="4" s="1"/>
  <c r="O72" i="4" s="1"/>
  <c r="G72" i="4"/>
  <c r="H72" i="5" l="1"/>
  <c r="I72" i="5" s="1"/>
  <c r="H72" i="6"/>
  <c r="I72" i="6" s="1"/>
  <c r="L72" i="3"/>
  <c r="M72" i="3" s="1"/>
  <c r="O72" i="3" s="1"/>
  <c r="G72" i="3"/>
  <c r="H72" i="4"/>
  <c r="I72" i="4"/>
  <c r="N73" i="6" l="1"/>
  <c r="P73" i="6" s="1"/>
  <c r="R73" i="6" s="1"/>
  <c r="E73" i="6"/>
  <c r="N73" i="5"/>
  <c r="P73" i="5" s="1"/>
  <c r="R73" i="5" s="1"/>
  <c r="E73" i="5"/>
  <c r="N73" i="4"/>
  <c r="P73" i="4" s="1"/>
  <c r="R73" i="4" s="1"/>
  <c r="E73" i="4"/>
  <c r="I72" i="3"/>
  <c r="H72" i="3"/>
  <c r="L73" i="5" l="1"/>
  <c r="M73" i="5" s="1"/>
  <c r="O73" i="5" s="1"/>
  <c r="G73" i="5"/>
  <c r="L73" i="6"/>
  <c r="M73" i="6" s="1"/>
  <c r="O73" i="6" s="1"/>
  <c r="G73" i="6"/>
  <c r="N73" i="3"/>
  <c r="P73" i="3" s="1"/>
  <c r="R73" i="3" s="1"/>
  <c r="E73" i="3"/>
  <c r="L73" i="4"/>
  <c r="M73" i="4" s="1"/>
  <c r="O73" i="4" s="1"/>
  <c r="G73" i="4"/>
  <c r="H73" i="4" l="1"/>
  <c r="I73" i="4" s="1"/>
  <c r="L73" i="3"/>
  <c r="M73" i="3" s="1"/>
  <c r="O73" i="3" s="1"/>
  <c r="G73" i="3"/>
  <c r="H73" i="5"/>
  <c r="I73" i="5" s="1"/>
  <c r="H73" i="6"/>
  <c r="I73" i="6"/>
  <c r="N74" i="5" l="1"/>
  <c r="P74" i="5" s="1"/>
  <c r="R74" i="5" s="1"/>
  <c r="E74" i="5"/>
  <c r="N74" i="4"/>
  <c r="P74" i="4" s="1"/>
  <c r="R74" i="4" s="1"/>
  <c r="E74" i="4"/>
  <c r="N74" i="6"/>
  <c r="P74" i="6" s="1"/>
  <c r="R74" i="6" s="1"/>
  <c r="E74" i="6"/>
  <c r="H73" i="3"/>
  <c r="I73" i="3" s="1"/>
  <c r="E74" i="3" l="1"/>
  <c r="N74" i="3"/>
  <c r="P74" i="3" s="1"/>
  <c r="R74" i="3" s="1"/>
  <c r="L74" i="4"/>
  <c r="M74" i="4" s="1"/>
  <c r="O74" i="4" s="1"/>
  <c r="G74" i="4"/>
  <c r="L74" i="5"/>
  <c r="M74" i="5" s="1"/>
  <c r="O74" i="5" s="1"/>
  <c r="G74" i="5"/>
  <c r="L74" i="6"/>
  <c r="M74" i="6" s="1"/>
  <c r="O74" i="6" s="1"/>
  <c r="G74" i="6"/>
  <c r="H74" i="4" l="1"/>
  <c r="I74" i="4" s="1"/>
  <c r="H74" i="6"/>
  <c r="I74" i="6" s="1"/>
  <c r="H74" i="5"/>
  <c r="I74" i="5" s="1"/>
  <c r="L74" i="3"/>
  <c r="M74" i="3" s="1"/>
  <c r="O74" i="3" s="1"/>
  <c r="G74" i="3"/>
  <c r="N75" i="5" l="1"/>
  <c r="P75" i="5" s="1"/>
  <c r="R75" i="5" s="1"/>
  <c r="E75" i="5"/>
  <c r="E75" i="6"/>
  <c r="N75" i="6"/>
  <c r="P75" i="6" s="1"/>
  <c r="R75" i="6" s="1"/>
  <c r="N75" i="4"/>
  <c r="P75" i="4" s="1"/>
  <c r="R75" i="4" s="1"/>
  <c r="E75" i="4"/>
  <c r="I74" i="3"/>
  <c r="H74" i="3"/>
  <c r="N75" i="3" l="1"/>
  <c r="P75" i="3" s="1"/>
  <c r="R75" i="3" s="1"/>
  <c r="E75" i="3"/>
  <c r="L75" i="6"/>
  <c r="M75" i="6" s="1"/>
  <c r="O75" i="6" s="1"/>
  <c r="G75" i="6"/>
  <c r="L75" i="5"/>
  <c r="M75" i="5" s="1"/>
  <c r="O75" i="5" s="1"/>
  <c r="G75" i="5"/>
  <c r="L75" i="4"/>
  <c r="M75" i="4" s="1"/>
  <c r="O75" i="4" s="1"/>
  <c r="G75" i="4"/>
  <c r="H75" i="4" l="1"/>
  <c r="I75" i="4"/>
  <c r="H75" i="5"/>
  <c r="I75" i="5" s="1"/>
  <c r="H75" i="6"/>
  <c r="I75" i="6" s="1"/>
  <c r="L75" i="3"/>
  <c r="M75" i="3" s="1"/>
  <c r="O75" i="3" s="1"/>
  <c r="G75" i="3"/>
  <c r="N76" i="6" l="1"/>
  <c r="P76" i="6" s="1"/>
  <c r="R76" i="6" s="1"/>
  <c r="E76" i="6"/>
  <c r="E76" i="5"/>
  <c r="N76" i="5"/>
  <c r="P76" i="5" s="1"/>
  <c r="R76" i="5" s="1"/>
  <c r="H75" i="3"/>
  <c r="I75" i="3" s="1"/>
  <c r="N76" i="4"/>
  <c r="P76" i="4" s="1"/>
  <c r="R76" i="4" s="1"/>
  <c r="E76" i="4"/>
  <c r="N76" i="3" l="1"/>
  <c r="P76" i="3" s="1"/>
  <c r="R76" i="3" s="1"/>
  <c r="E76" i="3"/>
  <c r="L76" i="5"/>
  <c r="M76" i="5" s="1"/>
  <c r="O76" i="5" s="1"/>
  <c r="G76" i="5"/>
  <c r="L76" i="6"/>
  <c r="M76" i="6" s="1"/>
  <c r="O76" i="6" s="1"/>
  <c r="G76" i="6"/>
  <c r="L76" i="4"/>
  <c r="M76" i="4" s="1"/>
  <c r="O76" i="4" s="1"/>
  <c r="G76" i="4"/>
  <c r="L76" i="3" l="1"/>
  <c r="M76" i="3" s="1"/>
  <c r="O76" i="3" s="1"/>
  <c r="G76" i="3"/>
  <c r="H76" i="4"/>
  <c r="I76" i="4"/>
  <c r="I76" i="6"/>
  <c r="H76" i="6"/>
  <c r="H76" i="5"/>
  <c r="I76" i="5" s="1"/>
  <c r="N77" i="5" l="1"/>
  <c r="P77" i="5" s="1"/>
  <c r="R77" i="5" s="1"/>
  <c r="E77" i="5"/>
  <c r="N77" i="4"/>
  <c r="P77" i="4" s="1"/>
  <c r="R77" i="4" s="1"/>
  <c r="E77" i="4"/>
  <c r="N77" i="6"/>
  <c r="P77" i="6" s="1"/>
  <c r="R77" i="6" s="1"/>
  <c r="E77" i="6"/>
  <c r="I76" i="3"/>
  <c r="H76" i="3"/>
  <c r="N77" i="3" l="1"/>
  <c r="P77" i="3" s="1"/>
  <c r="R77" i="3" s="1"/>
  <c r="E77" i="3"/>
  <c r="L77" i="6"/>
  <c r="M77" i="6" s="1"/>
  <c r="O77" i="6" s="1"/>
  <c r="G77" i="6"/>
  <c r="L77" i="4"/>
  <c r="M77" i="4" s="1"/>
  <c r="O77" i="4" s="1"/>
  <c r="G77" i="4"/>
  <c r="L77" i="5"/>
  <c r="M77" i="5" s="1"/>
  <c r="O77" i="5" s="1"/>
  <c r="G77" i="5"/>
  <c r="H77" i="5" l="1"/>
  <c r="I77" i="5" s="1"/>
  <c r="H77" i="4"/>
  <c r="I77" i="4" s="1"/>
  <c r="I77" i="6"/>
  <c r="H77" i="6"/>
  <c r="L77" i="3"/>
  <c r="M77" i="3" s="1"/>
  <c r="O77" i="3" s="1"/>
  <c r="G77" i="3"/>
  <c r="N78" i="4" l="1"/>
  <c r="P78" i="4" s="1"/>
  <c r="R78" i="4" s="1"/>
  <c r="E78" i="4"/>
  <c r="N78" i="5"/>
  <c r="P78" i="5" s="1"/>
  <c r="R78" i="5" s="1"/>
  <c r="E78" i="5"/>
  <c r="N78" i="6"/>
  <c r="P78" i="6" s="1"/>
  <c r="R78" i="6" s="1"/>
  <c r="E78" i="6"/>
  <c r="H77" i="3"/>
  <c r="I77" i="3" s="1"/>
  <c r="N78" i="3" l="1"/>
  <c r="P78" i="3" s="1"/>
  <c r="R78" i="3" s="1"/>
  <c r="E78" i="3"/>
  <c r="L78" i="4"/>
  <c r="M78" i="4" s="1"/>
  <c r="O78" i="4" s="1"/>
  <c r="G78" i="4"/>
  <c r="L78" i="6"/>
  <c r="M78" i="6" s="1"/>
  <c r="O78" i="6" s="1"/>
  <c r="G78" i="6"/>
  <c r="L78" i="5"/>
  <c r="M78" i="5" s="1"/>
  <c r="O78" i="5" s="1"/>
  <c r="G78" i="5"/>
  <c r="H78" i="4" l="1"/>
  <c r="I78" i="4" s="1"/>
  <c r="H78" i="5"/>
  <c r="I78" i="5" s="1"/>
  <c r="I78" i="6"/>
  <c r="H78" i="6"/>
  <c r="L78" i="3"/>
  <c r="M78" i="3" s="1"/>
  <c r="O78" i="3" s="1"/>
  <c r="G78" i="3"/>
  <c r="N79" i="5" l="1"/>
  <c r="P79" i="5" s="1"/>
  <c r="R79" i="5" s="1"/>
  <c r="E79" i="5"/>
  <c r="N79" i="4"/>
  <c r="P79" i="4" s="1"/>
  <c r="R79" i="4" s="1"/>
  <c r="E79" i="4"/>
  <c r="H78" i="3"/>
  <c r="I78" i="3" s="1"/>
  <c r="E79" i="6"/>
  <c r="N79" i="6"/>
  <c r="P79" i="6" s="1"/>
  <c r="R79" i="6" s="1"/>
  <c r="N79" i="3" l="1"/>
  <c r="P79" i="3" s="1"/>
  <c r="R79" i="3" s="1"/>
  <c r="E79" i="3"/>
  <c r="L79" i="6"/>
  <c r="M79" i="6" s="1"/>
  <c r="O79" i="6" s="1"/>
  <c r="G79" i="6"/>
  <c r="L79" i="4"/>
  <c r="M79" i="4" s="1"/>
  <c r="O79" i="4" s="1"/>
  <c r="G79" i="4"/>
  <c r="L79" i="5"/>
  <c r="M79" i="5" s="1"/>
  <c r="O79" i="5" s="1"/>
  <c r="G79" i="5"/>
  <c r="H79" i="6" l="1"/>
  <c r="I79" i="6" s="1"/>
  <c r="H79" i="5"/>
  <c r="I79" i="5" s="1"/>
  <c r="L79" i="3"/>
  <c r="M79" i="3" s="1"/>
  <c r="O79" i="3" s="1"/>
  <c r="G79" i="3"/>
  <c r="H79" i="4"/>
  <c r="I79" i="4"/>
  <c r="N80" i="5" l="1"/>
  <c r="P80" i="5" s="1"/>
  <c r="R80" i="5" s="1"/>
  <c r="E80" i="5"/>
  <c r="N80" i="6"/>
  <c r="P80" i="6" s="1"/>
  <c r="R80" i="6" s="1"/>
  <c r="E80" i="6"/>
  <c r="H79" i="3"/>
  <c r="I79" i="3" s="1"/>
  <c r="N80" i="4"/>
  <c r="P80" i="4" s="1"/>
  <c r="R80" i="4" s="1"/>
  <c r="E80" i="4"/>
  <c r="N80" i="3" l="1"/>
  <c r="P80" i="3" s="1"/>
  <c r="R80" i="3" s="1"/>
  <c r="E80" i="3"/>
  <c r="L80" i="6"/>
  <c r="M80" i="6" s="1"/>
  <c r="O80" i="6" s="1"/>
  <c r="G80" i="6"/>
  <c r="L80" i="5"/>
  <c r="M80" i="5" s="1"/>
  <c r="O80" i="5" s="1"/>
  <c r="G80" i="5"/>
  <c r="L80" i="4"/>
  <c r="M80" i="4" s="1"/>
  <c r="O80" i="4" s="1"/>
  <c r="G80" i="4"/>
  <c r="H80" i="4" l="1"/>
  <c r="I80" i="4"/>
  <c r="H80" i="5"/>
  <c r="I80" i="5" s="1"/>
  <c r="L80" i="3"/>
  <c r="M80" i="3" s="1"/>
  <c r="O80" i="3" s="1"/>
  <c r="G80" i="3"/>
  <c r="H80" i="6"/>
  <c r="I80" i="6" s="1"/>
  <c r="N81" i="6" l="1"/>
  <c r="P81" i="6" s="1"/>
  <c r="R81" i="6" s="1"/>
  <c r="E81" i="6"/>
  <c r="N81" i="5"/>
  <c r="P81" i="5" s="1"/>
  <c r="R81" i="5" s="1"/>
  <c r="E81" i="5"/>
  <c r="H80" i="3"/>
  <c r="I80" i="3" s="1"/>
  <c r="E81" i="4"/>
  <c r="N81" i="4"/>
  <c r="P81" i="4" s="1"/>
  <c r="R81" i="4" s="1"/>
  <c r="N81" i="3" l="1"/>
  <c r="P81" i="3" s="1"/>
  <c r="R81" i="3" s="1"/>
  <c r="E81" i="3"/>
  <c r="L81" i="4"/>
  <c r="M81" i="4" s="1"/>
  <c r="O81" i="4" s="1"/>
  <c r="G81" i="4"/>
  <c r="L81" i="5"/>
  <c r="M81" i="5" s="1"/>
  <c r="O81" i="5" s="1"/>
  <c r="G81" i="5"/>
  <c r="L81" i="6"/>
  <c r="M81" i="6" s="1"/>
  <c r="O81" i="6" s="1"/>
  <c r="G81" i="6"/>
  <c r="H81" i="6" l="1"/>
  <c r="I81" i="6" s="1"/>
  <c r="L81" i="3"/>
  <c r="M81" i="3" s="1"/>
  <c r="O81" i="3" s="1"/>
  <c r="G81" i="3"/>
  <c r="H81" i="5"/>
  <c r="I81" i="5" s="1"/>
  <c r="H81" i="4"/>
  <c r="I81" i="4" s="1"/>
  <c r="N82" i="4" l="1"/>
  <c r="P82" i="4" s="1"/>
  <c r="R82" i="4" s="1"/>
  <c r="E82" i="4"/>
  <c r="N82" i="5"/>
  <c r="P82" i="5" s="1"/>
  <c r="R82" i="5" s="1"/>
  <c r="E82" i="5"/>
  <c r="N82" i="6"/>
  <c r="P82" i="6" s="1"/>
  <c r="R82" i="6" s="1"/>
  <c r="E82" i="6"/>
  <c r="H81" i="3"/>
  <c r="I81" i="3" s="1"/>
  <c r="N82" i="3" l="1"/>
  <c r="P82" i="3" s="1"/>
  <c r="R82" i="3" s="1"/>
  <c r="E82" i="3"/>
  <c r="L82" i="4"/>
  <c r="M82" i="4" s="1"/>
  <c r="O82" i="4" s="1"/>
  <c r="G82" i="4"/>
  <c r="L82" i="6"/>
  <c r="M82" i="6" s="1"/>
  <c r="O82" i="6" s="1"/>
  <c r="G82" i="6"/>
  <c r="L82" i="5"/>
  <c r="M82" i="5" s="1"/>
  <c r="O82" i="5" s="1"/>
  <c r="G82" i="5"/>
  <c r="H82" i="5" l="1"/>
  <c r="I82" i="5" s="1"/>
  <c r="L82" i="3"/>
  <c r="M82" i="3" s="1"/>
  <c r="O82" i="3" s="1"/>
  <c r="G82" i="3"/>
  <c r="H82" i="6"/>
  <c r="I82" i="6" s="1"/>
  <c r="H82" i="4"/>
  <c r="I82" i="4" s="1"/>
  <c r="N83" i="4" l="1"/>
  <c r="P83" i="4" s="1"/>
  <c r="R83" i="4" s="1"/>
  <c r="E83" i="4"/>
  <c r="N83" i="6"/>
  <c r="P83" i="6" s="1"/>
  <c r="R83" i="6" s="1"/>
  <c r="E83" i="6"/>
  <c r="N83" i="5"/>
  <c r="P83" i="5" s="1"/>
  <c r="R83" i="5" s="1"/>
  <c r="E83" i="5"/>
  <c r="H82" i="3"/>
  <c r="I82" i="3" s="1"/>
  <c r="N83" i="3" l="1"/>
  <c r="P83" i="3" s="1"/>
  <c r="R83" i="3" s="1"/>
  <c r="E83" i="3"/>
  <c r="L83" i="5"/>
  <c r="M83" i="5" s="1"/>
  <c r="O83" i="5" s="1"/>
  <c r="G83" i="5"/>
  <c r="L83" i="6"/>
  <c r="M83" i="6" s="1"/>
  <c r="O83" i="6" s="1"/>
  <c r="G83" i="6"/>
  <c r="L83" i="4"/>
  <c r="M83" i="4" s="1"/>
  <c r="O83" i="4" s="1"/>
  <c r="G83" i="4"/>
  <c r="H83" i="4" l="1"/>
  <c r="I83" i="4" s="1"/>
  <c r="H83" i="5"/>
  <c r="I83" i="5" s="1"/>
  <c r="H83" i="6"/>
  <c r="I83" i="6" s="1"/>
  <c r="L83" i="3"/>
  <c r="M83" i="3" s="1"/>
  <c r="O83" i="3" s="1"/>
  <c r="G83" i="3"/>
  <c r="N84" i="5" l="1"/>
  <c r="P84" i="5" s="1"/>
  <c r="R84" i="5" s="1"/>
  <c r="E84" i="5"/>
  <c r="N84" i="6"/>
  <c r="P84" i="6" s="1"/>
  <c r="R84" i="6" s="1"/>
  <c r="E84" i="6"/>
  <c r="N84" i="4"/>
  <c r="P84" i="4" s="1"/>
  <c r="R84" i="4" s="1"/>
  <c r="E84" i="4"/>
  <c r="H83" i="3"/>
  <c r="I83" i="3" s="1"/>
  <c r="N84" i="3" l="1"/>
  <c r="P84" i="3" s="1"/>
  <c r="R84" i="3" s="1"/>
  <c r="E84" i="3"/>
  <c r="L84" i="6"/>
  <c r="M84" i="6" s="1"/>
  <c r="O84" i="6" s="1"/>
  <c r="G84" i="6"/>
  <c r="L84" i="5"/>
  <c r="M84" i="5" s="1"/>
  <c r="O84" i="5" s="1"/>
  <c r="G84" i="5"/>
  <c r="L84" i="4"/>
  <c r="M84" i="4" s="1"/>
  <c r="O84" i="4" s="1"/>
  <c r="G84" i="4"/>
  <c r="H84" i="4" l="1"/>
  <c r="I84" i="4"/>
  <c r="H84" i="5"/>
  <c r="I84" i="5" s="1"/>
  <c r="I84" i="6"/>
  <c r="H84" i="6"/>
  <c r="L84" i="3"/>
  <c r="M84" i="3" s="1"/>
  <c r="O84" i="3" s="1"/>
  <c r="G84" i="3"/>
  <c r="N85" i="5" l="1"/>
  <c r="P85" i="5" s="1"/>
  <c r="R85" i="5" s="1"/>
  <c r="E85" i="5"/>
  <c r="N85" i="6"/>
  <c r="P85" i="6" s="1"/>
  <c r="R85" i="6" s="1"/>
  <c r="E85" i="6"/>
  <c r="N85" i="4"/>
  <c r="P85" i="4" s="1"/>
  <c r="R85" i="4" s="1"/>
  <c r="E85" i="4"/>
  <c r="I84" i="3"/>
  <c r="H84" i="3"/>
  <c r="N85" i="3" l="1"/>
  <c r="P85" i="3" s="1"/>
  <c r="R85" i="3" s="1"/>
  <c r="E85" i="3"/>
  <c r="L85" i="4"/>
  <c r="M85" i="4" s="1"/>
  <c r="O85" i="4" s="1"/>
  <c r="G85" i="4"/>
  <c r="L85" i="5"/>
  <c r="M85" i="5" s="1"/>
  <c r="O85" i="5" s="1"/>
  <c r="G85" i="5"/>
  <c r="L85" i="6"/>
  <c r="M85" i="6" s="1"/>
  <c r="O85" i="6" s="1"/>
  <c r="G85" i="6"/>
  <c r="H85" i="6" l="1"/>
  <c r="I85" i="6" s="1"/>
  <c r="H85" i="5"/>
  <c r="I85" i="5" s="1"/>
  <c r="H85" i="4"/>
  <c r="I85" i="4" s="1"/>
  <c r="L85" i="3"/>
  <c r="M85" i="3" s="1"/>
  <c r="O85" i="3" s="1"/>
  <c r="G85" i="3"/>
  <c r="N86" i="5" l="1"/>
  <c r="P86" i="5" s="1"/>
  <c r="R86" i="5" s="1"/>
  <c r="E86" i="5"/>
  <c r="N86" i="4"/>
  <c r="P86" i="4" s="1"/>
  <c r="R86" i="4" s="1"/>
  <c r="E86" i="4"/>
  <c r="N86" i="6"/>
  <c r="P86" i="6" s="1"/>
  <c r="R86" i="6" s="1"/>
  <c r="E86" i="6"/>
  <c r="H85" i="3"/>
  <c r="I85" i="3" s="1"/>
  <c r="N86" i="3" l="1"/>
  <c r="P86" i="3" s="1"/>
  <c r="R86" i="3" s="1"/>
  <c r="E86" i="3"/>
  <c r="L86" i="6"/>
  <c r="M86" i="6" s="1"/>
  <c r="O86" i="6" s="1"/>
  <c r="G86" i="6"/>
  <c r="L86" i="4"/>
  <c r="M86" i="4" s="1"/>
  <c r="O86" i="4" s="1"/>
  <c r="G86" i="4"/>
  <c r="L86" i="5"/>
  <c r="M86" i="5" s="1"/>
  <c r="O86" i="5" s="1"/>
  <c r="G86" i="5"/>
  <c r="H86" i="4" l="1"/>
  <c r="I86" i="4" s="1"/>
  <c r="L86" i="3"/>
  <c r="M86" i="3" s="1"/>
  <c r="O86" i="3" s="1"/>
  <c r="G86" i="3"/>
  <c r="H86" i="5"/>
  <c r="I86" i="5" s="1"/>
  <c r="H86" i="6"/>
  <c r="I86" i="6" s="1"/>
  <c r="E87" i="6" l="1"/>
  <c r="N87" i="6"/>
  <c r="P87" i="6" s="1"/>
  <c r="R87" i="6" s="1"/>
  <c r="N87" i="5"/>
  <c r="P87" i="5" s="1"/>
  <c r="R87" i="5" s="1"/>
  <c r="E87" i="5"/>
  <c r="N87" i="4"/>
  <c r="P87" i="4" s="1"/>
  <c r="R87" i="4" s="1"/>
  <c r="E87" i="4"/>
  <c r="H86" i="3"/>
  <c r="I86" i="3" s="1"/>
  <c r="N87" i="3" l="1"/>
  <c r="P87" i="3" s="1"/>
  <c r="R87" i="3" s="1"/>
  <c r="E87" i="3"/>
  <c r="L87" i="4"/>
  <c r="M87" i="4" s="1"/>
  <c r="O87" i="4" s="1"/>
  <c r="G87" i="4"/>
  <c r="L87" i="5"/>
  <c r="M87" i="5" s="1"/>
  <c r="O87" i="5" s="1"/>
  <c r="G87" i="5"/>
  <c r="L87" i="6"/>
  <c r="M87" i="6" s="1"/>
  <c r="O87" i="6" s="1"/>
  <c r="G87" i="6"/>
  <c r="H87" i="6" l="1"/>
  <c r="I87" i="6" s="1"/>
  <c r="H87" i="5"/>
  <c r="I87" i="5" s="1"/>
  <c r="H87" i="4"/>
  <c r="I87" i="4" s="1"/>
  <c r="L87" i="3"/>
  <c r="M87" i="3" s="1"/>
  <c r="O87" i="3" s="1"/>
  <c r="G87" i="3"/>
  <c r="N88" i="5" l="1"/>
  <c r="P88" i="5" s="1"/>
  <c r="R88" i="5" s="1"/>
  <c r="E88" i="5"/>
  <c r="N88" i="4"/>
  <c r="P88" i="4" s="1"/>
  <c r="R88" i="4" s="1"/>
  <c r="E88" i="4"/>
  <c r="N88" i="6"/>
  <c r="P88" i="6" s="1"/>
  <c r="R88" i="6" s="1"/>
  <c r="E88" i="6"/>
  <c r="H87" i="3"/>
  <c r="I87" i="3" s="1"/>
  <c r="N88" i="3" l="1"/>
  <c r="P88" i="3" s="1"/>
  <c r="R88" i="3" s="1"/>
  <c r="E88" i="3"/>
  <c r="L88" i="4"/>
  <c r="M88" i="4" s="1"/>
  <c r="O88" i="4" s="1"/>
  <c r="G88" i="4"/>
  <c r="L88" i="6"/>
  <c r="M88" i="6" s="1"/>
  <c r="O88" i="6" s="1"/>
  <c r="G88" i="6"/>
  <c r="L88" i="5"/>
  <c r="M88" i="5" s="1"/>
  <c r="O88" i="5" s="1"/>
  <c r="G88" i="5"/>
  <c r="H88" i="5" l="1"/>
  <c r="I88" i="5" s="1"/>
  <c r="H88" i="4"/>
  <c r="I88" i="4" s="1"/>
  <c r="I88" i="6"/>
  <c r="H88" i="6"/>
  <c r="L88" i="3"/>
  <c r="M88" i="3" s="1"/>
  <c r="O88" i="3" s="1"/>
  <c r="G88" i="3"/>
  <c r="N89" i="4" l="1"/>
  <c r="P89" i="4" s="1"/>
  <c r="R89" i="4" s="1"/>
  <c r="E89" i="4"/>
  <c r="N89" i="5"/>
  <c r="P89" i="5" s="1"/>
  <c r="R89" i="5" s="1"/>
  <c r="E89" i="5"/>
  <c r="H88" i="3"/>
  <c r="I88" i="3" s="1"/>
  <c r="N89" i="6"/>
  <c r="P89" i="6" s="1"/>
  <c r="R89" i="6" s="1"/>
  <c r="E89" i="6"/>
  <c r="N89" i="3" l="1"/>
  <c r="P89" i="3" s="1"/>
  <c r="R89" i="3" s="1"/>
  <c r="E89" i="3"/>
  <c r="L89" i="5"/>
  <c r="M89" i="5" s="1"/>
  <c r="O89" i="5" s="1"/>
  <c r="G89" i="5"/>
  <c r="L89" i="4"/>
  <c r="M89" i="4" s="1"/>
  <c r="O89" i="4" s="1"/>
  <c r="G89" i="4"/>
  <c r="L89" i="6"/>
  <c r="M89" i="6" s="1"/>
  <c r="O89" i="6" s="1"/>
  <c r="G89" i="6"/>
  <c r="H89" i="5" l="1"/>
  <c r="I89" i="5" s="1"/>
  <c r="H89" i="6"/>
  <c r="I89" i="6" s="1"/>
  <c r="L89" i="3"/>
  <c r="M89" i="3" s="1"/>
  <c r="O89" i="3" s="1"/>
  <c r="G89" i="3"/>
  <c r="H89" i="4"/>
  <c r="I89" i="4" s="1"/>
  <c r="N90" i="4" l="1"/>
  <c r="P90" i="4" s="1"/>
  <c r="R90" i="4" s="1"/>
  <c r="E90" i="4"/>
  <c r="N90" i="6"/>
  <c r="P90" i="6" s="1"/>
  <c r="R90" i="6" s="1"/>
  <c r="E90" i="6"/>
  <c r="N90" i="5"/>
  <c r="P90" i="5" s="1"/>
  <c r="R90" i="5" s="1"/>
  <c r="E90" i="5"/>
  <c r="H89" i="3"/>
  <c r="I89" i="3" s="1"/>
  <c r="N90" i="3" l="1"/>
  <c r="P90" i="3" s="1"/>
  <c r="R90" i="3" s="1"/>
  <c r="E90" i="3"/>
  <c r="L90" i="6"/>
  <c r="M90" i="6" s="1"/>
  <c r="O90" i="6" s="1"/>
  <c r="G90" i="6"/>
  <c r="L90" i="5"/>
  <c r="M90" i="5" s="1"/>
  <c r="O90" i="5" s="1"/>
  <c r="G90" i="5"/>
  <c r="L90" i="4"/>
  <c r="M90" i="4" s="1"/>
  <c r="O90" i="4" s="1"/>
  <c r="G90" i="4"/>
  <c r="H90" i="4" l="1"/>
  <c r="I90" i="4" s="1"/>
  <c r="H90" i="6"/>
  <c r="I90" i="6" s="1"/>
  <c r="H90" i="5"/>
  <c r="I90" i="5" s="1"/>
  <c r="L90" i="3"/>
  <c r="M90" i="3" s="1"/>
  <c r="O90" i="3" s="1"/>
  <c r="G90" i="3"/>
  <c r="N91" i="5" l="1"/>
  <c r="P91" i="5" s="1"/>
  <c r="R91" i="5" s="1"/>
  <c r="E91" i="5"/>
  <c r="N91" i="6"/>
  <c r="P91" i="6" s="1"/>
  <c r="R91" i="6" s="1"/>
  <c r="E91" i="6"/>
  <c r="N91" i="4"/>
  <c r="P91" i="4" s="1"/>
  <c r="R91" i="4" s="1"/>
  <c r="E91" i="4"/>
  <c r="H90" i="3"/>
  <c r="I90" i="3" s="1"/>
  <c r="N91" i="3" l="1"/>
  <c r="P91" i="3" s="1"/>
  <c r="R91" i="3" s="1"/>
  <c r="E91" i="3"/>
  <c r="L91" i="4"/>
  <c r="M91" i="4" s="1"/>
  <c r="O91" i="4" s="1"/>
  <c r="G91" i="4"/>
  <c r="L91" i="6"/>
  <c r="M91" i="6" s="1"/>
  <c r="O91" i="6" s="1"/>
  <c r="G91" i="6"/>
  <c r="L91" i="5"/>
  <c r="M91" i="5" s="1"/>
  <c r="O91" i="5" s="1"/>
  <c r="G91" i="5"/>
  <c r="H91" i="5" l="1"/>
  <c r="I91" i="5" s="1"/>
  <c r="H91" i="6"/>
  <c r="I91" i="6" s="1"/>
  <c r="H91" i="4"/>
  <c r="I91" i="4" s="1"/>
  <c r="L91" i="3"/>
  <c r="M91" i="3" s="1"/>
  <c r="O91" i="3" s="1"/>
  <c r="G91" i="3"/>
  <c r="N92" i="4" l="1"/>
  <c r="P92" i="4" s="1"/>
  <c r="R92" i="4" s="1"/>
  <c r="E92" i="4"/>
  <c r="N92" i="6"/>
  <c r="P92" i="6" s="1"/>
  <c r="R92" i="6" s="1"/>
  <c r="E92" i="6"/>
  <c r="N92" i="5"/>
  <c r="P92" i="5" s="1"/>
  <c r="R92" i="5" s="1"/>
  <c r="E92" i="5"/>
  <c r="H91" i="3"/>
  <c r="I91" i="3" s="1"/>
  <c r="N92" i="3" l="1"/>
  <c r="P92" i="3" s="1"/>
  <c r="R92" i="3" s="1"/>
  <c r="E92" i="3"/>
  <c r="L92" i="6"/>
  <c r="M92" i="6" s="1"/>
  <c r="O92" i="6" s="1"/>
  <c r="G92" i="6"/>
  <c r="L92" i="5"/>
  <c r="M92" i="5" s="1"/>
  <c r="O92" i="5" s="1"/>
  <c r="G92" i="5"/>
  <c r="L92" i="4"/>
  <c r="M92" i="4" s="1"/>
  <c r="O92" i="4" s="1"/>
  <c r="G92" i="4"/>
  <c r="H92" i="5" l="1"/>
  <c r="I92" i="5" s="1"/>
  <c r="H92" i="6"/>
  <c r="I92" i="6" s="1"/>
  <c r="L92" i="3"/>
  <c r="M92" i="3" s="1"/>
  <c r="O92" i="3" s="1"/>
  <c r="G92" i="3"/>
  <c r="H92" i="4"/>
  <c r="I92" i="4"/>
  <c r="N93" i="6" l="1"/>
  <c r="P93" i="6" s="1"/>
  <c r="R93" i="6" s="1"/>
  <c r="E93" i="6"/>
  <c r="N93" i="5"/>
  <c r="P93" i="5" s="1"/>
  <c r="R93" i="5" s="1"/>
  <c r="E93" i="5"/>
  <c r="H92" i="3"/>
  <c r="I92" i="3" s="1"/>
  <c r="N93" i="4"/>
  <c r="P93" i="4" s="1"/>
  <c r="R93" i="4" s="1"/>
  <c r="E93" i="4"/>
  <c r="N93" i="3" l="1"/>
  <c r="P93" i="3" s="1"/>
  <c r="R93" i="3" s="1"/>
  <c r="E93" i="3"/>
  <c r="L93" i="5"/>
  <c r="M93" i="5" s="1"/>
  <c r="O93" i="5" s="1"/>
  <c r="G93" i="5"/>
  <c r="L93" i="6"/>
  <c r="M93" i="6" s="1"/>
  <c r="O93" i="6" s="1"/>
  <c r="G93" i="6"/>
  <c r="L93" i="4"/>
  <c r="M93" i="4" s="1"/>
  <c r="O93" i="4" s="1"/>
  <c r="G93" i="4"/>
  <c r="H93" i="4" l="1"/>
  <c r="I93" i="4" s="1"/>
  <c r="H93" i="5"/>
  <c r="I93" i="5" s="1"/>
  <c r="H93" i="6"/>
  <c r="I93" i="6" s="1"/>
  <c r="L93" i="3"/>
  <c r="M93" i="3" s="1"/>
  <c r="O93" i="3" s="1"/>
  <c r="G93" i="3"/>
  <c r="N94" i="6" l="1"/>
  <c r="P94" i="6" s="1"/>
  <c r="R94" i="6" s="1"/>
  <c r="E94" i="6"/>
  <c r="N94" i="5"/>
  <c r="P94" i="5" s="1"/>
  <c r="R94" i="5" s="1"/>
  <c r="E94" i="5"/>
  <c r="N94" i="4"/>
  <c r="P94" i="4" s="1"/>
  <c r="R94" i="4" s="1"/>
  <c r="E94" i="4"/>
  <c r="H93" i="3"/>
  <c r="I93" i="3" s="1"/>
  <c r="N94" i="3" l="1"/>
  <c r="P94" i="3" s="1"/>
  <c r="R94" i="3" s="1"/>
  <c r="E94" i="3"/>
  <c r="L94" i="4"/>
  <c r="M94" i="4" s="1"/>
  <c r="O94" i="4" s="1"/>
  <c r="G94" i="4"/>
  <c r="L94" i="5"/>
  <c r="M94" i="5" s="1"/>
  <c r="O94" i="5" s="1"/>
  <c r="G94" i="5"/>
  <c r="L94" i="6"/>
  <c r="M94" i="6" s="1"/>
  <c r="O94" i="6" s="1"/>
  <c r="G94" i="6"/>
  <c r="H94" i="5" l="1"/>
  <c r="I94" i="5" s="1"/>
  <c r="L94" i="3"/>
  <c r="M94" i="3" s="1"/>
  <c r="O94" i="3" s="1"/>
  <c r="G94" i="3"/>
  <c r="H94" i="6"/>
  <c r="I94" i="6" s="1"/>
  <c r="H94" i="4"/>
  <c r="I94" i="4" s="1"/>
  <c r="N95" i="4" l="1"/>
  <c r="P95" i="4" s="1"/>
  <c r="R95" i="4" s="1"/>
  <c r="E95" i="4"/>
  <c r="N95" i="6"/>
  <c r="P95" i="6" s="1"/>
  <c r="R95" i="6" s="1"/>
  <c r="E95" i="6"/>
  <c r="N95" i="5"/>
  <c r="P95" i="5" s="1"/>
  <c r="R95" i="5" s="1"/>
  <c r="E95" i="5"/>
  <c r="I94" i="3"/>
  <c r="H94" i="3"/>
  <c r="N95" i="3" l="1"/>
  <c r="P95" i="3" s="1"/>
  <c r="R95" i="3" s="1"/>
  <c r="E95" i="3"/>
  <c r="L95" i="5"/>
  <c r="M95" i="5" s="1"/>
  <c r="O95" i="5" s="1"/>
  <c r="G95" i="5"/>
  <c r="L95" i="4"/>
  <c r="M95" i="4" s="1"/>
  <c r="O95" i="4" s="1"/>
  <c r="G95" i="4"/>
  <c r="L95" i="6"/>
  <c r="M95" i="6" s="1"/>
  <c r="O95" i="6" s="1"/>
  <c r="G95" i="6"/>
  <c r="H95" i="4" l="1"/>
  <c r="I95" i="4" s="1"/>
  <c r="L95" i="3"/>
  <c r="M95" i="3" s="1"/>
  <c r="O95" i="3" s="1"/>
  <c r="G95" i="3"/>
  <c r="H95" i="6"/>
  <c r="I95" i="6" s="1"/>
  <c r="H95" i="5"/>
  <c r="I95" i="5" s="1"/>
  <c r="N96" i="5" l="1"/>
  <c r="P96" i="5" s="1"/>
  <c r="R96" i="5" s="1"/>
  <c r="E96" i="5"/>
  <c r="N96" i="6"/>
  <c r="P96" i="6" s="1"/>
  <c r="R96" i="6" s="1"/>
  <c r="E96" i="6"/>
  <c r="N96" i="4"/>
  <c r="P96" i="4" s="1"/>
  <c r="R96" i="4" s="1"/>
  <c r="E96" i="4"/>
  <c r="H95" i="3"/>
  <c r="I95" i="3" s="1"/>
  <c r="N96" i="3" l="1"/>
  <c r="P96" i="3" s="1"/>
  <c r="R96" i="3" s="1"/>
  <c r="E96" i="3"/>
  <c r="L96" i="5"/>
  <c r="M96" i="5" s="1"/>
  <c r="O96" i="5" s="1"/>
  <c r="G96" i="5"/>
  <c r="L96" i="4"/>
  <c r="M96" i="4" s="1"/>
  <c r="O96" i="4" s="1"/>
  <c r="G96" i="4"/>
  <c r="L96" i="6"/>
  <c r="M96" i="6" s="1"/>
  <c r="O96" i="6" s="1"/>
  <c r="G96" i="6"/>
  <c r="H96" i="4" l="1"/>
  <c r="I96" i="4"/>
  <c r="L96" i="3"/>
  <c r="M96" i="3" s="1"/>
  <c r="O96" i="3" s="1"/>
  <c r="G96" i="3"/>
  <c r="H96" i="6"/>
  <c r="I96" i="6" s="1"/>
  <c r="H96" i="5"/>
  <c r="I96" i="5" s="1"/>
  <c r="N97" i="5" l="1"/>
  <c r="P97" i="5" s="1"/>
  <c r="R97" i="5" s="1"/>
  <c r="E97" i="5"/>
  <c r="N97" i="6"/>
  <c r="P97" i="6" s="1"/>
  <c r="R97" i="6" s="1"/>
  <c r="E97" i="6"/>
  <c r="H96" i="3"/>
  <c r="I96" i="3" s="1"/>
  <c r="N97" i="4"/>
  <c r="P97" i="4" s="1"/>
  <c r="R97" i="4" s="1"/>
  <c r="E97" i="4"/>
  <c r="N97" i="3" l="1"/>
  <c r="P97" i="3" s="1"/>
  <c r="R97" i="3" s="1"/>
  <c r="E97" i="3"/>
  <c r="L97" i="6"/>
  <c r="M97" i="6" s="1"/>
  <c r="O97" i="6" s="1"/>
  <c r="G97" i="6"/>
  <c r="L97" i="5"/>
  <c r="M97" i="5" s="1"/>
  <c r="O97" i="5" s="1"/>
  <c r="G97" i="5"/>
  <c r="L97" i="4"/>
  <c r="M97" i="4" s="1"/>
  <c r="O97" i="4" s="1"/>
  <c r="G97" i="4"/>
  <c r="H97" i="5" l="1"/>
  <c r="I97" i="5" s="1"/>
  <c r="H97" i="4"/>
  <c r="I97" i="4" s="1"/>
  <c r="L97" i="3"/>
  <c r="M97" i="3" s="1"/>
  <c r="O97" i="3" s="1"/>
  <c r="G97" i="3"/>
  <c r="H97" i="6"/>
  <c r="I97" i="6" s="1"/>
  <c r="N98" i="6" l="1"/>
  <c r="P98" i="6" s="1"/>
  <c r="R98" i="6" s="1"/>
  <c r="E98" i="6"/>
  <c r="N98" i="4"/>
  <c r="P98" i="4" s="1"/>
  <c r="R98" i="4" s="1"/>
  <c r="E98" i="4"/>
  <c r="E98" i="5"/>
  <c r="N98" i="5"/>
  <c r="P98" i="5" s="1"/>
  <c r="R98" i="5" s="1"/>
  <c r="H97" i="3"/>
  <c r="I97" i="3" s="1"/>
  <c r="N98" i="3" l="1"/>
  <c r="P98" i="3" s="1"/>
  <c r="R98" i="3" s="1"/>
  <c r="E98" i="3"/>
  <c r="L98" i="5"/>
  <c r="M98" i="5" s="1"/>
  <c r="O98" i="5" s="1"/>
  <c r="G98" i="5"/>
  <c r="L98" i="4"/>
  <c r="M98" i="4" s="1"/>
  <c r="O98" i="4" s="1"/>
  <c r="G98" i="4"/>
  <c r="L98" i="6"/>
  <c r="M98" i="6" s="1"/>
  <c r="O98" i="6" s="1"/>
  <c r="G98" i="6"/>
  <c r="H98" i="6" l="1"/>
  <c r="I98" i="6" s="1"/>
  <c r="H98" i="5"/>
  <c r="I98" i="5" s="1"/>
  <c r="H98" i="4"/>
  <c r="I98" i="4" s="1"/>
  <c r="L98" i="3"/>
  <c r="M98" i="3" s="1"/>
  <c r="O98" i="3" s="1"/>
  <c r="G98" i="3"/>
  <c r="E99" i="5" l="1"/>
  <c r="N99" i="5"/>
  <c r="P99" i="5" s="1"/>
  <c r="R99" i="5" s="1"/>
  <c r="N99" i="4"/>
  <c r="P99" i="4" s="1"/>
  <c r="R99" i="4" s="1"/>
  <c r="E99" i="4"/>
  <c r="E99" i="6"/>
  <c r="N99" i="6"/>
  <c r="P99" i="6" s="1"/>
  <c r="R99" i="6" s="1"/>
  <c r="H98" i="3"/>
  <c r="I98" i="3" s="1"/>
  <c r="N99" i="3" l="1"/>
  <c r="P99" i="3" s="1"/>
  <c r="R99" i="3" s="1"/>
  <c r="E99" i="3"/>
  <c r="L99" i="4"/>
  <c r="M99" i="4" s="1"/>
  <c r="O99" i="4" s="1"/>
  <c r="G99" i="4"/>
  <c r="L99" i="6"/>
  <c r="M99" i="6" s="1"/>
  <c r="O99" i="6" s="1"/>
  <c r="G99" i="6"/>
  <c r="L99" i="5"/>
  <c r="M99" i="5" s="1"/>
  <c r="O99" i="5" s="1"/>
  <c r="G99" i="5"/>
  <c r="H99" i="4" l="1"/>
  <c r="I99" i="4" s="1"/>
  <c r="L99" i="3"/>
  <c r="M99" i="3" s="1"/>
  <c r="O99" i="3" s="1"/>
  <c r="G99" i="3"/>
  <c r="H99" i="5"/>
  <c r="I99" i="5" s="1"/>
  <c r="H99" i="6"/>
  <c r="I99" i="6" s="1"/>
  <c r="N100" i="6" l="1"/>
  <c r="P100" i="6" s="1"/>
  <c r="R100" i="6" s="1"/>
  <c r="E100" i="6"/>
  <c r="N100" i="5"/>
  <c r="P100" i="5" s="1"/>
  <c r="R100" i="5" s="1"/>
  <c r="E100" i="5"/>
  <c r="N100" i="4"/>
  <c r="P100" i="4" s="1"/>
  <c r="R100" i="4" s="1"/>
  <c r="E100" i="4"/>
  <c r="H99" i="3"/>
  <c r="I99" i="3" s="1"/>
  <c r="N100" i="3" l="1"/>
  <c r="P100" i="3" s="1"/>
  <c r="R100" i="3" s="1"/>
  <c r="E100" i="3"/>
  <c r="L100" i="5"/>
  <c r="M100" i="5" s="1"/>
  <c r="O100" i="5" s="1"/>
  <c r="G100" i="5"/>
  <c r="L100" i="6"/>
  <c r="M100" i="6" s="1"/>
  <c r="O100" i="6" s="1"/>
  <c r="G100" i="6"/>
  <c r="L100" i="4"/>
  <c r="M100" i="4" s="1"/>
  <c r="O100" i="4" s="1"/>
  <c r="G100" i="4"/>
  <c r="H100" i="5" l="1"/>
  <c r="I100" i="5" s="1"/>
  <c r="H100" i="4"/>
  <c r="I100" i="4" s="1"/>
  <c r="I100" i="6"/>
  <c r="H100" i="6"/>
  <c r="L100" i="3"/>
  <c r="M100" i="3" s="1"/>
  <c r="O100" i="3" s="1"/>
  <c r="G100" i="3"/>
  <c r="N101" i="4" l="1"/>
  <c r="P101" i="4" s="1"/>
  <c r="R101" i="4" s="1"/>
  <c r="E101" i="4"/>
  <c r="E101" i="5"/>
  <c r="N101" i="5"/>
  <c r="P101" i="5" s="1"/>
  <c r="R101" i="5" s="1"/>
  <c r="N101" i="6"/>
  <c r="P101" i="6" s="1"/>
  <c r="R101" i="6" s="1"/>
  <c r="E101" i="6"/>
  <c r="H100" i="3"/>
  <c r="I100" i="3" s="1"/>
  <c r="N101" i="3" l="1"/>
  <c r="P101" i="3" s="1"/>
  <c r="R101" i="3" s="1"/>
  <c r="E101" i="3"/>
  <c r="L101" i="6"/>
  <c r="M101" i="6" s="1"/>
  <c r="O101" i="6" s="1"/>
  <c r="G101" i="6"/>
  <c r="L101" i="5"/>
  <c r="M101" i="5" s="1"/>
  <c r="O101" i="5" s="1"/>
  <c r="G101" i="5"/>
  <c r="L101" i="4"/>
  <c r="M101" i="4" s="1"/>
  <c r="O101" i="4" s="1"/>
  <c r="G101" i="4"/>
  <c r="H101" i="4" l="1"/>
  <c r="I101" i="4" s="1"/>
  <c r="H101" i="5"/>
  <c r="I101" i="5"/>
  <c r="I101" i="6"/>
  <c r="H101" i="6"/>
  <c r="L101" i="3"/>
  <c r="M101" i="3" s="1"/>
  <c r="O101" i="3" s="1"/>
  <c r="G101" i="3"/>
  <c r="N102" i="4" l="1"/>
  <c r="P102" i="4" s="1"/>
  <c r="R102" i="4" s="1"/>
  <c r="E102" i="4"/>
  <c r="N102" i="6"/>
  <c r="P102" i="6" s="1"/>
  <c r="R102" i="6" s="1"/>
  <c r="E102" i="6"/>
  <c r="N102" i="5"/>
  <c r="P102" i="5" s="1"/>
  <c r="R102" i="5" s="1"/>
  <c r="E102" i="5"/>
  <c r="H101" i="3"/>
  <c r="I101" i="3" s="1"/>
  <c r="N102" i="3" l="1"/>
  <c r="P102" i="3" s="1"/>
  <c r="R102" i="3" s="1"/>
  <c r="E102" i="3"/>
  <c r="L102" i="6"/>
  <c r="M102" i="6" s="1"/>
  <c r="O102" i="6" s="1"/>
  <c r="G102" i="6"/>
  <c r="L102" i="4"/>
  <c r="M102" i="4" s="1"/>
  <c r="O102" i="4" s="1"/>
  <c r="G102" i="4"/>
  <c r="L102" i="5"/>
  <c r="M102" i="5" s="1"/>
  <c r="O102" i="5" s="1"/>
  <c r="G102" i="5"/>
  <c r="H102" i="4" l="1"/>
  <c r="I102" i="4" s="1"/>
  <c r="H102" i="6"/>
  <c r="I102" i="6" s="1"/>
  <c r="L102" i="3"/>
  <c r="M102" i="3" s="1"/>
  <c r="O102" i="3" s="1"/>
  <c r="G102" i="3"/>
  <c r="I102" i="5"/>
  <c r="H102" i="5"/>
  <c r="N103" i="6" l="1"/>
  <c r="P103" i="6" s="1"/>
  <c r="R103" i="6" s="1"/>
  <c r="E103" i="6"/>
  <c r="N103" i="4"/>
  <c r="P103" i="4" s="1"/>
  <c r="R103" i="4" s="1"/>
  <c r="E103" i="4"/>
  <c r="H102" i="3"/>
  <c r="I102" i="3" s="1"/>
  <c r="E103" i="5"/>
  <c r="N103" i="5"/>
  <c r="P103" i="5" s="1"/>
  <c r="R103" i="5" s="1"/>
  <c r="N103" i="3" l="1"/>
  <c r="P103" i="3" s="1"/>
  <c r="R103" i="3" s="1"/>
  <c r="E103" i="3"/>
  <c r="L103" i="5"/>
  <c r="M103" i="5" s="1"/>
  <c r="O103" i="5" s="1"/>
  <c r="G103" i="5"/>
  <c r="L103" i="4"/>
  <c r="M103" i="4" s="1"/>
  <c r="O103" i="4" s="1"/>
  <c r="G103" i="4"/>
  <c r="L103" i="6"/>
  <c r="M103" i="6" s="1"/>
  <c r="O103" i="6" s="1"/>
  <c r="G103" i="6"/>
  <c r="H103" i="6" l="1"/>
  <c r="I103" i="6" s="1"/>
  <c r="H103" i="4"/>
  <c r="I103" i="4" s="1"/>
  <c r="I103" i="5"/>
  <c r="H103" i="5"/>
  <c r="L103" i="3"/>
  <c r="M103" i="3" s="1"/>
  <c r="O103" i="3" s="1"/>
  <c r="G103" i="3"/>
  <c r="N104" i="4" l="1"/>
  <c r="P104" i="4" s="1"/>
  <c r="R104" i="4" s="1"/>
  <c r="E104" i="4"/>
  <c r="N104" i="6"/>
  <c r="P104" i="6" s="1"/>
  <c r="R104" i="6" s="1"/>
  <c r="E104" i="6"/>
  <c r="N104" i="5"/>
  <c r="P104" i="5" s="1"/>
  <c r="R104" i="5" s="1"/>
  <c r="E104" i="5"/>
  <c r="H103" i="3"/>
  <c r="I103" i="3" s="1"/>
  <c r="N104" i="3" l="1"/>
  <c r="P104" i="3" s="1"/>
  <c r="R104" i="3" s="1"/>
  <c r="E104" i="3"/>
  <c r="L104" i="5"/>
  <c r="M104" i="5" s="1"/>
  <c r="O104" i="5" s="1"/>
  <c r="G104" i="5"/>
  <c r="L104" i="6"/>
  <c r="M104" i="6" s="1"/>
  <c r="O104" i="6" s="1"/>
  <c r="G104" i="6"/>
  <c r="L104" i="4"/>
  <c r="M104" i="4" s="1"/>
  <c r="O104" i="4" s="1"/>
  <c r="G104" i="4"/>
  <c r="H104" i="4" l="1"/>
  <c r="I104" i="4" s="1"/>
  <c r="H104" i="5"/>
  <c r="I104" i="5" s="1"/>
  <c r="L104" i="3"/>
  <c r="M104" i="3" s="1"/>
  <c r="O104" i="3" s="1"/>
  <c r="G104" i="3"/>
  <c r="H104" i="6"/>
  <c r="I104" i="6" s="1"/>
  <c r="E105" i="5" l="1"/>
  <c r="N105" i="5"/>
  <c r="P105" i="5" s="1"/>
  <c r="R105" i="5" s="1"/>
  <c r="N105" i="6"/>
  <c r="P105" i="6" s="1"/>
  <c r="R105" i="6" s="1"/>
  <c r="E105" i="6"/>
  <c r="N105" i="4"/>
  <c r="P105" i="4" s="1"/>
  <c r="R105" i="4" s="1"/>
  <c r="E105" i="4"/>
  <c r="I104" i="3"/>
  <c r="H104" i="3"/>
  <c r="N105" i="3" l="1"/>
  <c r="P105" i="3" s="1"/>
  <c r="R105" i="3" s="1"/>
  <c r="E105" i="3"/>
  <c r="L105" i="4"/>
  <c r="M105" i="4" s="1"/>
  <c r="O105" i="4" s="1"/>
  <c r="G105" i="4"/>
  <c r="L105" i="6"/>
  <c r="M105" i="6" s="1"/>
  <c r="O105" i="6" s="1"/>
  <c r="G105" i="6"/>
  <c r="L105" i="5"/>
  <c r="M105" i="5" s="1"/>
  <c r="O105" i="5" s="1"/>
  <c r="G105" i="5"/>
  <c r="L105" i="3" l="1"/>
  <c r="M105" i="3" s="1"/>
  <c r="O105" i="3" s="1"/>
  <c r="G105" i="3"/>
  <c r="H105" i="5"/>
  <c r="I105" i="5" s="1"/>
  <c r="H105" i="6"/>
  <c r="I105" i="6" s="1"/>
  <c r="H105" i="4"/>
  <c r="I105" i="4" s="1"/>
  <c r="N106" i="4" l="1"/>
  <c r="P106" i="4" s="1"/>
  <c r="R106" i="4" s="1"/>
  <c r="E106" i="4"/>
  <c r="N106" i="6"/>
  <c r="P106" i="6" s="1"/>
  <c r="R106" i="6" s="1"/>
  <c r="E106" i="6"/>
  <c r="N106" i="5"/>
  <c r="P106" i="5" s="1"/>
  <c r="R106" i="5" s="1"/>
  <c r="E106" i="5"/>
  <c r="H105" i="3"/>
  <c r="I105" i="3" s="1"/>
  <c r="N106" i="3" l="1"/>
  <c r="P106" i="3" s="1"/>
  <c r="R106" i="3" s="1"/>
  <c r="E106" i="3"/>
  <c r="L106" i="4"/>
  <c r="M106" i="4" s="1"/>
  <c r="O106" i="4" s="1"/>
  <c r="G106" i="4"/>
  <c r="L106" i="5"/>
  <c r="M106" i="5" s="1"/>
  <c r="O106" i="5" s="1"/>
  <c r="G106" i="5"/>
  <c r="L106" i="6"/>
  <c r="M106" i="6" s="1"/>
  <c r="O106" i="6" s="1"/>
  <c r="G106" i="6"/>
  <c r="H106" i="4" l="1"/>
  <c r="I106" i="4" s="1"/>
  <c r="H106" i="5"/>
  <c r="I106" i="5" s="1"/>
  <c r="L106" i="3"/>
  <c r="M106" i="3" s="1"/>
  <c r="O106" i="3" s="1"/>
  <c r="G106" i="3"/>
  <c r="H106" i="6"/>
  <c r="I106" i="6" s="1"/>
  <c r="N107" i="6" l="1"/>
  <c r="P107" i="6" s="1"/>
  <c r="R107" i="6" s="1"/>
  <c r="E107" i="6"/>
  <c r="N107" i="5"/>
  <c r="P107" i="5" s="1"/>
  <c r="R107" i="5" s="1"/>
  <c r="E107" i="5"/>
  <c r="N107" i="4"/>
  <c r="P107" i="4" s="1"/>
  <c r="R107" i="4" s="1"/>
  <c r="E107" i="4"/>
  <c r="H106" i="3"/>
  <c r="I106" i="3" s="1"/>
  <c r="N107" i="3" l="1"/>
  <c r="P107" i="3" s="1"/>
  <c r="R107" i="3" s="1"/>
  <c r="E107" i="3"/>
  <c r="L107" i="4"/>
  <c r="M107" i="4" s="1"/>
  <c r="O107" i="4" s="1"/>
  <c r="G107" i="4"/>
  <c r="L107" i="5"/>
  <c r="M107" i="5" s="1"/>
  <c r="O107" i="5" s="1"/>
  <c r="G107" i="5"/>
  <c r="L107" i="6"/>
  <c r="M107" i="6" s="1"/>
  <c r="O107" i="6" s="1"/>
  <c r="G107" i="6"/>
  <c r="H107" i="5" l="1"/>
  <c r="I107" i="5" s="1"/>
  <c r="H107" i="6"/>
  <c r="I107" i="6" s="1"/>
  <c r="L107" i="3"/>
  <c r="M107" i="3" s="1"/>
  <c r="O107" i="3" s="1"/>
  <c r="G107" i="3"/>
  <c r="H107" i="4"/>
  <c r="I107" i="4" s="1"/>
  <c r="N108" i="4" l="1"/>
  <c r="P108" i="4" s="1"/>
  <c r="R108" i="4" s="1"/>
  <c r="E108" i="4"/>
  <c r="N108" i="6"/>
  <c r="P108" i="6" s="1"/>
  <c r="R108" i="6" s="1"/>
  <c r="E108" i="6"/>
  <c r="N108" i="5"/>
  <c r="P108" i="5" s="1"/>
  <c r="R108" i="5" s="1"/>
  <c r="E108" i="5"/>
  <c r="H107" i="3"/>
  <c r="I107" i="3" s="1"/>
  <c r="N108" i="3" l="1"/>
  <c r="P108" i="3" s="1"/>
  <c r="R108" i="3" s="1"/>
  <c r="E108" i="3"/>
  <c r="L108" i="6"/>
  <c r="M108" i="6" s="1"/>
  <c r="O108" i="6" s="1"/>
  <c r="G108" i="6"/>
  <c r="L108" i="5"/>
  <c r="M108" i="5" s="1"/>
  <c r="O108" i="5" s="1"/>
  <c r="G108" i="5"/>
  <c r="L108" i="4"/>
  <c r="M108" i="4" s="1"/>
  <c r="O108" i="4" s="1"/>
  <c r="G108" i="4"/>
  <c r="H108" i="4" l="1"/>
  <c r="I108" i="4" s="1"/>
  <c r="H108" i="6"/>
  <c r="I108" i="6" s="1"/>
  <c r="H108" i="5"/>
  <c r="I108" i="5" s="1"/>
  <c r="L108" i="3"/>
  <c r="M108" i="3" s="1"/>
  <c r="O108" i="3" s="1"/>
  <c r="G108" i="3"/>
  <c r="N109" i="5" l="1"/>
  <c r="P109" i="5" s="1"/>
  <c r="R109" i="5" s="1"/>
  <c r="E109" i="5"/>
  <c r="E109" i="6"/>
  <c r="N109" i="6"/>
  <c r="P109" i="6" s="1"/>
  <c r="R109" i="6" s="1"/>
  <c r="N109" i="4"/>
  <c r="P109" i="4" s="1"/>
  <c r="R109" i="4" s="1"/>
  <c r="E109" i="4"/>
  <c r="I108" i="3"/>
  <c r="H108" i="3"/>
  <c r="N109" i="3" l="1"/>
  <c r="P109" i="3" s="1"/>
  <c r="R109" i="3" s="1"/>
  <c r="E109" i="3"/>
  <c r="L109" i="4"/>
  <c r="M109" i="4" s="1"/>
  <c r="O109" i="4" s="1"/>
  <c r="G109" i="4"/>
  <c r="L109" i="6"/>
  <c r="M109" i="6" s="1"/>
  <c r="O109" i="6" s="1"/>
  <c r="G109" i="6"/>
  <c r="L109" i="5"/>
  <c r="M109" i="5" s="1"/>
  <c r="O109" i="5" s="1"/>
  <c r="G109" i="5"/>
  <c r="H109" i="5" l="1"/>
  <c r="I109" i="5" s="1"/>
  <c r="H109" i="6"/>
  <c r="I109" i="6" s="1"/>
  <c r="I109" i="4"/>
  <c r="H109" i="4"/>
  <c r="L109" i="3"/>
  <c r="M109" i="3" s="1"/>
  <c r="O109" i="3" s="1"/>
  <c r="G109" i="3"/>
  <c r="N110" i="6" l="1"/>
  <c r="P110" i="6" s="1"/>
  <c r="R110" i="6" s="1"/>
  <c r="E110" i="6"/>
  <c r="N110" i="5"/>
  <c r="P110" i="5" s="1"/>
  <c r="R110" i="5" s="1"/>
  <c r="E110" i="5"/>
  <c r="H109" i="3"/>
  <c r="I109" i="3"/>
  <c r="N110" i="4"/>
  <c r="P110" i="4" s="1"/>
  <c r="R110" i="4" s="1"/>
  <c r="E110" i="4"/>
  <c r="N110" i="3" l="1"/>
  <c r="P110" i="3" s="1"/>
  <c r="R110" i="3" s="1"/>
  <c r="E110" i="3"/>
  <c r="L110" i="5"/>
  <c r="M110" i="5" s="1"/>
  <c r="O110" i="5" s="1"/>
  <c r="G110" i="5"/>
  <c r="L110" i="6"/>
  <c r="M110" i="6" s="1"/>
  <c r="O110" i="6" s="1"/>
  <c r="G110" i="6"/>
  <c r="L110" i="4"/>
  <c r="M110" i="4" s="1"/>
  <c r="O110" i="4" s="1"/>
  <c r="G110" i="4"/>
  <c r="H110" i="6" l="1"/>
  <c r="I110" i="6" s="1"/>
  <c r="H110" i="4"/>
  <c r="I110" i="4" s="1"/>
  <c r="I110" i="5"/>
  <c r="H110" i="5"/>
  <c r="L110" i="3"/>
  <c r="M110" i="3" s="1"/>
  <c r="O110" i="3" s="1"/>
  <c r="G110" i="3"/>
  <c r="N111" i="4" l="1"/>
  <c r="P111" i="4" s="1"/>
  <c r="R111" i="4" s="1"/>
  <c r="E111" i="4"/>
  <c r="N111" i="6"/>
  <c r="P111" i="6" s="1"/>
  <c r="R111" i="6" s="1"/>
  <c r="E111" i="6"/>
  <c r="N111" i="5"/>
  <c r="P111" i="5" s="1"/>
  <c r="R111" i="5" s="1"/>
  <c r="E111" i="5"/>
  <c r="H110" i="3"/>
  <c r="I110" i="3" s="1"/>
  <c r="N111" i="3" l="1"/>
  <c r="P111" i="3" s="1"/>
  <c r="R111" i="3" s="1"/>
  <c r="E111" i="3"/>
  <c r="L111" i="5"/>
  <c r="M111" i="5" s="1"/>
  <c r="O111" i="5" s="1"/>
  <c r="G111" i="5"/>
  <c r="L111" i="4"/>
  <c r="M111" i="4" s="1"/>
  <c r="O111" i="4" s="1"/>
  <c r="G111" i="4"/>
  <c r="L111" i="6"/>
  <c r="M111" i="6" s="1"/>
  <c r="O111" i="6" s="1"/>
  <c r="G111" i="6"/>
  <c r="H111" i="4" l="1"/>
  <c r="I111" i="4" s="1"/>
  <c r="H111" i="5"/>
  <c r="I111" i="5" s="1"/>
  <c r="H111" i="6"/>
  <c r="I111" i="6" s="1"/>
  <c r="L111" i="3"/>
  <c r="M111" i="3" s="1"/>
  <c r="O111" i="3" s="1"/>
  <c r="G111" i="3"/>
  <c r="N112" i="6" l="1"/>
  <c r="P112" i="6" s="1"/>
  <c r="R112" i="6" s="1"/>
  <c r="E112" i="6"/>
  <c r="N112" i="5"/>
  <c r="P112" i="5" s="1"/>
  <c r="R112" i="5" s="1"/>
  <c r="E112" i="5"/>
  <c r="N112" i="4"/>
  <c r="P112" i="4" s="1"/>
  <c r="R112" i="4" s="1"/>
  <c r="E112" i="4"/>
  <c r="H111" i="3"/>
  <c r="I111" i="3" s="1"/>
  <c r="N112" i="3" l="1"/>
  <c r="P112" i="3" s="1"/>
  <c r="R112" i="3" s="1"/>
  <c r="E112" i="3"/>
  <c r="L112" i="6"/>
  <c r="M112" i="6" s="1"/>
  <c r="O112" i="6" s="1"/>
  <c r="G112" i="6"/>
  <c r="L112" i="4"/>
  <c r="M112" i="4" s="1"/>
  <c r="O112" i="4" s="1"/>
  <c r="G112" i="4"/>
  <c r="L112" i="5"/>
  <c r="M112" i="5" s="1"/>
  <c r="O112" i="5" s="1"/>
  <c r="G112" i="5"/>
  <c r="H112" i="5" l="1"/>
  <c r="I112" i="5" s="1"/>
  <c r="H112" i="4"/>
  <c r="I112" i="4" s="1"/>
  <c r="I112" i="6"/>
  <c r="H112" i="6"/>
  <c r="L112" i="3"/>
  <c r="M112" i="3" s="1"/>
  <c r="O112" i="3" s="1"/>
  <c r="G112" i="3"/>
  <c r="N113" i="4" l="1"/>
  <c r="P113" i="4" s="1"/>
  <c r="R113" i="4" s="1"/>
  <c r="E113" i="4"/>
  <c r="N113" i="5"/>
  <c r="P113" i="5" s="1"/>
  <c r="R113" i="5" s="1"/>
  <c r="E113" i="5"/>
  <c r="H112" i="3"/>
  <c r="I112" i="3" s="1"/>
  <c r="E113" i="6"/>
  <c r="N113" i="6"/>
  <c r="P113" i="6" s="1"/>
  <c r="R113" i="6" s="1"/>
  <c r="N113" i="3" l="1"/>
  <c r="P113" i="3" s="1"/>
  <c r="R113" i="3" s="1"/>
  <c r="E113" i="3"/>
  <c r="L113" i="6"/>
  <c r="M113" i="6" s="1"/>
  <c r="O113" i="6" s="1"/>
  <c r="G113" i="6"/>
  <c r="L113" i="5"/>
  <c r="M113" i="5" s="1"/>
  <c r="O113" i="5" s="1"/>
  <c r="G113" i="5"/>
  <c r="L113" i="4"/>
  <c r="M113" i="4" s="1"/>
  <c r="O113" i="4" s="1"/>
  <c r="G113" i="4"/>
  <c r="H113" i="5" l="1"/>
  <c r="I113" i="5" s="1"/>
  <c r="H113" i="4"/>
  <c r="I113" i="4" s="1"/>
  <c r="H113" i="6"/>
  <c r="I113" i="6" s="1"/>
  <c r="L113" i="3"/>
  <c r="M113" i="3" s="1"/>
  <c r="O113" i="3" s="1"/>
  <c r="G113" i="3"/>
  <c r="N114" i="4" l="1"/>
  <c r="P114" i="4" s="1"/>
  <c r="R114" i="4" s="1"/>
  <c r="E114" i="4"/>
  <c r="N114" i="6"/>
  <c r="P114" i="6" s="1"/>
  <c r="R114" i="6" s="1"/>
  <c r="E114" i="6"/>
  <c r="N114" i="5"/>
  <c r="P114" i="5" s="1"/>
  <c r="R114" i="5" s="1"/>
  <c r="E114" i="5"/>
  <c r="H113" i="3"/>
  <c r="I113" i="3" s="1"/>
  <c r="N114" i="3" l="1"/>
  <c r="P114" i="3" s="1"/>
  <c r="R114" i="3" s="1"/>
  <c r="E114" i="3"/>
  <c r="L114" i="4"/>
  <c r="M114" i="4" s="1"/>
  <c r="O114" i="4" s="1"/>
  <c r="G114" i="4"/>
  <c r="L114" i="5"/>
  <c r="M114" i="5" s="1"/>
  <c r="O114" i="5" s="1"/>
  <c r="G114" i="5"/>
  <c r="L114" i="6"/>
  <c r="M114" i="6" s="1"/>
  <c r="O114" i="6" s="1"/>
  <c r="G114" i="6"/>
  <c r="H114" i="6" l="1"/>
  <c r="I114" i="6" s="1"/>
  <c r="H114" i="5"/>
  <c r="I114" i="5" s="1"/>
  <c r="I114" i="4"/>
  <c r="H114" i="4"/>
  <c r="L114" i="3"/>
  <c r="M114" i="3" s="1"/>
  <c r="O114" i="3" s="1"/>
  <c r="G114" i="3"/>
  <c r="N115" i="5" l="1"/>
  <c r="P115" i="5" s="1"/>
  <c r="R115" i="5" s="1"/>
  <c r="E115" i="5"/>
  <c r="N115" i="6"/>
  <c r="P115" i="6" s="1"/>
  <c r="R115" i="6" s="1"/>
  <c r="E115" i="6"/>
  <c r="N115" i="4"/>
  <c r="P115" i="4" s="1"/>
  <c r="R115" i="4" s="1"/>
  <c r="E115" i="4"/>
  <c r="H114" i="3"/>
  <c r="I114" i="3" s="1"/>
  <c r="N115" i="3" l="1"/>
  <c r="P115" i="3" s="1"/>
  <c r="R115" i="3" s="1"/>
  <c r="E115" i="3"/>
  <c r="L115" i="4"/>
  <c r="M115" i="4" s="1"/>
  <c r="O115" i="4" s="1"/>
  <c r="G115" i="4"/>
  <c r="L115" i="6"/>
  <c r="M115" i="6" s="1"/>
  <c r="O115" i="6" s="1"/>
  <c r="G115" i="6"/>
  <c r="L115" i="5"/>
  <c r="M115" i="5" s="1"/>
  <c r="O115" i="5" s="1"/>
  <c r="G115" i="5"/>
  <c r="H115" i="4" l="1"/>
  <c r="I115" i="4" s="1"/>
  <c r="L115" i="3"/>
  <c r="M115" i="3" s="1"/>
  <c r="O115" i="3" s="1"/>
  <c r="G115" i="3"/>
  <c r="H115" i="5"/>
  <c r="I115" i="5" s="1"/>
  <c r="H115" i="6"/>
  <c r="I115" i="6" s="1"/>
  <c r="N116" i="6" l="1"/>
  <c r="P116" i="6" s="1"/>
  <c r="R116" i="6" s="1"/>
  <c r="E116" i="6"/>
  <c r="N116" i="5"/>
  <c r="P116" i="5" s="1"/>
  <c r="R116" i="5" s="1"/>
  <c r="E116" i="5"/>
  <c r="N116" i="4"/>
  <c r="P116" i="4" s="1"/>
  <c r="R116" i="4" s="1"/>
  <c r="E116" i="4"/>
  <c r="H115" i="3"/>
  <c r="I115" i="3" s="1"/>
  <c r="N116" i="3" l="1"/>
  <c r="P116" i="3" s="1"/>
  <c r="R116" i="3" s="1"/>
  <c r="E116" i="3"/>
  <c r="L116" i="5"/>
  <c r="M116" i="5" s="1"/>
  <c r="O116" i="5" s="1"/>
  <c r="G116" i="5"/>
  <c r="L116" i="4"/>
  <c r="M116" i="4" s="1"/>
  <c r="O116" i="4" s="1"/>
  <c r="G116" i="4"/>
  <c r="L116" i="6"/>
  <c r="M116" i="6" s="1"/>
  <c r="O116" i="6" s="1"/>
  <c r="G116" i="6"/>
  <c r="H116" i="6" l="1"/>
  <c r="I116" i="6" s="1"/>
  <c r="H116" i="5"/>
  <c r="I116" i="5" s="1"/>
  <c r="I116" i="4"/>
  <c r="H116" i="4"/>
  <c r="L116" i="3"/>
  <c r="M116" i="3" s="1"/>
  <c r="O116" i="3" s="1"/>
  <c r="G116" i="3"/>
  <c r="N117" i="5" l="1"/>
  <c r="P117" i="5" s="1"/>
  <c r="R117" i="5" s="1"/>
  <c r="E117" i="5"/>
  <c r="N117" i="6"/>
  <c r="P117" i="6" s="1"/>
  <c r="R117" i="6" s="1"/>
  <c r="E117" i="6"/>
  <c r="H116" i="3"/>
  <c r="I116" i="3" s="1"/>
  <c r="N117" i="4"/>
  <c r="P117" i="4" s="1"/>
  <c r="R117" i="4" s="1"/>
  <c r="E117" i="4"/>
  <c r="N117" i="3" l="1"/>
  <c r="P117" i="3" s="1"/>
  <c r="R117" i="3" s="1"/>
  <c r="E117" i="3"/>
  <c r="L117" i="6"/>
  <c r="M117" i="6" s="1"/>
  <c r="O117" i="6" s="1"/>
  <c r="G117" i="6"/>
  <c r="L117" i="5"/>
  <c r="M117" i="5" s="1"/>
  <c r="O117" i="5" s="1"/>
  <c r="G117" i="5"/>
  <c r="L117" i="4"/>
  <c r="M117" i="4" s="1"/>
  <c r="O117" i="4" s="1"/>
  <c r="G117" i="4"/>
  <c r="H117" i="5" l="1"/>
  <c r="I117" i="5" s="1"/>
  <c r="H117" i="4"/>
  <c r="I117" i="4" s="1"/>
  <c r="I117" i="6"/>
  <c r="H117" i="6"/>
  <c r="L117" i="3"/>
  <c r="M117" i="3" s="1"/>
  <c r="O117" i="3" s="1"/>
  <c r="G117" i="3"/>
  <c r="N118" i="4" l="1"/>
  <c r="P118" i="4" s="1"/>
  <c r="R118" i="4" s="1"/>
  <c r="E118" i="4"/>
  <c r="N118" i="5"/>
  <c r="P118" i="5" s="1"/>
  <c r="R118" i="5" s="1"/>
  <c r="E118" i="5"/>
  <c r="N118" i="6"/>
  <c r="P118" i="6" s="1"/>
  <c r="R118" i="6" s="1"/>
  <c r="E118" i="6"/>
  <c r="H117" i="3"/>
  <c r="I117" i="3" s="1"/>
  <c r="N118" i="3" l="1"/>
  <c r="P118" i="3" s="1"/>
  <c r="R118" i="3" s="1"/>
  <c r="E118" i="3"/>
  <c r="L118" i="5"/>
  <c r="M118" i="5" s="1"/>
  <c r="O118" i="5" s="1"/>
  <c r="G118" i="5"/>
  <c r="L118" i="6"/>
  <c r="M118" i="6" s="1"/>
  <c r="O118" i="6" s="1"/>
  <c r="G118" i="6"/>
  <c r="L118" i="4"/>
  <c r="M118" i="4" s="1"/>
  <c r="O118" i="4" s="1"/>
  <c r="G118" i="4"/>
  <c r="H118" i="4" l="1"/>
  <c r="I118" i="4" s="1"/>
  <c r="H118" i="6"/>
  <c r="I118" i="6" s="1"/>
  <c r="I118" i="5"/>
  <c r="H118" i="5"/>
  <c r="L118" i="3"/>
  <c r="M118" i="3" s="1"/>
  <c r="O118" i="3" s="1"/>
  <c r="G118" i="3"/>
  <c r="N119" i="6" l="1"/>
  <c r="P119" i="6" s="1"/>
  <c r="R119" i="6" s="1"/>
  <c r="E119" i="6"/>
  <c r="N119" i="4"/>
  <c r="P119" i="4" s="1"/>
  <c r="R119" i="4" s="1"/>
  <c r="E119" i="4"/>
  <c r="N119" i="5"/>
  <c r="P119" i="5" s="1"/>
  <c r="R119" i="5" s="1"/>
  <c r="E119" i="5"/>
  <c r="H118" i="3"/>
  <c r="I118" i="3" s="1"/>
  <c r="N119" i="3" l="1"/>
  <c r="P119" i="3" s="1"/>
  <c r="R119" i="3" s="1"/>
  <c r="E119" i="3"/>
  <c r="L119" i="4"/>
  <c r="M119" i="4" s="1"/>
  <c r="O119" i="4" s="1"/>
  <c r="G119" i="4"/>
  <c r="L119" i="5"/>
  <c r="M119" i="5" s="1"/>
  <c r="O119" i="5" s="1"/>
  <c r="G119" i="5"/>
  <c r="L119" i="6"/>
  <c r="M119" i="6" s="1"/>
  <c r="O119" i="6" s="1"/>
  <c r="G119" i="6"/>
  <c r="H119" i="6" l="1"/>
  <c r="I119" i="6" s="1"/>
  <c r="H119" i="5"/>
  <c r="I119" i="5" s="1"/>
  <c r="H119" i="4"/>
  <c r="I119" i="4" s="1"/>
  <c r="L119" i="3"/>
  <c r="M119" i="3" s="1"/>
  <c r="O119" i="3" s="1"/>
  <c r="G119" i="3"/>
  <c r="N120" i="4" l="1"/>
  <c r="P120" i="4" s="1"/>
  <c r="R120" i="4" s="1"/>
  <c r="E120" i="4"/>
  <c r="N120" i="5"/>
  <c r="P120" i="5" s="1"/>
  <c r="R120" i="5" s="1"/>
  <c r="E120" i="5"/>
  <c r="N120" i="6"/>
  <c r="P120" i="6" s="1"/>
  <c r="R120" i="6" s="1"/>
  <c r="E120" i="6"/>
  <c r="H119" i="3"/>
  <c r="I119" i="3" s="1"/>
  <c r="N120" i="3" l="1"/>
  <c r="P120" i="3" s="1"/>
  <c r="R120" i="3" s="1"/>
  <c r="E120" i="3"/>
  <c r="L120" i="4"/>
  <c r="M120" i="4" s="1"/>
  <c r="O120" i="4" s="1"/>
  <c r="G120" i="4"/>
  <c r="L120" i="6"/>
  <c r="M120" i="6" s="1"/>
  <c r="O120" i="6" s="1"/>
  <c r="G120" i="6"/>
  <c r="L120" i="5"/>
  <c r="M120" i="5" s="1"/>
  <c r="O120" i="5" s="1"/>
  <c r="G120" i="5"/>
  <c r="H120" i="5" l="1"/>
  <c r="I120" i="5" s="1"/>
  <c r="H120" i="4"/>
  <c r="I120" i="4" s="1"/>
  <c r="I120" i="6"/>
  <c r="H120" i="6"/>
  <c r="L120" i="3"/>
  <c r="M120" i="3" s="1"/>
  <c r="O120" i="3" s="1"/>
  <c r="G120" i="3"/>
  <c r="N121" i="4" l="1"/>
  <c r="P121" i="4" s="1"/>
  <c r="R121" i="4" s="1"/>
  <c r="E121" i="4"/>
  <c r="N121" i="5"/>
  <c r="P121" i="5" s="1"/>
  <c r="R121" i="5" s="1"/>
  <c r="E121" i="5"/>
  <c r="E121" i="6"/>
  <c r="N121" i="6"/>
  <c r="P121" i="6" s="1"/>
  <c r="R121" i="6" s="1"/>
  <c r="I120" i="3"/>
  <c r="H120" i="3"/>
  <c r="N121" i="3" l="1"/>
  <c r="P121" i="3" s="1"/>
  <c r="R121" i="3" s="1"/>
  <c r="E121" i="3"/>
  <c r="L121" i="6"/>
  <c r="M121" i="6" s="1"/>
  <c r="O121" i="6" s="1"/>
  <c r="G121" i="6"/>
  <c r="L121" i="5"/>
  <c r="M121" i="5" s="1"/>
  <c r="O121" i="5" s="1"/>
  <c r="G121" i="5"/>
  <c r="L121" i="4"/>
  <c r="M121" i="4" s="1"/>
  <c r="O121" i="4" s="1"/>
  <c r="G121" i="4"/>
  <c r="H121" i="4" l="1"/>
  <c r="I121" i="4" s="1"/>
  <c r="H121" i="5"/>
  <c r="I121" i="5" s="1"/>
  <c r="I121" i="6"/>
  <c r="H121" i="6"/>
  <c r="L121" i="3"/>
  <c r="M121" i="3" s="1"/>
  <c r="O121" i="3" s="1"/>
  <c r="G121" i="3"/>
  <c r="N122" i="5" l="1"/>
  <c r="P122" i="5" s="1"/>
  <c r="R122" i="5" s="1"/>
  <c r="E122" i="5"/>
  <c r="N122" i="4"/>
  <c r="P122" i="4" s="1"/>
  <c r="R122" i="4" s="1"/>
  <c r="E122" i="4"/>
  <c r="N122" i="6"/>
  <c r="P122" i="6" s="1"/>
  <c r="R122" i="6" s="1"/>
  <c r="E122" i="6"/>
  <c r="H121" i="3"/>
  <c r="I121" i="3" s="1"/>
  <c r="N122" i="3" l="1"/>
  <c r="P122" i="3" s="1"/>
  <c r="R122" i="3" s="1"/>
  <c r="E122" i="3"/>
  <c r="L122" i="6"/>
  <c r="M122" i="6" s="1"/>
  <c r="O122" i="6" s="1"/>
  <c r="G122" i="6"/>
  <c r="L122" i="4"/>
  <c r="M122" i="4" s="1"/>
  <c r="O122" i="4" s="1"/>
  <c r="G122" i="4"/>
  <c r="L122" i="5"/>
  <c r="M122" i="5" s="1"/>
  <c r="O122" i="5" s="1"/>
  <c r="G122" i="5"/>
  <c r="H122" i="5" l="1"/>
  <c r="I122" i="5" s="1"/>
  <c r="H122" i="6"/>
  <c r="I122" i="6" s="1"/>
  <c r="H122" i="4"/>
  <c r="I122" i="4" s="1"/>
  <c r="L122" i="3"/>
  <c r="M122" i="3" s="1"/>
  <c r="O122" i="3" s="1"/>
  <c r="G122" i="3"/>
  <c r="N123" i="4" l="1"/>
  <c r="P123" i="4" s="1"/>
  <c r="R123" i="4" s="1"/>
  <c r="E123" i="4"/>
  <c r="N123" i="6"/>
  <c r="P123" i="6" s="1"/>
  <c r="R123" i="6" s="1"/>
  <c r="E123" i="6"/>
  <c r="N123" i="5"/>
  <c r="P123" i="5" s="1"/>
  <c r="R123" i="5" s="1"/>
  <c r="E123" i="5"/>
  <c r="H122" i="3"/>
  <c r="I122" i="3" s="1"/>
  <c r="E123" i="3" l="1"/>
  <c r="N123" i="3"/>
  <c r="P123" i="3" s="1"/>
  <c r="R123" i="3" s="1"/>
  <c r="L123" i="5"/>
  <c r="M123" i="5" s="1"/>
  <c r="O123" i="5" s="1"/>
  <c r="G123" i="5"/>
  <c r="L123" i="6"/>
  <c r="M123" i="6" s="1"/>
  <c r="O123" i="6" s="1"/>
  <c r="G123" i="6"/>
  <c r="L123" i="4"/>
  <c r="M123" i="4" s="1"/>
  <c r="O123" i="4" s="1"/>
  <c r="G123" i="4"/>
  <c r="H123" i="4" l="1"/>
  <c r="I123" i="4" s="1"/>
  <c r="I123" i="6"/>
  <c r="H123" i="6"/>
  <c r="I123" i="5"/>
  <c r="H123" i="5"/>
  <c r="L123" i="3"/>
  <c r="M123" i="3" s="1"/>
  <c r="O123" i="3" s="1"/>
  <c r="G123" i="3"/>
  <c r="N124" i="4" l="1"/>
  <c r="P124" i="4" s="1"/>
  <c r="R124" i="4" s="1"/>
  <c r="E124" i="4"/>
  <c r="N124" i="5"/>
  <c r="P124" i="5" s="1"/>
  <c r="R124" i="5" s="1"/>
  <c r="E124" i="5"/>
  <c r="N124" i="6"/>
  <c r="P124" i="6" s="1"/>
  <c r="R124" i="6" s="1"/>
  <c r="E124" i="6"/>
  <c r="H123" i="3"/>
  <c r="I123" i="3" s="1"/>
  <c r="N124" i="3" l="1"/>
  <c r="P124" i="3" s="1"/>
  <c r="R124" i="3" s="1"/>
  <c r="E124" i="3"/>
  <c r="L124" i="6"/>
  <c r="M124" i="6" s="1"/>
  <c r="O124" i="6" s="1"/>
  <c r="G124" i="6"/>
  <c r="L124" i="4"/>
  <c r="M124" i="4" s="1"/>
  <c r="O124" i="4" s="1"/>
  <c r="G124" i="4"/>
  <c r="L124" i="5"/>
  <c r="M124" i="5" s="1"/>
  <c r="O124" i="5" s="1"/>
  <c r="G124" i="5"/>
  <c r="H124" i="4" l="1"/>
  <c r="I124" i="4" s="1"/>
  <c r="H124" i="6"/>
  <c r="I124" i="6" s="1"/>
  <c r="H124" i="5"/>
  <c r="I124" i="5" s="1"/>
  <c r="L124" i="3"/>
  <c r="M124" i="3" s="1"/>
  <c r="O124" i="3" s="1"/>
  <c r="G124" i="3"/>
  <c r="N125" i="5" l="1"/>
  <c r="P125" i="5" s="1"/>
  <c r="R125" i="5" s="1"/>
  <c r="E125" i="5"/>
  <c r="N125" i="6"/>
  <c r="P125" i="6" s="1"/>
  <c r="R125" i="6" s="1"/>
  <c r="E125" i="6"/>
  <c r="N125" i="4"/>
  <c r="P125" i="4" s="1"/>
  <c r="R125" i="4" s="1"/>
  <c r="E125" i="4"/>
  <c r="I124" i="3"/>
  <c r="H124" i="3"/>
  <c r="L125" i="4" l="1"/>
  <c r="M125" i="4" s="1"/>
  <c r="O125" i="4" s="1"/>
  <c r="G125" i="4"/>
  <c r="L125" i="5"/>
  <c r="M125" i="5" s="1"/>
  <c r="O125" i="5" s="1"/>
  <c r="G125" i="5"/>
  <c r="N125" i="3"/>
  <c r="P125" i="3" s="1"/>
  <c r="R125" i="3" s="1"/>
  <c r="E125" i="3"/>
  <c r="L125" i="6"/>
  <c r="M125" i="6" s="1"/>
  <c r="O125" i="6" s="1"/>
  <c r="G125" i="6"/>
  <c r="L125" i="3" l="1"/>
  <c r="M125" i="3" s="1"/>
  <c r="O125" i="3" s="1"/>
  <c r="G125" i="3"/>
  <c r="H125" i="6"/>
  <c r="I125" i="6" s="1"/>
  <c r="H125" i="5"/>
  <c r="I125" i="5" s="1"/>
  <c r="H125" i="4"/>
  <c r="I125" i="4" s="1"/>
  <c r="N126" i="4" l="1"/>
  <c r="P126" i="4" s="1"/>
  <c r="R126" i="4" s="1"/>
  <c r="E126" i="4"/>
  <c r="N126" i="5"/>
  <c r="P126" i="5" s="1"/>
  <c r="R126" i="5" s="1"/>
  <c r="E126" i="5"/>
  <c r="N126" i="6"/>
  <c r="P126" i="6" s="1"/>
  <c r="R126" i="6" s="1"/>
  <c r="E126" i="6"/>
  <c r="H125" i="3"/>
  <c r="I125" i="3" s="1"/>
  <c r="N126" i="3" l="1"/>
  <c r="P126" i="3" s="1"/>
  <c r="R126" i="3" s="1"/>
  <c r="E126" i="3"/>
  <c r="L126" i="6"/>
  <c r="M126" i="6" s="1"/>
  <c r="O126" i="6" s="1"/>
  <c r="G126" i="6"/>
  <c r="L126" i="4"/>
  <c r="M126" i="4" s="1"/>
  <c r="O126" i="4" s="1"/>
  <c r="G126" i="4"/>
  <c r="L126" i="5"/>
  <c r="M126" i="5" s="1"/>
  <c r="O126" i="5" s="1"/>
  <c r="G126" i="5"/>
  <c r="H126" i="5" l="1"/>
  <c r="I126" i="5" s="1"/>
  <c r="H126" i="6"/>
  <c r="I126" i="6" s="1"/>
  <c r="H126" i="4"/>
  <c r="I126" i="4" s="1"/>
  <c r="L126" i="3"/>
  <c r="M126" i="3" s="1"/>
  <c r="O126" i="3" s="1"/>
  <c r="G126" i="3"/>
  <c r="N127" i="4" l="1"/>
  <c r="P127" i="4" s="1"/>
  <c r="R127" i="4" s="1"/>
  <c r="E127" i="4"/>
  <c r="N127" i="6"/>
  <c r="P127" i="6" s="1"/>
  <c r="R127" i="6" s="1"/>
  <c r="E127" i="6"/>
  <c r="N127" i="5"/>
  <c r="P127" i="5" s="1"/>
  <c r="R127" i="5" s="1"/>
  <c r="E127" i="5"/>
  <c r="H126" i="3"/>
  <c r="I126" i="3" s="1"/>
  <c r="N127" i="3" l="1"/>
  <c r="P127" i="3" s="1"/>
  <c r="R127" i="3" s="1"/>
  <c r="E127" i="3"/>
  <c r="L127" i="4"/>
  <c r="M127" i="4" s="1"/>
  <c r="O127" i="4" s="1"/>
  <c r="G127" i="4"/>
  <c r="L127" i="5"/>
  <c r="M127" i="5" s="1"/>
  <c r="O127" i="5" s="1"/>
  <c r="G127" i="5"/>
  <c r="L127" i="6"/>
  <c r="M127" i="6" s="1"/>
  <c r="O127" i="6" s="1"/>
  <c r="G127" i="6"/>
  <c r="H127" i="5" l="1"/>
  <c r="I127" i="5"/>
  <c r="H127" i="4"/>
  <c r="I127" i="4" s="1"/>
  <c r="L127" i="3"/>
  <c r="M127" i="3" s="1"/>
  <c r="O127" i="3" s="1"/>
  <c r="G127" i="3"/>
  <c r="H127" i="6"/>
  <c r="I127" i="6" s="1"/>
  <c r="N128" i="6" l="1"/>
  <c r="P128" i="6" s="1"/>
  <c r="R128" i="6" s="1"/>
  <c r="E128" i="6"/>
  <c r="N128" i="4"/>
  <c r="P128" i="4" s="1"/>
  <c r="R128" i="4" s="1"/>
  <c r="E128" i="4"/>
  <c r="H127" i="3"/>
  <c r="I127" i="3" s="1"/>
  <c r="N128" i="5"/>
  <c r="P128" i="5" s="1"/>
  <c r="R128" i="5" s="1"/>
  <c r="E128" i="5"/>
  <c r="N128" i="3" l="1"/>
  <c r="P128" i="3" s="1"/>
  <c r="R128" i="3" s="1"/>
  <c r="E128" i="3"/>
  <c r="L128" i="6"/>
  <c r="M128" i="6" s="1"/>
  <c r="O128" i="6" s="1"/>
  <c r="G128" i="6"/>
  <c r="L128" i="4"/>
  <c r="M128" i="4" s="1"/>
  <c r="O128" i="4" s="1"/>
  <c r="G128" i="4"/>
  <c r="L128" i="5"/>
  <c r="M128" i="5" s="1"/>
  <c r="O128" i="5" s="1"/>
  <c r="G128" i="5"/>
  <c r="H128" i="5" l="1"/>
  <c r="I128" i="5" s="1"/>
  <c r="H128" i="4"/>
  <c r="I128" i="4" s="1"/>
  <c r="I128" i="6"/>
  <c r="H128" i="6"/>
  <c r="L128" i="3"/>
  <c r="M128" i="3" s="1"/>
  <c r="O128" i="3" s="1"/>
  <c r="G128" i="3"/>
  <c r="N129" i="4" l="1"/>
  <c r="P129" i="4" s="1"/>
  <c r="R129" i="4" s="1"/>
  <c r="E129" i="4"/>
  <c r="N129" i="5"/>
  <c r="P129" i="5" s="1"/>
  <c r="R129" i="5" s="1"/>
  <c r="E129" i="5"/>
  <c r="H128" i="3"/>
  <c r="I128" i="3" s="1"/>
  <c r="E129" i="6"/>
  <c r="N129" i="6"/>
  <c r="P129" i="6" s="1"/>
  <c r="R129" i="6" s="1"/>
  <c r="N129" i="3" l="1"/>
  <c r="P129" i="3" s="1"/>
  <c r="R129" i="3" s="1"/>
  <c r="E129" i="3"/>
  <c r="L129" i="4"/>
  <c r="M129" i="4" s="1"/>
  <c r="O129" i="4" s="1"/>
  <c r="G129" i="4"/>
  <c r="L129" i="6"/>
  <c r="M129" i="6" s="1"/>
  <c r="O129" i="6" s="1"/>
  <c r="G129" i="6"/>
  <c r="L129" i="5"/>
  <c r="M129" i="5" s="1"/>
  <c r="O129" i="5" s="1"/>
  <c r="G129" i="5"/>
  <c r="H129" i="4" l="1"/>
  <c r="I129" i="4" s="1"/>
  <c r="H129" i="6"/>
  <c r="I129" i="6" s="1"/>
  <c r="L129" i="3"/>
  <c r="M129" i="3" s="1"/>
  <c r="O129" i="3" s="1"/>
  <c r="G129" i="3"/>
  <c r="H129" i="5"/>
  <c r="I129" i="5" s="1"/>
  <c r="N130" i="5" l="1"/>
  <c r="P130" i="5" s="1"/>
  <c r="R130" i="5" s="1"/>
  <c r="E130" i="5"/>
  <c r="N130" i="6"/>
  <c r="P130" i="6" s="1"/>
  <c r="R130" i="6" s="1"/>
  <c r="E130" i="6"/>
  <c r="N130" i="4"/>
  <c r="P130" i="4" s="1"/>
  <c r="R130" i="4" s="1"/>
  <c r="E130" i="4"/>
  <c r="H129" i="3"/>
  <c r="I129" i="3" s="1"/>
  <c r="N130" i="3" l="1"/>
  <c r="P130" i="3" s="1"/>
  <c r="R130" i="3" s="1"/>
  <c r="E130" i="3"/>
  <c r="L130" i="4"/>
  <c r="M130" i="4" s="1"/>
  <c r="O130" i="4" s="1"/>
  <c r="G130" i="4"/>
  <c r="L130" i="6"/>
  <c r="M130" i="6" s="1"/>
  <c r="O130" i="6" s="1"/>
  <c r="G130" i="6"/>
  <c r="L130" i="5"/>
  <c r="M130" i="5" s="1"/>
  <c r="O130" i="5" s="1"/>
  <c r="G130" i="5"/>
  <c r="H130" i="6" l="1"/>
  <c r="I130" i="6" s="1"/>
  <c r="H130" i="5"/>
  <c r="I130" i="5" s="1"/>
  <c r="L130" i="3"/>
  <c r="M130" i="3" s="1"/>
  <c r="O130" i="3" s="1"/>
  <c r="G130" i="3"/>
  <c r="H130" i="4"/>
  <c r="I130" i="4" s="1"/>
  <c r="N131" i="4" l="1"/>
  <c r="P131" i="4" s="1"/>
  <c r="R131" i="4" s="1"/>
  <c r="E131" i="4"/>
  <c r="N131" i="5"/>
  <c r="P131" i="5" s="1"/>
  <c r="R131" i="5" s="1"/>
  <c r="E131" i="5"/>
  <c r="N131" i="6"/>
  <c r="P131" i="6" s="1"/>
  <c r="R131" i="6" s="1"/>
  <c r="E131" i="6"/>
  <c r="H130" i="3"/>
  <c r="I130" i="3" s="1"/>
  <c r="N131" i="3" l="1"/>
  <c r="P131" i="3" s="1"/>
  <c r="R131" i="3" s="1"/>
  <c r="E131" i="3"/>
  <c r="L131" i="6"/>
  <c r="M131" i="6" s="1"/>
  <c r="O131" i="6" s="1"/>
  <c r="G131" i="6"/>
  <c r="L131" i="4"/>
  <c r="M131" i="4" s="1"/>
  <c r="O131" i="4" s="1"/>
  <c r="G131" i="4"/>
  <c r="L131" i="5"/>
  <c r="M131" i="5" s="1"/>
  <c r="O131" i="5" s="1"/>
  <c r="G131" i="5"/>
  <c r="H131" i="5" l="1"/>
  <c r="I131" i="5"/>
  <c r="H131" i="4"/>
  <c r="I131" i="4" s="1"/>
  <c r="I131" i="6"/>
  <c r="H131" i="6"/>
  <c r="L131" i="3"/>
  <c r="M131" i="3" s="1"/>
  <c r="O131" i="3" s="1"/>
  <c r="G131" i="3"/>
  <c r="N132" i="4" l="1"/>
  <c r="P132" i="4" s="1"/>
  <c r="R132" i="4" s="1"/>
  <c r="E132" i="4"/>
  <c r="N132" i="6"/>
  <c r="P132" i="6" s="1"/>
  <c r="R132" i="6" s="1"/>
  <c r="E132" i="6"/>
  <c r="H131" i="3"/>
  <c r="I131" i="3" s="1"/>
  <c r="N132" i="5"/>
  <c r="P132" i="5" s="1"/>
  <c r="R132" i="5" s="1"/>
  <c r="E132" i="5"/>
  <c r="N132" i="3" l="1"/>
  <c r="P132" i="3" s="1"/>
  <c r="R132" i="3" s="1"/>
  <c r="E132" i="3"/>
  <c r="L132" i="4"/>
  <c r="M132" i="4" s="1"/>
  <c r="O132" i="4" s="1"/>
  <c r="G132" i="4"/>
  <c r="L132" i="6"/>
  <c r="M132" i="6" s="1"/>
  <c r="O132" i="6" s="1"/>
  <c r="G132" i="6"/>
  <c r="L132" i="5"/>
  <c r="M132" i="5" s="1"/>
  <c r="O132" i="5" s="1"/>
  <c r="G132" i="5"/>
  <c r="H132" i="5" l="1"/>
  <c r="I132" i="5" s="1"/>
  <c r="H132" i="6"/>
  <c r="I132" i="6" s="1"/>
  <c r="L132" i="3"/>
  <c r="M132" i="3" s="1"/>
  <c r="O132" i="3" s="1"/>
  <c r="G132" i="3"/>
  <c r="H132" i="4"/>
  <c r="I132" i="4" s="1"/>
  <c r="N133" i="4" l="1"/>
  <c r="P133" i="4" s="1"/>
  <c r="R133" i="4" s="1"/>
  <c r="E133" i="4"/>
  <c r="E133" i="6"/>
  <c r="N133" i="6"/>
  <c r="P133" i="6" s="1"/>
  <c r="R133" i="6" s="1"/>
  <c r="N133" i="5"/>
  <c r="P133" i="5" s="1"/>
  <c r="R133" i="5" s="1"/>
  <c r="E133" i="5"/>
  <c r="I132" i="3"/>
  <c r="H132" i="3"/>
  <c r="N133" i="3" l="1"/>
  <c r="P133" i="3" s="1"/>
  <c r="R133" i="3" s="1"/>
  <c r="E133" i="3"/>
  <c r="L133" i="6"/>
  <c r="M133" i="6" s="1"/>
  <c r="O133" i="6" s="1"/>
  <c r="G133" i="6"/>
  <c r="L133" i="4"/>
  <c r="M133" i="4" s="1"/>
  <c r="O133" i="4" s="1"/>
  <c r="G133" i="4"/>
  <c r="L133" i="5"/>
  <c r="M133" i="5" s="1"/>
  <c r="O133" i="5" s="1"/>
  <c r="G133" i="5"/>
  <c r="H133" i="4" l="1"/>
  <c r="I133" i="4" s="1"/>
  <c r="H133" i="5"/>
  <c r="I133" i="5" s="1"/>
  <c r="L133" i="3"/>
  <c r="M133" i="3" s="1"/>
  <c r="O133" i="3" s="1"/>
  <c r="G133" i="3"/>
  <c r="H133" i="6"/>
  <c r="I133" i="6" s="1"/>
  <c r="N134" i="6" l="1"/>
  <c r="P134" i="6" s="1"/>
  <c r="R134" i="6" s="1"/>
  <c r="E134" i="6"/>
  <c r="N134" i="5"/>
  <c r="P134" i="5" s="1"/>
  <c r="R134" i="5" s="1"/>
  <c r="E134" i="5"/>
  <c r="N134" i="4"/>
  <c r="P134" i="4" s="1"/>
  <c r="R134" i="4" s="1"/>
  <c r="E134" i="4"/>
  <c r="H133" i="3"/>
  <c r="I133" i="3" s="1"/>
  <c r="N134" i="3" l="1"/>
  <c r="P134" i="3" s="1"/>
  <c r="R134" i="3" s="1"/>
  <c r="E134" i="3"/>
  <c r="L134" i="5"/>
  <c r="M134" i="5" s="1"/>
  <c r="O134" i="5" s="1"/>
  <c r="G134" i="5"/>
  <c r="L134" i="6"/>
  <c r="M134" i="6" s="1"/>
  <c r="O134" i="6" s="1"/>
  <c r="G134" i="6"/>
  <c r="L134" i="4"/>
  <c r="M134" i="4" s="1"/>
  <c r="O134" i="4" s="1"/>
  <c r="G134" i="4"/>
  <c r="H134" i="4" l="1"/>
  <c r="I134" i="4" s="1"/>
  <c r="H134" i="6"/>
  <c r="I134" i="6" s="1"/>
  <c r="I134" i="5"/>
  <c r="H134" i="5"/>
  <c r="L134" i="3"/>
  <c r="M134" i="3" s="1"/>
  <c r="O134" i="3" s="1"/>
  <c r="G134" i="3"/>
  <c r="N135" i="6" l="1"/>
  <c r="P135" i="6" s="1"/>
  <c r="R135" i="6" s="1"/>
  <c r="E135" i="6"/>
  <c r="N135" i="4"/>
  <c r="P135" i="4" s="1"/>
  <c r="R135" i="4" s="1"/>
  <c r="E135" i="4"/>
  <c r="E135" i="5"/>
  <c r="N135" i="5"/>
  <c r="P135" i="5" s="1"/>
  <c r="R135" i="5" s="1"/>
  <c r="H134" i="3"/>
  <c r="I134" i="3" s="1"/>
  <c r="E135" i="3" l="1"/>
  <c r="N135" i="3"/>
  <c r="P135" i="3" s="1"/>
  <c r="R135" i="3" s="1"/>
  <c r="L135" i="5"/>
  <c r="M135" i="5" s="1"/>
  <c r="O135" i="5" s="1"/>
  <c r="G135" i="5"/>
  <c r="L135" i="4"/>
  <c r="M135" i="4" s="1"/>
  <c r="O135" i="4" s="1"/>
  <c r="G135" i="4"/>
  <c r="L135" i="6"/>
  <c r="M135" i="6" s="1"/>
  <c r="O135" i="6" s="1"/>
  <c r="G135" i="6"/>
  <c r="L135" i="3" l="1"/>
  <c r="M135" i="3" s="1"/>
  <c r="O135" i="3" s="1"/>
  <c r="G135" i="3"/>
  <c r="H135" i="6"/>
  <c r="I135" i="6"/>
  <c r="I135" i="4"/>
  <c r="H135" i="4"/>
  <c r="H135" i="5"/>
  <c r="I135" i="5"/>
  <c r="H135" i="3" l="1"/>
  <c r="I135" i="3" s="1"/>
  <c r="N136" i="4"/>
  <c r="P136" i="4" s="1"/>
  <c r="R136" i="4" s="1"/>
  <c r="E136" i="4"/>
  <c r="N136" i="6"/>
  <c r="P136" i="6" s="1"/>
  <c r="R136" i="6" s="1"/>
  <c r="E136" i="6"/>
  <c r="N136" i="5"/>
  <c r="P136" i="5" s="1"/>
  <c r="R136" i="5" s="1"/>
  <c r="E136" i="5"/>
  <c r="N136" i="3" l="1"/>
  <c r="P136" i="3" s="1"/>
  <c r="R136" i="3" s="1"/>
  <c r="E136" i="3"/>
  <c r="L136" i="6"/>
  <c r="M136" i="6" s="1"/>
  <c r="O136" i="6" s="1"/>
  <c r="E137" i="6"/>
  <c r="G136" i="6"/>
  <c r="L136" i="4"/>
  <c r="M136" i="4" s="1"/>
  <c r="O136" i="4" s="1"/>
  <c r="E137" i="4"/>
  <c r="G136" i="4"/>
  <c r="L136" i="5"/>
  <c r="M136" i="5" s="1"/>
  <c r="O136" i="5" s="1"/>
  <c r="E137" i="5"/>
  <c r="G136" i="5"/>
  <c r="H136" i="4" l="1"/>
  <c r="I136" i="4" s="1"/>
  <c r="L136" i="3"/>
  <c r="M136" i="3" s="1"/>
  <c r="O136" i="3" s="1"/>
  <c r="E137" i="3"/>
  <c r="G136" i="3"/>
  <c r="H136" i="6"/>
  <c r="I136" i="6" s="1"/>
  <c r="I136" i="5"/>
  <c r="H136" i="5"/>
  <c r="H136" i="3" l="1"/>
  <c r="I136" i="3" s="1"/>
</calcChain>
</file>

<file path=xl/sharedStrings.xml><?xml version="1.0" encoding="utf-8"?>
<sst xmlns="http://schemas.openxmlformats.org/spreadsheetml/2006/main" count="276" uniqueCount="72">
  <si>
    <t>NBV at Retirement</t>
  </si>
  <si>
    <t>MC1</t>
  </si>
  <si>
    <t>MC2</t>
  </si>
  <si>
    <t>GH2</t>
  </si>
  <si>
    <t>BR3</t>
  </si>
  <si>
    <t>Total</t>
  </si>
  <si>
    <r>
      <t>Levelized RARR Revenue by Year</t>
    </r>
    <r>
      <rPr>
        <b/>
        <vertAlign val="superscript"/>
        <sz val="11"/>
        <color theme="1"/>
        <rFont val="Calibri"/>
        <family val="2"/>
      </rPr>
      <t>1</t>
    </r>
  </si>
  <si>
    <r>
      <t>Amount in Base Rates</t>
    </r>
    <r>
      <rPr>
        <b/>
        <vertAlign val="superscript"/>
        <sz val="11"/>
        <color theme="1"/>
        <rFont val="Calibri"/>
        <family val="2"/>
      </rPr>
      <t>2</t>
    </r>
  </si>
  <si>
    <t>Return on Rate Base</t>
  </si>
  <si>
    <t>Depreciation</t>
  </si>
  <si>
    <t>Total Amount in Base Rates</t>
  </si>
  <si>
    <t>Amount in Base Rates for 10 Years</t>
  </si>
  <si>
    <t>RARR Net of Amount in Base Rates</t>
  </si>
  <si>
    <t>Net Impact to Customer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</si>
  <si>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RARR does not include decommissioning costs.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</si>
  <si>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>Base rate credit based on amounts embedded in TYE 06/2022 base rate cases.</t>
    </r>
  </si>
  <si>
    <t>Grossed-Up WACC - As Ordered</t>
  </si>
  <si>
    <t>Monthly</t>
  </si>
  <si>
    <t>ROE</t>
  </si>
  <si>
    <t>Equity Percent</t>
  </si>
  <si>
    <t>Monthly Payment</t>
  </si>
  <si>
    <t>Goal Seek E5 Level Payment by Setting Cell G136 to $0</t>
  </si>
  <si>
    <t>Retail Annual Revenue Requirement</t>
  </si>
  <si>
    <t>Effective Tax Rate - As Filed</t>
  </si>
  <si>
    <t>Length of Recovery in Years</t>
  </si>
  <si>
    <t xml:space="preserve">   Total</t>
  </si>
  <si>
    <t>NBV at retirement</t>
  </si>
  <si>
    <t>Line</t>
  </si>
  <si>
    <t>Month</t>
  </si>
  <si>
    <t>Year</t>
  </si>
  <si>
    <t>Additions</t>
  </si>
  <si>
    <t>Carrying Charges</t>
  </si>
  <si>
    <t>Levelized Payment</t>
  </si>
  <si>
    <t>Month End Reg Asset Balance</t>
  </si>
  <si>
    <t>ADIT Balance</t>
  </si>
  <si>
    <t>Balance of Components Subject to Return</t>
  </si>
  <si>
    <t>Revenue</t>
  </si>
  <si>
    <t>Amortization</t>
  </si>
  <si>
    <t>Return</t>
  </si>
  <si>
    <t>Rate Base</t>
  </si>
  <si>
    <t>ROR</t>
  </si>
  <si>
    <t>Equity</t>
  </si>
  <si>
    <t>Net Income</t>
  </si>
  <si>
    <t>Totals</t>
  </si>
  <si>
    <t>TYE 6/2022 13 Mo Ave</t>
  </si>
  <si>
    <t>CWIP</t>
  </si>
  <si>
    <t>Ending Gross Plant</t>
  </si>
  <si>
    <t>Ending Accum Depr</t>
  </si>
  <si>
    <t>Net Book Value</t>
  </si>
  <si>
    <t>ADIT</t>
  </si>
  <si>
    <t>Prorata ADIT</t>
  </si>
  <si>
    <t>Depreciation Expense</t>
  </si>
  <si>
    <t>Weighted Cost of Capital</t>
  </si>
  <si>
    <t>Return on in Rates</t>
  </si>
  <si>
    <t>Total Revenue Requirement in Rates</t>
  </si>
  <si>
    <t>Prorata ADIT Calculation</t>
  </si>
  <si>
    <t>No.</t>
  </si>
  <si>
    <t>Projected Accumulated Deferred Taxes at June 30, 2021</t>
  </si>
  <si>
    <t>Projected Accumulated Deferred Taxes at June 30, 2022</t>
  </si>
  <si>
    <t>Decrease in Accumulated Deferred Taxes for the forward year</t>
  </si>
  <si>
    <t>Quarterly Decrease</t>
  </si>
  <si>
    <t>Proration</t>
  </si>
  <si>
    <t>Balance June 30, 2021</t>
  </si>
  <si>
    <t>July 1- September 30, 2021</t>
  </si>
  <si>
    <t>273/365</t>
  </si>
  <si>
    <t>October 1- December 31, 2021</t>
  </si>
  <si>
    <t>181/365</t>
  </si>
  <si>
    <t>January 1- March 31, 2022</t>
  </si>
  <si>
    <t>91/365</t>
  </si>
  <si>
    <t>April 1- June 30, 2022</t>
  </si>
  <si>
    <t>1/365</t>
  </si>
  <si>
    <t>Pro rata Balance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</si>
</sst>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\(&quot;$&quot;#,##0.0\)"/>
    <numFmt numFmtId="165" formatCode="_(* #,##0.0_);_(* \(#,##0.0\);_(* &quot;-&quot;??_);_(@_)"/>
    <numFmt numFmtId="166" formatCode="0.000%"/>
    <numFmt numFmtId="167" formatCode="_(* #,##0_);_(* \(#,##0\);_(* &quot;-&quot;??_);_(@_)"/>
    <numFmt numFmtId="168" formatCode="[$-409]mmmm\-yy;@"/>
    <numFmt numFmtId="169" formatCode="_(&quot;$&quot;* #,##0_);_(&quot;$&quot;* \(#,##0\);_(&quot;$&quot;* &quot;-&quot;??_);_(@_)"/>
    <numFmt numFmtId="170" formatCode="0.0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2" fillId="0" borderId="2" xfId="0" applyFont="1" applyBorder="1" applyAlignment="1">
      <alignment horizontal="center"/>
    </xf>
    <xf numFmtId="164" fontId="1" fillId="0" borderId="0" xfId="1" applyNumberFormat="1" applyFont="1" applyBorder="1"/>
    <xf numFmtId="0" fontId="0" fillId="0" borderId="0" xfId="0" applyAlignment="1">
      <alignment horizontal="left"/>
    </xf>
    <xf numFmtId="165" fontId="1" fillId="0" borderId="0" xfId="1" applyNumberFormat="1" applyFont="1"/>
    <xf numFmtId="165" fontId="0" fillId="0" borderId="0" xfId="0" applyNumberFormat="1"/>
    <xf numFmtId="0" fontId="0" fillId="0" borderId="0" xfId="0" applyAlignment="1">
      <alignment horizontal="left" indent="1"/>
    </xf>
    <xf numFmtId="164" fontId="1" fillId="0" borderId="3" xfId="1" applyNumberFormat="1" applyFont="1" applyBorder="1"/>
    <xf numFmtId="165" fontId="1" fillId="0" borderId="0" xfId="1" applyNumberFormat="1" applyFont="1" applyBorder="1" applyAlignment="1">
      <alignment horizontal="center"/>
    </xf>
    <xf numFmtId="164" fontId="0" fillId="0" borderId="0" xfId="0" applyNumberFormat="1"/>
    <xf numFmtId="0" fontId="1" fillId="0" borderId="0" xfId="4"/>
    <xf numFmtId="0" fontId="0" fillId="0" borderId="0" xfId="4" applyFont="1"/>
    <xf numFmtId="166" fontId="1" fillId="0" borderId="0" xfId="5" applyNumberFormat="1" applyFont="1" applyFill="1"/>
    <xf numFmtId="0" fontId="5" fillId="0" borderId="0" xfId="4" applyFont="1"/>
    <xf numFmtId="167" fontId="1" fillId="0" borderId="0" xfId="1" applyNumberFormat="1" applyFill="1"/>
    <xf numFmtId="10" fontId="1" fillId="0" borderId="0" xfId="5" applyNumberFormat="1" applyFont="1" applyFill="1"/>
    <xf numFmtId="167" fontId="1" fillId="0" borderId="0" xfId="4" applyNumberFormat="1"/>
    <xf numFmtId="6" fontId="1" fillId="0" borderId="0" xfId="6" applyNumberFormat="1" applyFont="1" applyFill="1"/>
    <xf numFmtId="10" fontId="1" fillId="0" borderId="0" xfId="3" applyNumberFormat="1" applyFont="1" applyFill="1"/>
    <xf numFmtId="167" fontId="1" fillId="0" borderId="0" xfId="1" applyNumberFormat="1" applyFont="1" applyFill="1"/>
    <xf numFmtId="168" fontId="1" fillId="0" borderId="0" xfId="4" applyNumberFormat="1"/>
    <xf numFmtId="169" fontId="6" fillId="0" borderId="0" xfId="2" applyNumberFormat="1" applyFont="1" applyFill="1"/>
    <xf numFmtId="169" fontId="6" fillId="0" borderId="0" xfId="2" applyNumberFormat="1" applyFont="1" applyFill="1" applyBorder="1"/>
    <xf numFmtId="0" fontId="0" fillId="0" borderId="0" xfId="4" quotePrefix="1" applyFont="1"/>
    <xf numFmtId="167" fontId="1" fillId="0" borderId="0" xfId="4" applyNumberFormat="1" applyAlignment="1">
      <alignment horizontal="center"/>
    </xf>
    <xf numFmtId="0" fontId="1" fillId="0" borderId="0" xfId="4" applyAlignment="1">
      <alignment horizontal="center"/>
    </xf>
    <xf numFmtId="169" fontId="6" fillId="0" borderId="0" xfId="2" applyNumberFormat="1" applyFont="1" applyFill="1" applyAlignment="1">
      <alignment horizontal="center"/>
    </xf>
    <xf numFmtId="0" fontId="5" fillId="0" borderId="0" xfId="4" applyFont="1" applyAlignment="1">
      <alignment horizontal="center"/>
    </xf>
    <xf numFmtId="169" fontId="6" fillId="2" borderId="0" xfId="2" applyNumberFormat="1" applyFont="1" applyFill="1" applyAlignment="1">
      <alignment horizontal="center"/>
    </xf>
    <xf numFmtId="170" fontId="1" fillId="0" borderId="0" xfId="5" applyNumberFormat="1" applyFont="1" applyFill="1" applyAlignment="1">
      <alignment horizontal="center"/>
    </xf>
    <xf numFmtId="0" fontId="1" fillId="0" borderId="0" xfId="4" applyAlignment="1">
      <alignment horizontal="center" wrapText="1"/>
    </xf>
    <xf numFmtId="0" fontId="7" fillId="0" borderId="0" xfId="4" applyFont="1" applyAlignment="1">
      <alignment horizontal="center" wrapText="1"/>
    </xf>
    <xf numFmtId="0" fontId="8" fillId="0" borderId="0" xfId="4" applyFont="1" applyAlignment="1">
      <alignment horizontal="center"/>
    </xf>
    <xf numFmtId="167" fontId="8" fillId="0" borderId="0" xfId="1" applyNumberFormat="1" applyFont="1" applyFill="1" applyAlignment="1">
      <alignment horizontal="center"/>
    </xf>
    <xf numFmtId="167" fontId="1" fillId="0" borderId="0" xfId="6" applyNumberFormat="1" applyFont="1" applyFill="1"/>
    <xf numFmtId="167" fontId="7" fillId="0" borderId="0" xfId="6" applyNumberFormat="1" applyFont="1" applyFill="1"/>
    <xf numFmtId="167" fontId="1" fillId="0" borderId="0" xfId="6" applyNumberFormat="1" applyFont="1" applyFill="1" applyBorder="1"/>
    <xf numFmtId="167" fontId="1" fillId="0" borderId="0" xfId="7" applyNumberFormat="1" applyFont="1" applyFill="1"/>
    <xf numFmtId="8" fontId="1" fillId="0" borderId="0" xfId="4" applyNumberFormat="1"/>
    <xf numFmtId="170" fontId="1" fillId="0" borderId="0" xfId="3" applyNumberFormat="1" applyFill="1"/>
    <xf numFmtId="166" fontId="1" fillId="0" borderId="0" xfId="4" applyNumberFormat="1"/>
    <xf numFmtId="167" fontId="1" fillId="0" borderId="0" xfId="8" applyNumberFormat="1" applyFont="1" applyFill="1"/>
    <xf numFmtId="43" fontId="1" fillId="0" borderId="0" xfId="4" applyNumberFormat="1"/>
    <xf numFmtId="8" fontId="5" fillId="0" borderId="0" xfId="4" applyNumberFormat="1" applyFont="1"/>
    <xf numFmtId="170" fontId="1" fillId="0" borderId="0" xfId="5" applyNumberFormat="1" applyFont="1" applyFill="1"/>
    <xf numFmtId="0" fontId="2" fillId="0" borderId="0" xfId="0" applyFont="1"/>
    <xf numFmtId="17" fontId="2" fillId="0" borderId="0" xfId="0" applyNumberFormat="1" applyFont="1" applyAlignment="1">
      <alignment horizontal="center"/>
    </xf>
    <xf numFmtId="167" fontId="0" fillId="0" borderId="0" xfId="1" applyNumberFormat="1" applyFont="1"/>
    <xf numFmtId="167" fontId="2" fillId="0" borderId="4" xfId="0" applyNumberFormat="1" applyFont="1" applyBorder="1"/>
    <xf numFmtId="167" fontId="0" fillId="0" borderId="0" xfId="1" applyNumberFormat="1" applyFont="1" applyFill="1"/>
    <xf numFmtId="167" fontId="2" fillId="0" borderId="3" xfId="0" applyNumberFormat="1" applyFont="1" applyBorder="1"/>
    <xf numFmtId="167" fontId="0" fillId="0" borderId="0" xfId="0" applyNumberFormat="1"/>
    <xf numFmtId="10" fontId="0" fillId="0" borderId="0" xfId="0" applyNumberFormat="1"/>
    <xf numFmtId="10" fontId="0" fillId="0" borderId="0" xfId="3" applyNumberFormat="1" applyFont="1" applyFill="1"/>
    <xf numFmtId="0" fontId="10" fillId="0" borderId="0" xfId="9" applyFont="1" applyAlignment="1">
      <alignment horizontal="center"/>
    </xf>
    <xf numFmtId="0" fontId="9" fillId="0" borderId="0" xfId="9"/>
    <xf numFmtId="37" fontId="9" fillId="0" borderId="0" xfId="9" applyNumberFormat="1"/>
    <xf numFmtId="0" fontId="11" fillId="0" borderId="0" xfId="9" applyFont="1" applyAlignment="1">
      <alignment horizontal="center"/>
    </xf>
    <xf numFmtId="0" fontId="11" fillId="0" borderId="0" xfId="9" applyFont="1"/>
    <xf numFmtId="37" fontId="11" fillId="0" borderId="0" xfId="9" applyNumberFormat="1" applyFont="1" applyAlignment="1">
      <alignment horizontal="center"/>
    </xf>
    <xf numFmtId="0" fontId="9" fillId="0" borderId="0" xfId="9" applyAlignment="1">
      <alignment horizontal="center"/>
    </xf>
    <xf numFmtId="0" fontId="9" fillId="0" borderId="0" xfId="9" applyAlignment="1">
      <alignment horizontal="left"/>
    </xf>
    <xf numFmtId="169" fontId="9" fillId="0" borderId="0" xfId="10" applyNumberFormat="1" applyFont="1" applyAlignment="1">
      <alignment horizontal="right"/>
    </xf>
    <xf numFmtId="0" fontId="11" fillId="0" borderId="0" xfId="9" applyFont="1" applyAlignment="1">
      <alignment horizontal="left"/>
    </xf>
    <xf numFmtId="37" fontId="9" fillId="0" borderId="0" xfId="9" applyNumberFormat="1" applyAlignment="1">
      <alignment horizontal="right"/>
    </xf>
    <xf numFmtId="37" fontId="9" fillId="0" borderId="1" xfId="9" applyNumberFormat="1" applyBorder="1" applyAlignment="1">
      <alignment horizontal="right"/>
    </xf>
    <xf numFmtId="169" fontId="0" fillId="0" borderId="5" xfId="10" applyNumberFormat="1" applyFont="1" applyBorder="1" applyAlignment="1">
      <alignment horizontal="right"/>
    </xf>
    <xf numFmtId="0" fontId="9" fillId="0" borderId="0" xfId="9" quotePrefix="1" applyAlignment="1">
      <alignment horizontal="left"/>
    </xf>
    <xf numFmtId="169" fontId="0" fillId="0" borderId="0" xfId="10" applyNumberFormat="1" applyFont="1" applyAlignment="1">
      <alignment horizontal="right"/>
    </xf>
    <xf numFmtId="37" fontId="9" fillId="0" borderId="0" xfId="9" quotePrefix="1" applyNumberFormat="1" applyAlignment="1">
      <alignment horizontal="center"/>
    </xf>
    <xf numFmtId="0" fontId="1" fillId="0" borderId="0" xfId="11"/>
    <xf numFmtId="0" fontId="2" fillId="0" borderId="1" xfId="0" applyFont="1" applyBorder="1" applyAlignment="1">
      <alignment horizontal="center"/>
    </xf>
    <xf numFmtId="0" fontId="1" fillId="0" borderId="0" xfId="4" applyAlignment="1">
      <alignment horizontal="center"/>
    </xf>
  </cellXfs>
  <cellStyles count="12">
    <cellStyle name="Comma" xfId="1" builtinId="3"/>
    <cellStyle name="Comma 10" xfId="8" xr:uid="{99761D8C-9014-43D8-B1BC-F90350CBD645}"/>
    <cellStyle name="Comma 17" xfId="7" xr:uid="{6D693921-3816-4919-B5D0-35B212A77E16}"/>
    <cellStyle name="Comma 3 10" xfId="6" xr:uid="{F5BA1C35-321A-443E-A8C3-40A8B57F7932}"/>
    <cellStyle name="Currency" xfId="2" builtinId="4"/>
    <cellStyle name="Currency 2" xfId="10" xr:uid="{8BA81693-9701-445D-919E-E3FC9EE563D6}"/>
    <cellStyle name="Normal" xfId="0" builtinId="0"/>
    <cellStyle name="Normal 2 2" xfId="4" xr:uid="{F3790A20-0F9C-43F4-B54D-0A489FC0B3EE}"/>
    <cellStyle name="Normal 2 3 2 2 3" xfId="11" xr:uid="{2EA7964E-6CBB-490C-885F-D89A02237669}"/>
    <cellStyle name="Normal 3" xfId="9" xr:uid="{E791793C-F916-42AF-BED6-A68F84BC0BF1}"/>
    <cellStyle name="Percent" xfId="3" builtinId="5"/>
    <cellStyle name="Percent 2 4" xfId="5" xr:uid="{2BAD171E-AA66-48E3-8036-34AC79C958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SICA1-PC\Kentucky%20Power%202017-00179\TWC\Timesheet\Time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Weekly"/>
      <sheetName val="Comments"/>
      <sheetName val="R12 Load Data Issues"/>
      <sheetName val="R12 Load Data"/>
      <sheetName val="Parameters"/>
      <sheetName val="Office Code Note"/>
      <sheetName val="Sheet1"/>
    </sheetNames>
    <sheetDataSet>
      <sheetData sheetId="0"/>
      <sheetData sheetId="1">
        <row r="1">
          <cell r="A1" t="str">
            <v>Nickname
(must be unique)</v>
          </cell>
        </row>
        <row r="2">
          <cell r="A2" t="str">
            <v>Ad Hoc - Cash Flows</v>
          </cell>
        </row>
        <row r="3">
          <cell r="A3" t="str">
            <v>Ad Hoc - Cost Model Updates</v>
          </cell>
        </row>
        <row r="4">
          <cell r="A4" t="str">
            <v>Ad Hoc - HRA Pricing</v>
          </cell>
        </row>
        <row r="5">
          <cell r="A5" t="str">
            <v>Ad Hoc - OOS</v>
          </cell>
        </row>
        <row r="6">
          <cell r="A6" t="str">
            <v>AEP 2013 - Assets - NQ</v>
          </cell>
        </row>
        <row r="7">
          <cell r="A7" t="str">
            <v>AEP 2013 - Assets - Q</v>
          </cell>
        </row>
        <row r="8">
          <cell r="A8" t="str">
            <v>AEP 2013 - Billing</v>
          </cell>
        </row>
        <row r="9">
          <cell r="A9" t="str">
            <v>AEP 2013 - Data - NonUMWA</v>
          </cell>
        </row>
        <row r="10">
          <cell r="A10" t="str">
            <v>AEP 2013 - Data - NQ</v>
          </cell>
        </row>
        <row r="11">
          <cell r="A11" t="str">
            <v>AEP 2013 - Data - Q</v>
          </cell>
        </row>
        <row r="12">
          <cell r="A12" t="str">
            <v>AEP 2013 - Data - UMWA</v>
          </cell>
        </row>
        <row r="13">
          <cell r="A13" t="str">
            <v>AEP 2013 - Fcast - NonUMWA</v>
          </cell>
        </row>
        <row r="14">
          <cell r="A14" t="str">
            <v>AEP 2013 - Fcast - NQ</v>
          </cell>
        </row>
        <row r="15">
          <cell r="A15" t="str">
            <v>AEP 2013 - Fcast - Q</v>
          </cell>
        </row>
        <row r="16">
          <cell r="A16" t="str">
            <v>AEP 2013 - Fcast - UMWA</v>
          </cell>
        </row>
        <row r="17">
          <cell r="A17" t="str">
            <v>AEP 2013 - Govt</v>
          </cell>
        </row>
        <row r="18">
          <cell r="A18" t="str">
            <v>AEP 2013 - PM</v>
          </cell>
        </row>
        <row r="19">
          <cell r="A19" t="str">
            <v>AEP 2013 - Reports - All</v>
          </cell>
        </row>
        <row r="20">
          <cell r="A20" t="str">
            <v>AEP 2013 - Reports - NQ</v>
          </cell>
        </row>
        <row r="21">
          <cell r="A21" t="str">
            <v>AEP 2013 - Reports - NUMWA</v>
          </cell>
        </row>
        <row r="22">
          <cell r="A22" t="str">
            <v>AEP 2013 - Reports - Q</v>
          </cell>
        </row>
        <row r="23">
          <cell r="A23" t="str">
            <v>AEP 2013 - Reports - UMWA</v>
          </cell>
        </row>
        <row r="24">
          <cell r="A24" t="str">
            <v>AEP 2013 - Results - NonUMWA</v>
          </cell>
        </row>
        <row r="25">
          <cell r="A25" t="str">
            <v>AEP 2013 - Results - NonUMWA - old</v>
          </cell>
        </row>
        <row r="26">
          <cell r="A26" t="str">
            <v>AEP 2013 - Results - NQ</v>
          </cell>
        </row>
        <row r="27">
          <cell r="A27" t="str">
            <v>AEP 2013 - Results - Q</v>
          </cell>
        </row>
        <row r="28">
          <cell r="A28" t="str">
            <v>AEP 2013 - Results - UMWA</v>
          </cell>
        </row>
        <row r="29">
          <cell r="A29" t="str">
            <v>AEP 2013 - YED - All</v>
          </cell>
        </row>
        <row r="30">
          <cell r="A30" t="str">
            <v>AEP 2013 - YED - NQ</v>
          </cell>
        </row>
        <row r="31">
          <cell r="A31" t="str">
            <v>AEP 2013 - YED - NUMWA</v>
          </cell>
        </row>
        <row r="32">
          <cell r="A32" t="str">
            <v>AEP 2013 - YED - Q</v>
          </cell>
        </row>
        <row r="33">
          <cell r="A33" t="str">
            <v>AEP 2013 - YED - UMWA</v>
          </cell>
        </row>
        <row r="34">
          <cell r="A34" t="str">
            <v>AEP Ad Hoc - Analysis/Results Dev</v>
          </cell>
        </row>
        <row r="35">
          <cell r="A35" t="str">
            <v>AEP Ad Hoc - Data/ Forecast / Allocation</v>
          </cell>
        </row>
        <row r="36">
          <cell r="A36" t="str">
            <v>AEP Ad Hoc 1</v>
          </cell>
        </row>
        <row r="37">
          <cell r="A37" t="str">
            <v>AEP Ad Hoc 10- Data Conversion - PRW</v>
          </cell>
        </row>
        <row r="38">
          <cell r="A38" t="str">
            <v>AEP Ad Hoc 2 - new BU disclosure</v>
          </cell>
        </row>
        <row r="39">
          <cell r="A39" t="str">
            <v>AEP Ad Hoc 3 - Plan Design / Cost Savings</v>
          </cell>
        </row>
        <row r="40">
          <cell r="A40" t="str">
            <v>AEP Ad Hoc 4- TWIS</v>
          </cell>
        </row>
        <row r="41">
          <cell r="A41" t="str">
            <v>AEP Ad Hoc 5</v>
          </cell>
        </row>
        <row r="42">
          <cell r="A42" t="str">
            <v>AEP Ad Hoc 6 - Data Questions - Pension</v>
          </cell>
        </row>
        <row r="43">
          <cell r="A43" t="str">
            <v>AEP Ad Hoc 7 - Month-End Liabs</v>
          </cell>
        </row>
        <row r="44">
          <cell r="A44" t="str">
            <v>AEP Ad Hoc 8 - Data Conversion - Pension</v>
          </cell>
        </row>
        <row r="45">
          <cell r="A45" t="str">
            <v>AEP Ad Hoc 9 - Data Questions - PRW</v>
          </cell>
        </row>
        <row r="46">
          <cell r="A46" t="str">
            <v>AEP Ad Hoc- Billing &amp; Fin Mgt/ Auditors Request</v>
          </cell>
        </row>
        <row r="47">
          <cell r="A47" t="str">
            <v>AEP Ad Hoc- Proj Plan &amp; Proj Mgt</v>
          </cell>
        </row>
        <row r="48">
          <cell r="A48" t="str">
            <v>AEP Liability Conversion</v>
          </cell>
        </row>
        <row r="49">
          <cell r="A49" t="str">
            <v>Reporting &amp; Meetings</v>
          </cell>
        </row>
        <row r="50">
          <cell r="A50" t="str">
            <v>Barton Adhoc</v>
          </cell>
        </row>
        <row r="51">
          <cell r="A51" t="str">
            <v>Barton AFN</v>
          </cell>
        </row>
        <row r="52">
          <cell r="A52" t="str">
            <v>Barton Assets</v>
          </cell>
        </row>
        <row r="53">
          <cell r="A53" t="str">
            <v>Barton Assumption Setting</v>
          </cell>
        </row>
        <row r="54">
          <cell r="A54" t="str">
            <v>Barton Calcs &amp; Results Dev</v>
          </cell>
        </row>
        <row r="55">
          <cell r="A55" t="str">
            <v>Barton Data</v>
          </cell>
        </row>
        <row r="56">
          <cell r="A56" t="str">
            <v>Barton Forecasting</v>
          </cell>
        </row>
        <row r="57">
          <cell r="A57" t="str">
            <v>Barton Proj Plan &amp; Proj Mgt</v>
          </cell>
        </row>
        <row r="58">
          <cell r="A58" t="str">
            <v>Barton Report Prep &amp; Deliv</v>
          </cell>
        </row>
        <row r="59">
          <cell r="A59" t="str">
            <v>Barton Year-End Disclosure</v>
          </cell>
        </row>
        <row r="60">
          <cell r="A60" t="str">
            <v>Bayer - November Meeting LER</v>
          </cell>
        </row>
        <row r="61">
          <cell r="A61" t="str">
            <v>Bayer audit code</v>
          </cell>
        </row>
        <row r="62">
          <cell r="A62" t="str">
            <v>Bayer Proj Plan &amp; Proj Mgt</v>
          </cell>
        </row>
        <row r="63">
          <cell r="A63" t="str">
            <v>Bayer YED Disclosure</v>
          </cell>
        </row>
        <row r="64">
          <cell r="A64" t="str">
            <v>LTD Valuation</v>
          </cell>
        </row>
        <row r="65">
          <cell r="A65" t="str">
            <v>Bridgestone - Data Clean Up</v>
          </cell>
        </row>
        <row r="66">
          <cell r="A66" t="str">
            <v>2016 Asset</v>
          </cell>
        </row>
        <row r="67">
          <cell r="A67" t="str">
            <v>2016 Billing/Invoicing</v>
          </cell>
        </row>
        <row r="68">
          <cell r="A68" t="str">
            <v>2016 Claims</v>
          </cell>
        </row>
        <row r="69">
          <cell r="A69" t="str">
            <v>2016 Client Deliverables (including YED 2015 Reports)</v>
          </cell>
        </row>
        <row r="70">
          <cell r="A70" t="str">
            <v>2016 Forecasts/Channel Updates</v>
          </cell>
        </row>
        <row r="71">
          <cell r="A71" t="str">
            <v>2016 Government Forms</v>
          </cell>
        </row>
        <row r="72">
          <cell r="A72" t="str">
            <v>2016 In Scope Data</v>
          </cell>
        </row>
        <row r="73">
          <cell r="A73" t="str">
            <v>2016 N/A</v>
          </cell>
        </row>
        <row r="74">
          <cell r="A74" t="str">
            <v>2016 New Business</v>
          </cell>
        </row>
        <row r="75">
          <cell r="A75" t="str">
            <v>2016 Programming/Liability/Results</v>
          </cell>
        </row>
        <row r="76">
          <cell r="A76" t="str">
            <v>2016 Project management</v>
          </cell>
        </row>
        <row r="77">
          <cell r="A77" t="str">
            <v>2017 Assets</v>
          </cell>
        </row>
        <row r="78">
          <cell r="A78" t="str">
            <v>2017 Billing/Invoicing</v>
          </cell>
        </row>
        <row r="79">
          <cell r="A79" t="str">
            <v>2017 Claims</v>
          </cell>
        </row>
        <row r="80">
          <cell r="A80" t="str">
            <v>2017 Client Deliverables</v>
          </cell>
        </row>
        <row r="81">
          <cell r="A81" t="str">
            <v>2017 DO NOT USE - For YED2017</v>
          </cell>
        </row>
        <row r="82">
          <cell r="A82" t="str">
            <v>2017 Forecasts/Channel Updates</v>
          </cell>
        </row>
        <row r="83">
          <cell r="A83" t="str">
            <v>2017 Government Forms</v>
          </cell>
        </row>
        <row r="84">
          <cell r="A84" t="str">
            <v>2017 In Scope Data</v>
          </cell>
        </row>
        <row r="85">
          <cell r="A85" t="str">
            <v>2017 N/A</v>
          </cell>
        </row>
        <row r="86">
          <cell r="A86" t="str">
            <v>2017 Non Trust Adhoc Code 1 (Shared Services)</v>
          </cell>
        </row>
        <row r="87">
          <cell r="A87" t="str">
            <v>2017 Non Trust Adhoc Code 2 (Scott Sullivan)</v>
          </cell>
        </row>
        <row r="88">
          <cell r="A88" t="str">
            <v>2017 Non Trust Adhoc Code 3 (Pam deVeer)</v>
          </cell>
        </row>
        <row r="89">
          <cell r="A89" t="str">
            <v>2017 Non Trust Adhoc Code 4 (Dave Yurmuth)</v>
          </cell>
        </row>
        <row r="90">
          <cell r="A90" t="str">
            <v>2017 Programming/Liabilities/Results</v>
          </cell>
        </row>
        <row r="91">
          <cell r="A91" t="str">
            <v>2017 Trust Adhoc Code</v>
          </cell>
        </row>
        <row r="92">
          <cell r="A92" t="str">
            <v>Auditor's request</v>
          </cell>
        </row>
        <row r="93">
          <cell r="A93" t="str">
            <v>Auditor's request 2016</v>
          </cell>
        </row>
        <row r="94">
          <cell r="A94" t="str">
            <v>BAI Experience Study</v>
          </cell>
        </row>
        <row r="95">
          <cell r="A95" t="str">
            <v>BAI Liability Conversion</v>
          </cell>
        </row>
        <row r="96">
          <cell r="A96" t="str">
            <v xml:space="preserve">BAI Project Management </v>
          </cell>
        </row>
        <row r="97">
          <cell r="A97" t="str">
            <v>BAI Section 199</v>
          </cell>
        </row>
        <row r="98">
          <cell r="A98" t="str">
            <v>Bridgestone 5-year age bracket counts</v>
          </cell>
        </row>
        <row r="99">
          <cell r="A99" t="str">
            <v>Bridgestone Data Process</v>
          </cell>
        </row>
        <row r="100">
          <cell r="A100" t="str">
            <v>BSAM - Shutdown Scenarios</v>
          </cell>
        </row>
        <row r="101">
          <cell r="A101" t="str">
            <v>Data Coversion</v>
          </cell>
        </row>
        <row r="102">
          <cell r="A102" t="str">
            <v>Disclosure Exhibits and Ratelinks for YED 2016</v>
          </cell>
        </row>
        <row r="103">
          <cell r="A103" t="str">
            <v>Forcasting</v>
          </cell>
        </row>
        <row r="104">
          <cell r="A104" t="str">
            <v>Liability and Results</v>
          </cell>
        </row>
        <row r="105">
          <cell r="A105" t="str">
            <v>Non-Billable Work</v>
          </cell>
        </row>
        <row r="106">
          <cell r="A106" t="str">
            <v>Plan Design Pricing</v>
          </cell>
        </row>
        <row r="107">
          <cell r="A107" t="str">
            <v>Chargeurs Adhoc (any task code, just comment)</v>
          </cell>
        </row>
        <row r="108">
          <cell r="A108" t="str">
            <v>Chargeurs Assets</v>
          </cell>
        </row>
        <row r="109">
          <cell r="A109" t="str">
            <v>Chargeurs Assumptions</v>
          </cell>
        </row>
        <row r="110">
          <cell r="A110" t="str">
            <v>Chargeurs Auditors</v>
          </cell>
        </row>
        <row r="111">
          <cell r="A111" t="str">
            <v>Chargeurs Claims analysis</v>
          </cell>
        </row>
        <row r="112">
          <cell r="A112" t="str">
            <v>Chargeurs Data</v>
          </cell>
        </row>
        <row r="113">
          <cell r="A113" t="str">
            <v>Chargeurs Forecasts</v>
          </cell>
        </row>
        <row r="114">
          <cell r="A114" t="str">
            <v>Chargeurs Government forms (PBGC, AFN, 5500, etc.)</v>
          </cell>
        </row>
        <row r="115">
          <cell r="A115" t="str">
            <v>Chargeurs Liabilitites, results</v>
          </cell>
        </row>
        <row r="116">
          <cell r="A116" t="str">
            <v>Chargeurs Miscellaneous (include comment)</v>
          </cell>
        </row>
        <row r="117">
          <cell r="A117" t="str">
            <v>Chargeurs Project Management</v>
          </cell>
        </row>
        <row r="118">
          <cell r="A118" t="str">
            <v>Chargeurs Reports, presentations</v>
          </cell>
        </row>
        <row r="119">
          <cell r="A119" t="str">
            <v>Chargeurs YED</v>
          </cell>
        </row>
        <row r="120">
          <cell r="A120" t="str">
            <v>OLD Benefit Calculation/Data</v>
          </cell>
        </row>
        <row r="121">
          <cell r="A121" t="str">
            <v>OLD Chargeurs Project Management</v>
          </cell>
        </row>
        <row r="122">
          <cell r="A122" t="str">
            <v>OLD Charguers Disclosure</v>
          </cell>
        </row>
        <row r="123">
          <cell r="A123" t="str">
            <v>OLD General Non-billable</v>
          </cell>
        </row>
        <row r="124">
          <cell r="A124" t="str">
            <v>OLD RP2014 Mortality Study/ Report and Mtg</v>
          </cell>
        </row>
        <row r="125">
          <cell r="A125" t="str">
            <v>OLD Valuation Report/ Results Dev</v>
          </cell>
        </row>
        <row r="126">
          <cell r="A126" t="str">
            <v>OLD Valuation with BLS</v>
          </cell>
        </row>
        <row r="127">
          <cell r="A127" t="str">
            <v>Plan Termination Study</v>
          </cell>
        </row>
        <row r="128">
          <cell r="A128" t="str">
            <v>Covestro audit code</v>
          </cell>
        </row>
        <row r="129">
          <cell r="A129" t="str">
            <v>YED disclosure/IAS19</v>
          </cell>
        </row>
        <row r="130">
          <cell r="A130" t="str">
            <v>Ad Hoc 2</v>
          </cell>
        </row>
        <row r="131">
          <cell r="A131" t="str">
            <v>Ad Hoc 3</v>
          </cell>
        </row>
        <row r="132">
          <cell r="A132" t="str">
            <v>Assets</v>
          </cell>
        </row>
        <row r="133">
          <cell r="A133" t="str">
            <v>Assumption Setting</v>
          </cell>
        </row>
        <row r="134">
          <cell r="A134" t="str">
            <v>Auditor Data Listing</v>
          </cell>
        </row>
        <row r="135">
          <cell r="A135" t="str">
            <v>Calcs &amp; Results Dev</v>
          </cell>
        </row>
        <row r="136">
          <cell r="A136" t="str">
            <v>Claim Analysis &amp; Dev</v>
          </cell>
        </row>
        <row r="137">
          <cell r="A137" t="str">
            <v>Data</v>
          </cell>
        </row>
        <row r="138">
          <cell r="A138" t="str">
            <v>Eramet New Business</v>
          </cell>
        </row>
        <row r="139">
          <cell r="A139" t="str">
            <v>Fix Fee Project - Val and Gov Forms</v>
          </cell>
        </row>
        <row r="140">
          <cell r="A140" t="str">
            <v>Forecasting</v>
          </cell>
        </row>
        <row r="141">
          <cell r="A141" t="str">
            <v>IAS19 work/YED disclosure</v>
          </cell>
        </row>
        <row r="142">
          <cell r="A142" t="str">
            <v>Report Prepare and Deliver</v>
          </cell>
        </row>
        <row r="143">
          <cell r="A143" t="str">
            <v>Team management meeting</v>
          </cell>
        </row>
        <row r="144">
          <cell r="A144" t="str">
            <v>First Fin Fixed Fee - Adhoc 1</v>
          </cell>
        </row>
        <row r="145">
          <cell r="A145" t="str">
            <v>First Fin Fixed Fee - Adhoc 2</v>
          </cell>
        </row>
        <row r="146">
          <cell r="A146" t="str">
            <v>First Fin Fixed Fee - Adhoc 3</v>
          </cell>
        </row>
        <row r="147">
          <cell r="A147" t="str">
            <v>First Fin Fixed Fee - Assets</v>
          </cell>
        </row>
        <row r="148">
          <cell r="A148" t="str">
            <v>First Fin Fixed Fee - Assumption Setting</v>
          </cell>
        </row>
        <row r="149">
          <cell r="A149" t="str">
            <v>First Fin Fixed Fee - Calcs &amp; Results Dev</v>
          </cell>
        </row>
        <row r="150">
          <cell r="A150" t="str">
            <v>First Fin Fixed Fee - Claim Analysis &amp; Dev</v>
          </cell>
        </row>
        <row r="151">
          <cell r="A151" t="str">
            <v>First Fin Fixed Fee - Data</v>
          </cell>
        </row>
        <row r="152">
          <cell r="A152" t="str">
            <v>First Fin Fixed Fee - Forecasting</v>
          </cell>
        </row>
        <row r="153">
          <cell r="A153" t="str">
            <v>First Fin Fixed Fee - Report Prep &amp; Deliv</v>
          </cell>
        </row>
        <row r="154">
          <cell r="A154" t="str">
            <v>First Fin Fixed Fee - Year-end Disclosure</v>
          </cell>
        </row>
        <row r="155">
          <cell r="A155" t="str">
            <v>First Fin OOS - Adhoc 1</v>
          </cell>
        </row>
        <row r="156">
          <cell r="A156" t="str">
            <v>First Fin OOS - Adhoc 2</v>
          </cell>
        </row>
        <row r="157">
          <cell r="A157" t="str">
            <v>First Fin OOS - Adhoc 3</v>
          </cell>
        </row>
        <row r="158">
          <cell r="A158" t="str">
            <v>First Fin OOS - Analysis/Results Dev</v>
          </cell>
        </row>
        <row r="159">
          <cell r="A159" t="str">
            <v>First Fin OOS - Data</v>
          </cell>
        </row>
        <row r="160">
          <cell r="A160" t="str">
            <v>First Fin OOS - Reporting &amp; Meetings</v>
          </cell>
        </row>
        <row r="161">
          <cell r="A161" t="str">
            <v>Mortality Creditbility Tool</v>
          </cell>
        </row>
        <row r="162">
          <cell r="A162" t="str">
            <v>Materion Non-Trust 01.01-NB.New Business</v>
          </cell>
        </row>
        <row r="163">
          <cell r="A163" t="str">
            <v>Materion Non-Trust 01.02-NB.Other NonBillable</v>
          </cell>
        </row>
        <row r="164">
          <cell r="A164" t="str">
            <v>Materion Non-Trust 02.00-Billing &amp; Fin Mgt</v>
          </cell>
        </row>
        <row r="165">
          <cell r="A165" t="str">
            <v>Materion Non-Trust 03.00-Proj Plan &amp; Proj Mgt</v>
          </cell>
        </row>
        <row r="166">
          <cell r="A166" t="str">
            <v>Materion Non-Trust 04.01-Data</v>
          </cell>
        </row>
        <row r="167">
          <cell r="A167" t="str">
            <v>Materion Non-Trust 04.02-Assumption Setting</v>
          </cell>
        </row>
        <row r="168">
          <cell r="A168" t="str">
            <v>Materion Non-Trust 04.03-Assets</v>
          </cell>
        </row>
        <row r="169">
          <cell r="A169" t="str">
            <v>Materion Non-Trust 04.04-Claim Analysis &amp; Dev</v>
          </cell>
        </row>
        <row r="170">
          <cell r="A170" t="str">
            <v>Materion Non-Trust 04.05-Calcs &amp; Results Dev</v>
          </cell>
        </row>
        <row r="171">
          <cell r="A171" t="str">
            <v>Materion Non-Trust 04.06-Report Prep &amp; Deliv</v>
          </cell>
        </row>
        <row r="172">
          <cell r="A172" t="str">
            <v>Materion Non-Trust 04.07-Forecasting</v>
          </cell>
        </row>
        <row r="173">
          <cell r="A173" t="str">
            <v>Materion Non-Trust 04.08-Year-End Disclosure</v>
          </cell>
        </row>
        <row r="174">
          <cell r="A174" t="str">
            <v>Materion Non-Trust 04.09-Ad Hoc 1</v>
          </cell>
        </row>
        <row r="175">
          <cell r="A175" t="str">
            <v>Materion Non-Trust 04.10-Ad Hoc 2</v>
          </cell>
        </row>
        <row r="176">
          <cell r="A176" t="str">
            <v>Materion Non-Trust 04.11-Ad Hoc 3</v>
          </cell>
        </row>
        <row r="177">
          <cell r="A177" t="str">
            <v>Materion OOS 01.01-NB.New Business</v>
          </cell>
        </row>
        <row r="178">
          <cell r="A178" t="str">
            <v>Materion OOS 01.02-NB.Other NonBillable</v>
          </cell>
        </row>
        <row r="179">
          <cell r="A179" t="str">
            <v>Materion OOS 02.00-Billing &amp; Fin Mgt</v>
          </cell>
        </row>
        <row r="180">
          <cell r="A180" t="str">
            <v>Materion OOS 03.00-Proj Plan &amp; Proj Mgt</v>
          </cell>
        </row>
        <row r="181">
          <cell r="A181" t="str">
            <v>Materion OOS 04.01-Data</v>
          </cell>
        </row>
        <row r="182">
          <cell r="A182" t="str">
            <v>Materion OOS 04.02-Assumption Setting</v>
          </cell>
        </row>
        <row r="183">
          <cell r="A183" t="str">
            <v>Materion OOS 04.03-Assets</v>
          </cell>
        </row>
        <row r="184">
          <cell r="A184" t="str">
            <v>Materion OOS 04.04-Claim Analysis &amp; Dev</v>
          </cell>
        </row>
        <row r="185">
          <cell r="A185" t="str">
            <v>Materion OOS 04.05-Calcs &amp; Results Dev (Disc Dis mort)</v>
          </cell>
        </row>
        <row r="186">
          <cell r="A186" t="str">
            <v>Materion OOS 04.06-Report Prep &amp; Deliv</v>
          </cell>
        </row>
        <row r="187">
          <cell r="A187" t="str">
            <v>Materion OOS 04.07-Forecasting</v>
          </cell>
        </row>
        <row r="188">
          <cell r="A188" t="str">
            <v>Materion OOS 04.08-Year-End Disclosure</v>
          </cell>
        </row>
        <row r="189">
          <cell r="A189" t="str">
            <v>Materion OOS 04.09-Ad Hoc 1 (LS factors)</v>
          </cell>
        </row>
        <row r="190">
          <cell r="A190" t="str">
            <v>Materion OOS 04.10-Ad Hoc 2 (gov forms)</v>
          </cell>
        </row>
        <row r="191">
          <cell r="A191" t="str">
            <v>Materion OOS 04.11-Ad Hoc 3 (plan freeze/plan design)</v>
          </cell>
        </row>
        <row r="192">
          <cell r="A192" t="str">
            <v>Materion Trust 01.01-NB.New Business</v>
          </cell>
        </row>
        <row r="193">
          <cell r="A193" t="str">
            <v>Materion Trust 01.02-NB.Other NonBillable</v>
          </cell>
        </row>
        <row r="194">
          <cell r="A194" t="str">
            <v>Materion Trust 02.00-Billing &amp; Fin Mgt</v>
          </cell>
        </row>
        <row r="195">
          <cell r="A195" t="str">
            <v>Materion Trust 03.00-Proj Plan &amp; Proj Mgt</v>
          </cell>
        </row>
        <row r="196">
          <cell r="A196" t="str">
            <v>Materion Trust 04.01-FY Budget &amp; Target</v>
          </cell>
        </row>
        <row r="197">
          <cell r="A197" t="str">
            <v>Materion Trust 04.02-Flex Pricing</v>
          </cell>
        </row>
        <row r="198">
          <cell r="A198" t="str">
            <v>Materion Trust 04.03-Strategy/LT Planning</v>
          </cell>
        </row>
        <row r="199">
          <cell r="A199" t="str">
            <v>Materion Trust 04.04-Other/Miscellaneous</v>
          </cell>
        </row>
        <row r="200">
          <cell r="A200" t="str">
            <v>Materion Trust 04.05-Calcs &amp; Results Dev</v>
          </cell>
        </row>
        <row r="201">
          <cell r="A201" t="str">
            <v>Materion Trust 04.06-Report Prep &amp; Deliv</v>
          </cell>
        </row>
        <row r="202">
          <cell r="A202" t="str">
            <v>Materion Trust 04.07-Forecasting</v>
          </cell>
        </row>
        <row r="203">
          <cell r="A203" t="str">
            <v>Materion Trust 04.08-Year-End Disclosure</v>
          </cell>
        </row>
        <row r="204">
          <cell r="A204" t="str">
            <v>Materion Trust 04.09-Ad Hoc 1</v>
          </cell>
        </row>
        <row r="205">
          <cell r="A205" t="str">
            <v>Materion Trust 04.10-Ad Hoc 2</v>
          </cell>
        </row>
        <row r="206">
          <cell r="A206" t="str">
            <v>Materion Trust 04.11-Ad Hoc 3</v>
          </cell>
        </row>
        <row r="207">
          <cell r="A207" t="str">
            <v>2014 Disclosure</v>
          </cell>
        </row>
        <row r="208">
          <cell r="A208" t="str">
            <v>NG - Inactive CAS Payment</v>
          </cell>
        </row>
        <row r="209">
          <cell r="A209" t="str">
            <v>SRIP SWIFT 4</v>
          </cell>
        </row>
        <row r="210">
          <cell r="A210" t="str">
            <v>OPEB Valuation</v>
          </cell>
        </row>
        <row r="211">
          <cell r="A211" t="str">
            <v>Billing and Filing Mgt</v>
          </cell>
        </row>
        <row r="212">
          <cell r="A212" t="str">
            <v>Calculation &amp; Results Dev</v>
          </cell>
        </row>
        <row r="213">
          <cell r="A213" t="str">
            <v>Calculator update</v>
          </cell>
        </row>
        <row r="214">
          <cell r="A214" t="str">
            <v>New Business</v>
          </cell>
        </row>
        <row r="215">
          <cell r="A215" t="str">
            <v>Other NonBillable</v>
          </cell>
        </row>
        <row r="216">
          <cell r="A216" t="str">
            <v>Premier Asset</v>
          </cell>
        </row>
        <row r="217">
          <cell r="A217" t="str">
            <v>Premier Assumption Setting</v>
          </cell>
        </row>
        <row r="218">
          <cell r="A218" t="str">
            <v>Premier Claim Analysis &amp; Dev</v>
          </cell>
        </row>
        <row r="219">
          <cell r="A219" t="str">
            <v>Premier Data Process</v>
          </cell>
        </row>
        <row r="220">
          <cell r="A220" t="str">
            <v>Project Management</v>
          </cell>
        </row>
        <row r="221">
          <cell r="A221" t="str">
            <v>Reports and Projections</v>
          </cell>
        </row>
        <row r="222">
          <cell r="A222" t="str">
            <v>SWIFT</v>
          </cell>
        </row>
        <row r="223">
          <cell r="A223" t="str">
            <v>Valuation</v>
          </cell>
        </row>
        <row r="224">
          <cell r="A224" t="str">
            <v>Weldon</v>
          </cell>
        </row>
        <row r="225">
          <cell r="A225" t="str">
            <v>Salem BLS</v>
          </cell>
        </row>
        <row r="226">
          <cell r="A226" t="str">
            <v>LTD OOS</v>
          </cell>
        </row>
        <row r="227">
          <cell r="A227" t="str">
            <v>PRW OOS</v>
          </cell>
        </row>
        <row r="228">
          <cell r="A228" t="str">
            <v>The Osborn Ad Hoc 1</v>
          </cell>
        </row>
        <row r="229">
          <cell r="A229" t="str">
            <v>The Osborn Ad Hoc 2</v>
          </cell>
        </row>
        <row r="230">
          <cell r="A230" t="str">
            <v>The Osborn Ad Hoc 3</v>
          </cell>
        </row>
        <row r="231">
          <cell r="A231" t="str">
            <v>The Osborn Asset</v>
          </cell>
        </row>
        <row r="232">
          <cell r="A232" t="str">
            <v>The Osborn Assumption Setting</v>
          </cell>
        </row>
        <row r="233">
          <cell r="A233" t="str">
            <v>The Osborn Calcs &amp; Results Dev</v>
          </cell>
        </row>
        <row r="234">
          <cell r="A234" t="str">
            <v>The Osborn Claim Analysis &amp; Dev</v>
          </cell>
        </row>
        <row r="235">
          <cell r="A235" t="str">
            <v>The Osborn Data</v>
          </cell>
        </row>
        <row r="236">
          <cell r="A236" t="str">
            <v>The Osborn Forecasting</v>
          </cell>
        </row>
        <row r="237">
          <cell r="A237" t="str">
            <v>The Osborn Proj Plan &amp; Proj Mgt (Expense)</v>
          </cell>
        </row>
        <row r="238">
          <cell r="A238" t="str">
            <v>The Osborn Reports and Deliverables</v>
          </cell>
        </row>
        <row r="239">
          <cell r="A239" t="str">
            <v>The Osborn Year-End Disclosure</v>
          </cell>
        </row>
        <row r="240">
          <cell r="A240" t="str">
            <v>Data verification collecting changes</v>
          </cell>
        </row>
        <row r="241">
          <cell r="A241" t="str">
            <v xml:space="preserve">Data Verification Data Support </v>
          </cell>
        </row>
        <row r="242">
          <cell r="A242" t="str">
            <v>Dawson postret death processing</v>
          </cell>
        </row>
        <row r="243">
          <cell r="A243" t="str">
            <v>Disclosre work related to Pioneer (Stub Period/ rollforward sheet)</v>
          </cell>
        </row>
        <row r="244">
          <cell r="A244" t="str">
            <v>Fix Fee - Annual Funding Notices</v>
          </cell>
        </row>
        <row r="245">
          <cell r="A245" t="str">
            <v>Fix Fee - ASC 965 OPEB Bargaining Plan Due to VEBA Funding</v>
          </cell>
        </row>
        <row r="246">
          <cell r="A246" t="str">
            <v>Fix Fee - Bargaining Plan Surviving Spouses Annuity Equv/Min Distrib</v>
          </cell>
        </row>
        <row r="247">
          <cell r="A247" t="str">
            <v>Fix Fee - BOND: Link  Pension + OPEB  (1 iteration and report)</v>
          </cell>
        </row>
        <row r="248">
          <cell r="A248" t="str">
            <v>Fix Fee - Changing Quantify Data Process</v>
          </cell>
        </row>
        <row r="249">
          <cell r="A249" t="str">
            <v>Fix Fee - Counts for PBGC/Form 5500</v>
          </cell>
        </row>
        <row r="250">
          <cell r="A250" t="str">
            <v>Fix Fee - Data Request (Pension + OPEB)</v>
          </cell>
        </row>
        <row r="251">
          <cell r="A251" t="str">
            <v>Fix Fee - Disclosure Planning Meeting (Pension + OPEB)</v>
          </cell>
        </row>
        <row r="252">
          <cell r="A252" t="str">
            <v>Fix Fee - Elections - PPA Assumptions and Credit Balance</v>
          </cell>
        </row>
        <row r="253">
          <cell r="A253" t="str">
            <v>Fix Fee - Forecaster - January Update for assets, discount rate and benefit payments</v>
          </cell>
        </row>
        <row r="254">
          <cell r="A254" t="str">
            <v>Fix Fee - Forecaster - June Update for census and val results</v>
          </cell>
        </row>
        <row r="255">
          <cell r="A255" t="str">
            <v>Fix Fee - fxAct Software Update</v>
          </cell>
        </row>
        <row r="256">
          <cell r="A256" t="str">
            <v>Fix Fee - Internal General Valuation Planning (see separate code for External Val Planning Mtg at Timken)</v>
          </cell>
        </row>
        <row r="257">
          <cell r="A257" t="str">
            <v>Fix Fee - Notify Union of Actuarial Assumptions Used for Bargaining Plan benefit calculations</v>
          </cell>
        </row>
        <row r="258">
          <cell r="A258" t="str">
            <v>Fix Fee - OPEB Allocations</v>
          </cell>
        </row>
        <row r="259">
          <cell r="A259" t="str">
            <v>Fix Fee - OPEB Disclosure</v>
          </cell>
        </row>
        <row r="260">
          <cell r="A260" t="str">
            <v>Fix Fee - OPEB Expense Valuation (data work / expense current year / 5 year expense projection)</v>
          </cell>
        </row>
        <row r="261">
          <cell r="A261" t="str">
            <v>Fix Fee - OPEB Updated Expense - January</v>
          </cell>
        </row>
        <row r="262">
          <cell r="A262" t="str">
            <v>Fix Fee - PBGC Electronic Filing</v>
          </cell>
        </row>
        <row r="263">
          <cell r="A263" t="str">
            <v>Fix Fee - Pension - 5 year projection cash funding</v>
          </cell>
        </row>
        <row r="264">
          <cell r="A264" t="str">
            <v>Fix Fee - Pension - 5 year projection pension expense</v>
          </cell>
        </row>
        <row r="265">
          <cell r="A265" t="str">
            <v>Fix Fee - Pension - Current Year Expense (includes expense reconciliation)</v>
          </cell>
        </row>
        <row r="266">
          <cell r="A266" t="str">
            <v>Fix Fee - Pension - Current Year Funding Valuation (including report)</v>
          </cell>
        </row>
        <row r="267">
          <cell r="A267" t="str">
            <v>Fix Fee - Pension - Data Work (In Scope - see separate code for Changing Quantify Data Process)</v>
          </cell>
        </row>
        <row r="268">
          <cell r="A268" t="str">
            <v>Fix Fee - Pension - Gain/Loss Analysis</v>
          </cell>
        </row>
        <row r="269">
          <cell r="A269" t="str">
            <v>Fix Fee - Pension Allocations</v>
          </cell>
        </row>
        <row r="270">
          <cell r="A270" t="str">
            <v>Fix Fee - Pension Census Upload for Plan Auditors</v>
          </cell>
        </row>
        <row r="271">
          <cell r="A271" t="str">
            <v>Fix Fee - Pension Disclosure</v>
          </cell>
        </row>
        <row r="272">
          <cell r="A272" t="str">
            <v>Fix Fee - Relative Value Notices Update</v>
          </cell>
        </row>
        <row r="273">
          <cell r="A273" t="str">
            <v>Fix Fee - Schedules SB</v>
          </cell>
        </row>
        <row r="274">
          <cell r="A274" t="str">
            <v>Fix Fee - Update Spreadsheet to Allocate Cash Contribution</v>
          </cell>
        </row>
        <row r="275">
          <cell r="A275" t="str">
            <v>Fix Fee - Valuation Planning Meeting at Timken (Pension + OPEB)</v>
          </cell>
        </row>
        <row r="276">
          <cell r="A276" t="str">
            <v>Fix Fee - Valuation Results Meeting - Pension + OPEB  (Prep / Slide Deck / Attendance)</v>
          </cell>
        </row>
        <row r="277">
          <cell r="A277" t="str">
            <v>Implementation - Meetings</v>
          </cell>
        </row>
        <row r="278">
          <cell r="A278" t="str">
            <v>Pioneer Annuity Purchase T&amp;E Services - Data Cleanup</v>
          </cell>
        </row>
        <row r="279">
          <cell r="A279" t="str">
            <v>Pioneer Annuity Purchase T&amp;E Services - Data File Preparation</v>
          </cell>
        </row>
        <row r="280">
          <cell r="A280" t="str">
            <v>Pioneer Annuity Purchase T&amp;E Services - Independent Fiduciary &amp; Legal Support</v>
          </cell>
        </row>
        <row r="281">
          <cell r="A281" t="str">
            <v>Pioneer Fixed Fee - Annuity Placement Services</v>
          </cell>
        </row>
        <row r="282">
          <cell r="A282" t="str">
            <v>Pioneer Fixed Fee - Financial Analysis including MED</v>
          </cell>
        </row>
        <row r="283">
          <cell r="A283" t="str">
            <v>Pioneer Fixed Fee - Project Management</v>
          </cell>
        </row>
        <row r="284">
          <cell r="A284" t="str">
            <v>Project Dawson</v>
          </cell>
        </row>
        <row r="285">
          <cell r="A285" t="str">
            <v>Project Pioneer - June work</v>
          </cell>
        </row>
        <row r="286">
          <cell r="A286" t="str">
            <v>Timken OOS - 04.01 TLMT Trust</v>
          </cell>
        </row>
        <row r="287">
          <cell r="A287" t="str">
            <v>Timken OOS - 04.02 TLMT Trust</v>
          </cell>
        </row>
        <row r="288">
          <cell r="A288" t="str">
            <v>Timken OOS - 04.03 TLMT Trust</v>
          </cell>
        </row>
        <row r="289">
          <cell r="A289" t="str">
            <v>Timken OOS - 04.04 TLMT Trust</v>
          </cell>
        </row>
        <row r="290">
          <cell r="A290" t="str">
            <v>Timken OOS - 04.05 Barg Trust</v>
          </cell>
        </row>
        <row r="291">
          <cell r="A291" t="str">
            <v>Timken OOS - 04.06 Barg Trust</v>
          </cell>
        </row>
        <row r="292">
          <cell r="A292" t="str">
            <v>Timken OOS - 04.07 Barg Trust</v>
          </cell>
        </row>
        <row r="293">
          <cell r="A293" t="str">
            <v>Timken OOS - 04.08 Barg Trust</v>
          </cell>
        </row>
        <row r="294">
          <cell r="A294" t="str">
            <v>Timken OOS - 04.09 Non Trust</v>
          </cell>
        </row>
        <row r="295">
          <cell r="A295" t="str">
            <v>Timken OOS - 04.10 Non Trust</v>
          </cell>
        </row>
        <row r="296">
          <cell r="A296" t="str">
            <v>Timken OOS - 04.11 Non Trust</v>
          </cell>
        </row>
        <row r="297">
          <cell r="A297" t="str">
            <v>Timken OOS - 04.12 Non Trust</v>
          </cell>
        </row>
        <row r="298">
          <cell r="A298" t="str">
            <v>Timken OOS - Billing</v>
          </cell>
        </row>
        <row r="299">
          <cell r="A299" t="str">
            <v>Timken OOS - Proj Mgt, Travel</v>
          </cell>
        </row>
        <row r="300">
          <cell r="A300" t="str">
            <v>Timken TWIS Project</v>
          </cell>
        </row>
        <row r="301">
          <cell r="A301" t="str">
            <v>YED Disclosure In-Scope/Bargaining Work</v>
          </cell>
        </row>
        <row r="302">
          <cell r="A302" t="str">
            <v>YED Disclosure In-Scope/TLMT work</v>
          </cell>
        </row>
        <row r="303">
          <cell r="A303" t="str">
            <v>Timken BLS - Benefit Recalculations</v>
          </cell>
        </row>
        <row r="304">
          <cell r="A304" t="str">
            <v>Timken BLS - Billing &amp; Fin Mgt</v>
          </cell>
        </row>
        <row r="305">
          <cell r="A305" t="str">
            <v>Timken BLS - Calcs-Dev</v>
          </cell>
        </row>
        <row r="306">
          <cell r="A306" t="str">
            <v>Timken BLS - Call Center</v>
          </cell>
        </row>
        <row r="307">
          <cell r="A307" t="str">
            <v>Timken BLS - Case Management</v>
          </cell>
        </row>
        <row r="308">
          <cell r="A308" t="str">
            <v>Timken BLS - Communications</v>
          </cell>
        </row>
        <row r="309">
          <cell r="A309" t="str">
            <v>Timken BLS - Data</v>
          </cell>
        </row>
        <row r="310">
          <cell r="A310" t="str">
            <v>Timken BLS - EEpoint</v>
          </cell>
        </row>
        <row r="311">
          <cell r="A311" t="str">
            <v>Timken BLS - Fulfillment/Mailing</v>
          </cell>
        </row>
        <row r="312">
          <cell r="A312" t="str">
            <v>Timken BLS - Kits-Development</v>
          </cell>
        </row>
        <row r="313">
          <cell r="A313" t="str">
            <v>Timken BLS - Meetings</v>
          </cell>
        </row>
        <row r="314">
          <cell r="A314" t="str">
            <v>Timken BLS - New Bus</v>
          </cell>
        </row>
        <row r="315">
          <cell r="A315" t="str">
            <v>Timken BLS - Other NonBill</v>
          </cell>
        </row>
        <row r="316">
          <cell r="A316" t="str">
            <v>Timken BLS - PBO Estimate</v>
          </cell>
        </row>
        <row r="317">
          <cell r="A317" t="str">
            <v>Timken BLS - PM</v>
          </cell>
        </row>
        <row r="318">
          <cell r="A318" t="str">
            <v>Timken BLS - Recalculations</v>
          </cell>
        </row>
        <row r="319">
          <cell r="A319" t="str">
            <v>Timken BLS - Reporting</v>
          </cell>
        </row>
        <row r="320">
          <cell r="A320" t="str">
            <v>Timken BLS - Review-returned kits</v>
          </cell>
        </row>
        <row r="321">
          <cell r="A321" t="str">
            <v>Timken BLS - Specs</v>
          </cell>
        </row>
        <row r="322">
          <cell r="A322" t="str">
            <v>Timken BLS - Trustee File</v>
          </cell>
        </row>
        <row r="323">
          <cell r="A323" t="str">
            <v>TimkenSteel 02.00 OOS Billing</v>
          </cell>
        </row>
        <row r="324">
          <cell r="A324" t="str">
            <v>TimkenSteel 03.00 OOS Travel</v>
          </cell>
        </row>
        <row r="325">
          <cell r="A325" t="str">
            <v>TimkenSteel 04.01 OOS Barg Trust</v>
          </cell>
        </row>
        <row r="326">
          <cell r="A326" t="str">
            <v>TimkenSteel 04.02 OOS Barg Trust</v>
          </cell>
        </row>
        <row r="327">
          <cell r="A327" t="str">
            <v>TimkenSteel 04.03 OOS Barg Trust</v>
          </cell>
        </row>
        <row r="328">
          <cell r="A328" t="str">
            <v>TimkenSteel 04.04 OOS NonBarg Trust</v>
          </cell>
        </row>
        <row r="329">
          <cell r="A329" t="str">
            <v>TimkenSteel 04.05 OOS NonBarg Trust</v>
          </cell>
        </row>
        <row r="330">
          <cell r="A330" t="str">
            <v>TimkenSteel 04.06 OOS NonBarg Trust</v>
          </cell>
        </row>
        <row r="331">
          <cell r="A331" t="str">
            <v>TimkenSteel 04.07 OOS Non-Trust</v>
          </cell>
        </row>
        <row r="332">
          <cell r="A332" t="str">
            <v>TimkenSteel 04.08 OOS Non-Trust</v>
          </cell>
        </row>
        <row r="333">
          <cell r="A333" t="str">
            <v>TimkenSteel 04.09 OOS Non-Trust</v>
          </cell>
        </row>
        <row r="334">
          <cell r="A334" t="str">
            <v>TimkenSteel 04.10 OOS Misc</v>
          </cell>
        </row>
        <row r="335">
          <cell r="A335" t="str">
            <v>TimkenSteel 04.11 OOS Misc</v>
          </cell>
        </row>
        <row r="336">
          <cell r="A336" t="str">
            <v>TimkenSteel 04.12 OOS Misc</v>
          </cell>
        </row>
        <row r="337">
          <cell r="A337" t="str">
            <v>TimkenSteel Val - ad hoc #1</v>
          </cell>
        </row>
        <row r="338">
          <cell r="A338" t="str">
            <v>TimkenSteel Val - ad hoc #2</v>
          </cell>
        </row>
        <row r="339">
          <cell r="A339" t="str">
            <v>TimkenSteel Val - ad hoc #3</v>
          </cell>
        </row>
        <row r="340">
          <cell r="A340" t="str">
            <v>TimkenSteel Val - assets</v>
          </cell>
        </row>
        <row r="341">
          <cell r="A341" t="str">
            <v>TimkenSteel Val - assumptions</v>
          </cell>
        </row>
        <row r="342">
          <cell r="A342" t="str">
            <v>TimkenSteel Val - billing</v>
          </cell>
        </row>
        <row r="343">
          <cell r="A343" t="str">
            <v>TimkenSteel Val - claims</v>
          </cell>
        </row>
        <row r="344">
          <cell r="A344" t="str">
            <v>TimkenSteel Val - data</v>
          </cell>
        </row>
        <row r="345">
          <cell r="A345" t="str">
            <v>TimkenSteel Val - disclosure</v>
          </cell>
        </row>
        <row r="346">
          <cell r="A346" t="str">
            <v>TimkenSteel Val - forecasting</v>
          </cell>
        </row>
        <row r="347">
          <cell r="A347" t="str">
            <v>TimkenSteel Val - project mgt</v>
          </cell>
        </row>
        <row r="348">
          <cell r="A348" t="str">
            <v>TimkenSteel Val - report</v>
          </cell>
        </row>
        <row r="349">
          <cell r="A349" t="str">
            <v>TimkenSteel Val - results</v>
          </cell>
        </row>
        <row r="350">
          <cell r="A350" t="str">
            <v>Actuarial Committee</v>
          </cell>
        </row>
        <row r="351">
          <cell r="A351" t="str">
            <v>Actuarial Exam Study</v>
          </cell>
        </row>
        <row r="352">
          <cell r="A352" t="str">
            <v>Actuarial Exam Time</v>
          </cell>
        </row>
        <row r="353">
          <cell r="A353" t="str">
            <v>Exam Coordination</v>
          </cell>
        </row>
        <row r="354">
          <cell r="A354" t="str">
            <v>General Admin</v>
          </cell>
        </row>
        <row r="355">
          <cell r="A355" t="str">
            <v>Intermediate RAFT</v>
          </cell>
        </row>
        <row r="356">
          <cell r="A356" t="str">
            <v>Knowledge and Research</v>
          </cell>
        </row>
        <row r="357">
          <cell r="A357" t="str">
            <v>Leading Training</v>
          </cell>
        </row>
        <row r="358">
          <cell r="A358" t="str">
            <v>Making Administrative Decisions</v>
          </cell>
        </row>
        <row r="359">
          <cell r="A359" t="str">
            <v>Management</v>
          </cell>
        </row>
        <row r="360">
          <cell r="A360" t="str">
            <v>Mentoring / Buddies</v>
          </cell>
        </row>
        <row r="361">
          <cell r="A361" t="str">
            <v>Non Client Specific Marketing</v>
          </cell>
        </row>
        <row r="362">
          <cell r="A362" t="str">
            <v>Non-Actuarial Study</v>
          </cell>
        </row>
        <row r="363">
          <cell r="A363" t="str">
            <v>Office Leadership Roles</v>
          </cell>
        </row>
        <row r="364">
          <cell r="A364" t="str">
            <v>People Management</v>
          </cell>
        </row>
        <row r="365">
          <cell r="A365" t="str">
            <v>Professional Development</v>
          </cell>
        </row>
        <row r="366">
          <cell r="A366" t="str">
            <v>Professional Excellence</v>
          </cell>
        </row>
        <row r="367">
          <cell r="A367" t="str">
            <v>PTO</v>
          </cell>
        </row>
        <row r="368">
          <cell r="A368" t="str">
            <v>Recruiting (non-interview time)</v>
          </cell>
        </row>
        <row r="369">
          <cell r="A369" t="str">
            <v>Recruiting Interviews</v>
          </cell>
        </row>
        <row r="370">
          <cell r="A370" t="str">
            <v>SWIFT Training</v>
          </cell>
        </row>
        <row r="371">
          <cell r="A371" t="str">
            <v>Tools Champion</v>
          </cell>
        </row>
        <row r="372">
          <cell r="A372" t="str">
            <v>US Holiday</v>
          </cell>
        </row>
        <row r="373">
          <cell r="A373" t="str">
            <v>Volunteer Day</v>
          </cell>
        </row>
        <row r="374">
          <cell r="A374" t="str">
            <v>Workplace Initiatives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90C6E-0D7E-405F-A232-DA64A3B1F167}">
  <dimension ref="A1:F39"/>
  <sheetViews>
    <sheetView workbookViewId="0"/>
  </sheetViews>
  <sheetFormatPr defaultColWidth="9.109375" defaultRowHeight="14.4" x14ac:dyDescent="0.3"/>
  <cols>
    <col min="1" max="1" width="32" customWidth="1"/>
    <col min="2" max="2" width="10.5546875" customWidth="1"/>
    <col min="3" max="3" width="9.5546875" bestFit="1" customWidth="1"/>
    <col min="6" max="6" width="10.5546875" bestFit="1" customWidth="1"/>
  </cols>
  <sheetData>
    <row r="1" spans="1:6" x14ac:dyDescent="0.3">
      <c r="B1" s="71" t="s">
        <v>0</v>
      </c>
      <c r="C1" s="71"/>
      <c r="D1" s="71"/>
      <c r="E1" s="71"/>
      <c r="F1" s="71"/>
    </row>
    <row r="2" spans="1:6" x14ac:dyDescent="0.3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3">
      <c r="B3" s="2">
        <f>'MC1 RARR'!I12/1000</f>
        <v>82.913725094119968</v>
      </c>
      <c r="C3" s="2">
        <f>'MC2 RARR'!I12/1000</f>
        <v>160.35865163236457</v>
      </c>
      <c r="D3" s="2">
        <f>'GH2 RARR'!I12/1000</f>
        <v>110.91827635904366</v>
      </c>
      <c r="E3" s="2">
        <f>'BR3 RARR'!I12/1000</f>
        <v>340.06218775754121</v>
      </c>
      <c r="F3" s="2">
        <f>SUM(B3:E3)</f>
        <v>694.25284084306941</v>
      </c>
    </row>
    <row r="4" spans="1:6" x14ac:dyDescent="0.3">
      <c r="B4" s="2"/>
      <c r="C4" s="2"/>
      <c r="D4" s="2"/>
      <c r="E4" s="2"/>
      <c r="F4" s="2"/>
    </row>
    <row r="6" spans="1:6" ht="16.2" x14ac:dyDescent="0.3">
      <c r="B6" s="71" t="s">
        <v>6</v>
      </c>
      <c r="C6" s="71"/>
      <c r="D6" s="71"/>
      <c r="E6" s="71"/>
      <c r="F6" s="71"/>
    </row>
    <row r="7" spans="1:6" x14ac:dyDescent="0.3"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</row>
    <row r="8" spans="1:6" x14ac:dyDescent="0.3">
      <c r="A8" s="3">
        <v>2025</v>
      </c>
      <c r="B8" s="2">
        <f>SUMIF('MC1 RARR'!$C$16:$C$136,Summary!A8,'MC1 RARR'!$K$16:$K$136)/1000</f>
        <v>11.252884387843224</v>
      </c>
      <c r="C8" s="4">
        <f>SUMIF('MC2 RARR'!$C$16:$C$136,Summary!A8,'MC2 RARR'!$K$16:$K$136)/1000</f>
        <v>0</v>
      </c>
      <c r="D8" s="4">
        <f>SUMIF('GH2 RARR'!$C$16:$C$136,Summary!A8,'GH2 RARR'!$K$16:$K$136)/1000</f>
        <v>0</v>
      </c>
      <c r="E8" s="4">
        <f>SUMIF('BR3 RARR'!$C$16:$C$136,Summary!A8,'BR3 RARR'!$K$16:$K$136)/1000</f>
        <v>0</v>
      </c>
      <c r="F8" s="2">
        <f>SUM(B8:E8)</f>
        <v>11.252884387843224</v>
      </c>
    </row>
    <row r="9" spans="1:6" x14ac:dyDescent="0.3">
      <c r="A9" s="3">
        <v>2026</v>
      </c>
      <c r="B9" s="4">
        <f>SUMIF('MC1 RARR'!$C$16:$C$136,Summary!A9,'MC1 RARR'!$K$16:$K$136)/1000</f>
        <v>11.252884387843224</v>
      </c>
      <c r="C9" s="4">
        <f>SUMIF('MC2 RARR'!$C$16:$C$136,Summary!A9,'MC2 RARR'!$K$16:$K$136)/1000</f>
        <v>0</v>
      </c>
      <c r="D9" s="4">
        <f>SUMIF('GH2 RARR'!$C$16:$C$136,Summary!A9,'GH2 RARR'!$K$16:$K$136)/1000</f>
        <v>0</v>
      </c>
      <c r="E9" s="4">
        <f>SUMIF('BR3 RARR'!$C$16:$C$136,Summary!A9,'BR3 RARR'!$K$16:$K$136)/1000</f>
        <v>0</v>
      </c>
      <c r="F9" s="5">
        <f t="shared" ref="F9:F21" si="0">SUM(B9:E9)</f>
        <v>11.252884387843224</v>
      </c>
    </row>
    <row r="10" spans="1:6" x14ac:dyDescent="0.3">
      <c r="A10" s="3">
        <v>2027</v>
      </c>
      <c r="B10" s="4">
        <f>SUMIF('MC1 RARR'!$C$16:$C$136,Summary!A10,'MC1 RARR'!$K$16:$K$136)/1000</f>
        <v>11.252884387843224</v>
      </c>
      <c r="C10" s="2">
        <f>SUMIF('MC2 RARR'!$C$16:$C$136,Summary!A10,'MC2 RARR'!$K$16:$K$136)/1000</f>
        <v>10.881777204926266</v>
      </c>
      <c r="D10" s="4">
        <f>SUMIF('GH2 RARR'!$C$16:$C$136,Summary!A10,'GH2 RARR'!$K$16:$K$136)/1000</f>
        <v>0</v>
      </c>
      <c r="E10" s="4">
        <f>SUMIF('BR3 RARR'!$C$16:$C$136,Summary!A10,'BR3 RARR'!$K$16:$K$136)/1000</f>
        <v>0</v>
      </c>
      <c r="F10" s="5">
        <f t="shared" si="0"/>
        <v>22.13466159276949</v>
      </c>
    </row>
    <row r="11" spans="1:6" x14ac:dyDescent="0.3">
      <c r="A11" s="3">
        <v>2028</v>
      </c>
      <c r="B11" s="4">
        <f>SUMIF('MC1 RARR'!$C$16:$C$136,Summary!A11,'MC1 RARR'!$K$16:$K$136)/1000</f>
        <v>11.252884387843224</v>
      </c>
      <c r="C11" s="4">
        <f>SUMIF('MC2 RARR'!$C$16:$C$136,Summary!A11,'MC2 RARR'!$K$16:$K$136)/1000</f>
        <v>21.763554409852532</v>
      </c>
      <c r="D11" s="2">
        <f>SUMIF('GH2 RARR'!$C$16:$C$136,Summary!A11,'GH2 RARR'!$K$16:$K$136)/1000</f>
        <v>7.5417232818934652</v>
      </c>
      <c r="E11" s="2">
        <f>SUMIF('BR3 RARR'!$C$16:$C$136,Summary!A11,'BR3 RARR'!$K$16:$K$136)/1000</f>
        <v>23.122022834188716</v>
      </c>
      <c r="F11" s="5">
        <f t="shared" si="0"/>
        <v>63.680184913777936</v>
      </c>
    </row>
    <row r="12" spans="1:6" x14ac:dyDescent="0.3">
      <c r="A12" s="3">
        <v>2029</v>
      </c>
      <c r="B12" s="4">
        <f>SUMIF('MC1 RARR'!$C$16:$C$136,Summary!A12,'MC1 RARR'!$K$16:$K$136)/1000</f>
        <v>11.252884387843224</v>
      </c>
      <c r="C12" s="4">
        <f>SUMIF('MC2 RARR'!$C$16:$C$136,Summary!A12,'MC2 RARR'!$K$16:$K$136)/1000</f>
        <v>21.763554409852532</v>
      </c>
      <c r="D12" s="4">
        <f>SUMIF('GH2 RARR'!$C$16:$C$136,Summary!A12,'GH2 RARR'!$K$16:$K$136)/1000</f>
        <v>15.08344656378693</v>
      </c>
      <c r="E12" s="4">
        <f>SUMIF('BR3 RARR'!$C$16:$C$136,Summary!A12,'BR3 RARR'!$K$16:$K$136)/1000</f>
        <v>46.244045668377431</v>
      </c>
      <c r="F12" s="5">
        <f t="shared" si="0"/>
        <v>94.343931029860116</v>
      </c>
    </row>
    <row r="13" spans="1:6" x14ac:dyDescent="0.3">
      <c r="A13" s="3">
        <v>2030</v>
      </c>
      <c r="B13" s="4">
        <f>SUMIF('MC1 RARR'!$C$16:$C$136,Summary!A13,'MC1 RARR'!$K$16:$K$136)/1000</f>
        <v>11.252884387843224</v>
      </c>
      <c r="C13" s="4">
        <f>SUMIF('MC2 RARR'!$C$16:$C$136,Summary!A13,'MC2 RARR'!$K$16:$K$136)/1000</f>
        <v>21.763554409852532</v>
      </c>
      <c r="D13" s="4">
        <f>SUMIF('GH2 RARR'!$C$16:$C$136,Summary!A13,'GH2 RARR'!$K$16:$K$136)/1000</f>
        <v>15.08344656378693</v>
      </c>
      <c r="E13" s="4">
        <f>SUMIF('BR3 RARR'!$C$16:$C$136,Summary!A13,'BR3 RARR'!$K$16:$K$136)/1000</f>
        <v>46.244045668377431</v>
      </c>
      <c r="F13" s="5">
        <f t="shared" si="0"/>
        <v>94.343931029860116</v>
      </c>
    </row>
    <row r="14" spans="1:6" x14ac:dyDescent="0.3">
      <c r="A14" s="3">
        <v>2031</v>
      </c>
      <c r="B14" s="4">
        <f>SUMIF('MC1 RARR'!$C$16:$C$136,Summary!A14,'MC1 RARR'!$K$16:$K$136)/1000</f>
        <v>11.252884387843224</v>
      </c>
      <c r="C14" s="4">
        <f>SUMIF('MC2 RARR'!$C$16:$C$136,Summary!A14,'MC2 RARR'!$K$16:$K$136)/1000</f>
        <v>21.763554409852532</v>
      </c>
      <c r="D14" s="4">
        <f>SUMIF('GH2 RARR'!$C$16:$C$136,Summary!A14,'GH2 RARR'!$K$16:$K$136)/1000</f>
        <v>15.08344656378693</v>
      </c>
      <c r="E14" s="4">
        <f>SUMIF('BR3 RARR'!$C$16:$C$136,Summary!A14,'BR3 RARR'!$K$16:$K$136)/1000</f>
        <v>46.244045668377431</v>
      </c>
      <c r="F14" s="5">
        <f t="shared" si="0"/>
        <v>94.343931029860116</v>
      </c>
    </row>
    <row r="15" spans="1:6" x14ac:dyDescent="0.3">
      <c r="A15" s="3">
        <v>2032</v>
      </c>
      <c r="B15" s="4">
        <f>SUMIF('MC1 RARR'!$C$16:$C$136,Summary!A15,'MC1 RARR'!$K$16:$K$136)/1000</f>
        <v>11.252884387843224</v>
      </c>
      <c r="C15" s="4">
        <f>SUMIF('MC2 RARR'!$C$16:$C$136,Summary!A15,'MC2 RARR'!$K$16:$K$136)/1000</f>
        <v>21.763554409852532</v>
      </c>
      <c r="D15" s="4">
        <f>SUMIF('GH2 RARR'!$C$16:$C$136,Summary!A15,'GH2 RARR'!$K$16:$K$136)/1000</f>
        <v>15.08344656378693</v>
      </c>
      <c r="E15" s="4">
        <f>SUMIF('BR3 RARR'!$C$16:$C$136,Summary!A15,'BR3 RARR'!$K$16:$K$136)/1000</f>
        <v>46.244045668377431</v>
      </c>
      <c r="F15" s="5">
        <f t="shared" si="0"/>
        <v>94.343931029860116</v>
      </c>
    </row>
    <row r="16" spans="1:6" x14ac:dyDescent="0.3">
      <c r="A16" s="3">
        <v>2033</v>
      </c>
      <c r="B16" s="4">
        <f>SUMIF('MC1 RARR'!$C$16:$C$136,Summary!A16,'MC1 RARR'!$K$16:$K$136)/1000</f>
        <v>11.252884387843224</v>
      </c>
      <c r="C16" s="4">
        <f>SUMIF('MC2 RARR'!$C$16:$C$136,Summary!A16,'MC2 RARR'!$K$16:$K$136)/1000</f>
        <v>21.763554409852532</v>
      </c>
      <c r="D16" s="4">
        <f>SUMIF('GH2 RARR'!$C$16:$C$136,Summary!A16,'GH2 RARR'!$K$16:$K$136)/1000</f>
        <v>15.08344656378693</v>
      </c>
      <c r="E16" s="4">
        <f>SUMIF('BR3 RARR'!$C$16:$C$136,Summary!A16,'BR3 RARR'!$K$16:$K$136)/1000</f>
        <v>46.244045668377431</v>
      </c>
      <c r="F16" s="5">
        <f t="shared" si="0"/>
        <v>94.343931029860116</v>
      </c>
    </row>
    <row r="17" spans="1:6" x14ac:dyDescent="0.3">
      <c r="A17" s="3">
        <v>2034</v>
      </c>
      <c r="B17" s="4">
        <f>SUMIF('MC1 RARR'!$C$16:$C$136,Summary!A17,'MC1 RARR'!$K$16:$K$136)/1000</f>
        <v>11.252884387843224</v>
      </c>
      <c r="C17" s="4">
        <f>SUMIF('MC2 RARR'!$C$16:$C$136,Summary!A17,'MC2 RARR'!$K$16:$K$136)/1000</f>
        <v>21.763554409852532</v>
      </c>
      <c r="D17" s="4">
        <f>SUMIF('GH2 RARR'!$C$16:$C$136,Summary!A17,'GH2 RARR'!$K$16:$K$136)/1000</f>
        <v>15.08344656378693</v>
      </c>
      <c r="E17" s="4">
        <f>SUMIF('BR3 RARR'!$C$16:$C$136,Summary!A17,'BR3 RARR'!$K$16:$K$136)/1000</f>
        <v>46.244045668377431</v>
      </c>
      <c r="F17" s="5">
        <f t="shared" si="0"/>
        <v>94.343931029860116</v>
      </c>
    </row>
    <row r="18" spans="1:6" x14ac:dyDescent="0.3">
      <c r="A18" s="3">
        <v>2035</v>
      </c>
      <c r="B18" s="4">
        <f>SUMIF('MC1 RARR'!$C$16:$C$136,Summary!A18,'MC1 RARR'!$K$16:$K$136)/1000</f>
        <v>0</v>
      </c>
      <c r="C18" s="4">
        <f>SUMIF('MC2 RARR'!$C$16:$C$136,Summary!A18,'MC2 RARR'!$K$16:$K$136)/1000</f>
        <v>21.763554409852532</v>
      </c>
      <c r="D18" s="4">
        <f>SUMIF('GH2 RARR'!$C$16:$C$136,Summary!A18,'GH2 RARR'!$K$16:$K$136)/1000</f>
        <v>15.08344656378693</v>
      </c>
      <c r="E18" s="4">
        <f>SUMIF('BR3 RARR'!$C$16:$C$136,Summary!A18,'BR3 RARR'!$K$16:$K$136)/1000</f>
        <v>46.244045668377431</v>
      </c>
      <c r="F18" s="5">
        <f t="shared" si="0"/>
        <v>83.091046642016892</v>
      </c>
    </row>
    <row r="19" spans="1:6" x14ac:dyDescent="0.3">
      <c r="A19" s="3">
        <v>2036</v>
      </c>
      <c r="B19" s="4">
        <f>SUMIF('MC1 RARR'!$C$16:$C$136,Summary!A19,'MC1 RARR'!$K$16:$K$136)/1000</f>
        <v>0</v>
      </c>
      <c r="C19" s="4">
        <f>SUMIF('MC2 RARR'!$C$16:$C$136,Summary!A19,'MC2 RARR'!$K$16:$K$136)/1000</f>
        <v>21.763554409852532</v>
      </c>
      <c r="D19" s="4">
        <f>SUMIF('GH2 RARR'!$C$16:$C$136,Summary!A19,'GH2 RARR'!$K$16:$K$136)/1000</f>
        <v>15.08344656378693</v>
      </c>
      <c r="E19" s="4">
        <f>SUMIF('BR3 RARR'!$C$16:$C$136,Summary!A19,'BR3 RARR'!$K$16:$K$136)/1000</f>
        <v>46.244045668377431</v>
      </c>
      <c r="F19" s="5">
        <f t="shared" si="0"/>
        <v>83.091046642016892</v>
      </c>
    </row>
    <row r="20" spans="1:6" x14ac:dyDescent="0.3">
      <c r="A20" s="3">
        <v>2037</v>
      </c>
      <c r="B20" s="4">
        <f>SUMIF('MC1 RARR'!$C$16:$C$136,Summary!A20,'MC1 RARR'!$K$16:$K$136)/1000</f>
        <v>0</v>
      </c>
      <c r="C20" s="4">
        <f>SUMIF('MC2 RARR'!$C$16:$C$136,Summary!A20,'MC2 RARR'!$K$16:$K$136)/1000</f>
        <v>10.881777204926266</v>
      </c>
      <c r="D20" s="4">
        <f>SUMIF('GH2 RARR'!$C$16:$C$136,Summary!A20,'GH2 RARR'!$K$16:$K$136)/1000</f>
        <v>15.08344656378693</v>
      </c>
      <c r="E20" s="4">
        <f>SUMIF('BR3 RARR'!$C$16:$C$136,Summary!A20,'BR3 RARR'!$K$16:$K$136)/1000</f>
        <v>46.244045668377431</v>
      </c>
      <c r="F20" s="5">
        <f t="shared" si="0"/>
        <v>72.209269437090626</v>
      </c>
    </row>
    <row r="21" spans="1:6" x14ac:dyDescent="0.3">
      <c r="A21" s="3">
        <v>2038</v>
      </c>
      <c r="B21" s="4">
        <f>SUMIF('MC1 RARR'!$C$16:$C$136,Summary!A21,'MC1 RARR'!$K$16:$K$136)/1000</f>
        <v>0</v>
      </c>
      <c r="C21" s="4">
        <f>SUMIF('MC2 RARR'!$C$16:$C$136,Summary!A21,'MC2 RARR'!$K$16:$K$136)/1000</f>
        <v>0</v>
      </c>
      <c r="D21" s="4">
        <f>SUMIF('GH2 RARR'!$C$16:$C$136,Summary!A21,'GH2 RARR'!$K$16:$K$136)/1000</f>
        <v>7.5417232818934652</v>
      </c>
      <c r="E21" s="4">
        <f>SUMIF('BR3 RARR'!$C$16:$C$136,Summary!A21,'BR3 RARR'!$K$16:$K$136)/1000</f>
        <v>23.122022834188716</v>
      </c>
      <c r="F21" s="5">
        <f t="shared" si="0"/>
        <v>30.66374611608218</v>
      </c>
    </row>
    <row r="22" spans="1:6" ht="15" thickBot="1" x14ac:dyDescent="0.35">
      <c r="A22" s="6" t="s">
        <v>5</v>
      </c>
      <c r="B22" s="7">
        <f>SUM(B8:B21)</f>
        <v>112.52884387843224</v>
      </c>
      <c r="C22" s="7">
        <f t="shared" ref="C22:F22" si="1">SUM(C8:C21)</f>
        <v>217.63554409852532</v>
      </c>
      <c r="D22" s="7">
        <f t="shared" si="1"/>
        <v>150.83446563786933</v>
      </c>
      <c r="E22" s="7">
        <f t="shared" si="1"/>
        <v>462.44045668377436</v>
      </c>
      <c r="F22" s="7">
        <f t="shared" si="1"/>
        <v>943.43931029860107</v>
      </c>
    </row>
    <row r="23" spans="1:6" ht="15" thickTop="1" x14ac:dyDescent="0.3"/>
    <row r="25" spans="1:6" ht="16.2" x14ac:dyDescent="0.3">
      <c r="B25" s="71" t="s">
        <v>7</v>
      </c>
      <c r="C25" s="71"/>
      <c r="D25" s="71"/>
      <c r="E25" s="71"/>
      <c r="F25" s="71"/>
    </row>
    <row r="26" spans="1:6" x14ac:dyDescent="0.3">
      <c r="B26" s="1" t="s">
        <v>1</v>
      </c>
      <c r="C26" s="1" t="s">
        <v>2</v>
      </c>
      <c r="D26" s="1" t="s">
        <v>3</v>
      </c>
      <c r="E26" s="1" t="s">
        <v>4</v>
      </c>
      <c r="F26" s="1" t="s">
        <v>5</v>
      </c>
    </row>
    <row r="27" spans="1:6" x14ac:dyDescent="0.3">
      <c r="A27" t="s">
        <v>8</v>
      </c>
      <c r="B27" s="2">
        <f>'MC1'!B14/1000</f>
        <v>7.3753330230052079</v>
      </c>
      <c r="C27" s="2">
        <f>'MC2'!B14/1000</f>
        <v>18.030288566285179</v>
      </c>
      <c r="D27" s="2">
        <f>'GH2'!B14/1000</f>
        <v>14.42184336522296</v>
      </c>
      <c r="E27" s="2">
        <f>'BR3'!B14/1000</f>
        <v>43.317099850164823</v>
      </c>
      <c r="F27" s="2">
        <f t="shared" ref="F27:F28" si="2">SUM(B27:E27)</f>
        <v>83.144564804678168</v>
      </c>
    </row>
    <row r="28" spans="1:6" x14ac:dyDescent="0.3">
      <c r="A28" t="s">
        <v>9</v>
      </c>
      <c r="B28" s="8">
        <f>'MC1'!B15/1000</f>
        <v>11.632368374824685</v>
      </c>
      <c r="C28" s="8">
        <f>'MC2'!B15/1000</f>
        <v>23.664292602526789</v>
      </c>
      <c r="D28" s="8">
        <f>'GH2'!B15/1000</f>
        <v>20.058363249092753</v>
      </c>
      <c r="E28" s="8">
        <f>'BR3'!B15/1000</f>
        <v>50.845809769046554</v>
      </c>
      <c r="F28" s="8">
        <f t="shared" si="2"/>
        <v>106.20083399549078</v>
      </c>
    </row>
    <row r="29" spans="1:6" ht="15" thickBot="1" x14ac:dyDescent="0.35">
      <c r="A29" s="6" t="s">
        <v>10</v>
      </c>
      <c r="B29" s="7">
        <f>'MC1'!B16/1000</f>
        <v>19.007701397829894</v>
      </c>
      <c r="C29" s="7">
        <f>'MC2'!B16/1000</f>
        <v>41.694581168811972</v>
      </c>
      <c r="D29" s="7">
        <f>'GH2'!B16/1000</f>
        <v>34.480206614315712</v>
      </c>
      <c r="E29" s="7">
        <f>'BR3'!B16/1000</f>
        <v>94.162909619211362</v>
      </c>
      <c r="F29" s="7">
        <f>SUM(B29:E29)</f>
        <v>189.34539880016894</v>
      </c>
    </row>
    <row r="30" spans="1:6" ht="15" thickTop="1" x14ac:dyDescent="0.3"/>
    <row r="32" spans="1:6" x14ac:dyDescent="0.3">
      <c r="B32" s="1" t="s">
        <v>1</v>
      </c>
      <c r="C32" s="1" t="s">
        <v>2</v>
      </c>
      <c r="D32" s="1" t="s">
        <v>3</v>
      </c>
      <c r="E32" s="1" t="s">
        <v>4</v>
      </c>
      <c r="F32" s="1" t="s">
        <v>5</v>
      </c>
    </row>
    <row r="33" spans="1:6" x14ac:dyDescent="0.3">
      <c r="A33" t="s">
        <v>11</v>
      </c>
      <c r="B33" s="9">
        <f>B29*10</f>
        <v>190.07701397829894</v>
      </c>
      <c r="C33" s="9">
        <f t="shared" ref="C33:E33" si="3">C29*10</f>
        <v>416.9458116881197</v>
      </c>
      <c r="D33" s="9">
        <f t="shared" si="3"/>
        <v>344.80206614315711</v>
      </c>
      <c r="E33" s="9">
        <f t="shared" si="3"/>
        <v>941.62909619211359</v>
      </c>
      <c r="F33" s="2">
        <f t="shared" ref="F33" si="4">SUM(B33:E33)</f>
        <v>1893.4539880016894</v>
      </c>
    </row>
    <row r="34" spans="1:6" x14ac:dyDescent="0.3">
      <c r="A34" t="s">
        <v>12</v>
      </c>
      <c r="B34" s="8">
        <f>B22-B33</f>
        <v>-77.548170099866695</v>
      </c>
      <c r="C34" s="8">
        <f t="shared" ref="C34:E34" si="5">C22-C33</f>
        <v>-199.31026758959439</v>
      </c>
      <c r="D34" s="8">
        <f t="shared" si="5"/>
        <v>-193.96760050528778</v>
      </c>
      <c r="E34" s="8">
        <f t="shared" si="5"/>
        <v>-479.18863950833924</v>
      </c>
      <c r="F34" s="8">
        <f>SUM(B34:E34)</f>
        <v>-950.01467770308818</v>
      </c>
    </row>
    <row r="35" spans="1:6" ht="15" thickBot="1" x14ac:dyDescent="0.35">
      <c r="A35" s="6" t="s">
        <v>13</v>
      </c>
      <c r="B35" s="7">
        <f>SUM(B33:B34)</f>
        <v>112.52884387843224</v>
      </c>
      <c r="C35" s="7">
        <f>SUM(C33:C34)</f>
        <v>217.63554409852532</v>
      </c>
      <c r="D35" s="7">
        <f>SUM(D33:D34)</f>
        <v>150.83446563786933</v>
      </c>
      <c r="E35" s="7">
        <f>SUM(E33:E34)</f>
        <v>462.44045668377436</v>
      </c>
      <c r="F35" s="7">
        <f>SUM(F33:F34)</f>
        <v>943.43931029860119</v>
      </c>
    </row>
    <row r="36" spans="1:6" ht="15" thickTop="1" x14ac:dyDescent="0.3"/>
    <row r="38" spans="1:6" ht="16.2" x14ac:dyDescent="0.3">
      <c r="A38" t="s">
        <v>14</v>
      </c>
    </row>
    <row r="39" spans="1:6" ht="16.2" x14ac:dyDescent="0.3">
      <c r="A39" t="s">
        <v>15</v>
      </c>
    </row>
  </sheetData>
  <mergeCells count="3">
    <mergeCell ref="B1:F1"/>
    <mergeCell ref="B6:F6"/>
    <mergeCell ref="B25:F25"/>
  </mergeCells>
  <pageMargins left="0.7" right="0.7" top="0.75" bottom="0.75" header="0.3" footer="0.3"/>
  <pageSetup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21705-A5A1-491B-A05F-35B4D04D2FC9}">
  <dimension ref="A1:P40"/>
  <sheetViews>
    <sheetView workbookViewId="0"/>
  </sheetViews>
  <sheetFormatPr defaultRowHeight="14.4" x14ac:dyDescent="0.3"/>
  <cols>
    <col min="1" max="1" width="34.109375" bestFit="1" customWidth="1"/>
    <col min="2" max="2" width="14.109375" bestFit="1" customWidth="1"/>
    <col min="3" max="3" width="10.33203125" customWidth="1"/>
    <col min="4" max="4" width="10.88671875" bestFit="1" customWidth="1"/>
    <col min="5" max="5" width="10.5546875" bestFit="1" customWidth="1"/>
    <col min="6" max="6" width="11.44140625" customWidth="1"/>
    <col min="7" max="14" width="10.5546875" bestFit="1" customWidth="1"/>
    <col min="15" max="15" width="20.44140625" bestFit="1" customWidth="1"/>
  </cols>
  <sheetData>
    <row r="1" spans="1:16" x14ac:dyDescent="0.3">
      <c r="A1" s="45" t="s">
        <v>3</v>
      </c>
    </row>
    <row r="2" spans="1:16" x14ac:dyDescent="0.3">
      <c r="B2" s="46">
        <v>44348</v>
      </c>
      <c r="C2" s="46">
        <v>44378</v>
      </c>
      <c r="D2" s="46">
        <v>44409</v>
      </c>
      <c r="E2" s="46">
        <v>44440</v>
      </c>
      <c r="F2" s="46">
        <v>44470</v>
      </c>
      <c r="G2" s="46">
        <v>44501</v>
      </c>
      <c r="H2" s="46">
        <v>44531</v>
      </c>
      <c r="I2" s="46">
        <v>44562</v>
      </c>
      <c r="J2" s="46">
        <v>44593</v>
      </c>
      <c r="K2" s="46">
        <v>44621</v>
      </c>
      <c r="L2" s="46">
        <v>44652</v>
      </c>
      <c r="M2" s="46">
        <v>44682</v>
      </c>
      <c r="N2" s="46">
        <v>44713</v>
      </c>
      <c r="O2" s="45" t="s">
        <v>44</v>
      </c>
    </row>
    <row r="3" spans="1:16" x14ac:dyDescent="0.3">
      <c r="A3" s="45" t="s">
        <v>45</v>
      </c>
      <c r="B3" s="49">
        <v>670.7808500000001</v>
      </c>
      <c r="C3" s="49">
        <v>750.40084999999999</v>
      </c>
      <c r="D3" s="49">
        <v>1375.50485</v>
      </c>
      <c r="E3" s="49">
        <v>2372.5505600000001</v>
      </c>
      <c r="F3" s="49">
        <v>3038.77538</v>
      </c>
      <c r="G3" s="49">
        <v>739.95110000000068</v>
      </c>
      <c r="H3" s="49">
        <v>0</v>
      </c>
      <c r="I3" s="49">
        <v>0</v>
      </c>
      <c r="J3" s="49">
        <v>0</v>
      </c>
      <c r="K3" s="49">
        <v>96.335999999999999</v>
      </c>
      <c r="L3" s="49">
        <v>675.6</v>
      </c>
      <c r="M3" s="49">
        <v>0</v>
      </c>
      <c r="N3" s="49">
        <v>0</v>
      </c>
      <c r="O3" s="49">
        <f>AVERAGE(B3:N3)</f>
        <v>747.68458384615394</v>
      </c>
    </row>
    <row r="4" spans="1:16" x14ac:dyDescent="0.3">
      <c r="A4" s="45" t="s">
        <v>46</v>
      </c>
      <c r="B4" s="49">
        <v>448228.73256999999</v>
      </c>
      <c r="C4" s="49">
        <v>448299.42563000001</v>
      </c>
      <c r="D4" s="49">
        <v>448371.24563000002</v>
      </c>
      <c r="E4" s="49">
        <v>448907.02538000001</v>
      </c>
      <c r="F4" s="49">
        <v>449033.26300000004</v>
      </c>
      <c r="G4" s="49">
        <v>452465.74348000006</v>
      </c>
      <c r="H4" s="49">
        <v>451375.60422000004</v>
      </c>
      <c r="I4" s="49">
        <v>451375.60422000004</v>
      </c>
      <c r="J4" s="49">
        <v>451375.60422000004</v>
      </c>
      <c r="K4" s="49">
        <v>451375.60422000004</v>
      </c>
      <c r="L4" s="49">
        <v>451471.94022000005</v>
      </c>
      <c r="M4" s="49">
        <v>452147.54022000002</v>
      </c>
      <c r="N4" s="49">
        <v>452147.54022000002</v>
      </c>
      <c r="O4" s="49">
        <f t="shared" ref="O4:O5" si="0">AVERAGE(B4:N4)</f>
        <v>450505.75947923079</v>
      </c>
    </row>
    <row r="5" spans="1:16" x14ac:dyDescent="0.3">
      <c r="A5" s="45" t="s">
        <v>47</v>
      </c>
      <c r="B5" s="49">
        <v>-224908.99276216107</v>
      </c>
      <c r="C5" s="49">
        <v>-226562.26834842807</v>
      </c>
      <c r="D5" s="49">
        <v>-228215.48792882924</v>
      </c>
      <c r="E5" s="49">
        <v>-229857.14546985333</v>
      </c>
      <c r="F5" s="49">
        <v>-231487.50424892717</v>
      </c>
      <c r="G5" s="49">
        <v>-232481.35089955185</v>
      </c>
      <c r="H5" s="49">
        <v>-232074.37330048985</v>
      </c>
      <c r="I5" s="49">
        <v>-233753.50231661717</v>
      </c>
      <c r="J5" s="49">
        <v>-235432.6313327445</v>
      </c>
      <c r="K5" s="49">
        <v>-237111.76034887182</v>
      </c>
      <c r="L5" s="49">
        <v>-238785.98495179915</v>
      </c>
      <c r="M5" s="49">
        <v>-240465.8691615265</v>
      </c>
      <c r="N5" s="49">
        <v>-242146.05739125382</v>
      </c>
      <c r="O5" s="49">
        <f t="shared" si="0"/>
        <v>-233329.45603546567</v>
      </c>
    </row>
    <row r="6" spans="1:16" x14ac:dyDescent="0.3">
      <c r="A6" s="45" t="s">
        <v>48</v>
      </c>
      <c r="B6" s="48">
        <f>SUM(B3:B5)</f>
        <v>223990.5206578389</v>
      </c>
      <c r="C6" s="48">
        <f t="shared" ref="C6:O6" si="1">SUM(C3:C5)</f>
        <v>222487.55813157192</v>
      </c>
      <c r="D6" s="48">
        <f t="shared" si="1"/>
        <v>221531.2625511708</v>
      </c>
      <c r="E6" s="48">
        <f t="shared" si="1"/>
        <v>221422.43047014668</v>
      </c>
      <c r="F6" s="48">
        <f t="shared" si="1"/>
        <v>220584.53413107287</v>
      </c>
      <c r="G6" s="48">
        <f t="shared" si="1"/>
        <v>220724.34368044822</v>
      </c>
      <c r="H6" s="48">
        <f t="shared" si="1"/>
        <v>219301.23091951018</v>
      </c>
      <c r="I6" s="48">
        <f t="shared" si="1"/>
        <v>217622.10190338286</v>
      </c>
      <c r="J6" s="48">
        <f t="shared" si="1"/>
        <v>215942.97288725554</v>
      </c>
      <c r="K6" s="48">
        <f t="shared" si="1"/>
        <v>214360.17987112823</v>
      </c>
      <c r="L6" s="48">
        <f t="shared" si="1"/>
        <v>213361.55526820087</v>
      </c>
      <c r="M6" s="48">
        <f t="shared" si="1"/>
        <v>211681.67105847353</v>
      </c>
      <c r="N6" s="48">
        <f t="shared" si="1"/>
        <v>210001.4828287462</v>
      </c>
      <c r="O6" s="48">
        <f t="shared" si="1"/>
        <v>217923.98802761125</v>
      </c>
    </row>
    <row r="7" spans="1:16" x14ac:dyDescent="0.3">
      <c r="A7" s="45" t="s">
        <v>49</v>
      </c>
      <c r="B7" s="49">
        <v>-50822.560852739443</v>
      </c>
      <c r="C7" s="49">
        <v>-50708.0256751548</v>
      </c>
      <c r="D7" s="49">
        <v>-50593.490497570157</v>
      </c>
      <c r="E7" s="49">
        <v>-50478.955319985515</v>
      </c>
      <c r="F7" s="49">
        <v>-50364.420142400872</v>
      </c>
      <c r="G7" s="49">
        <v>-50249.884964816229</v>
      </c>
      <c r="H7" s="49">
        <v>-50135.349787231586</v>
      </c>
      <c r="I7" s="49">
        <v>-49959.841505564269</v>
      </c>
      <c r="J7" s="49">
        <v>-49784.333223896952</v>
      </c>
      <c r="K7" s="49">
        <v>-49608.824942229636</v>
      </c>
      <c r="L7" s="49">
        <v>-49433.316660562319</v>
      </c>
      <c r="M7" s="49">
        <v>-49257.808378895003</v>
      </c>
      <c r="N7" s="49">
        <v>-49082.300097227686</v>
      </c>
      <c r="O7" s="49">
        <f>+H39</f>
        <v>-50263.560852739443</v>
      </c>
      <c r="P7" t="s">
        <v>50</v>
      </c>
    </row>
    <row r="8" spans="1:16" ht="15" thickBot="1" x14ac:dyDescent="0.35">
      <c r="A8" s="45" t="s">
        <v>39</v>
      </c>
      <c r="O8" s="50">
        <f>+O6+O7</f>
        <v>167660.42717487182</v>
      </c>
    </row>
    <row r="9" spans="1:16" ht="15" thickTop="1" x14ac:dyDescent="0.3">
      <c r="A9" s="45"/>
      <c r="O9" s="51"/>
    </row>
    <row r="10" spans="1:16" x14ac:dyDescent="0.3">
      <c r="A10" s="45" t="s">
        <v>51</v>
      </c>
      <c r="C10" s="49">
        <v>1658.208276267</v>
      </c>
      <c r="D10" s="49">
        <v>1658.3495804011666</v>
      </c>
      <c r="E10" s="49">
        <v>1659.0206110240836</v>
      </c>
      <c r="F10" s="49">
        <v>1659.9549290738335</v>
      </c>
      <c r="G10" s="49">
        <v>1668.2882606246669</v>
      </c>
      <c r="H10" s="49">
        <v>1677.727500938</v>
      </c>
      <c r="I10" s="49">
        <v>1679.1290161273334</v>
      </c>
      <c r="J10" s="49">
        <v>1679.1290161273334</v>
      </c>
      <c r="K10" s="49">
        <v>1679.1290161273334</v>
      </c>
      <c r="L10" s="49">
        <v>1679.3546029273336</v>
      </c>
      <c r="M10" s="49">
        <v>1679.8842097273334</v>
      </c>
      <c r="N10" s="49">
        <v>1680.1882297273335</v>
      </c>
      <c r="O10" s="51">
        <f>SUM(C10:N10)</f>
        <v>20058.363249092752</v>
      </c>
    </row>
    <row r="11" spans="1:16" x14ac:dyDescent="0.3">
      <c r="A11" s="45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51"/>
    </row>
    <row r="12" spans="1:16" x14ac:dyDescent="0.3">
      <c r="A12" s="45" t="s">
        <v>52</v>
      </c>
      <c r="B12" s="52">
        <v>8.6018171420861322E-2</v>
      </c>
      <c r="O12" s="51"/>
    </row>
    <row r="13" spans="1:16" x14ac:dyDescent="0.3">
      <c r="A13" s="45"/>
      <c r="O13" s="51"/>
    </row>
    <row r="14" spans="1:16" x14ac:dyDescent="0.3">
      <c r="A14" s="45" t="s">
        <v>53</v>
      </c>
      <c r="B14" s="51">
        <f>O8*B12</f>
        <v>14421.84336522296</v>
      </c>
      <c r="O14" s="51"/>
    </row>
    <row r="15" spans="1:16" x14ac:dyDescent="0.3">
      <c r="A15" s="45" t="s">
        <v>51</v>
      </c>
      <c r="B15" s="51">
        <f>O10</f>
        <v>20058.363249092752</v>
      </c>
    </row>
    <row r="16" spans="1:16" ht="15" thickBot="1" x14ac:dyDescent="0.35">
      <c r="A16" s="45" t="s">
        <v>54</v>
      </c>
      <c r="B16" s="50">
        <f>B14+B15</f>
        <v>34480.206614315714</v>
      </c>
    </row>
    <row r="17" spans="1:8" ht="15" thickTop="1" x14ac:dyDescent="0.3"/>
    <row r="18" spans="1:8" x14ac:dyDescent="0.3">
      <c r="A18" t="s">
        <v>55</v>
      </c>
    </row>
    <row r="19" spans="1:8" x14ac:dyDescent="0.3">
      <c r="A19" s="54" t="s">
        <v>27</v>
      </c>
      <c r="B19" s="55"/>
      <c r="C19" s="55"/>
      <c r="D19" s="55"/>
      <c r="E19" s="55"/>
      <c r="F19" s="55"/>
      <c r="G19" s="55"/>
      <c r="H19" s="56"/>
    </row>
    <row r="20" spans="1:8" x14ac:dyDescent="0.3">
      <c r="A20" s="57" t="s">
        <v>56</v>
      </c>
      <c r="B20" s="55"/>
      <c r="C20" s="55"/>
      <c r="D20" s="58"/>
      <c r="E20" s="55"/>
      <c r="F20" s="55"/>
      <c r="G20" s="55"/>
      <c r="H20" s="56"/>
    </row>
    <row r="21" spans="1:8" x14ac:dyDescent="0.3">
      <c r="A21" s="57"/>
      <c r="B21" s="55"/>
      <c r="C21" s="55"/>
      <c r="D21" s="58"/>
      <c r="E21" s="55"/>
      <c r="F21" s="57"/>
      <c r="G21" s="57"/>
      <c r="H21" s="59"/>
    </row>
    <row r="22" spans="1:8" x14ac:dyDescent="0.3">
      <c r="A22" s="60">
        <v>1</v>
      </c>
      <c r="B22" s="55"/>
      <c r="C22" s="61" t="s">
        <v>57</v>
      </c>
      <c r="D22" s="58"/>
      <c r="E22" s="55"/>
      <c r="F22" s="57"/>
      <c r="G22" s="57"/>
      <c r="H22" s="62">
        <f>+B7</f>
        <v>-50822.560852739443</v>
      </c>
    </row>
    <row r="23" spans="1:8" x14ac:dyDescent="0.3">
      <c r="A23" s="60"/>
      <c r="B23" s="55"/>
      <c r="C23" s="63"/>
      <c r="D23" s="58"/>
      <c r="E23" s="55"/>
      <c r="F23" s="57"/>
      <c r="G23" s="57"/>
      <c r="H23" s="64"/>
    </row>
    <row r="24" spans="1:8" x14ac:dyDescent="0.3">
      <c r="A24" s="60">
        <v>2</v>
      </c>
      <c r="B24" s="55"/>
      <c r="C24" s="61" t="s">
        <v>58</v>
      </c>
      <c r="D24" s="58"/>
      <c r="E24" s="55"/>
      <c r="F24" s="57"/>
      <c r="G24" s="57"/>
      <c r="H24" s="65">
        <f>+N7</f>
        <v>-49082.300097227686</v>
      </c>
    </row>
    <row r="25" spans="1:8" x14ac:dyDescent="0.3">
      <c r="A25" s="60"/>
      <c r="B25" s="55"/>
      <c r="C25" s="63"/>
      <c r="D25" s="58"/>
      <c r="E25" s="55"/>
      <c r="F25" s="57"/>
      <c r="G25" s="57"/>
      <c r="H25" s="64"/>
    </row>
    <row r="26" spans="1:8" ht="15" thickBot="1" x14ac:dyDescent="0.35">
      <c r="A26" s="60">
        <v>3</v>
      </c>
      <c r="B26" s="55"/>
      <c r="C26" s="61" t="s">
        <v>59</v>
      </c>
      <c r="D26" s="58"/>
      <c r="E26" s="55"/>
      <c r="F26" s="57"/>
      <c r="G26" s="57"/>
      <c r="H26" s="66">
        <f>+H24-H22</f>
        <v>1740.2607555117575</v>
      </c>
    </row>
    <row r="27" spans="1:8" ht="15" thickTop="1" x14ac:dyDescent="0.3">
      <c r="A27" s="60"/>
      <c r="B27" s="55"/>
      <c r="C27" s="61"/>
      <c r="D27" s="58"/>
      <c r="E27" s="55"/>
      <c r="F27" s="57"/>
      <c r="G27" s="57"/>
      <c r="H27" s="64"/>
    </row>
    <row r="28" spans="1:8" x14ac:dyDescent="0.3">
      <c r="A28" s="60"/>
      <c r="B28" s="55"/>
      <c r="C28" s="61"/>
      <c r="D28" s="58"/>
      <c r="E28" s="55"/>
      <c r="F28" s="57" t="s">
        <v>60</v>
      </c>
      <c r="G28" s="57" t="s">
        <v>61</v>
      </c>
      <c r="H28" s="64"/>
    </row>
    <row r="29" spans="1:8" x14ac:dyDescent="0.3">
      <c r="A29" s="60">
        <v>4</v>
      </c>
      <c r="B29" s="55"/>
      <c r="C29" s="67" t="s">
        <v>62</v>
      </c>
      <c r="D29" s="55"/>
      <c r="E29" s="55"/>
      <c r="F29" s="55"/>
      <c r="G29" s="55"/>
      <c r="H29" s="68">
        <f>+H22</f>
        <v>-50822.560852739443</v>
      </c>
    </row>
    <row r="30" spans="1:8" x14ac:dyDescent="0.3">
      <c r="A30" s="60"/>
      <c r="B30" s="55"/>
      <c r="C30" s="67"/>
      <c r="D30" s="55"/>
      <c r="E30" s="55"/>
      <c r="F30" s="55"/>
      <c r="G30" s="55"/>
      <c r="H30" s="68"/>
    </row>
    <row r="31" spans="1:8" x14ac:dyDescent="0.3">
      <c r="A31" s="60">
        <v>5</v>
      </c>
      <c r="B31" s="55"/>
      <c r="C31" s="67" t="s">
        <v>63</v>
      </c>
      <c r="D31" s="55"/>
      <c r="E31" s="55"/>
      <c r="F31" s="68">
        <f>+E7-B7</f>
        <v>343.60553275392886</v>
      </c>
      <c r="G31" s="69" t="s">
        <v>64</v>
      </c>
      <c r="H31" s="64">
        <f>ROUND(F31*273/365,0)</f>
        <v>257</v>
      </c>
    </row>
    <row r="32" spans="1:8" x14ac:dyDescent="0.3">
      <c r="A32" s="60"/>
      <c r="B32" s="55"/>
      <c r="C32" s="67"/>
      <c r="D32" s="55"/>
      <c r="E32" s="55"/>
      <c r="F32" s="68"/>
      <c r="G32" s="69"/>
      <c r="H32" s="64"/>
    </row>
    <row r="33" spans="1:8" x14ac:dyDescent="0.3">
      <c r="A33" s="60">
        <v>6</v>
      </c>
      <c r="B33" s="55"/>
      <c r="C33" s="67" t="s">
        <v>65</v>
      </c>
      <c r="D33" s="55"/>
      <c r="E33" s="55"/>
      <c r="F33" s="64">
        <f>+H7-E7</f>
        <v>343.60553275392886</v>
      </c>
      <c r="G33" s="69" t="s">
        <v>66</v>
      </c>
      <c r="H33" s="64">
        <f>ROUND(F33*181/365,0)</f>
        <v>170</v>
      </c>
    </row>
    <row r="34" spans="1:8" x14ac:dyDescent="0.3">
      <c r="A34" s="60"/>
      <c r="B34" s="55"/>
      <c r="C34" s="67"/>
      <c r="D34" s="55"/>
      <c r="E34" s="55"/>
      <c r="F34" s="64"/>
      <c r="G34" s="69"/>
      <c r="H34" s="64"/>
    </row>
    <row r="35" spans="1:8" x14ac:dyDescent="0.3">
      <c r="A35" s="60">
        <v>7</v>
      </c>
      <c r="B35" s="55"/>
      <c r="C35" s="67" t="s">
        <v>67</v>
      </c>
      <c r="D35" s="55"/>
      <c r="E35" s="55"/>
      <c r="F35" s="64">
        <f>+K7-H7</f>
        <v>526.52484500194987</v>
      </c>
      <c r="G35" s="69" t="s">
        <v>68</v>
      </c>
      <c r="H35" s="64">
        <f>ROUND(F35*91/365,0)</f>
        <v>131</v>
      </c>
    </row>
    <row r="36" spans="1:8" x14ac:dyDescent="0.3">
      <c r="A36" s="60"/>
      <c r="B36" s="55"/>
      <c r="C36" s="67"/>
      <c r="D36" s="55"/>
      <c r="E36" s="55"/>
      <c r="F36" s="64"/>
      <c r="G36" s="69"/>
      <c r="H36" s="64"/>
    </row>
    <row r="37" spans="1:8" x14ac:dyDescent="0.3">
      <c r="A37" s="60">
        <v>8</v>
      </c>
      <c r="B37" s="55"/>
      <c r="C37" s="67" t="s">
        <v>69</v>
      </c>
      <c r="D37" s="55"/>
      <c r="E37" s="55"/>
      <c r="F37" s="64">
        <f>+N7-K7</f>
        <v>526.52484500194987</v>
      </c>
      <c r="G37" s="69" t="s">
        <v>70</v>
      </c>
      <c r="H37" s="65">
        <f>ROUND(F37*1/365,0)</f>
        <v>1</v>
      </c>
    </row>
    <row r="38" spans="1:8" x14ac:dyDescent="0.3">
      <c r="A38" s="60"/>
      <c r="B38" s="55"/>
      <c r="C38" s="55"/>
      <c r="D38" s="64"/>
      <c r="E38" s="64"/>
      <c r="F38" s="64"/>
      <c r="G38" s="64"/>
      <c r="H38" s="59"/>
    </row>
    <row r="39" spans="1:8" ht="15" thickBot="1" x14ac:dyDescent="0.35">
      <c r="A39" s="60">
        <v>9</v>
      </c>
      <c r="B39" s="55"/>
      <c r="C39" s="61" t="s">
        <v>71</v>
      </c>
      <c r="D39" s="58"/>
      <c r="E39" s="55"/>
      <c r="F39" s="64">
        <f>SUM(F31:F38)-H26</f>
        <v>0</v>
      </c>
      <c r="G39" s="57"/>
      <c r="H39" s="66">
        <f>SUM(H29:H38)</f>
        <v>-50263.560852739443</v>
      </c>
    </row>
    <row r="40" spans="1:8" ht="15" thickTop="1" x14ac:dyDescent="0.3">
      <c r="A40" s="70"/>
      <c r="B40" s="70"/>
      <c r="C40" s="70"/>
      <c r="D40" s="70"/>
      <c r="E40" s="70"/>
      <c r="F40" s="70"/>
      <c r="G40" s="70"/>
      <c r="H40" s="70"/>
    </row>
  </sheetData>
  <pageMargins left="0.7" right="0.7" top="0.75" bottom="0.75" header="0.3" footer="0.3"/>
  <pageSetup orientation="portrait" horizontalDpi="90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613BC-BF32-4144-89F7-2BC31493D21D}">
  <dimension ref="A1:P40"/>
  <sheetViews>
    <sheetView workbookViewId="0"/>
  </sheetViews>
  <sheetFormatPr defaultRowHeight="14.4" x14ac:dyDescent="0.3"/>
  <cols>
    <col min="1" max="1" width="34.109375" bestFit="1" customWidth="1"/>
    <col min="2" max="2" width="14.109375" bestFit="1" customWidth="1"/>
    <col min="3" max="3" width="10.33203125" customWidth="1"/>
    <col min="4" max="4" width="10.88671875" bestFit="1" customWidth="1"/>
    <col min="5" max="5" width="10.5546875" bestFit="1" customWidth="1"/>
    <col min="6" max="6" width="11.44140625" customWidth="1"/>
    <col min="7" max="14" width="10.5546875" bestFit="1" customWidth="1"/>
    <col min="15" max="15" width="20.44140625" bestFit="1" customWidth="1"/>
  </cols>
  <sheetData>
    <row r="1" spans="1:16" x14ac:dyDescent="0.3">
      <c r="A1" s="45" t="s">
        <v>4</v>
      </c>
    </row>
    <row r="2" spans="1:16" x14ac:dyDescent="0.3">
      <c r="B2" s="46">
        <v>44348</v>
      </c>
      <c r="C2" s="46">
        <v>44378</v>
      </c>
      <c r="D2" s="46">
        <v>44409</v>
      </c>
      <c r="E2" s="46">
        <v>44440</v>
      </c>
      <c r="F2" s="46">
        <v>44470</v>
      </c>
      <c r="G2" s="46">
        <v>44501</v>
      </c>
      <c r="H2" s="46">
        <v>44531</v>
      </c>
      <c r="I2" s="46">
        <v>44562</v>
      </c>
      <c r="J2" s="46">
        <v>44593</v>
      </c>
      <c r="K2" s="46">
        <v>44621</v>
      </c>
      <c r="L2" s="46">
        <v>44652</v>
      </c>
      <c r="M2" s="46">
        <v>44682</v>
      </c>
      <c r="N2" s="46">
        <v>44713</v>
      </c>
      <c r="O2" s="45" t="s">
        <v>44</v>
      </c>
    </row>
    <row r="3" spans="1:16" x14ac:dyDescent="0.3">
      <c r="A3" s="45" t="s">
        <v>45</v>
      </c>
      <c r="B3" s="47">
        <v>339.95437000000766</v>
      </c>
      <c r="C3" s="47">
        <v>587.70297000000767</v>
      </c>
      <c r="D3" s="47">
        <v>348.27437000000765</v>
      </c>
      <c r="E3" s="47">
        <v>1267.6378700000078</v>
      </c>
      <c r="F3" s="47">
        <v>2175.297370000008</v>
      </c>
      <c r="G3" s="47">
        <v>1492.400370000008</v>
      </c>
      <c r="H3" s="47">
        <v>1377.8073700000082</v>
      </c>
      <c r="I3" s="47">
        <v>1377.8073700000082</v>
      </c>
      <c r="J3" s="47">
        <v>1377.8073700000082</v>
      </c>
      <c r="K3" s="47">
        <v>1377.8073700000082</v>
      </c>
      <c r="L3" s="47">
        <v>1377.8073700000082</v>
      </c>
      <c r="M3" s="47">
        <v>1377.8073700000082</v>
      </c>
      <c r="N3" s="47">
        <v>1377.8073700000082</v>
      </c>
      <c r="O3" s="47">
        <f>AVERAGE(B3:N3)</f>
        <v>1219.6860700000077</v>
      </c>
    </row>
    <row r="4" spans="1:16" x14ac:dyDescent="0.3">
      <c r="A4" s="45" t="s">
        <v>46</v>
      </c>
      <c r="B4" s="47">
        <v>1022690.9248899998</v>
      </c>
      <c r="C4" s="47">
        <v>1022690.9248899998</v>
      </c>
      <c r="D4" s="47">
        <v>1023178.1020899998</v>
      </c>
      <c r="E4" s="47">
        <v>1023178.1020899998</v>
      </c>
      <c r="F4" s="47">
        <v>1023320.5248799998</v>
      </c>
      <c r="G4" s="47">
        <v>1024102.4868799999</v>
      </c>
      <c r="H4" s="47">
        <v>1024221.2398799999</v>
      </c>
      <c r="I4" s="47">
        <v>1024221.2398799999</v>
      </c>
      <c r="J4" s="47">
        <v>1024221.2398799999</v>
      </c>
      <c r="K4" s="47">
        <v>1024221.2398799999</v>
      </c>
      <c r="L4" s="47">
        <v>1024361.1198799999</v>
      </c>
      <c r="M4" s="47">
        <v>1024406.2358799999</v>
      </c>
      <c r="N4" s="47">
        <v>1024406.2358799999</v>
      </c>
      <c r="O4" s="47">
        <f t="shared" ref="O4:O5" si="0">AVERAGE(B4:N4)</f>
        <v>1023786.1243753845</v>
      </c>
    </row>
    <row r="5" spans="1:16" x14ac:dyDescent="0.3">
      <c r="A5" s="45" t="s">
        <v>47</v>
      </c>
      <c r="B5" s="47">
        <v>-335179.310638764</v>
      </c>
      <c r="C5" s="47">
        <v>-339413.0457090094</v>
      </c>
      <c r="D5" s="47">
        <v>-343634.94562733482</v>
      </c>
      <c r="E5" s="47">
        <v>-347844.97525374027</v>
      </c>
      <c r="F5" s="47">
        <v>-352070.14232963737</v>
      </c>
      <c r="G5" s="47">
        <v>-356265.98664416373</v>
      </c>
      <c r="H5" s="47">
        <v>-356979.20986202755</v>
      </c>
      <c r="I5" s="47">
        <v>-361217.66887409141</v>
      </c>
      <c r="J5" s="47">
        <v>-365456.12788615527</v>
      </c>
      <c r="K5" s="47">
        <v>-369669.01589821914</v>
      </c>
      <c r="L5" s="47">
        <v>-373907.67074228299</v>
      </c>
      <c r="M5" s="47">
        <v>-378146.61390614684</v>
      </c>
      <c r="N5" s="47">
        <v>-382360.07855781069</v>
      </c>
      <c r="O5" s="47">
        <f t="shared" si="0"/>
        <v>-358626.52245610644</v>
      </c>
    </row>
    <row r="6" spans="1:16" x14ac:dyDescent="0.3">
      <c r="A6" s="45" t="s">
        <v>48</v>
      </c>
      <c r="B6" s="48">
        <f>SUM(B3:B5)</f>
        <v>687851.5686212359</v>
      </c>
      <c r="C6" s="48">
        <f t="shared" ref="C6:O6" si="1">SUM(C3:C5)</f>
        <v>683865.58215099038</v>
      </c>
      <c r="D6" s="48">
        <f t="shared" si="1"/>
        <v>679891.43083266495</v>
      </c>
      <c r="E6" s="48">
        <f t="shared" si="1"/>
        <v>676600.76470625959</v>
      </c>
      <c r="F6" s="48">
        <f t="shared" si="1"/>
        <v>673425.67992036254</v>
      </c>
      <c r="G6" s="48">
        <f t="shared" si="1"/>
        <v>669328.90060583618</v>
      </c>
      <c r="H6" s="48">
        <f t="shared" si="1"/>
        <v>668619.83738797239</v>
      </c>
      <c r="I6" s="48">
        <f t="shared" si="1"/>
        <v>664381.37837590859</v>
      </c>
      <c r="J6" s="48">
        <f t="shared" si="1"/>
        <v>660142.91936384467</v>
      </c>
      <c r="K6" s="48">
        <f t="shared" si="1"/>
        <v>655930.03135178075</v>
      </c>
      <c r="L6" s="48">
        <f t="shared" si="1"/>
        <v>651831.25650771696</v>
      </c>
      <c r="M6" s="48">
        <f t="shared" si="1"/>
        <v>647637.42934385315</v>
      </c>
      <c r="N6" s="48">
        <f t="shared" si="1"/>
        <v>643423.96469218936</v>
      </c>
      <c r="O6" s="48">
        <f t="shared" si="1"/>
        <v>666379.28798927809</v>
      </c>
    </row>
    <row r="7" spans="1:16" x14ac:dyDescent="0.3">
      <c r="A7" s="45" t="s">
        <v>49</v>
      </c>
      <c r="B7" s="49">
        <v>-165442.4848328481</v>
      </c>
      <c r="C7" s="49">
        <v>-164890.0210632215</v>
      </c>
      <c r="D7" s="49">
        <v>-164337.5572935949</v>
      </c>
      <c r="E7" s="49">
        <v>-163785.0935239683</v>
      </c>
      <c r="F7" s="49">
        <v>-163232.6297543417</v>
      </c>
      <c r="G7" s="49">
        <v>-162680.1659847151</v>
      </c>
      <c r="H7" s="49">
        <v>-162127.7022150885</v>
      </c>
      <c r="I7" s="49">
        <v>-161356.94314327001</v>
      </c>
      <c r="J7" s="49">
        <v>-160586.18407145151</v>
      </c>
      <c r="K7" s="49">
        <v>-159815.42499963302</v>
      </c>
      <c r="L7" s="49">
        <v>-159044.66592781452</v>
      </c>
      <c r="M7" s="49">
        <v>-158273.90685599603</v>
      </c>
      <c r="N7" s="49">
        <v>-157503.14778417753</v>
      </c>
      <c r="O7" s="49">
        <f>+H39</f>
        <v>-162798.4848328481</v>
      </c>
      <c r="P7" t="s">
        <v>50</v>
      </c>
    </row>
    <row r="8" spans="1:16" ht="15" thickBot="1" x14ac:dyDescent="0.35">
      <c r="A8" s="45" t="s">
        <v>39</v>
      </c>
      <c r="O8" s="50">
        <f>+O6+O7</f>
        <v>503580.80315643002</v>
      </c>
    </row>
    <row r="9" spans="1:16" ht="15" thickTop="1" x14ac:dyDescent="0.3">
      <c r="A9" s="45"/>
      <c r="O9" s="51"/>
    </row>
    <row r="10" spans="1:16" x14ac:dyDescent="0.3">
      <c r="A10" s="45" t="s">
        <v>51</v>
      </c>
      <c r="C10" s="47">
        <v>4233.7350702454169</v>
      </c>
      <c r="D10" s="47">
        <v>4234.4171183254166</v>
      </c>
      <c r="E10" s="47">
        <v>4235.0991664054172</v>
      </c>
      <c r="F10" s="47">
        <v>4235.3706458971255</v>
      </c>
      <c r="G10" s="47">
        <v>4236.8843145263336</v>
      </c>
      <c r="H10" s="47">
        <v>4238.2927578638337</v>
      </c>
      <c r="I10" s="47">
        <v>4238.4590120638341</v>
      </c>
      <c r="J10" s="47">
        <v>4238.4590120638341</v>
      </c>
      <c r="K10" s="47">
        <v>4238.4590120638341</v>
      </c>
      <c r="L10" s="47">
        <v>4238.6548440638335</v>
      </c>
      <c r="M10" s="47">
        <v>4238.9431638638343</v>
      </c>
      <c r="N10" s="47">
        <v>4239.035651663834</v>
      </c>
      <c r="O10" s="51">
        <f>SUM(C10:N10)</f>
        <v>50845.809769046551</v>
      </c>
    </row>
    <row r="11" spans="1:16" x14ac:dyDescent="0.3">
      <c r="A11" s="45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51"/>
    </row>
    <row r="12" spans="1:16" x14ac:dyDescent="0.3">
      <c r="A12" s="45" t="s">
        <v>52</v>
      </c>
      <c r="B12" s="52">
        <v>8.6018171420861322E-2</v>
      </c>
      <c r="O12" s="51"/>
    </row>
    <row r="13" spans="1:16" x14ac:dyDescent="0.3">
      <c r="A13" s="45"/>
      <c r="O13" s="51"/>
    </row>
    <row r="14" spans="1:16" x14ac:dyDescent="0.3">
      <c r="A14" s="45" t="s">
        <v>53</v>
      </c>
      <c r="B14" s="51">
        <f>O8*B12</f>
        <v>43317.099850164821</v>
      </c>
      <c r="O14" s="51"/>
    </row>
    <row r="15" spans="1:16" x14ac:dyDescent="0.3">
      <c r="A15" s="45" t="s">
        <v>51</v>
      </c>
      <c r="B15" s="51">
        <f>O10</f>
        <v>50845.809769046551</v>
      </c>
    </row>
    <row r="16" spans="1:16" ht="15" thickBot="1" x14ac:dyDescent="0.35">
      <c r="A16" s="45" t="s">
        <v>54</v>
      </c>
      <c r="B16" s="50">
        <f>B14+B15</f>
        <v>94162.909619211365</v>
      </c>
    </row>
    <row r="17" spans="1:8" ht="15" thickTop="1" x14ac:dyDescent="0.3"/>
    <row r="18" spans="1:8" x14ac:dyDescent="0.3">
      <c r="A18" t="s">
        <v>55</v>
      </c>
    </row>
    <row r="19" spans="1:8" x14ac:dyDescent="0.3">
      <c r="A19" s="54" t="s">
        <v>27</v>
      </c>
      <c r="B19" s="55"/>
      <c r="C19" s="55"/>
      <c r="D19" s="55"/>
      <c r="E19" s="55"/>
      <c r="F19" s="55"/>
      <c r="G19" s="55"/>
      <c r="H19" s="56"/>
    </row>
    <row r="20" spans="1:8" x14ac:dyDescent="0.3">
      <c r="A20" s="57" t="s">
        <v>56</v>
      </c>
      <c r="B20" s="55"/>
      <c r="C20" s="55"/>
      <c r="D20" s="58"/>
      <c r="E20" s="55"/>
      <c r="F20" s="55"/>
      <c r="G20" s="55"/>
      <c r="H20" s="56"/>
    </row>
    <row r="21" spans="1:8" x14ac:dyDescent="0.3">
      <c r="A21" s="57"/>
      <c r="B21" s="55"/>
      <c r="C21" s="55"/>
      <c r="D21" s="58"/>
      <c r="E21" s="55"/>
      <c r="F21" s="57"/>
      <c r="G21" s="57"/>
      <c r="H21" s="59"/>
    </row>
    <row r="22" spans="1:8" x14ac:dyDescent="0.3">
      <c r="A22" s="60">
        <v>1</v>
      </c>
      <c r="B22" s="55"/>
      <c r="C22" s="61" t="s">
        <v>57</v>
      </c>
      <c r="D22" s="58"/>
      <c r="E22" s="55"/>
      <c r="F22" s="57"/>
      <c r="G22" s="57"/>
      <c r="H22" s="62">
        <f>+B7</f>
        <v>-165442.4848328481</v>
      </c>
    </row>
    <row r="23" spans="1:8" x14ac:dyDescent="0.3">
      <c r="A23" s="60"/>
      <c r="B23" s="55"/>
      <c r="C23" s="63"/>
      <c r="D23" s="58"/>
      <c r="E23" s="55"/>
      <c r="F23" s="57"/>
      <c r="G23" s="57"/>
      <c r="H23" s="64"/>
    </row>
    <row r="24" spans="1:8" x14ac:dyDescent="0.3">
      <c r="A24" s="60">
        <v>2</v>
      </c>
      <c r="B24" s="55"/>
      <c r="C24" s="61" t="s">
        <v>58</v>
      </c>
      <c r="D24" s="58"/>
      <c r="E24" s="55"/>
      <c r="F24" s="57"/>
      <c r="G24" s="57"/>
      <c r="H24" s="65">
        <f>+N7</f>
        <v>-157503.14778417753</v>
      </c>
    </row>
    <row r="25" spans="1:8" x14ac:dyDescent="0.3">
      <c r="A25" s="60"/>
      <c r="B25" s="55"/>
      <c r="C25" s="63"/>
      <c r="D25" s="58"/>
      <c r="E25" s="55"/>
      <c r="F25" s="57"/>
      <c r="G25" s="57"/>
      <c r="H25" s="64"/>
    </row>
    <row r="26" spans="1:8" ht="15" thickBot="1" x14ac:dyDescent="0.35">
      <c r="A26" s="60">
        <v>3</v>
      </c>
      <c r="B26" s="55"/>
      <c r="C26" s="61" t="s">
        <v>59</v>
      </c>
      <c r="D26" s="58"/>
      <c r="E26" s="55"/>
      <c r="F26" s="57"/>
      <c r="G26" s="57"/>
      <c r="H26" s="66">
        <f>+H24-H22</f>
        <v>7939.337048670568</v>
      </c>
    </row>
    <row r="27" spans="1:8" ht="15" thickTop="1" x14ac:dyDescent="0.3">
      <c r="A27" s="60"/>
      <c r="B27" s="55"/>
      <c r="C27" s="61"/>
      <c r="D27" s="58"/>
      <c r="E27" s="55"/>
      <c r="F27" s="57"/>
      <c r="G27" s="57"/>
      <c r="H27" s="64"/>
    </row>
    <row r="28" spans="1:8" x14ac:dyDescent="0.3">
      <c r="A28" s="60"/>
      <c r="B28" s="55"/>
      <c r="C28" s="61"/>
      <c r="D28" s="58"/>
      <c r="E28" s="55"/>
      <c r="F28" s="57" t="s">
        <v>60</v>
      </c>
      <c r="G28" s="57" t="s">
        <v>61</v>
      </c>
      <c r="H28" s="64"/>
    </row>
    <row r="29" spans="1:8" x14ac:dyDescent="0.3">
      <c r="A29" s="60">
        <v>4</v>
      </c>
      <c r="B29" s="55"/>
      <c r="C29" s="67" t="s">
        <v>62</v>
      </c>
      <c r="D29" s="55"/>
      <c r="E29" s="55"/>
      <c r="F29" s="55"/>
      <c r="G29" s="55"/>
      <c r="H29" s="68">
        <f>+H22</f>
        <v>-165442.4848328481</v>
      </c>
    </row>
    <row r="30" spans="1:8" x14ac:dyDescent="0.3">
      <c r="A30" s="60"/>
      <c r="B30" s="55"/>
      <c r="C30" s="67"/>
      <c r="D30" s="55"/>
      <c r="E30" s="55"/>
      <c r="F30" s="55"/>
      <c r="G30" s="55"/>
      <c r="H30" s="68"/>
    </row>
    <row r="31" spans="1:8" x14ac:dyDescent="0.3">
      <c r="A31" s="60">
        <v>5</v>
      </c>
      <c r="B31" s="55"/>
      <c r="C31" s="67" t="s">
        <v>63</v>
      </c>
      <c r="D31" s="55"/>
      <c r="E31" s="55"/>
      <c r="F31" s="68">
        <f>+E7-B7</f>
        <v>1657.3913088797999</v>
      </c>
      <c r="G31" s="69" t="s">
        <v>64</v>
      </c>
      <c r="H31" s="64">
        <f>ROUND(F31*273/365,0)</f>
        <v>1240</v>
      </c>
    </row>
    <row r="32" spans="1:8" x14ac:dyDescent="0.3">
      <c r="A32" s="60"/>
      <c r="B32" s="55"/>
      <c r="C32" s="67"/>
      <c r="D32" s="55"/>
      <c r="E32" s="55"/>
      <c r="F32" s="68"/>
      <c r="G32" s="69"/>
      <c r="H32" s="64"/>
    </row>
    <row r="33" spans="1:8" x14ac:dyDescent="0.3">
      <c r="A33" s="60">
        <v>6</v>
      </c>
      <c r="B33" s="55"/>
      <c r="C33" s="67" t="s">
        <v>65</v>
      </c>
      <c r="D33" s="55"/>
      <c r="E33" s="55"/>
      <c r="F33" s="64">
        <f>+H7-E7</f>
        <v>1657.3913088797999</v>
      </c>
      <c r="G33" s="69" t="s">
        <v>66</v>
      </c>
      <c r="H33" s="64">
        <f>ROUND(F33*181/365,0)</f>
        <v>822</v>
      </c>
    </row>
    <row r="34" spans="1:8" x14ac:dyDescent="0.3">
      <c r="A34" s="60"/>
      <c r="B34" s="55"/>
      <c r="C34" s="67"/>
      <c r="D34" s="55"/>
      <c r="E34" s="55"/>
      <c r="F34" s="64"/>
      <c r="G34" s="69"/>
      <c r="H34" s="64"/>
    </row>
    <row r="35" spans="1:8" x14ac:dyDescent="0.3">
      <c r="A35" s="60">
        <v>7</v>
      </c>
      <c r="B35" s="55"/>
      <c r="C35" s="67" t="s">
        <v>67</v>
      </c>
      <c r="D35" s="55"/>
      <c r="E35" s="55"/>
      <c r="F35" s="64">
        <f>+K7-H7</f>
        <v>2312.2772154554841</v>
      </c>
      <c r="G35" s="69" t="s">
        <v>68</v>
      </c>
      <c r="H35" s="64">
        <f>ROUND(F35*91/365,0)</f>
        <v>576</v>
      </c>
    </row>
    <row r="36" spans="1:8" x14ac:dyDescent="0.3">
      <c r="A36" s="60"/>
      <c r="B36" s="55"/>
      <c r="C36" s="67"/>
      <c r="D36" s="55"/>
      <c r="E36" s="55"/>
      <c r="F36" s="64"/>
      <c r="G36" s="69"/>
      <c r="H36" s="64"/>
    </row>
    <row r="37" spans="1:8" x14ac:dyDescent="0.3">
      <c r="A37" s="60">
        <v>8</v>
      </c>
      <c r="B37" s="55"/>
      <c r="C37" s="67" t="s">
        <v>69</v>
      </c>
      <c r="D37" s="55"/>
      <c r="E37" s="55"/>
      <c r="F37" s="64">
        <f>+N7-K7</f>
        <v>2312.2772154554841</v>
      </c>
      <c r="G37" s="69" t="s">
        <v>70</v>
      </c>
      <c r="H37" s="65">
        <f>ROUND(F37*1/365,0)</f>
        <v>6</v>
      </c>
    </row>
    <row r="38" spans="1:8" x14ac:dyDescent="0.3">
      <c r="A38" s="60"/>
      <c r="B38" s="55"/>
      <c r="C38" s="55"/>
      <c r="D38" s="64"/>
      <c r="E38" s="64"/>
      <c r="F38" s="64"/>
      <c r="G38" s="64"/>
      <c r="H38" s="59"/>
    </row>
    <row r="39" spans="1:8" ht="15" thickBot="1" x14ac:dyDescent="0.35">
      <c r="A39" s="60">
        <v>9</v>
      </c>
      <c r="B39" s="55"/>
      <c r="C39" s="61" t="s">
        <v>71</v>
      </c>
      <c r="D39" s="58"/>
      <c r="E39" s="55"/>
      <c r="F39" s="64">
        <f>SUM(F31:F38)-H26</f>
        <v>0</v>
      </c>
      <c r="G39" s="57"/>
      <c r="H39" s="66">
        <f>SUM(H29:H38)</f>
        <v>-162798.4848328481</v>
      </c>
    </row>
    <row r="40" spans="1:8" ht="15" thickTop="1" x14ac:dyDescent="0.3">
      <c r="A40" s="70"/>
      <c r="B40" s="70"/>
      <c r="C40" s="70"/>
      <c r="D40" s="70"/>
      <c r="E40" s="70"/>
      <c r="F40" s="70"/>
      <c r="G40" s="70"/>
      <c r="H40" s="70"/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AD67A-F681-45CA-895E-8E169DD854F3}">
  <sheetPr>
    <tabColor theme="1"/>
  </sheetPr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45C33-E05B-40CC-B995-2E0EBA81C7AF}">
  <dimension ref="A1:R137"/>
  <sheetViews>
    <sheetView workbookViewId="0">
      <pane ySplit="15" topLeftCell="A16" activePane="bottomLeft" state="frozen"/>
      <selection pane="bottomLeft"/>
    </sheetView>
  </sheetViews>
  <sheetFormatPr defaultRowHeight="14.4" outlineLevelRow="1" x14ac:dyDescent="0.3"/>
  <cols>
    <col min="1" max="1" width="4.6640625" style="10" bestFit="1" customWidth="1"/>
    <col min="2" max="3" width="16.5546875" style="10" customWidth="1"/>
    <col min="4" max="4" width="14.6640625" style="10" customWidth="1"/>
    <col min="5" max="5" width="13.5546875" style="10" customWidth="1"/>
    <col min="6" max="6" width="15.33203125" style="10" customWidth="1"/>
    <col min="7" max="7" width="16.44140625" style="13" customWidth="1"/>
    <col min="8" max="8" width="14.44140625" style="13" customWidth="1"/>
    <col min="9" max="9" width="15.88671875" style="10" bestFit="1" customWidth="1"/>
    <col min="10" max="10" width="15.109375" style="10" bestFit="1" customWidth="1"/>
    <col min="11" max="11" width="9.88671875" style="10" bestFit="1" customWidth="1"/>
    <col min="12" max="12" width="12.6640625" style="10" bestFit="1" customWidth="1"/>
    <col min="13" max="13" width="7" style="10" bestFit="1" customWidth="1"/>
    <col min="14" max="14" width="9.88671875" style="10" bestFit="1" customWidth="1"/>
    <col min="15" max="15" width="8.5546875" style="10" bestFit="1" customWidth="1"/>
    <col min="16" max="16" width="11.109375" style="14" bestFit="1" customWidth="1"/>
    <col min="17" max="17" width="7.44140625" style="10" bestFit="1" customWidth="1"/>
    <col min="18" max="18" width="12.6640625" style="14" bestFit="1" customWidth="1"/>
    <col min="19" max="248" width="9.109375" style="10"/>
    <col min="249" max="249" width="4.6640625" style="10" bestFit="1" customWidth="1"/>
    <col min="250" max="250" width="24.33203125" style="10" bestFit="1" customWidth="1"/>
    <col min="251" max="251" width="13.6640625" style="10" customWidth="1"/>
    <col min="252" max="252" width="13.109375" style="10" bestFit="1" customWidth="1"/>
    <col min="253" max="254" width="12.5546875" style="10" bestFit="1" customWidth="1"/>
    <col min="255" max="255" width="14.33203125" style="10" bestFit="1" customWidth="1"/>
    <col min="256" max="256" width="12.5546875" style="10" bestFit="1" customWidth="1"/>
    <col min="257" max="257" width="14.109375" style="10" bestFit="1" customWidth="1"/>
    <col min="258" max="258" width="12.44140625" style="10" bestFit="1" customWidth="1"/>
    <col min="259" max="259" width="15.88671875" style="10" bestFit="1" customWidth="1"/>
    <col min="260" max="260" width="15.109375" style="10" bestFit="1" customWidth="1"/>
    <col min="261" max="261" width="9.88671875" style="10" bestFit="1" customWidth="1"/>
    <col min="262" max="504" width="9.109375" style="10"/>
    <col min="505" max="505" width="4.6640625" style="10" bestFit="1" customWidth="1"/>
    <col min="506" max="506" width="24.33203125" style="10" bestFit="1" customWidth="1"/>
    <col min="507" max="507" width="13.6640625" style="10" customWidth="1"/>
    <col min="508" max="508" width="13.109375" style="10" bestFit="1" customWidth="1"/>
    <col min="509" max="510" width="12.5546875" style="10" bestFit="1" customWidth="1"/>
    <col min="511" max="511" width="14.33203125" style="10" bestFit="1" customWidth="1"/>
    <col min="512" max="512" width="12.5546875" style="10" bestFit="1" customWidth="1"/>
    <col min="513" max="513" width="14.109375" style="10" bestFit="1" customWidth="1"/>
    <col min="514" max="514" width="12.44140625" style="10" bestFit="1" customWidth="1"/>
    <col min="515" max="515" width="15.88671875" style="10" bestFit="1" customWidth="1"/>
    <col min="516" max="516" width="15.109375" style="10" bestFit="1" customWidth="1"/>
    <col min="517" max="517" width="9.88671875" style="10" bestFit="1" customWidth="1"/>
    <col min="518" max="760" width="9.109375" style="10"/>
    <col min="761" max="761" width="4.6640625" style="10" bestFit="1" customWidth="1"/>
    <col min="762" max="762" width="24.33203125" style="10" bestFit="1" customWidth="1"/>
    <col min="763" max="763" width="13.6640625" style="10" customWidth="1"/>
    <col min="764" max="764" width="13.109375" style="10" bestFit="1" customWidth="1"/>
    <col min="765" max="766" width="12.5546875" style="10" bestFit="1" customWidth="1"/>
    <col min="767" max="767" width="14.33203125" style="10" bestFit="1" customWidth="1"/>
    <col min="768" max="768" width="12.5546875" style="10" bestFit="1" customWidth="1"/>
    <col min="769" max="769" width="14.109375" style="10" bestFit="1" customWidth="1"/>
    <col min="770" max="770" width="12.44140625" style="10" bestFit="1" customWidth="1"/>
    <col min="771" max="771" width="15.88671875" style="10" bestFit="1" customWidth="1"/>
    <col min="772" max="772" width="15.109375" style="10" bestFit="1" customWidth="1"/>
    <col min="773" max="773" width="9.88671875" style="10" bestFit="1" customWidth="1"/>
    <col min="774" max="1016" width="9.109375" style="10"/>
    <col min="1017" max="1017" width="4.6640625" style="10" bestFit="1" customWidth="1"/>
    <col min="1018" max="1018" width="24.33203125" style="10" bestFit="1" customWidth="1"/>
    <col min="1019" max="1019" width="13.6640625" style="10" customWidth="1"/>
    <col min="1020" max="1020" width="13.109375" style="10" bestFit="1" customWidth="1"/>
    <col min="1021" max="1022" width="12.5546875" style="10" bestFit="1" customWidth="1"/>
    <col min="1023" max="1023" width="14.33203125" style="10" bestFit="1" customWidth="1"/>
    <col min="1024" max="1024" width="12.5546875" style="10" bestFit="1" customWidth="1"/>
    <col min="1025" max="1025" width="14.109375" style="10" bestFit="1" customWidth="1"/>
    <col min="1026" max="1026" width="12.44140625" style="10" bestFit="1" customWidth="1"/>
    <col min="1027" max="1027" width="15.88671875" style="10" bestFit="1" customWidth="1"/>
    <col min="1028" max="1028" width="15.109375" style="10" bestFit="1" customWidth="1"/>
    <col min="1029" max="1029" width="9.88671875" style="10" bestFit="1" customWidth="1"/>
    <col min="1030" max="1272" width="9.109375" style="10"/>
    <col min="1273" max="1273" width="4.6640625" style="10" bestFit="1" customWidth="1"/>
    <col min="1274" max="1274" width="24.33203125" style="10" bestFit="1" customWidth="1"/>
    <col min="1275" max="1275" width="13.6640625" style="10" customWidth="1"/>
    <col min="1276" max="1276" width="13.109375" style="10" bestFit="1" customWidth="1"/>
    <col min="1277" max="1278" width="12.5546875" style="10" bestFit="1" customWidth="1"/>
    <col min="1279" max="1279" width="14.33203125" style="10" bestFit="1" customWidth="1"/>
    <col min="1280" max="1280" width="12.5546875" style="10" bestFit="1" customWidth="1"/>
    <col min="1281" max="1281" width="14.109375" style="10" bestFit="1" customWidth="1"/>
    <col min="1282" max="1282" width="12.44140625" style="10" bestFit="1" customWidth="1"/>
    <col min="1283" max="1283" width="15.88671875" style="10" bestFit="1" customWidth="1"/>
    <col min="1284" max="1284" width="15.109375" style="10" bestFit="1" customWidth="1"/>
    <col min="1285" max="1285" width="9.88671875" style="10" bestFit="1" customWidth="1"/>
    <col min="1286" max="1528" width="9.109375" style="10"/>
    <col min="1529" max="1529" width="4.6640625" style="10" bestFit="1" customWidth="1"/>
    <col min="1530" max="1530" width="24.33203125" style="10" bestFit="1" customWidth="1"/>
    <col min="1531" max="1531" width="13.6640625" style="10" customWidth="1"/>
    <col min="1532" max="1532" width="13.109375" style="10" bestFit="1" customWidth="1"/>
    <col min="1533" max="1534" width="12.5546875" style="10" bestFit="1" customWidth="1"/>
    <col min="1535" max="1535" width="14.33203125" style="10" bestFit="1" customWidth="1"/>
    <col min="1536" max="1536" width="12.5546875" style="10" bestFit="1" customWidth="1"/>
    <col min="1537" max="1537" width="14.109375" style="10" bestFit="1" customWidth="1"/>
    <col min="1538" max="1538" width="12.44140625" style="10" bestFit="1" customWidth="1"/>
    <col min="1539" max="1539" width="15.88671875" style="10" bestFit="1" customWidth="1"/>
    <col min="1540" max="1540" width="15.109375" style="10" bestFit="1" customWidth="1"/>
    <col min="1541" max="1541" width="9.88671875" style="10" bestFit="1" customWidth="1"/>
    <col min="1542" max="1784" width="9.109375" style="10"/>
    <col min="1785" max="1785" width="4.6640625" style="10" bestFit="1" customWidth="1"/>
    <col min="1786" max="1786" width="24.33203125" style="10" bestFit="1" customWidth="1"/>
    <col min="1787" max="1787" width="13.6640625" style="10" customWidth="1"/>
    <col min="1788" max="1788" width="13.109375" style="10" bestFit="1" customWidth="1"/>
    <col min="1789" max="1790" width="12.5546875" style="10" bestFit="1" customWidth="1"/>
    <col min="1791" max="1791" width="14.33203125" style="10" bestFit="1" customWidth="1"/>
    <col min="1792" max="1792" width="12.5546875" style="10" bestFit="1" customWidth="1"/>
    <col min="1793" max="1793" width="14.109375" style="10" bestFit="1" customWidth="1"/>
    <col min="1794" max="1794" width="12.44140625" style="10" bestFit="1" customWidth="1"/>
    <col min="1795" max="1795" width="15.88671875" style="10" bestFit="1" customWidth="1"/>
    <col min="1796" max="1796" width="15.109375" style="10" bestFit="1" customWidth="1"/>
    <col min="1797" max="1797" width="9.88671875" style="10" bestFit="1" customWidth="1"/>
    <col min="1798" max="2040" width="9.109375" style="10"/>
    <col min="2041" max="2041" width="4.6640625" style="10" bestFit="1" customWidth="1"/>
    <col min="2042" max="2042" width="24.33203125" style="10" bestFit="1" customWidth="1"/>
    <col min="2043" max="2043" width="13.6640625" style="10" customWidth="1"/>
    <col min="2044" max="2044" width="13.109375" style="10" bestFit="1" customWidth="1"/>
    <col min="2045" max="2046" width="12.5546875" style="10" bestFit="1" customWidth="1"/>
    <col min="2047" max="2047" width="14.33203125" style="10" bestFit="1" customWidth="1"/>
    <col min="2048" max="2048" width="12.5546875" style="10" bestFit="1" customWidth="1"/>
    <col min="2049" max="2049" width="14.109375" style="10" bestFit="1" customWidth="1"/>
    <col min="2050" max="2050" width="12.44140625" style="10" bestFit="1" customWidth="1"/>
    <col min="2051" max="2051" width="15.88671875" style="10" bestFit="1" customWidth="1"/>
    <col min="2052" max="2052" width="15.109375" style="10" bestFit="1" customWidth="1"/>
    <col min="2053" max="2053" width="9.88671875" style="10" bestFit="1" customWidth="1"/>
    <col min="2054" max="2296" width="9.109375" style="10"/>
    <col min="2297" max="2297" width="4.6640625" style="10" bestFit="1" customWidth="1"/>
    <col min="2298" max="2298" width="24.33203125" style="10" bestFit="1" customWidth="1"/>
    <col min="2299" max="2299" width="13.6640625" style="10" customWidth="1"/>
    <col min="2300" max="2300" width="13.109375" style="10" bestFit="1" customWidth="1"/>
    <col min="2301" max="2302" width="12.5546875" style="10" bestFit="1" customWidth="1"/>
    <col min="2303" max="2303" width="14.33203125" style="10" bestFit="1" customWidth="1"/>
    <col min="2304" max="2304" width="12.5546875" style="10" bestFit="1" customWidth="1"/>
    <col min="2305" max="2305" width="14.109375" style="10" bestFit="1" customWidth="1"/>
    <col min="2306" max="2306" width="12.44140625" style="10" bestFit="1" customWidth="1"/>
    <col min="2307" max="2307" width="15.88671875" style="10" bestFit="1" customWidth="1"/>
    <col min="2308" max="2308" width="15.109375" style="10" bestFit="1" customWidth="1"/>
    <col min="2309" max="2309" width="9.88671875" style="10" bestFit="1" customWidth="1"/>
    <col min="2310" max="2552" width="9.109375" style="10"/>
    <col min="2553" max="2553" width="4.6640625" style="10" bestFit="1" customWidth="1"/>
    <col min="2554" max="2554" width="24.33203125" style="10" bestFit="1" customWidth="1"/>
    <col min="2555" max="2555" width="13.6640625" style="10" customWidth="1"/>
    <col min="2556" max="2556" width="13.109375" style="10" bestFit="1" customWidth="1"/>
    <col min="2557" max="2558" width="12.5546875" style="10" bestFit="1" customWidth="1"/>
    <col min="2559" max="2559" width="14.33203125" style="10" bestFit="1" customWidth="1"/>
    <col min="2560" max="2560" width="12.5546875" style="10" bestFit="1" customWidth="1"/>
    <col min="2561" max="2561" width="14.109375" style="10" bestFit="1" customWidth="1"/>
    <col min="2562" max="2562" width="12.44140625" style="10" bestFit="1" customWidth="1"/>
    <col min="2563" max="2563" width="15.88671875" style="10" bestFit="1" customWidth="1"/>
    <col min="2564" max="2564" width="15.109375" style="10" bestFit="1" customWidth="1"/>
    <col min="2565" max="2565" width="9.88671875" style="10" bestFit="1" customWidth="1"/>
    <col min="2566" max="2808" width="9.109375" style="10"/>
    <col min="2809" max="2809" width="4.6640625" style="10" bestFit="1" customWidth="1"/>
    <col min="2810" max="2810" width="24.33203125" style="10" bestFit="1" customWidth="1"/>
    <col min="2811" max="2811" width="13.6640625" style="10" customWidth="1"/>
    <col min="2812" max="2812" width="13.109375" style="10" bestFit="1" customWidth="1"/>
    <col min="2813" max="2814" width="12.5546875" style="10" bestFit="1" customWidth="1"/>
    <col min="2815" max="2815" width="14.33203125" style="10" bestFit="1" customWidth="1"/>
    <col min="2816" max="2816" width="12.5546875" style="10" bestFit="1" customWidth="1"/>
    <col min="2817" max="2817" width="14.109375" style="10" bestFit="1" customWidth="1"/>
    <col min="2818" max="2818" width="12.44140625" style="10" bestFit="1" customWidth="1"/>
    <col min="2819" max="2819" width="15.88671875" style="10" bestFit="1" customWidth="1"/>
    <col min="2820" max="2820" width="15.109375" style="10" bestFit="1" customWidth="1"/>
    <col min="2821" max="2821" width="9.88671875" style="10" bestFit="1" customWidth="1"/>
    <col min="2822" max="3064" width="9.109375" style="10"/>
    <col min="3065" max="3065" width="4.6640625" style="10" bestFit="1" customWidth="1"/>
    <col min="3066" max="3066" width="24.33203125" style="10" bestFit="1" customWidth="1"/>
    <col min="3067" max="3067" width="13.6640625" style="10" customWidth="1"/>
    <col min="3068" max="3068" width="13.109375" style="10" bestFit="1" customWidth="1"/>
    <col min="3069" max="3070" width="12.5546875" style="10" bestFit="1" customWidth="1"/>
    <col min="3071" max="3071" width="14.33203125" style="10" bestFit="1" customWidth="1"/>
    <col min="3072" max="3072" width="12.5546875" style="10" bestFit="1" customWidth="1"/>
    <col min="3073" max="3073" width="14.109375" style="10" bestFit="1" customWidth="1"/>
    <col min="3074" max="3074" width="12.44140625" style="10" bestFit="1" customWidth="1"/>
    <col min="3075" max="3075" width="15.88671875" style="10" bestFit="1" customWidth="1"/>
    <col min="3076" max="3076" width="15.109375" style="10" bestFit="1" customWidth="1"/>
    <col min="3077" max="3077" width="9.88671875" style="10" bestFit="1" customWidth="1"/>
    <col min="3078" max="3320" width="9.109375" style="10"/>
    <col min="3321" max="3321" width="4.6640625" style="10" bestFit="1" customWidth="1"/>
    <col min="3322" max="3322" width="24.33203125" style="10" bestFit="1" customWidth="1"/>
    <col min="3323" max="3323" width="13.6640625" style="10" customWidth="1"/>
    <col min="3324" max="3324" width="13.109375" style="10" bestFit="1" customWidth="1"/>
    <col min="3325" max="3326" width="12.5546875" style="10" bestFit="1" customWidth="1"/>
    <col min="3327" max="3327" width="14.33203125" style="10" bestFit="1" customWidth="1"/>
    <col min="3328" max="3328" width="12.5546875" style="10" bestFit="1" customWidth="1"/>
    <col min="3329" max="3329" width="14.109375" style="10" bestFit="1" customWidth="1"/>
    <col min="3330" max="3330" width="12.44140625" style="10" bestFit="1" customWidth="1"/>
    <col min="3331" max="3331" width="15.88671875" style="10" bestFit="1" customWidth="1"/>
    <col min="3332" max="3332" width="15.109375" style="10" bestFit="1" customWidth="1"/>
    <col min="3333" max="3333" width="9.88671875" style="10" bestFit="1" customWidth="1"/>
    <col min="3334" max="3576" width="9.109375" style="10"/>
    <col min="3577" max="3577" width="4.6640625" style="10" bestFit="1" customWidth="1"/>
    <col min="3578" max="3578" width="24.33203125" style="10" bestFit="1" customWidth="1"/>
    <col min="3579" max="3579" width="13.6640625" style="10" customWidth="1"/>
    <col min="3580" max="3580" width="13.109375" style="10" bestFit="1" customWidth="1"/>
    <col min="3581" max="3582" width="12.5546875" style="10" bestFit="1" customWidth="1"/>
    <col min="3583" max="3583" width="14.33203125" style="10" bestFit="1" customWidth="1"/>
    <col min="3584" max="3584" width="12.5546875" style="10" bestFit="1" customWidth="1"/>
    <col min="3585" max="3585" width="14.109375" style="10" bestFit="1" customWidth="1"/>
    <col min="3586" max="3586" width="12.44140625" style="10" bestFit="1" customWidth="1"/>
    <col min="3587" max="3587" width="15.88671875" style="10" bestFit="1" customWidth="1"/>
    <col min="3588" max="3588" width="15.109375" style="10" bestFit="1" customWidth="1"/>
    <col min="3589" max="3589" width="9.88671875" style="10" bestFit="1" customWidth="1"/>
    <col min="3590" max="3832" width="9.109375" style="10"/>
    <col min="3833" max="3833" width="4.6640625" style="10" bestFit="1" customWidth="1"/>
    <col min="3834" max="3834" width="24.33203125" style="10" bestFit="1" customWidth="1"/>
    <col min="3835" max="3835" width="13.6640625" style="10" customWidth="1"/>
    <col min="3836" max="3836" width="13.109375" style="10" bestFit="1" customWidth="1"/>
    <col min="3837" max="3838" width="12.5546875" style="10" bestFit="1" customWidth="1"/>
    <col min="3839" max="3839" width="14.33203125" style="10" bestFit="1" customWidth="1"/>
    <col min="3840" max="3840" width="12.5546875" style="10" bestFit="1" customWidth="1"/>
    <col min="3841" max="3841" width="14.109375" style="10" bestFit="1" customWidth="1"/>
    <col min="3842" max="3842" width="12.44140625" style="10" bestFit="1" customWidth="1"/>
    <col min="3843" max="3843" width="15.88671875" style="10" bestFit="1" customWidth="1"/>
    <col min="3844" max="3844" width="15.109375" style="10" bestFit="1" customWidth="1"/>
    <col min="3845" max="3845" width="9.88671875" style="10" bestFit="1" customWidth="1"/>
    <col min="3846" max="4088" width="9.109375" style="10"/>
    <col min="4089" max="4089" width="4.6640625" style="10" bestFit="1" customWidth="1"/>
    <col min="4090" max="4090" width="24.33203125" style="10" bestFit="1" customWidth="1"/>
    <col min="4091" max="4091" width="13.6640625" style="10" customWidth="1"/>
    <col min="4092" max="4092" width="13.109375" style="10" bestFit="1" customWidth="1"/>
    <col min="4093" max="4094" width="12.5546875" style="10" bestFit="1" customWidth="1"/>
    <col min="4095" max="4095" width="14.33203125" style="10" bestFit="1" customWidth="1"/>
    <col min="4096" max="4096" width="12.5546875" style="10" bestFit="1" customWidth="1"/>
    <col min="4097" max="4097" width="14.109375" style="10" bestFit="1" customWidth="1"/>
    <col min="4098" max="4098" width="12.44140625" style="10" bestFit="1" customWidth="1"/>
    <col min="4099" max="4099" width="15.88671875" style="10" bestFit="1" customWidth="1"/>
    <col min="4100" max="4100" width="15.109375" style="10" bestFit="1" customWidth="1"/>
    <col min="4101" max="4101" width="9.88671875" style="10" bestFit="1" customWidth="1"/>
    <col min="4102" max="4344" width="9.109375" style="10"/>
    <col min="4345" max="4345" width="4.6640625" style="10" bestFit="1" customWidth="1"/>
    <col min="4346" max="4346" width="24.33203125" style="10" bestFit="1" customWidth="1"/>
    <col min="4347" max="4347" width="13.6640625" style="10" customWidth="1"/>
    <col min="4348" max="4348" width="13.109375" style="10" bestFit="1" customWidth="1"/>
    <col min="4349" max="4350" width="12.5546875" style="10" bestFit="1" customWidth="1"/>
    <col min="4351" max="4351" width="14.33203125" style="10" bestFit="1" customWidth="1"/>
    <col min="4352" max="4352" width="12.5546875" style="10" bestFit="1" customWidth="1"/>
    <col min="4353" max="4353" width="14.109375" style="10" bestFit="1" customWidth="1"/>
    <col min="4354" max="4354" width="12.44140625" style="10" bestFit="1" customWidth="1"/>
    <col min="4355" max="4355" width="15.88671875" style="10" bestFit="1" customWidth="1"/>
    <col min="4356" max="4356" width="15.109375" style="10" bestFit="1" customWidth="1"/>
    <col min="4357" max="4357" width="9.88671875" style="10" bestFit="1" customWidth="1"/>
    <col min="4358" max="4600" width="9.109375" style="10"/>
    <col min="4601" max="4601" width="4.6640625" style="10" bestFit="1" customWidth="1"/>
    <col min="4602" max="4602" width="24.33203125" style="10" bestFit="1" customWidth="1"/>
    <col min="4603" max="4603" width="13.6640625" style="10" customWidth="1"/>
    <col min="4604" max="4604" width="13.109375" style="10" bestFit="1" customWidth="1"/>
    <col min="4605" max="4606" width="12.5546875" style="10" bestFit="1" customWidth="1"/>
    <col min="4607" max="4607" width="14.33203125" style="10" bestFit="1" customWidth="1"/>
    <col min="4608" max="4608" width="12.5546875" style="10" bestFit="1" customWidth="1"/>
    <col min="4609" max="4609" width="14.109375" style="10" bestFit="1" customWidth="1"/>
    <col min="4610" max="4610" width="12.44140625" style="10" bestFit="1" customWidth="1"/>
    <col min="4611" max="4611" width="15.88671875" style="10" bestFit="1" customWidth="1"/>
    <col min="4612" max="4612" width="15.109375" style="10" bestFit="1" customWidth="1"/>
    <col min="4613" max="4613" width="9.88671875" style="10" bestFit="1" customWidth="1"/>
    <col min="4614" max="4856" width="9.109375" style="10"/>
    <col min="4857" max="4857" width="4.6640625" style="10" bestFit="1" customWidth="1"/>
    <col min="4858" max="4858" width="24.33203125" style="10" bestFit="1" customWidth="1"/>
    <col min="4859" max="4859" width="13.6640625" style="10" customWidth="1"/>
    <col min="4860" max="4860" width="13.109375" style="10" bestFit="1" customWidth="1"/>
    <col min="4861" max="4862" width="12.5546875" style="10" bestFit="1" customWidth="1"/>
    <col min="4863" max="4863" width="14.33203125" style="10" bestFit="1" customWidth="1"/>
    <col min="4864" max="4864" width="12.5546875" style="10" bestFit="1" customWidth="1"/>
    <col min="4865" max="4865" width="14.109375" style="10" bestFit="1" customWidth="1"/>
    <col min="4866" max="4866" width="12.44140625" style="10" bestFit="1" customWidth="1"/>
    <col min="4867" max="4867" width="15.88671875" style="10" bestFit="1" customWidth="1"/>
    <col min="4868" max="4868" width="15.109375" style="10" bestFit="1" customWidth="1"/>
    <col min="4869" max="4869" width="9.88671875" style="10" bestFit="1" customWidth="1"/>
    <col min="4870" max="5112" width="9.109375" style="10"/>
    <col min="5113" max="5113" width="4.6640625" style="10" bestFit="1" customWidth="1"/>
    <col min="5114" max="5114" width="24.33203125" style="10" bestFit="1" customWidth="1"/>
    <col min="5115" max="5115" width="13.6640625" style="10" customWidth="1"/>
    <col min="5116" max="5116" width="13.109375" style="10" bestFit="1" customWidth="1"/>
    <col min="5117" max="5118" width="12.5546875" style="10" bestFit="1" customWidth="1"/>
    <col min="5119" max="5119" width="14.33203125" style="10" bestFit="1" customWidth="1"/>
    <col min="5120" max="5120" width="12.5546875" style="10" bestFit="1" customWidth="1"/>
    <col min="5121" max="5121" width="14.109375" style="10" bestFit="1" customWidth="1"/>
    <col min="5122" max="5122" width="12.44140625" style="10" bestFit="1" customWidth="1"/>
    <col min="5123" max="5123" width="15.88671875" style="10" bestFit="1" customWidth="1"/>
    <col min="5124" max="5124" width="15.109375" style="10" bestFit="1" customWidth="1"/>
    <col min="5125" max="5125" width="9.88671875" style="10" bestFit="1" customWidth="1"/>
    <col min="5126" max="5368" width="9.109375" style="10"/>
    <col min="5369" max="5369" width="4.6640625" style="10" bestFit="1" customWidth="1"/>
    <col min="5370" max="5370" width="24.33203125" style="10" bestFit="1" customWidth="1"/>
    <col min="5371" max="5371" width="13.6640625" style="10" customWidth="1"/>
    <col min="5372" max="5372" width="13.109375" style="10" bestFit="1" customWidth="1"/>
    <col min="5373" max="5374" width="12.5546875" style="10" bestFit="1" customWidth="1"/>
    <col min="5375" max="5375" width="14.33203125" style="10" bestFit="1" customWidth="1"/>
    <col min="5376" max="5376" width="12.5546875" style="10" bestFit="1" customWidth="1"/>
    <col min="5377" max="5377" width="14.109375" style="10" bestFit="1" customWidth="1"/>
    <col min="5378" max="5378" width="12.44140625" style="10" bestFit="1" customWidth="1"/>
    <col min="5379" max="5379" width="15.88671875" style="10" bestFit="1" customWidth="1"/>
    <col min="5380" max="5380" width="15.109375" style="10" bestFit="1" customWidth="1"/>
    <col min="5381" max="5381" width="9.88671875" style="10" bestFit="1" customWidth="1"/>
    <col min="5382" max="5624" width="9.109375" style="10"/>
    <col min="5625" max="5625" width="4.6640625" style="10" bestFit="1" customWidth="1"/>
    <col min="5626" max="5626" width="24.33203125" style="10" bestFit="1" customWidth="1"/>
    <col min="5627" max="5627" width="13.6640625" style="10" customWidth="1"/>
    <col min="5628" max="5628" width="13.109375" style="10" bestFit="1" customWidth="1"/>
    <col min="5629" max="5630" width="12.5546875" style="10" bestFit="1" customWidth="1"/>
    <col min="5631" max="5631" width="14.33203125" style="10" bestFit="1" customWidth="1"/>
    <col min="5632" max="5632" width="12.5546875" style="10" bestFit="1" customWidth="1"/>
    <col min="5633" max="5633" width="14.109375" style="10" bestFit="1" customWidth="1"/>
    <col min="5634" max="5634" width="12.44140625" style="10" bestFit="1" customWidth="1"/>
    <col min="5635" max="5635" width="15.88671875" style="10" bestFit="1" customWidth="1"/>
    <col min="5636" max="5636" width="15.109375" style="10" bestFit="1" customWidth="1"/>
    <col min="5637" max="5637" width="9.88671875" style="10" bestFit="1" customWidth="1"/>
    <col min="5638" max="5880" width="9.109375" style="10"/>
    <col min="5881" max="5881" width="4.6640625" style="10" bestFit="1" customWidth="1"/>
    <col min="5882" max="5882" width="24.33203125" style="10" bestFit="1" customWidth="1"/>
    <col min="5883" max="5883" width="13.6640625" style="10" customWidth="1"/>
    <col min="5884" max="5884" width="13.109375" style="10" bestFit="1" customWidth="1"/>
    <col min="5885" max="5886" width="12.5546875" style="10" bestFit="1" customWidth="1"/>
    <col min="5887" max="5887" width="14.33203125" style="10" bestFit="1" customWidth="1"/>
    <col min="5888" max="5888" width="12.5546875" style="10" bestFit="1" customWidth="1"/>
    <col min="5889" max="5889" width="14.109375" style="10" bestFit="1" customWidth="1"/>
    <col min="5890" max="5890" width="12.44140625" style="10" bestFit="1" customWidth="1"/>
    <col min="5891" max="5891" width="15.88671875" style="10" bestFit="1" customWidth="1"/>
    <col min="5892" max="5892" width="15.109375" style="10" bestFit="1" customWidth="1"/>
    <col min="5893" max="5893" width="9.88671875" style="10" bestFit="1" customWidth="1"/>
    <col min="5894" max="6136" width="9.109375" style="10"/>
    <col min="6137" max="6137" width="4.6640625" style="10" bestFit="1" customWidth="1"/>
    <col min="6138" max="6138" width="24.33203125" style="10" bestFit="1" customWidth="1"/>
    <col min="6139" max="6139" width="13.6640625" style="10" customWidth="1"/>
    <col min="6140" max="6140" width="13.109375" style="10" bestFit="1" customWidth="1"/>
    <col min="6141" max="6142" width="12.5546875" style="10" bestFit="1" customWidth="1"/>
    <col min="6143" max="6143" width="14.33203125" style="10" bestFit="1" customWidth="1"/>
    <col min="6144" max="6144" width="12.5546875" style="10" bestFit="1" customWidth="1"/>
    <col min="6145" max="6145" width="14.109375" style="10" bestFit="1" customWidth="1"/>
    <col min="6146" max="6146" width="12.44140625" style="10" bestFit="1" customWidth="1"/>
    <col min="6147" max="6147" width="15.88671875" style="10" bestFit="1" customWidth="1"/>
    <col min="6148" max="6148" width="15.109375" style="10" bestFit="1" customWidth="1"/>
    <col min="6149" max="6149" width="9.88671875" style="10" bestFit="1" customWidth="1"/>
    <col min="6150" max="6392" width="9.109375" style="10"/>
    <col min="6393" max="6393" width="4.6640625" style="10" bestFit="1" customWidth="1"/>
    <col min="6394" max="6394" width="24.33203125" style="10" bestFit="1" customWidth="1"/>
    <col min="6395" max="6395" width="13.6640625" style="10" customWidth="1"/>
    <col min="6396" max="6396" width="13.109375" style="10" bestFit="1" customWidth="1"/>
    <col min="6397" max="6398" width="12.5546875" style="10" bestFit="1" customWidth="1"/>
    <col min="6399" max="6399" width="14.33203125" style="10" bestFit="1" customWidth="1"/>
    <col min="6400" max="6400" width="12.5546875" style="10" bestFit="1" customWidth="1"/>
    <col min="6401" max="6401" width="14.109375" style="10" bestFit="1" customWidth="1"/>
    <col min="6402" max="6402" width="12.44140625" style="10" bestFit="1" customWidth="1"/>
    <col min="6403" max="6403" width="15.88671875" style="10" bestFit="1" customWidth="1"/>
    <col min="6404" max="6404" width="15.109375" style="10" bestFit="1" customWidth="1"/>
    <col min="6405" max="6405" width="9.88671875" style="10" bestFit="1" customWidth="1"/>
    <col min="6406" max="6648" width="9.109375" style="10"/>
    <col min="6649" max="6649" width="4.6640625" style="10" bestFit="1" customWidth="1"/>
    <col min="6650" max="6650" width="24.33203125" style="10" bestFit="1" customWidth="1"/>
    <col min="6651" max="6651" width="13.6640625" style="10" customWidth="1"/>
    <col min="6652" max="6652" width="13.109375" style="10" bestFit="1" customWidth="1"/>
    <col min="6653" max="6654" width="12.5546875" style="10" bestFit="1" customWidth="1"/>
    <col min="6655" max="6655" width="14.33203125" style="10" bestFit="1" customWidth="1"/>
    <col min="6656" max="6656" width="12.5546875" style="10" bestFit="1" customWidth="1"/>
    <col min="6657" max="6657" width="14.109375" style="10" bestFit="1" customWidth="1"/>
    <col min="6658" max="6658" width="12.44140625" style="10" bestFit="1" customWidth="1"/>
    <col min="6659" max="6659" width="15.88671875" style="10" bestFit="1" customWidth="1"/>
    <col min="6660" max="6660" width="15.109375" style="10" bestFit="1" customWidth="1"/>
    <col min="6661" max="6661" width="9.88671875" style="10" bestFit="1" customWidth="1"/>
    <col min="6662" max="6904" width="9.109375" style="10"/>
    <col min="6905" max="6905" width="4.6640625" style="10" bestFit="1" customWidth="1"/>
    <col min="6906" max="6906" width="24.33203125" style="10" bestFit="1" customWidth="1"/>
    <col min="6907" max="6907" width="13.6640625" style="10" customWidth="1"/>
    <col min="6908" max="6908" width="13.109375" style="10" bestFit="1" customWidth="1"/>
    <col min="6909" max="6910" width="12.5546875" style="10" bestFit="1" customWidth="1"/>
    <col min="6911" max="6911" width="14.33203125" style="10" bestFit="1" customWidth="1"/>
    <col min="6912" max="6912" width="12.5546875" style="10" bestFit="1" customWidth="1"/>
    <col min="6913" max="6913" width="14.109375" style="10" bestFit="1" customWidth="1"/>
    <col min="6914" max="6914" width="12.44140625" style="10" bestFit="1" customWidth="1"/>
    <col min="6915" max="6915" width="15.88671875" style="10" bestFit="1" customWidth="1"/>
    <col min="6916" max="6916" width="15.109375" style="10" bestFit="1" customWidth="1"/>
    <col min="6917" max="6917" width="9.88671875" style="10" bestFit="1" customWidth="1"/>
    <col min="6918" max="7160" width="9.109375" style="10"/>
    <col min="7161" max="7161" width="4.6640625" style="10" bestFit="1" customWidth="1"/>
    <col min="7162" max="7162" width="24.33203125" style="10" bestFit="1" customWidth="1"/>
    <col min="7163" max="7163" width="13.6640625" style="10" customWidth="1"/>
    <col min="7164" max="7164" width="13.109375" style="10" bestFit="1" customWidth="1"/>
    <col min="7165" max="7166" width="12.5546875" style="10" bestFit="1" customWidth="1"/>
    <col min="7167" max="7167" width="14.33203125" style="10" bestFit="1" customWidth="1"/>
    <col min="7168" max="7168" width="12.5546875" style="10" bestFit="1" customWidth="1"/>
    <col min="7169" max="7169" width="14.109375" style="10" bestFit="1" customWidth="1"/>
    <col min="7170" max="7170" width="12.44140625" style="10" bestFit="1" customWidth="1"/>
    <col min="7171" max="7171" width="15.88671875" style="10" bestFit="1" customWidth="1"/>
    <col min="7172" max="7172" width="15.109375" style="10" bestFit="1" customWidth="1"/>
    <col min="7173" max="7173" width="9.88671875" style="10" bestFit="1" customWidth="1"/>
    <col min="7174" max="7416" width="9.109375" style="10"/>
    <col min="7417" max="7417" width="4.6640625" style="10" bestFit="1" customWidth="1"/>
    <col min="7418" max="7418" width="24.33203125" style="10" bestFit="1" customWidth="1"/>
    <col min="7419" max="7419" width="13.6640625" style="10" customWidth="1"/>
    <col min="7420" max="7420" width="13.109375" style="10" bestFit="1" customWidth="1"/>
    <col min="7421" max="7422" width="12.5546875" style="10" bestFit="1" customWidth="1"/>
    <col min="7423" max="7423" width="14.33203125" style="10" bestFit="1" customWidth="1"/>
    <col min="7424" max="7424" width="12.5546875" style="10" bestFit="1" customWidth="1"/>
    <col min="7425" max="7425" width="14.109375" style="10" bestFit="1" customWidth="1"/>
    <col min="7426" max="7426" width="12.44140625" style="10" bestFit="1" customWidth="1"/>
    <col min="7427" max="7427" width="15.88671875" style="10" bestFit="1" customWidth="1"/>
    <col min="7428" max="7428" width="15.109375" style="10" bestFit="1" customWidth="1"/>
    <col min="7429" max="7429" width="9.88671875" style="10" bestFit="1" customWidth="1"/>
    <col min="7430" max="7672" width="9.109375" style="10"/>
    <col min="7673" max="7673" width="4.6640625" style="10" bestFit="1" customWidth="1"/>
    <col min="7674" max="7674" width="24.33203125" style="10" bestFit="1" customWidth="1"/>
    <col min="7675" max="7675" width="13.6640625" style="10" customWidth="1"/>
    <col min="7676" max="7676" width="13.109375" style="10" bestFit="1" customWidth="1"/>
    <col min="7677" max="7678" width="12.5546875" style="10" bestFit="1" customWidth="1"/>
    <col min="7679" max="7679" width="14.33203125" style="10" bestFit="1" customWidth="1"/>
    <col min="7680" max="7680" width="12.5546875" style="10" bestFit="1" customWidth="1"/>
    <col min="7681" max="7681" width="14.109375" style="10" bestFit="1" customWidth="1"/>
    <col min="7682" max="7682" width="12.44140625" style="10" bestFit="1" customWidth="1"/>
    <col min="7683" max="7683" width="15.88671875" style="10" bestFit="1" customWidth="1"/>
    <col min="7684" max="7684" width="15.109375" style="10" bestFit="1" customWidth="1"/>
    <col min="7685" max="7685" width="9.88671875" style="10" bestFit="1" customWidth="1"/>
    <col min="7686" max="7928" width="9.109375" style="10"/>
    <col min="7929" max="7929" width="4.6640625" style="10" bestFit="1" customWidth="1"/>
    <col min="7930" max="7930" width="24.33203125" style="10" bestFit="1" customWidth="1"/>
    <col min="7931" max="7931" width="13.6640625" style="10" customWidth="1"/>
    <col min="7932" max="7932" width="13.109375" style="10" bestFit="1" customWidth="1"/>
    <col min="7933" max="7934" width="12.5546875" style="10" bestFit="1" customWidth="1"/>
    <col min="7935" max="7935" width="14.33203125" style="10" bestFit="1" customWidth="1"/>
    <col min="7936" max="7936" width="12.5546875" style="10" bestFit="1" customWidth="1"/>
    <col min="7937" max="7937" width="14.109375" style="10" bestFit="1" customWidth="1"/>
    <col min="7938" max="7938" width="12.44140625" style="10" bestFit="1" customWidth="1"/>
    <col min="7939" max="7939" width="15.88671875" style="10" bestFit="1" customWidth="1"/>
    <col min="7940" max="7940" width="15.109375" style="10" bestFit="1" customWidth="1"/>
    <col min="7941" max="7941" width="9.88671875" style="10" bestFit="1" customWidth="1"/>
    <col min="7942" max="8184" width="9.109375" style="10"/>
    <col min="8185" max="8185" width="4.6640625" style="10" bestFit="1" customWidth="1"/>
    <col min="8186" max="8186" width="24.33203125" style="10" bestFit="1" customWidth="1"/>
    <col min="8187" max="8187" width="13.6640625" style="10" customWidth="1"/>
    <col min="8188" max="8188" width="13.109375" style="10" bestFit="1" customWidth="1"/>
    <col min="8189" max="8190" width="12.5546875" style="10" bestFit="1" customWidth="1"/>
    <col min="8191" max="8191" width="14.33203125" style="10" bestFit="1" customWidth="1"/>
    <col min="8192" max="8192" width="12.5546875" style="10" bestFit="1" customWidth="1"/>
    <col min="8193" max="8193" width="14.109375" style="10" bestFit="1" customWidth="1"/>
    <col min="8194" max="8194" width="12.44140625" style="10" bestFit="1" customWidth="1"/>
    <col min="8195" max="8195" width="15.88671875" style="10" bestFit="1" customWidth="1"/>
    <col min="8196" max="8196" width="15.109375" style="10" bestFit="1" customWidth="1"/>
    <col min="8197" max="8197" width="9.88671875" style="10" bestFit="1" customWidth="1"/>
    <col min="8198" max="8440" width="9.109375" style="10"/>
    <col min="8441" max="8441" width="4.6640625" style="10" bestFit="1" customWidth="1"/>
    <col min="8442" max="8442" width="24.33203125" style="10" bestFit="1" customWidth="1"/>
    <col min="8443" max="8443" width="13.6640625" style="10" customWidth="1"/>
    <col min="8444" max="8444" width="13.109375" style="10" bestFit="1" customWidth="1"/>
    <col min="8445" max="8446" width="12.5546875" style="10" bestFit="1" customWidth="1"/>
    <col min="8447" max="8447" width="14.33203125" style="10" bestFit="1" customWidth="1"/>
    <col min="8448" max="8448" width="12.5546875" style="10" bestFit="1" customWidth="1"/>
    <col min="8449" max="8449" width="14.109375" style="10" bestFit="1" customWidth="1"/>
    <col min="8450" max="8450" width="12.44140625" style="10" bestFit="1" customWidth="1"/>
    <col min="8451" max="8451" width="15.88671875" style="10" bestFit="1" customWidth="1"/>
    <col min="8452" max="8452" width="15.109375" style="10" bestFit="1" customWidth="1"/>
    <col min="8453" max="8453" width="9.88671875" style="10" bestFit="1" customWidth="1"/>
    <col min="8454" max="8696" width="9.109375" style="10"/>
    <col min="8697" max="8697" width="4.6640625" style="10" bestFit="1" customWidth="1"/>
    <col min="8698" max="8698" width="24.33203125" style="10" bestFit="1" customWidth="1"/>
    <col min="8699" max="8699" width="13.6640625" style="10" customWidth="1"/>
    <col min="8700" max="8700" width="13.109375" style="10" bestFit="1" customWidth="1"/>
    <col min="8701" max="8702" width="12.5546875" style="10" bestFit="1" customWidth="1"/>
    <col min="8703" max="8703" width="14.33203125" style="10" bestFit="1" customWidth="1"/>
    <col min="8704" max="8704" width="12.5546875" style="10" bestFit="1" customWidth="1"/>
    <col min="8705" max="8705" width="14.109375" style="10" bestFit="1" customWidth="1"/>
    <col min="8706" max="8706" width="12.44140625" style="10" bestFit="1" customWidth="1"/>
    <col min="8707" max="8707" width="15.88671875" style="10" bestFit="1" customWidth="1"/>
    <col min="8708" max="8708" width="15.109375" style="10" bestFit="1" customWidth="1"/>
    <col min="8709" max="8709" width="9.88671875" style="10" bestFit="1" customWidth="1"/>
    <col min="8710" max="8952" width="9.109375" style="10"/>
    <col min="8953" max="8953" width="4.6640625" style="10" bestFit="1" customWidth="1"/>
    <col min="8954" max="8954" width="24.33203125" style="10" bestFit="1" customWidth="1"/>
    <col min="8955" max="8955" width="13.6640625" style="10" customWidth="1"/>
    <col min="8956" max="8956" width="13.109375" style="10" bestFit="1" customWidth="1"/>
    <col min="8957" max="8958" width="12.5546875" style="10" bestFit="1" customWidth="1"/>
    <col min="8959" max="8959" width="14.33203125" style="10" bestFit="1" customWidth="1"/>
    <col min="8960" max="8960" width="12.5546875" style="10" bestFit="1" customWidth="1"/>
    <col min="8961" max="8961" width="14.109375" style="10" bestFit="1" customWidth="1"/>
    <col min="8962" max="8962" width="12.44140625" style="10" bestFit="1" customWidth="1"/>
    <col min="8963" max="8963" width="15.88671875" style="10" bestFit="1" customWidth="1"/>
    <col min="8964" max="8964" width="15.109375" style="10" bestFit="1" customWidth="1"/>
    <col min="8965" max="8965" width="9.88671875" style="10" bestFit="1" customWidth="1"/>
    <col min="8966" max="9208" width="9.109375" style="10"/>
    <col min="9209" max="9209" width="4.6640625" style="10" bestFit="1" customWidth="1"/>
    <col min="9210" max="9210" width="24.33203125" style="10" bestFit="1" customWidth="1"/>
    <col min="9211" max="9211" width="13.6640625" style="10" customWidth="1"/>
    <col min="9212" max="9212" width="13.109375" style="10" bestFit="1" customWidth="1"/>
    <col min="9213" max="9214" width="12.5546875" style="10" bestFit="1" customWidth="1"/>
    <col min="9215" max="9215" width="14.33203125" style="10" bestFit="1" customWidth="1"/>
    <col min="9216" max="9216" width="12.5546875" style="10" bestFit="1" customWidth="1"/>
    <col min="9217" max="9217" width="14.109375" style="10" bestFit="1" customWidth="1"/>
    <col min="9218" max="9218" width="12.44140625" style="10" bestFit="1" customWidth="1"/>
    <col min="9219" max="9219" width="15.88671875" style="10" bestFit="1" customWidth="1"/>
    <col min="9220" max="9220" width="15.109375" style="10" bestFit="1" customWidth="1"/>
    <col min="9221" max="9221" width="9.88671875" style="10" bestFit="1" customWidth="1"/>
    <col min="9222" max="9464" width="9.109375" style="10"/>
    <col min="9465" max="9465" width="4.6640625" style="10" bestFit="1" customWidth="1"/>
    <col min="9466" max="9466" width="24.33203125" style="10" bestFit="1" customWidth="1"/>
    <col min="9467" max="9467" width="13.6640625" style="10" customWidth="1"/>
    <col min="9468" max="9468" width="13.109375" style="10" bestFit="1" customWidth="1"/>
    <col min="9469" max="9470" width="12.5546875" style="10" bestFit="1" customWidth="1"/>
    <col min="9471" max="9471" width="14.33203125" style="10" bestFit="1" customWidth="1"/>
    <col min="9472" max="9472" width="12.5546875" style="10" bestFit="1" customWidth="1"/>
    <col min="9473" max="9473" width="14.109375" style="10" bestFit="1" customWidth="1"/>
    <col min="9474" max="9474" width="12.44140625" style="10" bestFit="1" customWidth="1"/>
    <col min="9475" max="9475" width="15.88671875" style="10" bestFit="1" customWidth="1"/>
    <col min="9476" max="9476" width="15.109375" style="10" bestFit="1" customWidth="1"/>
    <col min="9477" max="9477" width="9.88671875" style="10" bestFit="1" customWidth="1"/>
    <col min="9478" max="9720" width="9.109375" style="10"/>
    <col min="9721" max="9721" width="4.6640625" style="10" bestFit="1" customWidth="1"/>
    <col min="9722" max="9722" width="24.33203125" style="10" bestFit="1" customWidth="1"/>
    <col min="9723" max="9723" width="13.6640625" style="10" customWidth="1"/>
    <col min="9724" max="9724" width="13.109375" style="10" bestFit="1" customWidth="1"/>
    <col min="9725" max="9726" width="12.5546875" style="10" bestFit="1" customWidth="1"/>
    <col min="9727" max="9727" width="14.33203125" style="10" bestFit="1" customWidth="1"/>
    <col min="9728" max="9728" width="12.5546875" style="10" bestFit="1" customWidth="1"/>
    <col min="9729" max="9729" width="14.109375" style="10" bestFit="1" customWidth="1"/>
    <col min="9730" max="9730" width="12.44140625" style="10" bestFit="1" customWidth="1"/>
    <col min="9731" max="9731" width="15.88671875" style="10" bestFit="1" customWidth="1"/>
    <col min="9732" max="9732" width="15.109375" style="10" bestFit="1" customWidth="1"/>
    <col min="9733" max="9733" width="9.88671875" style="10" bestFit="1" customWidth="1"/>
    <col min="9734" max="9976" width="9.109375" style="10"/>
    <col min="9977" max="9977" width="4.6640625" style="10" bestFit="1" customWidth="1"/>
    <col min="9978" max="9978" width="24.33203125" style="10" bestFit="1" customWidth="1"/>
    <col min="9979" max="9979" width="13.6640625" style="10" customWidth="1"/>
    <col min="9980" max="9980" width="13.109375" style="10" bestFit="1" customWidth="1"/>
    <col min="9981" max="9982" width="12.5546875" style="10" bestFit="1" customWidth="1"/>
    <col min="9983" max="9983" width="14.33203125" style="10" bestFit="1" customWidth="1"/>
    <col min="9984" max="9984" width="12.5546875" style="10" bestFit="1" customWidth="1"/>
    <col min="9985" max="9985" width="14.109375" style="10" bestFit="1" customWidth="1"/>
    <col min="9986" max="9986" width="12.44140625" style="10" bestFit="1" customWidth="1"/>
    <col min="9987" max="9987" width="15.88671875" style="10" bestFit="1" customWidth="1"/>
    <col min="9988" max="9988" width="15.109375" style="10" bestFit="1" customWidth="1"/>
    <col min="9989" max="9989" width="9.88671875" style="10" bestFit="1" customWidth="1"/>
    <col min="9990" max="10232" width="9.109375" style="10"/>
    <col min="10233" max="10233" width="4.6640625" style="10" bestFit="1" customWidth="1"/>
    <col min="10234" max="10234" width="24.33203125" style="10" bestFit="1" customWidth="1"/>
    <col min="10235" max="10235" width="13.6640625" style="10" customWidth="1"/>
    <col min="10236" max="10236" width="13.109375" style="10" bestFit="1" customWidth="1"/>
    <col min="10237" max="10238" width="12.5546875" style="10" bestFit="1" customWidth="1"/>
    <col min="10239" max="10239" width="14.33203125" style="10" bestFit="1" customWidth="1"/>
    <col min="10240" max="10240" width="12.5546875" style="10" bestFit="1" customWidth="1"/>
    <col min="10241" max="10241" width="14.109375" style="10" bestFit="1" customWidth="1"/>
    <col min="10242" max="10242" width="12.44140625" style="10" bestFit="1" customWidth="1"/>
    <col min="10243" max="10243" width="15.88671875" style="10" bestFit="1" customWidth="1"/>
    <col min="10244" max="10244" width="15.109375" style="10" bestFit="1" customWidth="1"/>
    <col min="10245" max="10245" width="9.88671875" style="10" bestFit="1" customWidth="1"/>
    <col min="10246" max="10488" width="9.109375" style="10"/>
    <col min="10489" max="10489" width="4.6640625" style="10" bestFit="1" customWidth="1"/>
    <col min="10490" max="10490" width="24.33203125" style="10" bestFit="1" customWidth="1"/>
    <col min="10491" max="10491" width="13.6640625" style="10" customWidth="1"/>
    <col min="10492" max="10492" width="13.109375" style="10" bestFit="1" customWidth="1"/>
    <col min="10493" max="10494" width="12.5546875" style="10" bestFit="1" customWidth="1"/>
    <col min="10495" max="10495" width="14.33203125" style="10" bestFit="1" customWidth="1"/>
    <col min="10496" max="10496" width="12.5546875" style="10" bestFit="1" customWidth="1"/>
    <col min="10497" max="10497" width="14.109375" style="10" bestFit="1" customWidth="1"/>
    <col min="10498" max="10498" width="12.44140625" style="10" bestFit="1" customWidth="1"/>
    <col min="10499" max="10499" width="15.88671875" style="10" bestFit="1" customWidth="1"/>
    <col min="10500" max="10500" width="15.109375" style="10" bestFit="1" customWidth="1"/>
    <col min="10501" max="10501" width="9.88671875" style="10" bestFit="1" customWidth="1"/>
    <col min="10502" max="10744" width="9.109375" style="10"/>
    <col min="10745" max="10745" width="4.6640625" style="10" bestFit="1" customWidth="1"/>
    <col min="10746" max="10746" width="24.33203125" style="10" bestFit="1" customWidth="1"/>
    <col min="10747" max="10747" width="13.6640625" style="10" customWidth="1"/>
    <col min="10748" max="10748" width="13.109375" style="10" bestFit="1" customWidth="1"/>
    <col min="10749" max="10750" width="12.5546875" style="10" bestFit="1" customWidth="1"/>
    <col min="10751" max="10751" width="14.33203125" style="10" bestFit="1" customWidth="1"/>
    <col min="10752" max="10752" width="12.5546875" style="10" bestFit="1" customWidth="1"/>
    <col min="10753" max="10753" width="14.109375" style="10" bestFit="1" customWidth="1"/>
    <col min="10754" max="10754" width="12.44140625" style="10" bestFit="1" customWidth="1"/>
    <col min="10755" max="10755" width="15.88671875" style="10" bestFit="1" customWidth="1"/>
    <col min="10756" max="10756" width="15.109375" style="10" bestFit="1" customWidth="1"/>
    <col min="10757" max="10757" width="9.88671875" style="10" bestFit="1" customWidth="1"/>
    <col min="10758" max="11000" width="9.109375" style="10"/>
    <col min="11001" max="11001" width="4.6640625" style="10" bestFit="1" customWidth="1"/>
    <col min="11002" max="11002" width="24.33203125" style="10" bestFit="1" customWidth="1"/>
    <col min="11003" max="11003" width="13.6640625" style="10" customWidth="1"/>
    <col min="11004" max="11004" width="13.109375" style="10" bestFit="1" customWidth="1"/>
    <col min="11005" max="11006" width="12.5546875" style="10" bestFit="1" customWidth="1"/>
    <col min="11007" max="11007" width="14.33203125" style="10" bestFit="1" customWidth="1"/>
    <col min="11008" max="11008" width="12.5546875" style="10" bestFit="1" customWidth="1"/>
    <col min="11009" max="11009" width="14.109375" style="10" bestFit="1" customWidth="1"/>
    <col min="11010" max="11010" width="12.44140625" style="10" bestFit="1" customWidth="1"/>
    <col min="11011" max="11011" width="15.88671875" style="10" bestFit="1" customWidth="1"/>
    <col min="11012" max="11012" width="15.109375" style="10" bestFit="1" customWidth="1"/>
    <col min="11013" max="11013" width="9.88671875" style="10" bestFit="1" customWidth="1"/>
    <col min="11014" max="11256" width="9.109375" style="10"/>
    <col min="11257" max="11257" width="4.6640625" style="10" bestFit="1" customWidth="1"/>
    <col min="11258" max="11258" width="24.33203125" style="10" bestFit="1" customWidth="1"/>
    <col min="11259" max="11259" width="13.6640625" style="10" customWidth="1"/>
    <col min="11260" max="11260" width="13.109375" style="10" bestFit="1" customWidth="1"/>
    <col min="11261" max="11262" width="12.5546875" style="10" bestFit="1" customWidth="1"/>
    <col min="11263" max="11263" width="14.33203125" style="10" bestFit="1" customWidth="1"/>
    <col min="11264" max="11264" width="12.5546875" style="10" bestFit="1" customWidth="1"/>
    <col min="11265" max="11265" width="14.109375" style="10" bestFit="1" customWidth="1"/>
    <col min="11266" max="11266" width="12.44140625" style="10" bestFit="1" customWidth="1"/>
    <col min="11267" max="11267" width="15.88671875" style="10" bestFit="1" customWidth="1"/>
    <col min="11268" max="11268" width="15.109375" style="10" bestFit="1" customWidth="1"/>
    <col min="11269" max="11269" width="9.88671875" style="10" bestFit="1" customWidth="1"/>
    <col min="11270" max="11512" width="9.109375" style="10"/>
    <col min="11513" max="11513" width="4.6640625" style="10" bestFit="1" customWidth="1"/>
    <col min="11514" max="11514" width="24.33203125" style="10" bestFit="1" customWidth="1"/>
    <col min="11515" max="11515" width="13.6640625" style="10" customWidth="1"/>
    <col min="11516" max="11516" width="13.109375" style="10" bestFit="1" customWidth="1"/>
    <col min="11517" max="11518" width="12.5546875" style="10" bestFit="1" customWidth="1"/>
    <col min="11519" max="11519" width="14.33203125" style="10" bestFit="1" customWidth="1"/>
    <col min="11520" max="11520" width="12.5546875" style="10" bestFit="1" customWidth="1"/>
    <col min="11521" max="11521" width="14.109375" style="10" bestFit="1" customWidth="1"/>
    <col min="11522" max="11522" width="12.44140625" style="10" bestFit="1" customWidth="1"/>
    <col min="11523" max="11523" width="15.88671875" style="10" bestFit="1" customWidth="1"/>
    <col min="11524" max="11524" width="15.109375" style="10" bestFit="1" customWidth="1"/>
    <col min="11525" max="11525" width="9.88671875" style="10" bestFit="1" customWidth="1"/>
    <col min="11526" max="11768" width="9.109375" style="10"/>
    <col min="11769" max="11769" width="4.6640625" style="10" bestFit="1" customWidth="1"/>
    <col min="11770" max="11770" width="24.33203125" style="10" bestFit="1" customWidth="1"/>
    <col min="11771" max="11771" width="13.6640625" style="10" customWidth="1"/>
    <col min="11772" max="11772" width="13.109375" style="10" bestFit="1" customWidth="1"/>
    <col min="11773" max="11774" width="12.5546875" style="10" bestFit="1" customWidth="1"/>
    <col min="11775" max="11775" width="14.33203125" style="10" bestFit="1" customWidth="1"/>
    <col min="11776" max="11776" width="12.5546875" style="10" bestFit="1" customWidth="1"/>
    <col min="11777" max="11777" width="14.109375" style="10" bestFit="1" customWidth="1"/>
    <col min="11778" max="11778" width="12.44140625" style="10" bestFit="1" customWidth="1"/>
    <col min="11779" max="11779" width="15.88671875" style="10" bestFit="1" customWidth="1"/>
    <col min="11780" max="11780" width="15.109375" style="10" bestFit="1" customWidth="1"/>
    <col min="11781" max="11781" width="9.88671875" style="10" bestFit="1" customWidth="1"/>
    <col min="11782" max="12024" width="9.109375" style="10"/>
    <col min="12025" max="12025" width="4.6640625" style="10" bestFit="1" customWidth="1"/>
    <col min="12026" max="12026" width="24.33203125" style="10" bestFit="1" customWidth="1"/>
    <col min="12027" max="12027" width="13.6640625" style="10" customWidth="1"/>
    <col min="12028" max="12028" width="13.109375" style="10" bestFit="1" customWidth="1"/>
    <col min="12029" max="12030" width="12.5546875" style="10" bestFit="1" customWidth="1"/>
    <col min="12031" max="12031" width="14.33203125" style="10" bestFit="1" customWidth="1"/>
    <col min="12032" max="12032" width="12.5546875" style="10" bestFit="1" customWidth="1"/>
    <col min="12033" max="12033" width="14.109375" style="10" bestFit="1" customWidth="1"/>
    <col min="12034" max="12034" width="12.44140625" style="10" bestFit="1" customWidth="1"/>
    <col min="12035" max="12035" width="15.88671875" style="10" bestFit="1" customWidth="1"/>
    <col min="12036" max="12036" width="15.109375" style="10" bestFit="1" customWidth="1"/>
    <col min="12037" max="12037" width="9.88671875" style="10" bestFit="1" customWidth="1"/>
    <col min="12038" max="12280" width="9.109375" style="10"/>
    <col min="12281" max="12281" width="4.6640625" style="10" bestFit="1" customWidth="1"/>
    <col min="12282" max="12282" width="24.33203125" style="10" bestFit="1" customWidth="1"/>
    <col min="12283" max="12283" width="13.6640625" style="10" customWidth="1"/>
    <col min="12284" max="12284" width="13.109375" style="10" bestFit="1" customWidth="1"/>
    <col min="12285" max="12286" width="12.5546875" style="10" bestFit="1" customWidth="1"/>
    <col min="12287" max="12287" width="14.33203125" style="10" bestFit="1" customWidth="1"/>
    <col min="12288" max="12288" width="12.5546875" style="10" bestFit="1" customWidth="1"/>
    <col min="12289" max="12289" width="14.109375" style="10" bestFit="1" customWidth="1"/>
    <col min="12290" max="12290" width="12.44140625" style="10" bestFit="1" customWidth="1"/>
    <col min="12291" max="12291" width="15.88671875" style="10" bestFit="1" customWidth="1"/>
    <col min="12292" max="12292" width="15.109375" style="10" bestFit="1" customWidth="1"/>
    <col min="12293" max="12293" width="9.88671875" style="10" bestFit="1" customWidth="1"/>
    <col min="12294" max="12536" width="9.109375" style="10"/>
    <col min="12537" max="12537" width="4.6640625" style="10" bestFit="1" customWidth="1"/>
    <col min="12538" max="12538" width="24.33203125" style="10" bestFit="1" customWidth="1"/>
    <col min="12539" max="12539" width="13.6640625" style="10" customWidth="1"/>
    <col min="12540" max="12540" width="13.109375" style="10" bestFit="1" customWidth="1"/>
    <col min="12541" max="12542" width="12.5546875" style="10" bestFit="1" customWidth="1"/>
    <col min="12543" max="12543" width="14.33203125" style="10" bestFit="1" customWidth="1"/>
    <col min="12544" max="12544" width="12.5546875" style="10" bestFit="1" customWidth="1"/>
    <col min="12545" max="12545" width="14.109375" style="10" bestFit="1" customWidth="1"/>
    <col min="12546" max="12546" width="12.44140625" style="10" bestFit="1" customWidth="1"/>
    <col min="12547" max="12547" width="15.88671875" style="10" bestFit="1" customWidth="1"/>
    <col min="12548" max="12548" width="15.109375" style="10" bestFit="1" customWidth="1"/>
    <col min="12549" max="12549" width="9.88671875" style="10" bestFit="1" customWidth="1"/>
    <col min="12550" max="12792" width="9.109375" style="10"/>
    <col min="12793" max="12793" width="4.6640625" style="10" bestFit="1" customWidth="1"/>
    <col min="12794" max="12794" width="24.33203125" style="10" bestFit="1" customWidth="1"/>
    <col min="12795" max="12795" width="13.6640625" style="10" customWidth="1"/>
    <col min="12796" max="12796" width="13.109375" style="10" bestFit="1" customWidth="1"/>
    <col min="12797" max="12798" width="12.5546875" style="10" bestFit="1" customWidth="1"/>
    <col min="12799" max="12799" width="14.33203125" style="10" bestFit="1" customWidth="1"/>
    <col min="12800" max="12800" width="12.5546875" style="10" bestFit="1" customWidth="1"/>
    <col min="12801" max="12801" width="14.109375" style="10" bestFit="1" customWidth="1"/>
    <col min="12802" max="12802" width="12.44140625" style="10" bestFit="1" customWidth="1"/>
    <col min="12803" max="12803" width="15.88671875" style="10" bestFit="1" customWidth="1"/>
    <col min="12804" max="12804" width="15.109375" style="10" bestFit="1" customWidth="1"/>
    <col min="12805" max="12805" width="9.88671875" style="10" bestFit="1" customWidth="1"/>
    <col min="12806" max="13048" width="9.109375" style="10"/>
    <col min="13049" max="13049" width="4.6640625" style="10" bestFit="1" customWidth="1"/>
    <col min="13050" max="13050" width="24.33203125" style="10" bestFit="1" customWidth="1"/>
    <col min="13051" max="13051" width="13.6640625" style="10" customWidth="1"/>
    <col min="13052" max="13052" width="13.109375" style="10" bestFit="1" customWidth="1"/>
    <col min="13053" max="13054" width="12.5546875" style="10" bestFit="1" customWidth="1"/>
    <col min="13055" max="13055" width="14.33203125" style="10" bestFit="1" customWidth="1"/>
    <col min="13056" max="13056" width="12.5546875" style="10" bestFit="1" customWidth="1"/>
    <col min="13057" max="13057" width="14.109375" style="10" bestFit="1" customWidth="1"/>
    <col min="13058" max="13058" width="12.44140625" style="10" bestFit="1" customWidth="1"/>
    <col min="13059" max="13059" width="15.88671875" style="10" bestFit="1" customWidth="1"/>
    <col min="13060" max="13060" width="15.109375" style="10" bestFit="1" customWidth="1"/>
    <col min="13061" max="13061" width="9.88671875" style="10" bestFit="1" customWidth="1"/>
    <col min="13062" max="13304" width="9.109375" style="10"/>
    <col min="13305" max="13305" width="4.6640625" style="10" bestFit="1" customWidth="1"/>
    <col min="13306" max="13306" width="24.33203125" style="10" bestFit="1" customWidth="1"/>
    <col min="13307" max="13307" width="13.6640625" style="10" customWidth="1"/>
    <col min="13308" max="13308" width="13.109375" style="10" bestFit="1" customWidth="1"/>
    <col min="13309" max="13310" width="12.5546875" style="10" bestFit="1" customWidth="1"/>
    <col min="13311" max="13311" width="14.33203125" style="10" bestFit="1" customWidth="1"/>
    <col min="13312" max="13312" width="12.5546875" style="10" bestFit="1" customWidth="1"/>
    <col min="13313" max="13313" width="14.109375" style="10" bestFit="1" customWidth="1"/>
    <col min="13314" max="13314" width="12.44140625" style="10" bestFit="1" customWidth="1"/>
    <col min="13315" max="13315" width="15.88671875" style="10" bestFit="1" customWidth="1"/>
    <col min="13316" max="13316" width="15.109375" style="10" bestFit="1" customWidth="1"/>
    <col min="13317" max="13317" width="9.88671875" style="10" bestFit="1" customWidth="1"/>
    <col min="13318" max="13560" width="9.109375" style="10"/>
    <col min="13561" max="13561" width="4.6640625" style="10" bestFit="1" customWidth="1"/>
    <col min="13562" max="13562" width="24.33203125" style="10" bestFit="1" customWidth="1"/>
    <col min="13563" max="13563" width="13.6640625" style="10" customWidth="1"/>
    <col min="13564" max="13564" width="13.109375" style="10" bestFit="1" customWidth="1"/>
    <col min="13565" max="13566" width="12.5546875" style="10" bestFit="1" customWidth="1"/>
    <col min="13567" max="13567" width="14.33203125" style="10" bestFit="1" customWidth="1"/>
    <col min="13568" max="13568" width="12.5546875" style="10" bestFit="1" customWidth="1"/>
    <col min="13569" max="13569" width="14.109375" style="10" bestFit="1" customWidth="1"/>
    <col min="13570" max="13570" width="12.44140625" style="10" bestFit="1" customWidth="1"/>
    <col min="13571" max="13571" width="15.88671875" style="10" bestFit="1" customWidth="1"/>
    <col min="13572" max="13572" width="15.109375" style="10" bestFit="1" customWidth="1"/>
    <col min="13573" max="13573" width="9.88671875" style="10" bestFit="1" customWidth="1"/>
    <col min="13574" max="13816" width="9.109375" style="10"/>
    <col min="13817" max="13817" width="4.6640625" style="10" bestFit="1" customWidth="1"/>
    <col min="13818" max="13818" width="24.33203125" style="10" bestFit="1" customWidth="1"/>
    <col min="13819" max="13819" width="13.6640625" style="10" customWidth="1"/>
    <col min="13820" max="13820" width="13.109375" style="10" bestFit="1" customWidth="1"/>
    <col min="13821" max="13822" width="12.5546875" style="10" bestFit="1" customWidth="1"/>
    <col min="13823" max="13823" width="14.33203125" style="10" bestFit="1" customWidth="1"/>
    <col min="13824" max="13824" width="12.5546875" style="10" bestFit="1" customWidth="1"/>
    <col min="13825" max="13825" width="14.109375" style="10" bestFit="1" customWidth="1"/>
    <col min="13826" max="13826" width="12.44140625" style="10" bestFit="1" customWidth="1"/>
    <col min="13827" max="13827" width="15.88671875" style="10" bestFit="1" customWidth="1"/>
    <col min="13828" max="13828" width="15.109375" style="10" bestFit="1" customWidth="1"/>
    <col min="13829" max="13829" width="9.88671875" style="10" bestFit="1" customWidth="1"/>
    <col min="13830" max="14072" width="9.109375" style="10"/>
    <col min="14073" max="14073" width="4.6640625" style="10" bestFit="1" customWidth="1"/>
    <col min="14074" max="14074" width="24.33203125" style="10" bestFit="1" customWidth="1"/>
    <col min="14075" max="14075" width="13.6640625" style="10" customWidth="1"/>
    <col min="14076" max="14076" width="13.109375" style="10" bestFit="1" customWidth="1"/>
    <col min="14077" max="14078" width="12.5546875" style="10" bestFit="1" customWidth="1"/>
    <col min="14079" max="14079" width="14.33203125" style="10" bestFit="1" customWidth="1"/>
    <col min="14080" max="14080" width="12.5546875" style="10" bestFit="1" customWidth="1"/>
    <col min="14081" max="14081" width="14.109375" style="10" bestFit="1" customWidth="1"/>
    <col min="14082" max="14082" width="12.44140625" style="10" bestFit="1" customWidth="1"/>
    <col min="14083" max="14083" width="15.88671875" style="10" bestFit="1" customWidth="1"/>
    <col min="14084" max="14084" width="15.109375" style="10" bestFit="1" customWidth="1"/>
    <col min="14085" max="14085" width="9.88671875" style="10" bestFit="1" customWidth="1"/>
    <col min="14086" max="14328" width="9.109375" style="10"/>
    <col min="14329" max="14329" width="4.6640625" style="10" bestFit="1" customWidth="1"/>
    <col min="14330" max="14330" width="24.33203125" style="10" bestFit="1" customWidth="1"/>
    <col min="14331" max="14331" width="13.6640625" style="10" customWidth="1"/>
    <col min="14332" max="14332" width="13.109375" style="10" bestFit="1" customWidth="1"/>
    <col min="14333" max="14334" width="12.5546875" style="10" bestFit="1" customWidth="1"/>
    <col min="14335" max="14335" width="14.33203125" style="10" bestFit="1" customWidth="1"/>
    <col min="14336" max="14336" width="12.5546875" style="10" bestFit="1" customWidth="1"/>
    <col min="14337" max="14337" width="14.109375" style="10" bestFit="1" customWidth="1"/>
    <col min="14338" max="14338" width="12.44140625" style="10" bestFit="1" customWidth="1"/>
    <col min="14339" max="14339" width="15.88671875" style="10" bestFit="1" customWidth="1"/>
    <col min="14340" max="14340" width="15.109375" style="10" bestFit="1" customWidth="1"/>
    <col min="14341" max="14341" width="9.88671875" style="10" bestFit="1" customWidth="1"/>
    <col min="14342" max="14584" width="9.109375" style="10"/>
    <col min="14585" max="14585" width="4.6640625" style="10" bestFit="1" customWidth="1"/>
    <col min="14586" max="14586" width="24.33203125" style="10" bestFit="1" customWidth="1"/>
    <col min="14587" max="14587" width="13.6640625" style="10" customWidth="1"/>
    <col min="14588" max="14588" width="13.109375" style="10" bestFit="1" customWidth="1"/>
    <col min="14589" max="14590" width="12.5546875" style="10" bestFit="1" customWidth="1"/>
    <col min="14591" max="14591" width="14.33203125" style="10" bestFit="1" customWidth="1"/>
    <col min="14592" max="14592" width="12.5546875" style="10" bestFit="1" customWidth="1"/>
    <col min="14593" max="14593" width="14.109375" style="10" bestFit="1" customWidth="1"/>
    <col min="14594" max="14594" width="12.44140625" style="10" bestFit="1" customWidth="1"/>
    <col min="14595" max="14595" width="15.88671875" style="10" bestFit="1" customWidth="1"/>
    <col min="14596" max="14596" width="15.109375" style="10" bestFit="1" customWidth="1"/>
    <col min="14597" max="14597" width="9.88671875" style="10" bestFit="1" customWidth="1"/>
    <col min="14598" max="14840" width="9.109375" style="10"/>
    <col min="14841" max="14841" width="4.6640625" style="10" bestFit="1" customWidth="1"/>
    <col min="14842" max="14842" width="24.33203125" style="10" bestFit="1" customWidth="1"/>
    <col min="14843" max="14843" width="13.6640625" style="10" customWidth="1"/>
    <col min="14844" max="14844" width="13.109375" style="10" bestFit="1" customWidth="1"/>
    <col min="14845" max="14846" width="12.5546875" style="10" bestFit="1" customWidth="1"/>
    <col min="14847" max="14847" width="14.33203125" style="10" bestFit="1" customWidth="1"/>
    <col min="14848" max="14848" width="12.5546875" style="10" bestFit="1" customWidth="1"/>
    <col min="14849" max="14849" width="14.109375" style="10" bestFit="1" customWidth="1"/>
    <col min="14850" max="14850" width="12.44140625" style="10" bestFit="1" customWidth="1"/>
    <col min="14851" max="14851" width="15.88671875" style="10" bestFit="1" customWidth="1"/>
    <col min="14852" max="14852" width="15.109375" style="10" bestFit="1" customWidth="1"/>
    <col min="14853" max="14853" width="9.88671875" style="10" bestFit="1" customWidth="1"/>
    <col min="14854" max="15096" width="9.109375" style="10"/>
    <col min="15097" max="15097" width="4.6640625" style="10" bestFit="1" customWidth="1"/>
    <col min="15098" max="15098" width="24.33203125" style="10" bestFit="1" customWidth="1"/>
    <col min="15099" max="15099" width="13.6640625" style="10" customWidth="1"/>
    <col min="15100" max="15100" width="13.109375" style="10" bestFit="1" customWidth="1"/>
    <col min="15101" max="15102" width="12.5546875" style="10" bestFit="1" customWidth="1"/>
    <col min="15103" max="15103" width="14.33203125" style="10" bestFit="1" customWidth="1"/>
    <col min="15104" max="15104" width="12.5546875" style="10" bestFit="1" customWidth="1"/>
    <col min="15105" max="15105" width="14.109375" style="10" bestFit="1" customWidth="1"/>
    <col min="15106" max="15106" width="12.44140625" style="10" bestFit="1" customWidth="1"/>
    <col min="15107" max="15107" width="15.88671875" style="10" bestFit="1" customWidth="1"/>
    <col min="15108" max="15108" width="15.109375" style="10" bestFit="1" customWidth="1"/>
    <col min="15109" max="15109" width="9.88671875" style="10" bestFit="1" customWidth="1"/>
    <col min="15110" max="15352" width="9.109375" style="10"/>
    <col min="15353" max="15353" width="4.6640625" style="10" bestFit="1" customWidth="1"/>
    <col min="15354" max="15354" width="24.33203125" style="10" bestFit="1" customWidth="1"/>
    <col min="15355" max="15355" width="13.6640625" style="10" customWidth="1"/>
    <col min="15356" max="15356" width="13.109375" style="10" bestFit="1" customWidth="1"/>
    <col min="15357" max="15358" width="12.5546875" style="10" bestFit="1" customWidth="1"/>
    <col min="15359" max="15359" width="14.33203125" style="10" bestFit="1" customWidth="1"/>
    <col min="15360" max="15360" width="12.5546875" style="10" bestFit="1" customWidth="1"/>
    <col min="15361" max="15361" width="14.109375" style="10" bestFit="1" customWidth="1"/>
    <col min="15362" max="15362" width="12.44140625" style="10" bestFit="1" customWidth="1"/>
    <col min="15363" max="15363" width="15.88671875" style="10" bestFit="1" customWidth="1"/>
    <col min="15364" max="15364" width="15.109375" style="10" bestFit="1" customWidth="1"/>
    <col min="15365" max="15365" width="9.88671875" style="10" bestFit="1" customWidth="1"/>
    <col min="15366" max="15608" width="9.109375" style="10"/>
    <col min="15609" max="15609" width="4.6640625" style="10" bestFit="1" customWidth="1"/>
    <col min="15610" max="15610" width="24.33203125" style="10" bestFit="1" customWidth="1"/>
    <col min="15611" max="15611" width="13.6640625" style="10" customWidth="1"/>
    <col min="15612" max="15612" width="13.109375" style="10" bestFit="1" customWidth="1"/>
    <col min="15613" max="15614" width="12.5546875" style="10" bestFit="1" customWidth="1"/>
    <col min="15615" max="15615" width="14.33203125" style="10" bestFit="1" customWidth="1"/>
    <col min="15616" max="15616" width="12.5546875" style="10" bestFit="1" customWidth="1"/>
    <col min="15617" max="15617" width="14.109375" style="10" bestFit="1" customWidth="1"/>
    <col min="15618" max="15618" width="12.44140625" style="10" bestFit="1" customWidth="1"/>
    <col min="15619" max="15619" width="15.88671875" style="10" bestFit="1" customWidth="1"/>
    <col min="15620" max="15620" width="15.109375" style="10" bestFit="1" customWidth="1"/>
    <col min="15621" max="15621" width="9.88671875" style="10" bestFit="1" customWidth="1"/>
    <col min="15622" max="15864" width="9.109375" style="10"/>
    <col min="15865" max="15865" width="4.6640625" style="10" bestFit="1" customWidth="1"/>
    <col min="15866" max="15866" width="24.33203125" style="10" bestFit="1" customWidth="1"/>
    <col min="15867" max="15867" width="13.6640625" style="10" customWidth="1"/>
    <col min="15868" max="15868" width="13.109375" style="10" bestFit="1" customWidth="1"/>
    <col min="15869" max="15870" width="12.5546875" style="10" bestFit="1" customWidth="1"/>
    <col min="15871" max="15871" width="14.33203125" style="10" bestFit="1" customWidth="1"/>
    <col min="15872" max="15872" width="12.5546875" style="10" bestFit="1" customWidth="1"/>
    <col min="15873" max="15873" width="14.109375" style="10" bestFit="1" customWidth="1"/>
    <col min="15874" max="15874" width="12.44140625" style="10" bestFit="1" customWidth="1"/>
    <col min="15875" max="15875" width="15.88671875" style="10" bestFit="1" customWidth="1"/>
    <col min="15876" max="15876" width="15.109375" style="10" bestFit="1" customWidth="1"/>
    <col min="15877" max="15877" width="9.88671875" style="10" bestFit="1" customWidth="1"/>
    <col min="15878" max="16120" width="9.109375" style="10"/>
    <col min="16121" max="16121" width="4.6640625" style="10" bestFit="1" customWidth="1"/>
    <col min="16122" max="16122" width="24.33203125" style="10" bestFit="1" customWidth="1"/>
    <col min="16123" max="16123" width="13.6640625" style="10" customWidth="1"/>
    <col min="16124" max="16124" width="13.109375" style="10" bestFit="1" customWidth="1"/>
    <col min="16125" max="16126" width="12.5546875" style="10" bestFit="1" customWidth="1"/>
    <col min="16127" max="16127" width="14.33203125" style="10" bestFit="1" customWidth="1"/>
    <col min="16128" max="16128" width="12.5546875" style="10" bestFit="1" customWidth="1"/>
    <col min="16129" max="16129" width="14.109375" style="10" bestFit="1" customWidth="1"/>
    <col min="16130" max="16130" width="12.44140625" style="10" bestFit="1" customWidth="1"/>
    <col min="16131" max="16131" width="15.88671875" style="10" bestFit="1" customWidth="1"/>
    <col min="16132" max="16132" width="15.109375" style="10" bestFit="1" customWidth="1"/>
    <col min="16133" max="16133" width="9.88671875" style="10" bestFit="1" customWidth="1"/>
    <col min="16134" max="16384" width="9.109375" style="10"/>
  </cols>
  <sheetData>
    <row r="1" spans="1:18" x14ac:dyDescent="0.3">
      <c r="B1" s="11" t="s">
        <v>16</v>
      </c>
      <c r="C1" s="11"/>
      <c r="E1" s="12">
        <v>8.5430043691731142E-2</v>
      </c>
      <c r="F1" s="11"/>
    </row>
    <row r="2" spans="1:18" x14ac:dyDescent="0.3">
      <c r="B2" s="10" t="s">
        <v>17</v>
      </c>
      <c r="E2" s="15">
        <f>E1/12</f>
        <v>7.1191703076442618E-3</v>
      </c>
      <c r="I2" s="16"/>
    </row>
    <row r="3" spans="1:18" x14ac:dyDescent="0.3">
      <c r="B3" s="10" t="s">
        <v>18</v>
      </c>
      <c r="E3" s="12">
        <v>9.425E-2</v>
      </c>
      <c r="I3" s="16"/>
    </row>
    <row r="4" spans="1:18" x14ac:dyDescent="0.3">
      <c r="B4" s="10" t="s">
        <v>19</v>
      </c>
      <c r="E4" s="15">
        <v>0.53190487997747649</v>
      </c>
      <c r="I4" s="16"/>
    </row>
    <row r="5" spans="1:18" x14ac:dyDescent="0.3">
      <c r="B5" s="10" t="s">
        <v>20</v>
      </c>
      <c r="E5" s="17">
        <v>937.74036565360188</v>
      </c>
      <c r="F5" s="11"/>
      <c r="H5" s="13" t="s">
        <v>21</v>
      </c>
      <c r="I5" s="16"/>
    </row>
    <row r="6" spans="1:18" x14ac:dyDescent="0.3">
      <c r="B6" s="11" t="s">
        <v>22</v>
      </c>
      <c r="C6" s="11"/>
      <c r="E6" s="17">
        <f>E5*12</f>
        <v>11252.884387843224</v>
      </c>
    </row>
    <row r="7" spans="1:18" x14ac:dyDescent="0.3">
      <c r="B7" s="11" t="s">
        <v>23</v>
      </c>
      <c r="C7" s="11"/>
      <c r="E7" s="18">
        <v>0.2495</v>
      </c>
    </row>
    <row r="8" spans="1:18" x14ac:dyDescent="0.3">
      <c r="B8" s="11" t="s">
        <v>24</v>
      </c>
      <c r="C8" s="11"/>
      <c r="E8" s="19">
        <v>10</v>
      </c>
    </row>
    <row r="9" spans="1:18" x14ac:dyDescent="0.3">
      <c r="B9" s="11"/>
      <c r="C9" s="11"/>
      <c r="E9" s="19"/>
    </row>
    <row r="10" spans="1:18" x14ac:dyDescent="0.3">
      <c r="B10" s="11"/>
      <c r="C10" s="11"/>
      <c r="D10" s="20"/>
      <c r="E10" s="19"/>
      <c r="G10" s="21"/>
      <c r="I10" s="21"/>
    </row>
    <row r="11" spans="1:18" x14ac:dyDescent="0.3">
      <c r="B11" s="11"/>
      <c r="C11" s="11"/>
      <c r="E11" s="18"/>
      <c r="G11" s="22"/>
      <c r="I11" s="22"/>
    </row>
    <row r="12" spans="1:18" x14ac:dyDescent="0.3">
      <c r="B12" s="23" t="s">
        <v>25</v>
      </c>
      <c r="C12" s="23"/>
      <c r="D12" s="20"/>
      <c r="E12" s="24"/>
      <c r="F12" s="25"/>
      <c r="G12" s="26"/>
      <c r="H12" s="27"/>
      <c r="I12" s="28">
        <v>82913.725094119975</v>
      </c>
      <c r="J12" s="10" t="s">
        <v>26</v>
      </c>
    </row>
    <row r="13" spans="1:18" x14ac:dyDescent="0.3">
      <c r="B13" s="23"/>
      <c r="C13" s="23"/>
      <c r="D13" s="20"/>
      <c r="E13" s="24"/>
      <c r="F13" s="25"/>
      <c r="G13" s="26"/>
      <c r="H13" s="27"/>
      <c r="I13" s="26"/>
    </row>
    <row r="14" spans="1:18" x14ac:dyDescent="0.3">
      <c r="B14" s="11"/>
      <c r="C14" s="11"/>
      <c r="D14" s="72"/>
      <c r="E14" s="72"/>
      <c r="F14" s="72"/>
      <c r="G14" s="72"/>
      <c r="H14" s="27"/>
      <c r="I14" s="29"/>
    </row>
    <row r="15" spans="1:18" ht="43.2" x14ac:dyDescent="0.3">
      <c r="A15" s="25" t="s">
        <v>27</v>
      </c>
      <c r="B15" s="30" t="s">
        <v>28</v>
      </c>
      <c r="C15" s="30" t="s">
        <v>29</v>
      </c>
      <c r="D15" s="30" t="s">
        <v>30</v>
      </c>
      <c r="E15" s="30" t="s">
        <v>31</v>
      </c>
      <c r="F15" s="30" t="s">
        <v>32</v>
      </c>
      <c r="G15" s="31" t="s">
        <v>33</v>
      </c>
      <c r="H15" s="31" t="s">
        <v>34</v>
      </c>
      <c r="I15" s="30" t="s">
        <v>35</v>
      </c>
      <c r="K15" s="32" t="s">
        <v>36</v>
      </c>
      <c r="L15" s="32" t="s">
        <v>37</v>
      </c>
      <c r="M15" s="32" t="s">
        <v>38</v>
      </c>
      <c r="N15" s="32" t="s">
        <v>39</v>
      </c>
      <c r="O15" s="32" t="s">
        <v>40</v>
      </c>
      <c r="P15" s="33" t="s">
        <v>41</v>
      </c>
      <c r="Q15" s="32" t="s">
        <v>18</v>
      </c>
      <c r="R15" s="33" t="s">
        <v>42</v>
      </c>
    </row>
    <row r="16" spans="1:18" ht="15" customHeight="1" x14ac:dyDescent="0.3">
      <c r="A16" s="25"/>
      <c r="B16" s="20">
        <v>45627</v>
      </c>
      <c r="C16" s="10">
        <f>YEAR(B16)</f>
        <v>2024</v>
      </c>
      <c r="D16" s="34"/>
      <c r="E16" s="34"/>
      <c r="F16" s="34"/>
      <c r="G16" s="35">
        <f>I12</f>
        <v>82913.725094119975</v>
      </c>
      <c r="H16" s="35">
        <f t="shared" ref="H16:H79" si="0">-G16*$E$7</f>
        <v>-20686.974410982933</v>
      </c>
      <c r="I16" s="36">
        <f t="shared" ref="I16:I79" si="1">G16+H16</f>
        <v>62226.750683137041</v>
      </c>
      <c r="K16" s="32"/>
      <c r="L16" s="32"/>
      <c r="M16" s="32"/>
      <c r="N16" s="32"/>
      <c r="O16" s="32"/>
      <c r="P16" s="33"/>
      <c r="Q16" s="32"/>
      <c r="R16" s="33"/>
    </row>
    <row r="17" spans="1:18" ht="15" customHeight="1" x14ac:dyDescent="0.3">
      <c r="A17" s="25">
        <v>1</v>
      </c>
      <c r="B17" s="20">
        <v>45658</v>
      </c>
      <c r="C17" s="10">
        <f t="shared" ref="C17:C80" si="2">YEAR(B17)</f>
        <v>2025</v>
      </c>
      <c r="D17" s="37"/>
      <c r="E17" s="34">
        <f>I16*$E$2</f>
        <v>443.00283580457153</v>
      </c>
      <c r="F17" s="34">
        <f>-$E$5</f>
        <v>-937.74036565360188</v>
      </c>
      <c r="G17" s="35">
        <f>G16+D17+E17+F17</f>
        <v>82418.987564270938</v>
      </c>
      <c r="H17" s="35">
        <f t="shared" si="0"/>
        <v>-20563.5373972856</v>
      </c>
      <c r="I17" s="36">
        <f t="shared" si="1"/>
        <v>61855.450166985334</v>
      </c>
      <c r="J17" s="38"/>
      <c r="K17" s="16">
        <f>-F17</f>
        <v>937.74036565360188</v>
      </c>
      <c r="L17" s="16">
        <f>K17-E17</f>
        <v>494.73752984903035</v>
      </c>
      <c r="M17" s="16">
        <f>K17-L17</f>
        <v>443.00283580457153</v>
      </c>
      <c r="N17" s="16">
        <f>I16</f>
        <v>62226.750683137041</v>
      </c>
      <c r="O17" s="39">
        <f>M17/N17*12</f>
        <v>8.5430043691731142E-2</v>
      </c>
      <c r="P17" s="14">
        <f>N17*$E$4</f>
        <v>33098.712353502364</v>
      </c>
      <c r="Q17" s="40">
        <f>$E$3</f>
        <v>9.425E-2</v>
      </c>
      <c r="R17" s="14">
        <f>P17*Q17/12</f>
        <v>259.9628032764665</v>
      </c>
    </row>
    <row r="18" spans="1:18" ht="15" customHeight="1" x14ac:dyDescent="0.3">
      <c r="A18" s="25">
        <v>2</v>
      </c>
      <c r="B18" s="20">
        <v>45689</v>
      </c>
      <c r="C18" s="10">
        <f t="shared" si="2"/>
        <v>2025</v>
      </c>
      <c r="D18" s="37"/>
      <c r="E18" s="34">
        <f t="shared" ref="E18:E81" si="3">I17*$E$2</f>
        <v>440.35948419477131</v>
      </c>
      <c r="F18" s="34">
        <f t="shared" ref="F18:F81" si="4">-$E$5</f>
        <v>-937.74036565360188</v>
      </c>
      <c r="G18" s="35">
        <f t="shared" ref="G18:G81" si="5">G17+D18+E18+F18</f>
        <v>81921.606682812111</v>
      </c>
      <c r="H18" s="35">
        <f t="shared" si="0"/>
        <v>-20439.44086736162</v>
      </c>
      <c r="I18" s="36">
        <f t="shared" si="1"/>
        <v>61482.165815450491</v>
      </c>
      <c r="K18" s="16">
        <f t="shared" ref="K18:K81" si="6">-F18</f>
        <v>937.74036565360188</v>
      </c>
      <c r="L18" s="16">
        <f t="shared" ref="L18:L81" si="7">K18-E18</f>
        <v>497.38088145883057</v>
      </c>
      <c r="M18" s="16">
        <f t="shared" ref="M18:M81" si="8">K18-L18</f>
        <v>440.35948419477131</v>
      </c>
      <c r="N18" s="16">
        <f t="shared" ref="N18:N81" si="9">I17</f>
        <v>61855.450166985334</v>
      </c>
      <c r="O18" s="39">
        <f t="shared" ref="O18:O81" si="10">M18/N18*12</f>
        <v>8.5430043691731142E-2</v>
      </c>
      <c r="P18" s="14">
        <f t="shared" ref="P18:P81" si="11">N18*$E$4</f>
        <v>32901.215797023113</v>
      </c>
      <c r="Q18" s="40">
        <f t="shared" ref="Q18:Q81" si="12">$E$3</f>
        <v>9.425E-2</v>
      </c>
      <c r="R18" s="14">
        <f t="shared" ref="R18:R81" si="13">P18*Q18/12</f>
        <v>258.41163240578572</v>
      </c>
    </row>
    <row r="19" spans="1:18" x14ac:dyDescent="0.3">
      <c r="A19" s="25">
        <v>3</v>
      </c>
      <c r="B19" s="20">
        <v>45717</v>
      </c>
      <c r="C19" s="10">
        <f t="shared" si="2"/>
        <v>2025</v>
      </c>
      <c r="D19" s="37"/>
      <c r="E19" s="34">
        <f t="shared" si="3"/>
        <v>437.70200932301617</v>
      </c>
      <c r="F19" s="34">
        <f t="shared" si="4"/>
        <v>-937.74036565360188</v>
      </c>
      <c r="G19" s="35">
        <f t="shared" si="5"/>
        <v>81421.568326481516</v>
      </c>
      <c r="H19" s="35">
        <f t="shared" si="0"/>
        <v>-20314.681297457137</v>
      </c>
      <c r="I19" s="36">
        <f t="shared" si="1"/>
        <v>61106.887029024379</v>
      </c>
      <c r="K19" s="16">
        <f t="shared" si="6"/>
        <v>937.74036565360188</v>
      </c>
      <c r="L19" s="16">
        <f t="shared" si="7"/>
        <v>500.03835633058571</v>
      </c>
      <c r="M19" s="16">
        <f t="shared" si="8"/>
        <v>437.70200932301617</v>
      </c>
      <c r="N19" s="16">
        <f t="shared" si="9"/>
        <v>61482.165815450491</v>
      </c>
      <c r="O19" s="39">
        <f t="shared" si="10"/>
        <v>8.5430043691731142E-2</v>
      </c>
      <c r="P19" s="14">
        <f t="shared" si="11"/>
        <v>32702.664028822503</v>
      </c>
      <c r="Q19" s="40">
        <f t="shared" si="12"/>
        <v>9.425E-2</v>
      </c>
      <c r="R19" s="14">
        <f t="shared" si="13"/>
        <v>256.85217372637675</v>
      </c>
    </row>
    <row r="20" spans="1:18" x14ac:dyDescent="0.3">
      <c r="A20" s="25">
        <v>4</v>
      </c>
      <c r="B20" s="20">
        <v>45748</v>
      </c>
      <c r="C20" s="10">
        <f t="shared" si="2"/>
        <v>2025</v>
      </c>
      <c r="D20" s="37"/>
      <c r="E20" s="34">
        <f t="shared" si="3"/>
        <v>435.03033572960265</v>
      </c>
      <c r="F20" s="34">
        <f t="shared" si="4"/>
        <v>-937.74036565360188</v>
      </c>
      <c r="G20" s="35">
        <f t="shared" si="5"/>
        <v>80918.858296557519</v>
      </c>
      <c r="H20" s="35">
        <f t="shared" si="0"/>
        <v>-20189.255144991101</v>
      </c>
      <c r="I20" s="36">
        <f t="shared" si="1"/>
        <v>60729.603151566422</v>
      </c>
      <c r="K20" s="16">
        <f t="shared" si="6"/>
        <v>937.74036565360188</v>
      </c>
      <c r="L20" s="16">
        <f t="shared" si="7"/>
        <v>502.71002992399923</v>
      </c>
      <c r="M20" s="16">
        <f t="shared" si="8"/>
        <v>435.03033572960265</v>
      </c>
      <c r="N20" s="16">
        <f t="shared" si="9"/>
        <v>61106.887029024379</v>
      </c>
      <c r="O20" s="39">
        <f t="shared" si="10"/>
        <v>8.5430043691731142E-2</v>
      </c>
      <c r="P20" s="14">
        <f t="shared" si="11"/>
        <v>32503.051410970427</v>
      </c>
      <c r="Q20" s="40">
        <f t="shared" si="12"/>
        <v>9.425E-2</v>
      </c>
      <c r="R20" s="14">
        <f t="shared" si="13"/>
        <v>255.28438295699689</v>
      </c>
    </row>
    <row r="21" spans="1:18" ht="12.75" customHeight="1" x14ac:dyDescent="0.3">
      <c r="A21" s="25">
        <v>5</v>
      </c>
      <c r="B21" s="20">
        <v>45778</v>
      </c>
      <c r="C21" s="10">
        <f t="shared" si="2"/>
        <v>2025</v>
      </c>
      <c r="D21" s="37"/>
      <c r="E21" s="34">
        <f t="shared" si="3"/>
        <v>432.34438755165104</v>
      </c>
      <c r="F21" s="34">
        <f t="shared" si="4"/>
        <v>-937.74036565360188</v>
      </c>
      <c r="G21" s="35">
        <f t="shared" si="5"/>
        <v>80413.462318455568</v>
      </c>
      <c r="H21" s="35">
        <f t="shared" si="0"/>
        <v>-20063.158848454663</v>
      </c>
      <c r="I21" s="36">
        <f t="shared" si="1"/>
        <v>60350.303470000901</v>
      </c>
      <c r="K21" s="16">
        <f t="shared" si="6"/>
        <v>937.74036565360188</v>
      </c>
      <c r="L21" s="16">
        <f t="shared" si="7"/>
        <v>505.39597810195085</v>
      </c>
      <c r="M21" s="16">
        <f t="shared" si="8"/>
        <v>432.34438755165104</v>
      </c>
      <c r="N21" s="16">
        <f t="shared" si="9"/>
        <v>60729.603151566422</v>
      </c>
      <c r="O21" s="39">
        <f t="shared" si="10"/>
        <v>8.5430043691731142E-2</v>
      </c>
      <c r="P21" s="14">
        <f t="shared" si="11"/>
        <v>32302.372275413716</v>
      </c>
      <c r="Q21" s="40">
        <f t="shared" si="12"/>
        <v>9.425E-2</v>
      </c>
      <c r="R21" s="14">
        <f t="shared" si="13"/>
        <v>253.70821557981188</v>
      </c>
    </row>
    <row r="22" spans="1:18" x14ac:dyDescent="0.3">
      <c r="A22" s="25">
        <v>6</v>
      </c>
      <c r="B22" s="20">
        <v>45809</v>
      </c>
      <c r="C22" s="10">
        <f t="shared" si="2"/>
        <v>2025</v>
      </c>
      <c r="D22" s="37"/>
      <c r="E22" s="34">
        <f t="shared" si="3"/>
        <v>429.6440885209509</v>
      </c>
      <c r="F22" s="34">
        <f t="shared" si="4"/>
        <v>-937.74036565360188</v>
      </c>
      <c r="G22" s="35">
        <f t="shared" si="5"/>
        <v>79905.366041322908</v>
      </c>
      <c r="H22" s="35">
        <f t="shared" si="0"/>
        <v>-19936.388827310064</v>
      </c>
      <c r="I22" s="36">
        <f t="shared" si="1"/>
        <v>59968.977214012848</v>
      </c>
      <c r="K22" s="16">
        <f t="shared" si="6"/>
        <v>937.74036565360188</v>
      </c>
      <c r="L22" s="16">
        <f t="shared" si="7"/>
        <v>508.09627713265098</v>
      </c>
      <c r="M22" s="16">
        <f t="shared" si="8"/>
        <v>429.6440885209509</v>
      </c>
      <c r="N22" s="16">
        <f t="shared" si="9"/>
        <v>60350.303470000901</v>
      </c>
      <c r="O22" s="39">
        <f t="shared" si="10"/>
        <v>8.5430043691731142E-2</v>
      </c>
      <c r="P22" s="14">
        <f t="shared" si="11"/>
        <v>32100.620923815113</v>
      </c>
      <c r="Q22" s="40">
        <f t="shared" si="12"/>
        <v>9.425E-2</v>
      </c>
      <c r="R22" s="14">
        <f t="shared" si="13"/>
        <v>252.12362683913122</v>
      </c>
    </row>
    <row r="23" spans="1:18" x14ac:dyDescent="0.3">
      <c r="A23" s="25">
        <v>7</v>
      </c>
      <c r="B23" s="20">
        <v>45839</v>
      </c>
      <c r="C23" s="10">
        <f t="shared" si="2"/>
        <v>2025</v>
      </c>
      <c r="D23" s="37"/>
      <c r="E23" s="34">
        <f t="shared" si="3"/>
        <v>426.92936196179556</v>
      </c>
      <c r="F23" s="34">
        <f t="shared" si="4"/>
        <v>-937.74036565360188</v>
      </c>
      <c r="G23" s="35">
        <f t="shared" si="5"/>
        <v>79394.5550376311</v>
      </c>
      <c r="H23" s="35">
        <f t="shared" si="0"/>
        <v>-19808.94148188896</v>
      </c>
      <c r="I23" s="36">
        <f t="shared" si="1"/>
        <v>59585.613555742137</v>
      </c>
      <c r="K23" s="16">
        <f t="shared" si="6"/>
        <v>937.74036565360188</v>
      </c>
      <c r="L23" s="16">
        <f t="shared" si="7"/>
        <v>510.81100369180632</v>
      </c>
      <c r="M23" s="16">
        <f t="shared" si="8"/>
        <v>426.92936196179556</v>
      </c>
      <c r="N23" s="16">
        <f t="shared" si="9"/>
        <v>59968.977214012848</v>
      </c>
      <c r="O23" s="39">
        <f t="shared" si="10"/>
        <v>8.5430043691731142E-2</v>
      </c>
      <c r="P23" s="14">
        <f t="shared" si="11"/>
        <v>31897.791627391525</v>
      </c>
      <c r="Q23" s="40">
        <f t="shared" si="12"/>
        <v>9.425E-2</v>
      </c>
      <c r="R23" s="14">
        <f t="shared" si="13"/>
        <v>250.53057174013759</v>
      </c>
    </row>
    <row r="24" spans="1:18" x14ac:dyDescent="0.3">
      <c r="A24" s="25">
        <v>8</v>
      </c>
      <c r="B24" s="20">
        <v>45870</v>
      </c>
      <c r="C24" s="10">
        <f t="shared" si="2"/>
        <v>2025</v>
      </c>
      <c r="D24" s="37"/>
      <c r="E24" s="34">
        <f t="shared" si="3"/>
        <v>424.20013078880487</v>
      </c>
      <c r="F24" s="34">
        <f t="shared" si="4"/>
        <v>-937.74036565360188</v>
      </c>
      <c r="G24" s="35">
        <f t="shared" si="5"/>
        <v>78881.014802766294</v>
      </c>
      <c r="H24" s="35">
        <f t="shared" si="0"/>
        <v>-19680.813193290189</v>
      </c>
      <c r="I24" s="36">
        <f t="shared" si="1"/>
        <v>59200.201609476106</v>
      </c>
      <c r="K24" s="16">
        <f t="shared" si="6"/>
        <v>937.74036565360188</v>
      </c>
      <c r="L24" s="16">
        <f t="shared" si="7"/>
        <v>513.54023486479696</v>
      </c>
      <c r="M24" s="16">
        <f t="shared" si="8"/>
        <v>424.20013078880493</v>
      </c>
      <c r="N24" s="16">
        <f t="shared" si="9"/>
        <v>59585.613555742137</v>
      </c>
      <c r="O24" s="39">
        <f t="shared" si="10"/>
        <v>8.5430043691731156E-2</v>
      </c>
      <c r="P24" s="14">
        <f t="shared" si="11"/>
        <v>31693.878626751317</v>
      </c>
      <c r="Q24" s="40">
        <f t="shared" si="12"/>
        <v>9.425E-2</v>
      </c>
      <c r="R24" s="14">
        <f t="shared" si="13"/>
        <v>248.92900504760931</v>
      </c>
    </row>
    <row r="25" spans="1:18" x14ac:dyDescent="0.3">
      <c r="A25" s="25">
        <v>9</v>
      </c>
      <c r="B25" s="20">
        <v>45901</v>
      </c>
      <c r="C25" s="10">
        <f t="shared" si="2"/>
        <v>2025</v>
      </c>
      <c r="D25" s="37"/>
      <c r="E25" s="34">
        <f t="shared" si="3"/>
        <v>421.45631750473632</v>
      </c>
      <c r="F25" s="34">
        <f t="shared" si="4"/>
        <v>-937.74036565360188</v>
      </c>
      <c r="G25" s="35">
        <f t="shared" si="5"/>
        <v>78364.730754617427</v>
      </c>
      <c r="H25" s="35">
        <f t="shared" si="0"/>
        <v>-19552.000323277047</v>
      </c>
      <c r="I25" s="36">
        <f t="shared" si="1"/>
        <v>58812.73043134038</v>
      </c>
      <c r="K25" s="16">
        <f t="shared" si="6"/>
        <v>937.74036565360188</v>
      </c>
      <c r="L25" s="16">
        <f t="shared" si="7"/>
        <v>516.28404814886562</v>
      </c>
      <c r="M25" s="16">
        <f t="shared" si="8"/>
        <v>421.45631750473626</v>
      </c>
      <c r="N25" s="16">
        <f t="shared" si="9"/>
        <v>59200.201609476106</v>
      </c>
      <c r="O25" s="39">
        <f t="shared" si="10"/>
        <v>8.5430043691731128E-2</v>
      </c>
      <c r="P25" s="14">
        <f t="shared" si="11"/>
        <v>31488.876131730798</v>
      </c>
      <c r="Q25" s="40">
        <f t="shared" si="12"/>
        <v>9.425E-2</v>
      </c>
      <c r="R25" s="14">
        <f t="shared" si="13"/>
        <v>247.31888128463564</v>
      </c>
    </row>
    <row r="26" spans="1:18" x14ac:dyDescent="0.3">
      <c r="A26" s="25">
        <v>10</v>
      </c>
      <c r="B26" s="20">
        <v>45931</v>
      </c>
      <c r="C26" s="10">
        <f t="shared" si="2"/>
        <v>2025</v>
      </c>
      <c r="D26" s="37"/>
      <c r="E26" s="34">
        <f t="shared" si="3"/>
        <v>418.69784419828454</v>
      </c>
      <c r="F26" s="34">
        <f t="shared" si="4"/>
        <v>-937.74036565360188</v>
      </c>
      <c r="G26" s="35">
        <f t="shared" si="5"/>
        <v>77845.688233162102</v>
      </c>
      <c r="H26" s="35">
        <f t="shared" si="0"/>
        <v>-19422.499214173946</v>
      </c>
      <c r="I26" s="36">
        <f t="shared" si="1"/>
        <v>58423.189018988152</v>
      </c>
      <c r="K26" s="16">
        <f t="shared" si="6"/>
        <v>937.74036565360188</v>
      </c>
      <c r="L26" s="16">
        <f t="shared" si="7"/>
        <v>519.04252145531734</v>
      </c>
      <c r="M26" s="16">
        <f t="shared" si="8"/>
        <v>418.69784419828454</v>
      </c>
      <c r="N26" s="16">
        <f t="shared" si="9"/>
        <v>58812.73043134038</v>
      </c>
      <c r="O26" s="39">
        <f t="shared" si="10"/>
        <v>8.5430043691731142E-2</v>
      </c>
      <c r="P26" s="14">
        <f t="shared" si="11"/>
        <v>31282.778321229784</v>
      </c>
      <c r="Q26" s="40">
        <f t="shared" si="12"/>
        <v>9.425E-2</v>
      </c>
      <c r="R26" s="14">
        <f t="shared" si="13"/>
        <v>245.7001547313256</v>
      </c>
    </row>
    <row r="27" spans="1:18" x14ac:dyDescent="0.3">
      <c r="A27" s="25">
        <v>11</v>
      </c>
      <c r="B27" s="20">
        <v>45962</v>
      </c>
      <c r="C27" s="10">
        <f t="shared" si="2"/>
        <v>2025</v>
      </c>
      <c r="D27" s="37"/>
      <c r="E27" s="34">
        <f t="shared" si="3"/>
        <v>415.92463254186873</v>
      </c>
      <c r="F27" s="34">
        <f t="shared" si="4"/>
        <v>-937.74036565360188</v>
      </c>
      <c r="G27" s="35">
        <f t="shared" si="5"/>
        <v>77323.872500050362</v>
      </c>
      <c r="H27" s="35">
        <f t="shared" si="0"/>
        <v>-19292.306188762566</v>
      </c>
      <c r="I27" s="36">
        <f t="shared" si="1"/>
        <v>58031.566311287796</v>
      </c>
      <c r="J27" s="41"/>
      <c r="K27" s="16">
        <f t="shared" si="6"/>
        <v>937.74036565360188</v>
      </c>
      <c r="L27" s="16">
        <f t="shared" si="7"/>
        <v>521.81573311173315</v>
      </c>
      <c r="M27" s="16">
        <f t="shared" si="8"/>
        <v>415.92463254186873</v>
      </c>
      <c r="N27" s="16">
        <f t="shared" si="9"/>
        <v>58423.189018988152</v>
      </c>
      <c r="O27" s="39">
        <f t="shared" si="10"/>
        <v>8.5430043691731142E-2</v>
      </c>
      <c r="P27" s="14">
        <f t="shared" si="11"/>
        <v>31075.579343046316</v>
      </c>
      <c r="Q27" s="40">
        <f t="shared" si="12"/>
        <v>9.425E-2</v>
      </c>
      <c r="R27" s="14">
        <f t="shared" si="13"/>
        <v>244.07277942350962</v>
      </c>
    </row>
    <row r="28" spans="1:18" x14ac:dyDescent="0.3">
      <c r="A28" s="25">
        <v>12</v>
      </c>
      <c r="B28" s="20">
        <v>45992</v>
      </c>
      <c r="C28" s="10">
        <f t="shared" si="2"/>
        <v>2025</v>
      </c>
      <c r="D28" s="37"/>
      <c r="E28" s="34">
        <f t="shared" si="3"/>
        <v>413.13660378940909</v>
      </c>
      <c r="F28" s="34">
        <f t="shared" si="4"/>
        <v>-937.74036565360188</v>
      </c>
      <c r="G28" s="35">
        <f t="shared" si="5"/>
        <v>76799.268738186161</v>
      </c>
      <c r="H28" s="35">
        <f t="shared" si="0"/>
        <v>-19161.417550177448</v>
      </c>
      <c r="I28" s="36">
        <f t="shared" si="1"/>
        <v>57637.851188008717</v>
      </c>
      <c r="J28" s="16"/>
      <c r="K28" s="16">
        <f t="shared" si="6"/>
        <v>937.74036565360188</v>
      </c>
      <c r="L28" s="16">
        <f t="shared" si="7"/>
        <v>524.60376186419285</v>
      </c>
      <c r="M28" s="16">
        <f t="shared" si="8"/>
        <v>413.13660378940904</v>
      </c>
      <c r="N28" s="16">
        <f t="shared" si="9"/>
        <v>58031.566311287796</v>
      </c>
      <c r="O28" s="39">
        <f t="shared" si="10"/>
        <v>8.5430043691731128E-2</v>
      </c>
      <c r="P28" s="14">
        <f t="shared" si="11"/>
        <v>30867.273313710502</v>
      </c>
      <c r="Q28" s="40">
        <f t="shared" si="12"/>
        <v>9.425E-2</v>
      </c>
      <c r="R28" s="14">
        <f t="shared" si="13"/>
        <v>242.43670915143457</v>
      </c>
    </row>
    <row r="29" spans="1:18" x14ac:dyDescent="0.3">
      <c r="A29" s="25">
        <v>13</v>
      </c>
      <c r="B29" s="20">
        <v>46023</v>
      </c>
      <c r="C29" s="10">
        <f t="shared" si="2"/>
        <v>2026</v>
      </c>
      <c r="D29" s="34"/>
      <c r="E29" s="34">
        <f t="shared" si="3"/>
        <v>410.33367877409017</v>
      </c>
      <c r="F29" s="34">
        <f t="shared" si="4"/>
        <v>-937.74036565360188</v>
      </c>
      <c r="G29" s="35">
        <f t="shared" si="5"/>
        <v>76271.862051306642</v>
      </c>
      <c r="H29" s="35">
        <f t="shared" si="0"/>
        <v>-19029.829581801008</v>
      </c>
      <c r="I29" s="36">
        <f t="shared" si="1"/>
        <v>57242.032469505633</v>
      </c>
      <c r="K29" s="16">
        <f t="shared" si="6"/>
        <v>937.74036565360188</v>
      </c>
      <c r="L29" s="16">
        <f t="shared" si="7"/>
        <v>527.40668687951165</v>
      </c>
      <c r="M29" s="16">
        <f t="shared" si="8"/>
        <v>410.33367877409023</v>
      </c>
      <c r="N29" s="16">
        <f t="shared" si="9"/>
        <v>57637.851188008717</v>
      </c>
      <c r="O29" s="39">
        <f t="shared" si="10"/>
        <v>8.5430043691731156E-2</v>
      </c>
      <c r="P29" s="14">
        <f t="shared" si="11"/>
        <v>30657.854318317426</v>
      </c>
      <c r="Q29" s="40">
        <f t="shared" si="12"/>
        <v>9.425E-2</v>
      </c>
      <c r="R29" s="14">
        <f t="shared" si="13"/>
        <v>240.79189745845144</v>
      </c>
    </row>
    <row r="30" spans="1:18" x14ac:dyDescent="0.3">
      <c r="A30" s="25">
        <v>14</v>
      </c>
      <c r="B30" s="20">
        <v>46054</v>
      </c>
      <c r="C30" s="10">
        <f t="shared" si="2"/>
        <v>2026</v>
      </c>
      <c r="D30" s="34"/>
      <c r="E30" s="34">
        <f t="shared" si="3"/>
        <v>407.51577790611327</v>
      </c>
      <c r="F30" s="34">
        <f t="shared" si="4"/>
        <v>-937.74036565360188</v>
      </c>
      <c r="G30" s="35">
        <f t="shared" si="5"/>
        <v>75741.637463559149</v>
      </c>
      <c r="H30" s="35">
        <f t="shared" si="0"/>
        <v>-18897.538547158008</v>
      </c>
      <c r="I30" s="36">
        <f t="shared" si="1"/>
        <v>56844.098916401141</v>
      </c>
      <c r="K30" s="16">
        <f t="shared" si="6"/>
        <v>937.74036565360188</v>
      </c>
      <c r="L30" s="16">
        <f t="shared" si="7"/>
        <v>530.22458774748861</v>
      </c>
      <c r="M30" s="16">
        <f t="shared" si="8"/>
        <v>407.51577790611327</v>
      </c>
      <c r="N30" s="16">
        <f t="shared" si="9"/>
        <v>57242.032469505633</v>
      </c>
      <c r="O30" s="39">
        <f t="shared" si="10"/>
        <v>8.5430043691731156E-2</v>
      </c>
      <c r="P30" s="14">
        <f t="shared" si="11"/>
        <v>30447.316410359206</v>
      </c>
      <c r="Q30" s="40">
        <f t="shared" si="12"/>
        <v>9.425E-2</v>
      </c>
      <c r="R30" s="14">
        <f t="shared" si="13"/>
        <v>239.13829763969625</v>
      </c>
    </row>
    <row r="31" spans="1:18" x14ac:dyDescent="0.3">
      <c r="A31" s="25">
        <v>15</v>
      </c>
      <c r="B31" s="20">
        <v>46082</v>
      </c>
      <c r="C31" s="10">
        <f t="shared" si="2"/>
        <v>2026</v>
      </c>
      <c r="D31" s="34"/>
      <c r="E31" s="34">
        <f t="shared" si="3"/>
        <v>404.68282117043634</v>
      </c>
      <c r="F31" s="34">
        <f t="shared" si="4"/>
        <v>-937.74036565360188</v>
      </c>
      <c r="G31" s="35">
        <f t="shared" si="5"/>
        <v>75208.579919075986</v>
      </c>
      <c r="H31" s="35">
        <f t="shared" si="0"/>
        <v>-18764.540689809459</v>
      </c>
      <c r="I31" s="36">
        <f t="shared" si="1"/>
        <v>56444.039229266527</v>
      </c>
      <c r="K31" s="16">
        <f t="shared" si="6"/>
        <v>937.74036565360188</v>
      </c>
      <c r="L31" s="16">
        <f t="shared" si="7"/>
        <v>533.05754448316554</v>
      </c>
      <c r="M31" s="16">
        <f t="shared" si="8"/>
        <v>404.68282117043634</v>
      </c>
      <c r="N31" s="16">
        <f t="shared" si="9"/>
        <v>56844.098916401141</v>
      </c>
      <c r="O31" s="39">
        <f t="shared" si="10"/>
        <v>8.5430043691731142E-2</v>
      </c>
      <c r="P31" s="14">
        <f t="shared" si="11"/>
        <v>30235.65361155615</v>
      </c>
      <c r="Q31" s="40">
        <f t="shared" si="12"/>
        <v>9.425E-2</v>
      </c>
      <c r="R31" s="14">
        <f t="shared" si="13"/>
        <v>237.47586274076392</v>
      </c>
    </row>
    <row r="32" spans="1:18" x14ac:dyDescent="0.3">
      <c r="A32" s="25">
        <v>16</v>
      </c>
      <c r="B32" s="20">
        <v>46113</v>
      </c>
      <c r="C32" s="10">
        <f t="shared" si="2"/>
        <v>2026</v>
      </c>
      <c r="D32" s="34"/>
      <c r="E32" s="34">
        <f t="shared" si="3"/>
        <v>401.83472812450219</v>
      </c>
      <c r="F32" s="34">
        <f t="shared" si="4"/>
        <v>-937.74036565360188</v>
      </c>
      <c r="G32" s="35">
        <f t="shared" si="5"/>
        <v>74672.67428154689</v>
      </c>
      <c r="H32" s="35">
        <f t="shared" si="0"/>
        <v>-18630.83223324595</v>
      </c>
      <c r="I32" s="36">
        <f t="shared" si="1"/>
        <v>56041.842048300939</v>
      </c>
      <c r="K32" s="16">
        <f t="shared" si="6"/>
        <v>937.74036565360188</v>
      </c>
      <c r="L32" s="16">
        <f t="shared" si="7"/>
        <v>535.90563752909975</v>
      </c>
      <c r="M32" s="16">
        <f t="shared" si="8"/>
        <v>401.83472812450213</v>
      </c>
      <c r="N32" s="16">
        <f t="shared" si="9"/>
        <v>56444.039229266527</v>
      </c>
      <c r="O32" s="39">
        <f t="shared" si="10"/>
        <v>8.5430043691731128E-2</v>
      </c>
      <c r="P32" s="14">
        <f t="shared" si="11"/>
        <v>30022.859911686988</v>
      </c>
      <c r="Q32" s="40">
        <f t="shared" si="12"/>
        <v>9.425E-2</v>
      </c>
      <c r="R32" s="14">
        <f t="shared" si="13"/>
        <v>235.8045455563749</v>
      </c>
    </row>
    <row r="33" spans="1:18" x14ac:dyDescent="0.3">
      <c r="A33" s="25">
        <v>17</v>
      </c>
      <c r="B33" s="20">
        <v>46143</v>
      </c>
      <c r="C33" s="10">
        <f t="shared" si="2"/>
        <v>2026</v>
      </c>
      <c r="D33" s="34"/>
      <c r="E33" s="34">
        <f t="shared" si="3"/>
        <v>398.97141789595372</v>
      </c>
      <c r="F33" s="34">
        <f t="shared" si="4"/>
        <v>-937.74036565360188</v>
      </c>
      <c r="G33" s="35">
        <f t="shared" si="5"/>
        <v>74133.90533378924</v>
      </c>
      <c r="H33" s="35">
        <f t="shared" si="0"/>
        <v>-18496.409380780417</v>
      </c>
      <c r="I33" s="36">
        <f t="shared" si="1"/>
        <v>55637.495953008824</v>
      </c>
      <c r="K33" s="16">
        <f t="shared" si="6"/>
        <v>937.74036565360188</v>
      </c>
      <c r="L33" s="16">
        <f t="shared" si="7"/>
        <v>538.76894775764822</v>
      </c>
      <c r="M33" s="16">
        <f t="shared" si="8"/>
        <v>398.97141789595366</v>
      </c>
      <c r="N33" s="16">
        <f t="shared" si="9"/>
        <v>56041.842048300939</v>
      </c>
      <c r="O33" s="39">
        <f t="shared" si="10"/>
        <v>8.5430043691731128E-2</v>
      </c>
      <c r="P33" s="14">
        <f t="shared" si="11"/>
        <v>29808.929268418207</v>
      </c>
      <c r="Q33" s="40">
        <f t="shared" si="12"/>
        <v>9.425E-2</v>
      </c>
      <c r="R33" s="14">
        <f t="shared" si="13"/>
        <v>234.12429862903468</v>
      </c>
    </row>
    <row r="34" spans="1:18" x14ac:dyDescent="0.3">
      <c r="A34" s="25">
        <v>18</v>
      </c>
      <c r="B34" s="20">
        <v>46174</v>
      </c>
      <c r="C34" s="10">
        <f t="shared" si="2"/>
        <v>2026</v>
      </c>
      <c r="D34" s="34"/>
      <c r="E34" s="34">
        <f t="shared" si="3"/>
        <v>396.09280918033818</v>
      </c>
      <c r="F34" s="34">
        <f t="shared" si="4"/>
        <v>-937.74036565360188</v>
      </c>
      <c r="G34" s="35">
        <f t="shared" si="5"/>
        <v>73592.257777315972</v>
      </c>
      <c r="H34" s="35">
        <f t="shared" si="0"/>
        <v>-18361.268315440335</v>
      </c>
      <c r="I34" s="36">
        <f t="shared" si="1"/>
        <v>55230.989461875637</v>
      </c>
      <c r="K34" s="16">
        <f t="shared" si="6"/>
        <v>937.74036565360188</v>
      </c>
      <c r="L34" s="16">
        <f t="shared" si="7"/>
        <v>541.64755647326365</v>
      </c>
      <c r="M34" s="16">
        <f t="shared" si="8"/>
        <v>396.09280918033824</v>
      </c>
      <c r="N34" s="16">
        <f t="shared" si="9"/>
        <v>55637.495953008824</v>
      </c>
      <c r="O34" s="39">
        <f t="shared" si="10"/>
        <v>8.5430043691731156E-2</v>
      </c>
      <c r="P34" s="14">
        <f t="shared" si="11"/>
        <v>29593.855607132493</v>
      </c>
      <c r="Q34" s="40">
        <f t="shared" si="12"/>
        <v>9.425E-2</v>
      </c>
      <c r="R34" s="14">
        <f t="shared" si="13"/>
        <v>232.43507424768646</v>
      </c>
    </row>
    <row r="35" spans="1:18" x14ac:dyDescent="0.3">
      <c r="A35" s="25">
        <v>19</v>
      </c>
      <c r="B35" s="20">
        <v>46204</v>
      </c>
      <c r="C35" s="10">
        <f t="shared" si="2"/>
        <v>2026</v>
      </c>
      <c r="D35" s="34"/>
      <c r="E35" s="34">
        <f t="shared" si="3"/>
        <v>393.19882023879813</v>
      </c>
      <c r="F35" s="34">
        <f t="shared" si="4"/>
        <v>-937.74036565360188</v>
      </c>
      <c r="G35" s="35">
        <f t="shared" si="5"/>
        <v>73047.71623190117</v>
      </c>
      <c r="H35" s="35">
        <f t="shared" si="0"/>
        <v>-18225.405199859342</v>
      </c>
      <c r="I35" s="36">
        <f t="shared" si="1"/>
        <v>54822.311032041827</v>
      </c>
      <c r="K35" s="16">
        <f t="shared" si="6"/>
        <v>937.74036565360188</v>
      </c>
      <c r="L35" s="16">
        <f t="shared" si="7"/>
        <v>544.54154541480375</v>
      </c>
      <c r="M35" s="16">
        <f t="shared" si="8"/>
        <v>393.19882023879813</v>
      </c>
      <c r="N35" s="16">
        <f t="shared" si="9"/>
        <v>55230.989461875637</v>
      </c>
      <c r="O35" s="39">
        <f t="shared" si="10"/>
        <v>8.5430043691731128E-2</v>
      </c>
      <c r="P35" s="14">
        <f t="shared" si="11"/>
        <v>29377.632820756229</v>
      </c>
      <c r="Q35" s="40">
        <f t="shared" si="12"/>
        <v>9.425E-2</v>
      </c>
      <c r="R35" s="14">
        <f t="shared" si="13"/>
        <v>230.73682444635622</v>
      </c>
    </row>
    <row r="36" spans="1:18" x14ac:dyDescent="0.3">
      <c r="A36" s="25">
        <v>20</v>
      </c>
      <c r="B36" s="20">
        <v>46235</v>
      </c>
      <c r="C36" s="10">
        <f t="shared" si="2"/>
        <v>2026</v>
      </c>
      <c r="D36" s="34"/>
      <c r="E36" s="34">
        <f t="shared" si="3"/>
        <v>390.28936889575061</v>
      </c>
      <c r="F36" s="34">
        <f t="shared" si="4"/>
        <v>-937.74036565360188</v>
      </c>
      <c r="G36" s="35">
        <f t="shared" si="5"/>
        <v>72500.265235143321</v>
      </c>
      <c r="H36" s="35">
        <f t="shared" si="0"/>
        <v>-18088.816176168257</v>
      </c>
      <c r="I36" s="36">
        <f t="shared" si="1"/>
        <v>54411.449058975064</v>
      </c>
      <c r="K36" s="16">
        <f t="shared" si="6"/>
        <v>937.74036565360188</v>
      </c>
      <c r="L36" s="16">
        <f t="shared" si="7"/>
        <v>547.45099675785127</v>
      </c>
      <c r="M36" s="16">
        <f t="shared" si="8"/>
        <v>390.28936889575061</v>
      </c>
      <c r="N36" s="16">
        <f t="shared" si="9"/>
        <v>54822.311032041827</v>
      </c>
      <c r="O36" s="39">
        <f t="shared" si="10"/>
        <v>8.5430043691731142E-2</v>
      </c>
      <c r="P36" s="14">
        <f t="shared" si="11"/>
        <v>29160.254769586092</v>
      </c>
      <c r="Q36" s="40">
        <f t="shared" si="12"/>
        <v>9.425E-2</v>
      </c>
      <c r="R36" s="14">
        <f t="shared" si="13"/>
        <v>229.02950100279077</v>
      </c>
    </row>
    <row r="37" spans="1:18" x14ac:dyDescent="0.3">
      <c r="A37" s="25">
        <v>21</v>
      </c>
      <c r="B37" s="20">
        <v>46266</v>
      </c>
      <c r="C37" s="10">
        <f t="shared" si="2"/>
        <v>2026</v>
      </c>
      <c r="D37" s="34"/>
      <c r="E37" s="34">
        <f t="shared" si="3"/>
        <v>387.36437253655356</v>
      </c>
      <c r="F37" s="34">
        <f t="shared" si="4"/>
        <v>-937.74036565360188</v>
      </c>
      <c r="G37" s="35">
        <f t="shared" si="5"/>
        <v>71949.889242026271</v>
      </c>
      <c r="H37" s="35">
        <f t="shared" si="0"/>
        <v>-17951.497365885556</v>
      </c>
      <c r="I37" s="36">
        <f t="shared" si="1"/>
        <v>53998.391876140711</v>
      </c>
      <c r="K37" s="16">
        <f t="shared" si="6"/>
        <v>937.74036565360188</v>
      </c>
      <c r="L37" s="16">
        <f t="shared" si="7"/>
        <v>550.37599311704832</v>
      </c>
      <c r="M37" s="16">
        <f t="shared" si="8"/>
        <v>387.36437253655356</v>
      </c>
      <c r="N37" s="16">
        <f t="shared" si="9"/>
        <v>54411.449058975064</v>
      </c>
      <c r="O37" s="39">
        <f t="shared" si="10"/>
        <v>8.5430043691731128E-2</v>
      </c>
      <c r="P37" s="14">
        <f t="shared" si="11"/>
        <v>28941.715281114706</v>
      </c>
      <c r="Q37" s="40">
        <f t="shared" si="12"/>
        <v>9.425E-2</v>
      </c>
      <c r="R37" s="14">
        <f t="shared" si="13"/>
        <v>227.31305543708842</v>
      </c>
    </row>
    <row r="38" spans="1:18" x14ac:dyDescent="0.3">
      <c r="A38" s="25">
        <v>22</v>
      </c>
      <c r="B38" s="20">
        <v>46296</v>
      </c>
      <c r="C38" s="10">
        <f t="shared" si="2"/>
        <v>2026</v>
      </c>
      <c r="D38" s="34"/>
      <c r="E38" s="34">
        <f t="shared" si="3"/>
        <v>384.42374810516009</v>
      </c>
      <c r="F38" s="34">
        <f t="shared" si="4"/>
        <v>-937.74036565360188</v>
      </c>
      <c r="G38" s="35">
        <f t="shared" si="5"/>
        <v>71396.57262447782</v>
      </c>
      <c r="H38" s="35">
        <f t="shared" si="0"/>
        <v>-17813.444869807216</v>
      </c>
      <c r="I38" s="36">
        <f t="shared" si="1"/>
        <v>53583.127754670604</v>
      </c>
      <c r="K38" s="16">
        <f t="shared" si="6"/>
        <v>937.74036565360188</v>
      </c>
      <c r="L38" s="16">
        <f t="shared" si="7"/>
        <v>553.31661754844185</v>
      </c>
      <c r="M38" s="16">
        <f t="shared" si="8"/>
        <v>384.42374810516003</v>
      </c>
      <c r="N38" s="16">
        <f t="shared" si="9"/>
        <v>53998.391876140711</v>
      </c>
      <c r="O38" s="39">
        <f t="shared" si="10"/>
        <v>8.5430043691731128E-2</v>
      </c>
      <c r="P38" s="14">
        <f t="shared" si="11"/>
        <v>28722.008149855366</v>
      </c>
      <c r="Q38" s="40">
        <f t="shared" si="12"/>
        <v>9.425E-2</v>
      </c>
      <c r="R38" s="14">
        <f t="shared" si="13"/>
        <v>225.58743901032236</v>
      </c>
    </row>
    <row r="39" spans="1:18" x14ac:dyDescent="0.3">
      <c r="A39" s="25">
        <v>23</v>
      </c>
      <c r="B39" s="20">
        <v>46327</v>
      </c>
      <c r="C39" s="10">
        <f t="shared" si="2"/>
        <v>2026</v>
      </c>
      <c r="D39" s="34"/>
      <c r="E39" s="34">
        <f t="shared" si="3"/>
        <v>381.46741210176009</v>
      </c>
      <c r="F39" s="34">
        <f t="shared" si="4"/>
        <v>-937.74036565360188</v>
      </c>
      <c r="G39" s="35">
        <f t="shared" si="5"/>
        <v>70840.299670925975</v>
      </c>
      <c r="H39" s="35">
        <f t="shared" si="0"/>
        <v>-17674.654767896031</v>
      </c>
      <c r="I39" s="36">
        <f t="shared" si="1"/>
        <v>53165.644903029941</v>
      </c>
      <c r="K39" s="16">
        <f t="shared" si="6"/>
        <v>937.74036565360188</v>
      </c>
      <c r="L39" s="16">
        <f t="shared" si="7"/>
        <v>556.27295355184174</v>
      </c>
      <c r="M39" s="16">
        <f t="shared" si="8"/>
        <v>381.46741210176015</v>
      </c>
      <c r="N39" s="16">
        <f t="shared" si="9"/>
        <v>53583.127754670604</v>
      </c>
      <c r="O39" s="39">
        <f t="shared" si="10"/>
        <v>8.5430043691731156E-2</v>
      </c>
      <c r="P39" s="14">
        <f t="shared" si="11"/>
        <v>28501.127137165859</v>
      </c>
      <c r="Q39" s="40">
        <f t="shared" si="12"/>
        <v>9.425E-2</v>
      </c>
      <c r="R39" s="14">
        <f t="shared" si="13"/>
        <v>223.85260272315682</v>
      </c>
    </row>
    <row r="40" spans="1:18" x14ac:dyDescent="0.3">
      <c r="A40" s="25">
        <v>24</v>
      </c>
      <c r="B40" s="20">
        <v>46357</v>
      </c>
      <c r="C40" s="10">
        <f t="shared" si="2"/>
        <v>2026</v>
      </c>
      <c r="D40" s="34"/>
      <c r="E40" s="34">
        <f t="shared" si="3"/>
        <v>378.49528058040926</v>
      </c>
      <c r="F40" s="34">
        <f t="shared" si="4"/>
        <v>-937.74036565360188</v>
      </c>
      <c r="G40" s="35">
        <f t="shared" si="5"/>
        <v>70281.054585852777</v>
      </c>
      <c r="H40" s="35">
        <f t="shared" si="0"/>
        <v>-17535.123119170268</v>
      </c>
      <c r="I40" s="36">
        <f t="shared" si="1"/>
        <v>52745.931466682508</v>
      </c>
      <c r="J40" s="16"/>
      <c r="K40" s="16">
        <f t="shared" si="6"/>
        <v>937.74036565360188</v>
      </c>
      <c r="L40" s="16">
        <f t="shared" si="7"/>
        <v>559.24508507319263</v>
      </c>
      <c r="M40" s="16">
        <f t="shared" si="8"/>
        <v>378.49528058040926</v>
      </c>
      <c r="N40" s="16">
        <f t="shared" si="9"/>
        <v>53165.644903029941</v>
      </c>
      <c r="O40" s="39">
        <f t="shared" si="10"/>
        <v>8.5430043691731142E-2</v>
      </c>
      <c r="P40" s="14">
        <f t="shared" si="11"/>
        <v>28279.065971071275</v>
      </c>
      <c r="Q40" s="40">
        <f t="shared" si="12"/>
        <v>9.425E-2</v>
      </c>
      <c r="R40" s="14">
        <f t="shared" si="13"/>
        <v>222.10849731445566</v>
      </c>
    </row>
    <row r="41" spans="1:18" x14ac:dyDescent="0.3">
      <c r="A41" s="25">
        <v>25</v>
      </c>
      <c r="B41" s="20">
        <v>46388</v>
      </c>
      <c r="C41" s="10">
        <f t="shared" si="2"/>
        <v>2027</v>
      </c>
      <c r="D41" s="34"/>
      <c r="E41" s="34">
        <f t="shared" si="3"/>
        <v>375.50726914664529</v>
      </c>
      <c r="F41" s="34">
        <f t="shared" si="4"/>
        <v>-937.74036565360188</v>
      </c>
      <c r="G41" s="35">
        <f t="shared" si="5"/>
        <v>69718.821489345821</v>
      </c>
      <c r="H41" s="35">
        <f t="shared" si="0"/>
        <v>-17394.845961591782</v>
      </c>
      <c r="I41" s="36">
        <f t="shared" si="1"/>
        <v>52323.975527754039</v>
      </c>
      <c r="J41" s="42"/>
      <c r="K41" s="16">
        <f t="shared" si="6"/>
        <v>937.74036565360188</v>
      </c>
      <c r="L41" s="16">
        <f t="shared" si="7"/>
        <v>562.2330965069566</v>
      </c>
      <c r="M41" s="16">
        <f t="shared" si="8"/>
        <v>375.50726914664529</v>
      </c>
      <c r="N41" s="16">
        <f t="shared" si="9"/>
        <v>52745.931466682508</v>
      </c>
      <c r="O41" s="39">
        <f t="shared" si="10"/>
        <v>8.5430043691731142E-2</v>
      </c>
      <c r="P41" s="14">
        <f t="shared" si="11"/>
        <v>28055.818346085958</v>
      </c>
      <c r="Q41" s="40">
        <f t="shared" si="12"/>
        <v>9.425E-2</v>
      </c>
      <c r="R41" s="14">
        <f t="shared" si="13"/>
        <v>220.35507325988348</v>
      </c>
    </row>
    <row r="42" spans="1:18" x14ac:dyDescent="0.3">
      <c r="A42" s="25">
        <v>26</v>
      </c>
      <c r="B42" s="20">
        <v>46419</v>
      </c>
      <c r="C42" s="10">
        <f t="shared" si="2"/>
        <v>2027</v>
      </c>
      <c r="D42" s="34"/>
      <c r="E42" s="34">
        <f t="shared" si="3"/>
        <v>372.50329295509152</v>
      </c>
      <c r="F42" s="34">
        <f t="shared" si="4"/>
        <v>-937.74036565360188</v>
      </c>
      <c r="G42" s="35">
        <f t="shared" si="5"/>
        <v>69153.584416647311</v>
      </c>
      <c r="H42" s="35">
        <f t="shared" si="0"/>
        <v>-17253.819311953503</v>
      </c>
      <c r="I42" s="36">
        <f t="shared" si="1"/>
        <v>51899.765104693812</v>
      </c>
      <c r="J42" s="16"/>
      <c r="K42" s="16">
        <f t="shared" si="6"/>
        <v>937.74036565360188</v>
      </c>
      <c r="L42" s="16">
        <f t="shared" si="7"/>
        <v>565.23707269851036</v>
      </c>
      <c r="M42" s="16">
        <f t="shared" si="8"/>
        <v>372.50329295509152</v>
      </c>
      <c r="N42" s="16">
        <f t="shared" si="9"/>
        <v>52323.975527754039</v>
      </c>
      <c r="O42" s="39">
        <f t="shared" si="10"/>
        <v>8.5430043691731128E-2</v>
      </c>
      <c r="P42" s="14">
        <f t="shared" si="11"/>
        <v>27831.37792303443</v>
      </c>
      <c r="Q42" s="40">
        <f t="shared" si="12"/>
        <v>9.425E-2</v>
      </c>
      <c r="R42" s="14">
        <f t="shared" si="13"/>
        <v>218.59228077049957</v>
      </c>
    </row>
    <row r="43" spans="1:18" x14ac:dyDescent="0.3">
      <c r="A43" s="25">
        <v>27</v>
      </c>
      <c r="B43" s="20">
        <v>46447</v>
      </c>
      <c r="C43" s="10">
        <f t="shared" si="2"/>
        <v>2027</v>
      </c>
      <c r="D43" s="34"/>
      <c r="E43" s="34">
        <f t="shared" si="3"/>
        <v>369.48326670704796</v>
      </c>
      <c r="F43" s="34">
        <f t="shared" si="4"/>
        <v>-937.74036565360188</v>
      </c>
      <c r="G43" s="35">
        <f t="shared" si="5"/>
        <v>68585.32731770075</v>
      </c>
      <c r="H43" s="35">
        <f t="shared" si="0"/>
        <v>-17112.039165766339</v>
      </c>
      <c r="I43" s="36">
        <f t="shared" si="1"/>
        <v>51473.288151934408</v>
      </c>
      <c r="K43" s="16">
        <f t="shared" si="6"/>
        <v>937.74036565360188</v>
      </c>
      <c r="L43" s="16">
        <f t="shared" si="7"/>
        <v>568.25709894655392</v>
      </c>
      <c r="M43" s="16">
        <f t="shared" si="8"/>
        <v>369.48326670704796</v>
      </c>
      <c r="N43" s="16">
        <f t="shared" si="9"/>
        <v>51899.765104693812</v>
      </c>
      <c r="O43" s="39">
        <f t="shared" si="10"/>
        <v>8.5430043691731142E-2</v>
      </c>
      <c r="P43" s="14">
        <f t="shared" si="11"/>
        <v>27605.738328871383</v>
      </c>
      <c r="Q43" s="40">
        <f t="shared" si="12"/>
        <v>9.425E-2</v>
      </c>
      <c r="R43" s="14">
        <f t="shared" si="13"/>
        <v>216.82006979134397</v>
      </c>
    </row>
    <row r="44" spans="1:18" x14ac:dyDescent="0.3">
      <c r="A44" s="25">
        <v>28</v>
      </c>
      <c r="B44" s="20">
        <v>46478</v>
      </c>
      <c r="C44" s="10">
        <f t="shared" si="2"/>
        <v>2027</v>
      </c>
      <c r="D44" s="34"/>
      <c r="E44" s="34">
        <f t="shared" si="3"/>
        <v>366.4471046480686</v>
      </c>
      <c r="F44" s="34">
        <f t="shared" si="4"/>
        <v>-937.74036565360188</v>
      </c>
      <c r="G44" s="35">
        <f t="shared" si="5"/>
        <v>68014.034056695222</v>
      </c>
      <c r="H44" s="35">
        <f t="shared" si="0"/>
        <v>-16969.501497145458</v>
      </c>
      <c r="I44" s="36">
        <f t="shared" si="1"/>
        <v>51044.532559549763</v>
      </c>
      <c r="K44" s="16">
        <f t="shared" si="6"/>
        <v>937.74036565360188</v>
      </c>
      <c r="L44" s="16">
        <f t="shared" si="7"/>
        <v>571.29326100553328</v>
      </c>
      <c r="M44" s="16">
        <f t="shared" si="8"/>
        <v>366.4471046480686</v>
      </c>
      <c r="N44" s="16">
        <f t="shared" si="9"/>
        <v>51473.288151934408</v>
      </c>
      <c r="O44" s="39">
        <f t="shared" si="10"/>
        <v>8.5430043691731142E-2</v>
      </c>
      <c r="P44" s="14">
        <f t="shared" si="11"/>
        <v>27378.893156500733</v>
      </c>
      <c r="Q44" s="40">
        <f t="shared" si="12"/>
        <v>9.425E-2</v>
      </c>
      <c r="R44" s="14">
        <f t="shared" si="13"/>
        <v>215.03839000001619</v>
      </c>
    </row>
    <row r="45" spans="1:18" x14ac:dyDescent="0.3">
      <c r="A45" s="25">
        <v>29</v>
      </c>
      <c r="B45" s="20">
        <v>46508</v>
      </c>
      <c r="C45" s="10">
        <f t="shared" si="2"/>
        <v>2027</v>
      </c>
      <c r="D45" s="34"/>
      <c r="E45" s="34">
        <f t="shared" si="3"/>
        <v>363.39472056552745</v>
      </c>
      <c r="F45" s="34">
        <f t="shared" si="4"/>
        <v>-937.74036565360188</v>
      </c>
      <c r="G45" s="35">
        <f t="shared" si="5"/>
        <v>67439.688411607145</v>
      </c>
      <c r="H45" s="35">
        <f t="shared" si="0"/>
        <v>-16826.202258695983</v>
      </c>
      <c r="I45" s="36">
        <f t="shared" si="1"/>
        <v>50613.486152911166</v>
      </c>
      <c r="K45" s="16">
        <f t="shared" si="6"/>
        <v>937.74036565360188</v>
      </c>
      <c r="L45" s="16">
        <f t="shared" si="7"/>
        <v>574.34564508807443</v>
      </c>
      <c r="M45" s="16">
        <f t="shared" si="8"/>
        <v>363.39472056552745</v>
      </c>
      <c r="N45" s="16">
        <f t="shared" si="9"/>
        <v>51044.532559549763</v>
      </c>
      <c r="O45" s="39">
        <f t="shared" si="10"/>
        <v>8.5430043691731156E-2</v>
      </c>
      <c r="P45" s="14">
        <f t="shared" si="11"/>
        <v>27150.835964593709</v>
      </c>
      <c r="Q45" s="40">
        <f t="shared" si="12"/>
        <v>9.425E-2</v>
      </c>
      <c r="R45" s="14">
        <f t="shared" si="13"/>
        <v>213.24719080524642</v>
      </c>
    </row>
    <row r="46" spans="1:18" x14ac:dyDescent="0.3">
      <c r="A46" s="25">
        <v>30</v>
      </c>
      <c r="B46" s="20">
        <v>46539</v>
      </c>
      <c r="C46" s="10">
        <f t="shared" si="2"/>
        <v>2027</v>
      </c>
      <c r="D46" s="34"/>
      <c r="E46" s="34">
        <f t="shared" si="3"/>
        <v>360.32602778616916</v>
      </c>
      <c r="F46" s="34">
        <f t="shared" si="4"/>
        <v>-937.74036565360188</v>
      </c>
      <c r="G46" s="35">
        <f t="shared" si="5"/>
        <v>66862.274073739711</v>
      </c>
      <c r="H46" s="35">
        <f t="shared" si="0"/>
        <v>-16682.137381398057</v>
      </c>
      <c r="I46" s="36">
        <f t="shared" si="1"/>
        <v>50180.13669234165</v>
      </c>
      <c r="K46" s="16">
        <f t="shared" si="6"/>
        <v>937.74036565360188</v>
      </c>
      <c r="L46" s="16">
        <f t="shared" si="7"/>
        <v>577.41433786743278</v>
      </c>
      <c r="M46" s="16">
        <f t="shared" si="8"/>
        <v>360.32602778616911</v>
      </c>
      <c r="N46" s="16">
        <f t="shared" si="9"/>
        <v>50613.486152911166</v>
      </c>
      <c r="O46" s="39">
        <f t="shared" si="10"/>
        <v>8.5430043691731128E-2</v>
      </c>
      <c r="P46" s="14">
        <f t="shared" si="11"/>
        <v>26921.560277405883</v>
      </c>
      <c r="Q46" s="40">
        <f t="shared" si="12"/>
        <v>9.425E-2</v>
      </c>
      <c r="R46" s="14">
        <f t="shared" si="13"/>
        <v>211.4464213454587</v>
      </c>
    </row>
    <row r="47" spans="1:18" x14ac:dyDescent="0.3">
      <c r="A47" s="25">
        <v>31</v>
      </c>
      <c r="B47" s="20">
        <v>46569</v>
      </c>
      <c r="C47" s="10">
        <f t="shared" si="2"/>
        <v>2027</v>
      </c>
      <c r="D47" s="34"/>
      <c r="E47" s="34">
        <f t="shared" si="3"/>
        <v>357.240939173649</v>
      </c>
      <c r="F47" s="34">
        <f t="shared" si="4"/>
        <v>-937.74036565360188</v>
      </c>
      <c r="G47" s="35">
        <f t="shared" si="5"/>
        <v>66281.77464725975</v>
      </c>
      <c r="H47" s="35">
        <f t="shared" si="0"/>
        <v>-16537.302774491309</v>
      </c>
      <c r="I47" s="36">
        <f t="shared" si="1"/>
        <v>49744.471872768438</v>
      </c>
      <c r="K47" s="16">
        <f t="shared" si="6"/>
        <v>937.74036565360188</v>
      </c>
      <c r="L47" s="16">
        <f t="shared" si="7"/>
        <v>580.49942647995294</v>
      </c>
      <c r="M47" s="16">
        <f t="shared" si="8"/>
        <v>357.24093917364894</v>
      </c>
      <c r="N47" s="16">
        <f t="shared" si="9"/>
        <v>50180.13669234165</v>
      </c>
      <c r="O47" s="39">
        <f t="shared" si="10"/>
        <v>8.5430043691731128E-2</v>
      </c>
      <c r="P47" s="14">
        <f t="shared" si="11"/>
        <v>26691.059584593349</v>
      </c>
      <c r="Q47" s="40">
        <f t="shared" si="12"/>
        <v>9.425E-2</v>
      </c>
      <c r="R47" s="14">
        <f t="shared" si="13"/>
        <v>209.63603048732693</v>
      </c>
    </row>
    <row r="48" spans="1:18" x14ac:dyDescent="0.3">
      <c r="A48" s="25">
        <v>32</v>
      </c>
      <c r="B48" s="20">
        <v>46600</v>
      </c>
      <c r="C48" s="10">
        <f t="shared" si="2"/>
        <v>2027</v>
      </c>
      <c r="D48" s="34"/>
      <c r="E48" s="34">
        <f t="shared" si="3"/>
        <v>354.13936712605823</v>
      </c>
      <c r="F48" s="34">
        <f t="shared" si="4"/>
        <v>-937.74036565360188</v>
      </c>
      <c r="G48" s="35">
        <f t="shared" si="5"/>
        <v>65698.173648732205</v>
      </c>
      <c r="H48" s="35">
        <f t="shared" si="0"/>
        <v>-16391.694325358687</v>
      </c>
      <c r="I48" s="36">
        <f t="shared" si="1"/>
        <v>49306.479323373518</v>
      </c>
      <c r="K48" s="16">
        <f t="shared" si="6"/>
        <v>937.74036565360188</v>
      </c>
      <c r="L48" s="16">
        <f t="shared" si="7"/>
        <v>583.60099852754365</v>
      </c>
      <c r="M48" s="16">
        <f t="shared" si="8"/>
        <v>354.13936712605823</v>
      </c>
      <c r="N48" s="16">
        <f t="shared" si="9"/>
        <v>49744.471872768438</v>
      </c>
      <c r="O48" s="39">
        <f t="shared" si="10"/>
        <v>8.5430043691731156E-2</v>
      </c>
      <c r="P48" s="14">
        <f t="shared" si="11"/>
        <v>26459.327341027853</v>
      </c>
      <c r="Q48" s="40">
        <f t="shared" si="12"/>
        <v>9.425E-2</v>
      </c>
      <c r="R48" s="14">
        <f t="shared" si="13"/>
        <v>207.81596682432291</v>
      </c>
    </row>
    <row r="49" spans="1:18" x14ac:dyDescent="0.3">
      <c r="A49" s="25">
        <v>33</v>
      </c>
      <c r="B49" s="20">
        <v>46631</v>
      </c>
      <c r="C49" s="10">
        <f t="shared" si="2"/>
        <v>2027</v>
      </c>
      <c r="D49" s="34"/>
      <c r="E49" s="34">
        <f t="shared" si="3"/>
        <v>351.02122357343649</v>
      </c>
      <c r="F49" s="34">
        <f t="shared" si="4"/>
        <v>-937.74036565360188</v>
      </c>
      <c r="G49" s="35">
        <f t="shared" si="5"/>
        <v>65111.454506652037</v>
      </c>
      <c r="H49" s="35">
        <f t="shared" si="0"/>
        <v>-16245.307899409683</v>
      </c>
      <c r="I49" s="36">
        <f t="shared" si="1"/>
        <v>48866.14660724235</v>
      </c>
      <c r="K49" s="16">
        <f t="shared" si="6"/>
        <v>937.74036565360188</v>
      </c>
      <c r="L49" s="16">
        <f t="shared" si="7"/>
        <v>586.7191420801654</v>
      </c>
      <c r="M49" s="16">
        <f t="shared" si="8"/>
        <v>351.02122357343649</v>
      </c>
      <c r="N49" s="16">
        <f t="shared" si="9"/>
        <v>49306.479323373518</v>
      </c>
      <c r="O49" s="39">
        <f t="shared" si="10"/>
        <v>8.5430043691731142E-2</v>
      </c>
      <c r="P49" s="14">
        <f t="shared" si="11"/>
        <v>26226.356966610918</v>
      </c>
      <c r="Q49" s="40">
        <f t="shared" si="12"/>
        <v>9.425E-2</v>
      </c>
      <c r="R49" s="14">
        <f t="shared" si="13"/>
        <v>205.98617867525658</v>
      </c>
    </row>
    <row r="50" spans="1:18" x14ac:dyDescent="0.3">
      <c r="A50" s="25">
        <v>34</v>
      </c>
      <c r="B50" s="20">
        <v>46661</v>
      </c>
      <c r="C50" s="10">
        <f t="shared" si="2"/>
        <v>2027</v>
      </c>
      <c r="D50" s="34"/>
      <c r="E50" s="34">
        <f t="shared" si="3"/>
        <v>347.88641997527111</v>
      </c>
      <c r="F50" s="34">
        <f t="shared" si="4"/>
        <v>-937.74036565360188</v>
      </c>
      <c r="G50" s="35">
        <f t="shared" si="5"/>
        <v>64521.600560973704</v>
      </c>
      <c r="H50" s="35">
        <f t="shared" si="0"/>
        <v>-16098.13933996294</v>
      </c>
      <c r="I50" s="36">
        <f t="shared" si="1"/>
        <v>48423.461221010766</v>
      </c>
      <c r="K50" s="16">
        <f t="shared" si="6"/>
        <v>937.74036565360188</v>
      </c>
      <c r="L50" s="16">
        <f t="shared" si="7"/>
        <v>589.85394567833077</v>
      </c>
      <c r="M50" s="16">
        <f t="shared" si="8"/>
        <v>347.88641997527111</v>
      </c>
      <c r="N50" s="16">
        <f t="shared" si="9"/>
        <v>48866.14660724235</v>
      </c>
      <c r="O50" s="39">
        <f t="shared" si="10"/>
        <v>8.5430043691731142E-2</v>
      </c>
      <c r="P50" s="14">
        <f t="shared" si="11"/>
        <v>25992.141846087012</v>
      </c>
      <c r="Q50" s="40">
        <f t="shared" si="12"/>
        <v>9.425E-2</v>
      </c>
      <c r="R50" s="14">
        <f t="shared" si="13"/>
        <v>204.14661408280838</v>
      </c>
    </row>
    <row r="51" spans="1:18" x14ac:dyDescent="0.3">
      <c r="A51" s="25">
        <v>35</v>
      </c>
      <c r="B51" s="20">
        <v>46692</v>
      </c>
      <c r="C51" s="10">
        <f t="shared" si="2"/>
        <v>2027</v>
      </c>
      <c r="D51" s="34"/>
      <c r="E51" s="34">
        <f t="shared" si="3"/>
        <v>344.73486731798317</v>
      </c>
      <c r="F51" s="34">
        <f t="shared" si="4"/>
        <v>-937.74036565360188</v>
      </c>
      <c r="G51" s="35">
        <f t="shared" si="5"/>
        <v>63928.59506263808</v>
      </c>
      <c r="H51" s="35">
        <f t="shared" si="0"/>
        <v>-15950.1844681282</v>
      </c>
      <c r="I51" s="36">
        <f t="shared" si="1"/>
        <v>47978.410594509878</v>
      </c>
      <c r="K51" s="16">
        <f t="shared" si="6"/>
        <v>937.74036565360188</v>
      </c>
      <c r="L51" s="16">
        <f t="shared" si="7"/>
        <v>593.00549833561877</v>
      </c>
      <c r="M51" s="16">
        <f t="shared" si="8"/>
        <v>344.73486731798312</v>
      </c>
      <c r="N51" s="16">
        <f t="shared" si="9"/>
        <v>48423.461221010766</v>
      </c>
      <c r="O51" s="39">
        <f t="shared" si="10"/>
        <v>8.5430043691731128E-2</v>
      </c>
      <c r="P51" s="14">
        <f t="shared" si="11"/>
        <v>25756.675328855719</v>
      </c>
      <c r="Q51" s="40">
        <f t="shared" si="12"/>
        <v>9.425E-2</v>
      </c>
      <c r="R51" s="14">
        <f t="shared" si="13"/>
        <v>202.29722081205429</v>
      </c>
    </row>
    <row r="52" spans="1:18" x14ac:dyDescent="0.3">
      <c r="A52" s="25">
        <v>36</v>
      </c>
      <c r="B52" s="20">
        <v>46722</v>
      </c>
      <c r="C52" s="10">
        <f t="shared" si="2"/>
        <v>2027</v>
      </c>
      <c r="D52" s="34"/>
      <c r="E52" s="34">
        <f t="shared" si="3"/>
        <v>341.56647611239958</v>
      </c>
      <c r="F52" s="34">
        <f t="shared" si="4"/>
        <v>-937.74036565360188</v>
      </c>
      <c r="G52" s="35">
        <f t="shared" si="5"/>
        <v>63332.421173096875</v>
      </c>
      <c r="H52" s="35">
        <f t="shared" si="0"/>
        <v>-15801.43908268767</v>
      </c>
      <c r="I52" s="36">
        <f t="shared" si="1"/>
        <v>47530.982090409205</v>
      </c>
      <c r="J52" s="38"/>
      <c r="K52" s="16">
        <f t="shared" si="6"/>
        <v>937.74036565360188</v>
      </c>
      <c r="L52" s="16">
        <f t="shared" si="7"/>
        <v>596.17388954120224</v>
      </c>
      <c r="M52" s="16">
        <f t="shared" si="8"/>
        <v>341.56647611239964</v>
      </c>
      <c r="N52" s="16">
        <f t="shared" si="9"/>
        <v>47978.410594509878</v>
      </c>
      <c r="O52" s="39">
        <f t="shared" si="10"/>
        <v>8.5430043691731156E-2</v>
      </c>
      <c r="P52" s="14">
        <f t="shared" si="11"/>
        <v>25519.950728782864</v>
      </c>
      <c r="Q52" s="40">
        <f t="shared" si="12"/>
        <v>9.425E-2</v>
      </c>
      <c r="R52" s="14">
        <f t="shared" si="13"/>
        <v>200.43794634898208</v>
      </c>
    </row>
    <row r="53" spans="1:18" x14ac:dyDescent="0.3">
      <c r="A53" s="25">
        <v>37</v>
      </c>
      <c r="B53" s="20">
        <v>46753</v>
      </c>
      <c r="C53" s="10">
        <f t="shared" si="2"/>
        <v>2028</v>
      </c>
      <c r="D53" s="34"/>
      <c r="E53" s="34">
        <f t="shared" si="3"/>
        <v>338.38115639121241</v>
      </c>
      <c r="F53" s="34">
        <f t="shared" si="4"/>
        <v>-937.74036565360188</v>
      </c>
      <c r="G53" s="35">
        <f t="shared" si="5"/>
        <v>62733.06196383448</v>
      </c>
      <c r="H53" s="35">
        <f t="shared" si="0"/>
        <v>-15651.898959976703</v>
      </c>
      <c r="I53" s="36">
        <f t="shared" si="1"/>
        <v>47081.163003857779</v>
      </c>
      <c r="K53" s="16">
        <f t="shared" si="6"/>
        <v>937.74036565360188</v>
      </c>
      <c r="L53" s="16">
        <f t="shared" si="7"/>
        <v>599.35920926238941</v>
      </c>
      <c r="M53" s="16">
        <f t="shared" si="8"/>
        <v>338.38115639121247</v>
      </c>
      <c r="N53" s="16">
        <f t="shared" si="9"/>
        <v>47530.982090409205</v>
      </c>
      <c r="O53" s="39">
        <f t="shared" si="10"/>
        <v>8.5430043691731156E-2</v>
      </c>
      <c r="P53" s="14">
        <f t="shared" si="11"/>
        <v>25281.961324010692</v>
      </c>
      <c r="Q53" s="40">
        <f t="shared" si="12"/>
        <v>9.425E-2</v>
      </c>
      <c r="R53" s="14">
        <f t="shared" si="13"/>
        <v>198.56873789900064</v>
      </c>
    </row>
    <row r="54" spans="1:18" x14ac:dyDescent="0.3">
      <c r="A54" s="25">
        <v>38</v>
      </c>
      <c r="B54" s="20">
        <v>46784</v>
      </c>
      <c r="C54" s="10">
        <f t="shared" si="2"/>
        <v>2028</v>
      </c>
      <c r="D54" s="34"/>
      <c r="E54" s="34">
        <f t="shared" si="3"/>
        <v>335.17881770642384</v>
      </c>
      <c r="F54" s="34">
        <f t="shared" si="4"/>
        <v>-937.74036565360188</v>
      </c>
      <c r="G54" s="35">
        <f t="shared" si="5"/>
        <v>62130.500415887298</v>
      </c>
      <c r="H54" s="35">
        <f t="shared" si="0"/>
        <v>-15501.559853763882</v>
      </c>
      <c r="I54" s="36">
        <f t="shared" si="1"/>
        <v>46628.940562123418</v>
      </c>
      <c r="K54" s="16">
        <f t="shared" si="6"/>
        <v>937.74036565360188</v>
      </c>
      <c r="L54" s="16">
        <f t="shared" si="7"/>
        <v>602.56154794717804</v>
      </c>
      <c r="M54" s="16">
        <f t="shared" si="8"/>
        <v>335.17881770642384</v>
      </c>
      <c r="N54" s="16">
        <f t="shared" si="9"/>
        <v>47081.163003857779</v>
      </c>
      <c r="O54" s="39">
        <f t="shared" si="10"/>
        <v>8.5430043691731156E-2</v>
      </c>
      <c r="P54" s="14">
        <f t="shared" si="11"/>
        <v>25042.700356766978</v>
      </c>
      <c r="Q54" s="40">
        <f t="shared" si="12"/>
        <v>9.425E-2</v>
      </c>
      <c r="R54" s="14">
        <f t="shared" si="13"/>
        <v>196.68954238544063</v>
      </c>
    </row>
    <row r="55" spans="1:18" x14ac:dyDescent="0.3">
      <c r="A55" s="25">
        <v>39</v>
      </c>
      <c r="B55" s="20">
        <v>46813</v>
      </c>
      <c r="C55" s="10">
        <f t="shared" si="2"/>
        <v>2028</v>
      </c>
      <c r="D55" s="34"/>
      <c r="E55" s="34">
        <f t="shared" si="3"/>
        <v>331.9593691267782</v>
      </c>
      <c r="F55" s="34">
        <f t="shared" si="4"/>
        <v>-937.74036565360188</v>
      </c>
      <c r="G55" s="35">
        <f t="shared" si="5"/>
        <v>61524.719419360474</v>
      </c>
      <c r="H55" s="35">
        <f t="shared" si="0"/>
        <v>-15350.417495130438</v>
      </c>
      <c r="I55" s="36">
        <f t="shared" si="1"/>
        <v>46174.301924230036</v>
      </c>
      <c r="K55" s="16">
        <f t="shared" si="6"/>
        <v>937.74036565360188</v>
      </c>
      <c r="L55" s="16">
        <f t="shared" si="7"/>
        <v>605.78099652682363</v>
      </c>
      <c r="M55" s="16">
        <f t="shared" si="8"/>
        <v>331.95936912677826</v>
      </c>
      <c r="N55" s="16">
        <f t="shared" si="9"/>
        <v>46628.940562123418</v>
      </c>
      <c r="O55" s="39">
        <f t="shared" si="10"/>
        <v>8.5430043691731156E-2</v>
      </c>
      <c r="P55" s="14">
        <f t="shared" si="11"/>
        <v>24802.161033173143</v>
      </c>
      <c r="Q55" s="40">
        <f t="shared" si="12"/>
        <v>9.425E-2</v>
      </c>
      <c r="R55" s="14">
        <f t="shared" si="13"/>
        <v>194.80030644804739</v>
      </c>
    </row>
    <row r="56" spans="1:18" x14ac:dyDescent="0.3">
      <c r="A56" s="25">
        <v>40</v>
      </c>
      <c r="B56" s="20">
        <v>46844</v>
      </c>
      <c r="C56" s="10">
        <f t="shared" si="2"/>
        <v>2028</v>
      </c>
      <c r="D56" s="34"/>
      <c r="E56" s="34">
        <f t="shared" si="3"/>
        <v>328.7227192351798</v>
      </c>
      <c r="F56" s="34">
        <f t="shared" si="4"/>
        <v>-937.74036565360188</v>
      </c>
      <c r="G56" s="35">
        <f t="shared" si="5"/>
        <v>60915.701772942048</v>
      </c>
      <c r="H56" s="35">
        <f t="shared" si="0"/>
        <v>-15198.467592349041</v>
      </c>
      <c r="I56" s="36">
        <f t="shared" si="1"/>
        <v>45717.234180593005</v>
      </c>
      <c r="K56" s="16">
        <f t="shared" si="6"/>
        <v>937.74036565360188</v>
      </c>
      <c r="L56" s="16">
        <f t="shared" si="7"/>
        <v>609.01764641842215</v>
      </c>
      <c r="M56" s="16">
        <f t="shared" si="8"/>
        <v>328.72271923517974</v>
      </c>
      <c r="N56" s="16">
        <f t="shared" si="9"/>
        <v>46174.301924230036</v>
      </c>
      <c r="O56" s="39">
        <f t="shared" si="10"/>
        <v>8.5430043691731128E-2</v>
      </c>
      <c r="P56" s="14">
        <f t="shared" si="11"/>
        <v>24560.336523051337</v>
      </c>
      <c r="Q56" s="40">
        <f t="shared" si="12"/>
        <v>9.425E-2</v>
      </c>
      <c r="R56" s="14">
        <f t="shared" si="13"/>
        <v>192.9009764414657</v>
      </c>
    </row>
    <row r="57" spans="1:18" x14ac:dyDescent="0.3">
      <c r="A57" s="25">
        <v>41</v>
      </c>
      <c r="B57" s="20">
        <v>46874</v>
      </c>
      <c r="C57" s="10">
        <f t="shared" si="2"/>
        <v>2028</v>
      </c>
      <c r="D57" s="34"/>
      <c r="E57" s="34">
        <f t="shared" si="3"/>
        <v>325.46877612609705</v>
      </c>
      <c r="F57" s="34">
        <f t="shared" si="4"/>
        <v>-937.74036565360188</v>
      </c>
      <c r="G57" s="35">
        <f t="shared" si="5"/>
        <v>60303.430183414537</v>
      </c>
      <c r="H57" s="35">
        <f t="shared" si="0"/>
        <v>-15045.705830761926</v>
      </c>
      <c r="I57" s="36">
        <f t="shared" si="1"/>
        <v>45257.724352652614</v>
      </c>
      <c r="K57" s="16">
        <f t="shared" si="6"/>
        <v>937.74036565360188</v>
      </c>
      <c r="L57" s="16">
        <f t="shared" si="7"/>
        <v>612.27158952750483</v>
      </c>
      <c r="M57" s="16">
        <f t="shared" si="8"/>
        <v>325.46877612609705</v>
      </c>
      <c r="N57" s="16">
        <f t="shared" si="9"/>
        <v>45717.234180593005</v>
      </c>
      <c r="O57" s="39">
        <f t="shared" si="10"/>
        <v>8.5430043691731142E-2</v>
      </c>
      <c r="P57" s="14">
        <f t="shared" si="11"/>
        <v>24317.219959730508</v>
      </c>
      <c r="Q57" s="40">
        <f t="shared" si="12"/>
        <v>9.425E-2</v>
      </c>
      <c r="R57" s="14">
        <f t="shared" si="13"/>
        <v>190.99149843371671</v>
      </c>
    </row>
    <row r="58" spans="1:18" x14ac:dyDescent="0.3">
      <c r="A58" s="25">
        <v>42</v>
      </c>
      <c r="B58" s="20">
        <v>46905</v>
      </c>
      <c r="C58" s="10">
        <f t="shared" si="2"/>
        <v>2028</v>
      </c>
      <c r="D58" s="34"/>
      <c r="E58" s="34">
        <f t="shared" si="3"/>
        <v>322.19744740295312</v>
      </c>
      <c r="F58" s="34">
        <f t="shared" si="4"/>
        <v>-937.74036565360188</v>
      </c>
      <c r="G58" s="35">
        <f t="shared" si="5"/>
        <v>59687.887265163889</v>
      </c>
      <c r="H58" s="35">
        <f t="shared" si="0"/>
        <v>-14892.12787265839</v>
      </c>
      <c r="I58" s="36">
        <f t="shared" si="1"/>
        <v>44795.759392505497</v>
      </c>
      <c r="K58" s="16">
        <f t="shared" si="6"/>
        <v>937.74036565360188</v>
      </c>
      <c r="L58" s="16">
        <f t="shared" si="7"/>
        <v>615.54291825064877</v>
      </c>
      <c r="M58" s="16">
        <f t="shared" si="8"/>
        <v>322.19744740295312</v>
      </c>
      <c r="N58" s="16">
        <f t="shared" si="9"/>
        <v>45257.724352652614</v>
      </c>
      <c r="O58" s="39">
        <f t="shared" si="10"/>
        <v>8.5430043691731142E-2</v>
      </c>
      <c r="P58" s="14">
        <f t="shared" si="11"/>
        <v>24072.804439851403</v>
      </c>
      <c r="Q58" s="40">
        <f t="shared" si="12"/>
        <v>9.425E-2</v>
      </c>
      <c r="R58" s="14">
        <f t="shared" si="13"/>
        <v>189.07181820466622</v>
      </c>
    </row>
    <row r="59" spans="1:18" x14ac:dyDescent="0.3">
      <c r="A59" s="25">
        <v>43</v>
      </c>
      <c r="B59" s="20">
        <v>46935</v>
      </c>
      <c r="C59" s="10">
        <f t="shared" si="2"/>
        <v>2028</v>
      </c>
      <c r="D59" s="34"/>
      <c r="E59" s="34">
        <f t="shared" si="3"/>
        <v>318.90864017550172</v>
      </c>
      <c r="F59" s="34">
        <f t="shared" si="4"/>
        <v>-937.74036565360188</v>
      </c>
      <c r="G59" s="35">
        <f t="shared" si="5"/>
        <v>59069.055539685789</v>
      </c>
      <c r="H59" s="35">
        <f t="shared" si="0"/>
        <v>-14737.729357151604</v>
      </c>
      <c r="I59" s="36">
        <f t="shared" si="1"/>
        <v>44331.326182534183</v>
      </c>
      <c r="K59" s="16">
        <f t="shared" si="6"/>
        <v>937.74036565360188</v>
      </c>
      <c r="L59" s="16">
        <f t="shared" si="7"/>
        <v>618.83172547810022</v>
      </c>
      <c r="M59" s="16">
        <f t="shared" si="8"/>
        <v>318.90864017550166</v>
      </c>
      <c r="N59" s="16">
        <f t="shared" si="9"/>
        <v>44795.759392505497</v>
      </c>
      <c r="O59" s="39">
        <f t="shared" si="10"/>
        <v>8.5430043691731128E-2</v>
      </c>
      <c r="P59" s="14">
        <f t="shared" si="11"/>
        <v>23827.083023170551</v>
      </c>
      <c r="Q59" s="40">
        <f t="shared" si="12"/>
        <v>9.425E-2</v>
      </c>
      <c r="R59" s="14">
        <f t="shared" si="13"/>
        <v>187.14188124448538</v>
      </c>
    </row>
    <row r="60" spans="1:18" x14ac:dyDescent="0.3">
      <c r="A60" s="25">
        <v>44</v>
      </c>
      <c r="B60" s="20">
        <v>46966</v>
      </c>
      <c r="C60" s="10">
        <f t="shared" si="2"/>
        <v>2028</v>
      </c>
      <c r="D60" s="34"/>
      <c r="E60" s="34">
        <f t="shared" si="3"/>
        <v>315.60226105718999</v>
      </c>
      <c r="F60" s="34">
        <f t="shared" si="4"/>
        <v>-937.74036565360188</v>
      </c>
      <c r="G60" s="35">
        <f t="shared" si="5"/>
        <v>58446.917435089374</v>
      </c>
      <c r="H60" s="35">
        <f t="shared" si="0"/>
        <v>-14582.505900054799</v>
      </c>
      <c r="I60" s="36">
        <f t="shared" si="1"/>
        <v>43864.411535034575</v>
      </c>
      <c r="K60" s="16">
        <f t="shared" si="6"/>
        <v>937.74036565360188</v>
      </c>
      <c r="L60" s="16">
        <f t="shared" si="7"/>
        <v>622.13810459641195</v>
      </c>
      <c r="M60" s="16">
        <f t="shared" si="8"/>
        <v>315.60226105718993</v>
      </c>
      <c r="N60" s="16">
        <f t="shared" si="9"/>
        <v>44331.326182534183</v>
      </c>
      <c r="O60" s="39">
        <f t="shared" si="10"/>
        <v>8.5430043691731128E-2</v>
      </c>
      <c r="P60" s="14">
        <f t="shared" si="11"/>
        <v>23580.048732363204</v>
      </c>
      <c r="Q60" s="40">
        <f t="shared" si="12"/>
        <v>9.425E-2</v>
      </c>
      <c r="R60" s="14">
        <f t="shared" si="13"/>
        <v>185.20163275210268</v>
      </c>
    </row>
    <row r="61" spans="1:18" x14ac:dyDescent="0.3">
      <c r="A61" s="25">
        <v>45</v>
      </c>
      <c r="B61" s="20">
        <v>46997</v>
      </c>
      <c r="C61" s="10">
        <f t="shared" si="2"/>
        <v>2028</v>
      </c>
      <c r="D61" s="34"/>
      <c r="E61" s="34">
        <f t="shared" si="3"/>
        <v>312.27821616250662</v>
      </c>
      <c r="F61" s="34">
        <f t="shared" si="4"/>
        <v>-937.74036565360188</v>
      </c>
      <c r="G61" s="35">
        <f t="shared" si="5"/>
        <v>57821.455285598277</v>
      </c>
      <c r="H61" s="35">
        <f t="shared" si="0"/>
        <v>-14426.453093756771</v>
      </c>
      <c r="I61" s="36">
        <f t="shared" si="1"/>
        <v>43395.002191841508</v>
      </c>
      <c r="K61" s="16">
        <f t="shared" si="6"/>
        <v>937.74036565360188</v>
      </c>
      <c r="L61" s="16">
        <f t="shared" si="7"/>
        <v>625.46214949109526</v>
      </c>
      <c r="M61" s="16">
        <f t="shared" si="8"/>
        <v>312.27821616250662</v>
      </c>
      <c r="N61" s="16">
        <f t="shared" si="9"/>
        <v>43864.411535034575</v>
      </c>
      <c r="O61" s="39">
        <f t="shared" si="10"/>
        <v>8.5430043691731156E-2</v>
      </c>
      <c r="P61" s="14">
        <f t="shared" si="11"/>
        <v>23331.6945528252</v>
      </c>
      <c r="Q61" s="40">
        <f t="shared" si="12"/>
        <v>9.425E-2</v>
      </c>
      <c r="R61" s="14">
        <f t="shared" si="13"/>
        <v>183.25101763364793</v>
      </c>
    </row>
    <row r="62" spans="1:18" x14ac:dyDescent="0.3">
      <c r="A62" s="25">
        <v>46</v>
      </c>
      <c r="B62" s="20">
        <v>47027</v>
      </c>
      <c r="C62" s="10">
        <f t="shared" si="2"/>
        <v>2028</v>
      </c>
      <c r="D62" s="34"/>
      <c r="E62" s="34">
        <f t="shared" si="3"/>
        <v>308.93641110431571</v>
      </c>
      <c r="F62" s="34">
        <f t="shared" si="4"/>
        <v>-937.74036565360188</v>
      </c>
      <c r="G62" s="35">
        <f t="shared" si="5"/>
        <v>57192.65133104899</v>
      </c>
      <c r="H62" s="35">
        <f t="shared" si="0"/>
        <v>-14269.566507096722</v>
      </c>
      <c r="I62" s="36">
        <f t="shared" si="1"/>
        <v>42923.084823952267</v>
      </c>
      <c r="K62" s="16">
        <f t="shared" si="6"/>
        <v>937.74036565360188</v>
      </c>
      <c r="L62" s="16">
        <f t="shared" si="7"/>
        <v>628.80395454928612</v>
      </c>
      <c r="M62" s="16">
        <f t="shared" si="8"/>
        <v>308.93641110431577</v>
      </c>
      <c r="N62" s="16">
        <f t="shared" si="9"/>
        <v>43395.002191841508</v>
      </c>
      <c r="O62" s="39">
        <f t="shared" si="10"/>
        <v>8.5430043691731156E-2</v>
      </c>
      <c r="P62" s="14">
        <f t="shared" si="11"/>
        <v>23082.013432473785</v>
      </c>
      <c r="Q62" s="40">
        <f t="shared" si="12"/>
        <v>9.425E-2</v>
      </c>
      <c r="R62" s="14">
        <f t="shared" si="13"/>
        <v>181.28998050088785</v>
      </c>
    </row>
    <row r="63" spans="1:18" x14ac:dyDescent="0.3">
      <c r="A63" s="25">
        <v>47</v>
      </c>
      <c r="B63" s="20">
        <v>47058</v>
      </c>
      <c r="C63" s="10">
        <f t="shared" si="2"/>
        <v>2028</v>
      </c>
      <c r="D63" s="34"/>
      <c r="E63" s="34">
        <f t="shared" si="3"/>
        <v>305.57675099117699</v>
      </c>
      <c r="F63" s="34">
        <f t="shared" si="4"/>
        <v>-937.74036565360188</v>
      </c>
      <c r="G63" s="35">
        <f t="shared" si="5"/>
        <v>56560.48771638656</v>
      </c>
      <c r="H63" s="35">
        <f t="shared" si="0"/>
        <v>-14111.841685238447</v>
      </c>
      <c r="I63" s="36">
        <f t="shared" si="1"/>
        <v>42448.646031148113</v>
      </c>
      <c r="K63" s="16">
        <f t="shared" si="6"/>
        <v>937.74036565360188</v>
      </c>
      <c r="L63" s="16">
        <f t="shared" si="7"/>
        <v>632.16361466242483</v>
      </c>
      <c r="M63" s="16">
        <f t="shared" si="8"/>
        <v>305.57675099117705</v>
      </c>
      <c r="N63" s="16">
        <f t="shared" si="9"/>
        <v>42923.084823952267</v>
      </c>
      <c r="O63" s="39">
        <f t="shared" si="10"/>
        <v>8.5430043691731156E-2</v>
      </c>
      <c r="P63" s="14">
        <f t="shared" si="11"/>
        <v>22830.998281547374</v>
      </c>
      <c r="Q63" s="40">
        <f t="shared" si="12"/>
        <v>9.425E-2</v>
      </c>
      <c r="R63" s="14">
        <f t="shared" si="13"/>
        <v>179.31846566965331</v>
      </c>
    </row>
    <row r="64" spans="1:18" x14ac:dyDescent="0.3">
      <c r="A64" s="25">
        <v>48</v>
      </c>
      <c r="B64" s="20">
        <v>47088</v>
      </c>
      <c r="C64" s="10">
        <f t="shared" si="2"/>
        <v>2028</v>
      </c>
      <c r="D64" s="34"/>
      <c r="E64" s="34">
        <f t="shared" si="3"/>
        <v>302.19914042465109</v>
      </c>
      <c r="F64" s="34">
        <f t="shared" si="4"/>
        <v>-937.74036565360188</v>
      </c>
      <c r="G64" s="35">
        <f t="shared" si="5"/>
        <v>55924.946491157607</v>
      </c>
      <c r="H64" s="35">
        <f t="shared" si="0"/>
        <v>-13953.274149543822</v>
      </c>
      <c r="I64" s="36">
        <f t="shared" si="1"/>
        <v>41971.672341613783</v>
      </c>
      <c r="J64" s="38"/>
      <c r="K64" s="16">
        <f t="shared" si="6"/>
        <v>937.74036565360188</v>
      </c>
      <c r="L64" s="16">
        <f t="shared" si="7"/>
        <v>635.54122522895079</v>
      </c>
      <c r="M64" s="16">
        <f t="shared" si="8"/>
        <v>302.19914042465109</v>
      </c>
      <c r="N64" s="16">
        <f t="shared" si="9"/>
        <v>42448.646031148113</v>
      </c>
      <c r="O64" s="39">
        <f t="shared" si="10"/>
        <v>8.5430043691731142E-2</v>
      </c>
      <c r="P64" s="14">
        <f t="shared" si="11"/>
        <v>22578.641972404221</v>
      </c>
      <c r="Q64" s="40">
        <f t="shared" si="12"/>
        <v>9.425E-2</v>
      </c>
      <c r="R64" s="14">
        <f t="shared" si="13"/>
        <v>177.33641715825817</v>
      </c>
    </row>
    <row r="65" spans="1:18" x14ac:dyDescent="0.3">
      <c r="A65" s="25">
        <v>49</v>
      </c>
      <c r="B65" s="20">
        <v>47119</v>
      </c>
      <c r="C65" s="10">
        <f t="shared" si="2"/>
        <v>2029</v>
      </c>
      <c r="D65" s="34"/>
      <c r="E65" s="34">
        <f t="shared" si="3"/>
        <v>298.80348349659073</v>
      </c>
      <c r="F65" s="34">
        <f t="shared" si="4"/>
        <v>-937.74036565360188</v>
      </c>
      <c r="G65" s="35">
        <f t="shared" si="5"/>
        <v>55286.00960900059</v>
      </c>
      <c r="H65" s="35">
        <f t="shared" si="0"/>
        <v>-13793.859397445647</v>
      </c>
      <c r="I65" s="36">
        <f t="shared" si="1"/>
        <v>41492.150211554945</v>
      </c>
      <c r="K65" s="16">
        <f t="shared" si="6"/>
        <v>937.74036565360188</v>
      </c>
      <c r="L65" s="16">
        <f t="shared" si="7"/>
        <v>638.93688215701115</v>
      </c>
      <c r="M65" s="16">
        <f t="shared" si="8"/>
        <v>298.80348349659073</v>
      </c>
      <c r="N65" s="16">
        <f t="shared" si="9"/>
        <v>41971.672341613783</v>
      </c>
      <c r="O65" s="39">
        <f t="shared" si="10"/>
        <v>8.5430043691731128E-2</v>
      </c>
      <c r="P65" s="14">
        <f t="shared" si="11"/>
        <v>22324.937339320048</v>
      </c>
      <c r="Q65" s="40">
        <f t="shared" si="12"/>
        <v>9.425E-2</v>
      </c>
      <c r="R65" s="14">
        <f t="shared" si="13"/>
        <v>175.34377868590954</v>
      </c>
    </row>
    <row r="66" spans="1:18" x14ac:dyDescent="0.3">
      <c r="A66" s="25">
        <v>50</v>
      </c>
      <c r="B66" s="20">
        <v>47150</v>
      </c>
      <c r="C66" s="10">
        <f t="shared" si="2"/>
        <v>2029</v>
      </c>
      <c r="D66" s="34"/>
      <c r="E66" s="34">
        <f t="shared" si="3"/>
        <v>295.38968378641755</v>
      </c>
      <c r="F66" s="34">
        <f t="shared" si="4"/>
        <v>-937.74036565360188</v>
      </c>
      <c r="G66" s="35">
        <f t="shared" si="5"/>
        <v>54643.658927133401</v>
      </c>
      <c r="H66" s="35">
        <f t="shared" si="0"/>
        <v>-13633.592902319784</v>
      </c>
      <c r="I66" s="36">
        <f t="shared" si="1"/>
        <v>41010.066024813619</v>
      </c>
      <c r="K66" s="16">
        <f t="shared" si="6"/>
        <v>937.74036565360188</v>
      </c>
      <c r="L66" s="16">
        <f t="shared" si="7"/>
        <v>642.35068186718433</v>
      </c>
      <c r="M66" s="16">
        <f t="shared" si="8"/>
        <v>295.38968378641755</v>
      </c>
      <c r="N66" s="16">
        <f t="shared" si="9"/>
        <v>41492.150211554945</v>
      </c>
      <c r="O66" s="39">
        <f t="shared" si="10"/>
        <v>8.5430043691731142E-2</v>
      </c>
      <c r="P66" s="14">
        <f t="shared" si="11"/>
        <v>22069.877178284558</v>
      </c>
      <c r="Q66" s="40">
        <f t="shared" si="12"/>
        <v>9.425E-2</v>
      </c>
      <c r="R66" s="14">
        <f t="shared" si="13"/>
        <v>173.34049367110995</v>
      </c>
    </row>
    <row r="67" spans="1:18" x14ac:dyDescent="0.3">
      <c r="A67" s="25">
        <v>51</v>
      </c>
      <c r="B67" s="20">
        <v>47178</v>
      </c>
      <c r="C67" s="10">
        <f t="shared" si="2"/>
        <v>2029</v>
      </c>
      <c r="D67" s="34"/>
      <c r="E67" s="34">
        <f t="shared" si="3"/>
        <v>291.95764435838385</v>
      </c>
      <c r="F67" s="34">
        <f t="shared" si="4"/>
        <v>-937.74036565360188</v>
      </c>
      <c r="G67" s="35">
        <f t="shared" si="5"/>
        <v>53997.876205838184</v>
      </c>
      <c r="H67" s="35">
        <f t="shared" si="0"/>
        <v>-13472.470113356627</v>
      </c>
      <c r="I67" s="36">
        <f t="shared" si="1"/>
        <v>40525.406092481557</v>
      </c>
      <c r="K67" s="16">
        <f t="shared" si="6"/>
        <v>937.74036565360188</v>
      </c>
      <c r="L67" s="16">
        <f t="shared" si="7"/>
        <v>645.78272129521804</v>
      </c>
      <c r="M67" s="16">
        <f t="shared" si="8"/>
        <v>291.95764435838385</v>
      </c>
      <c r="N67" s="16">
        <f t="shared" si="9"/>
        <v>41010.066024813619</v>
      </c>
      <c r="O67" s="39">
        <f t="shared" si="10"/>
        <v>8.5430043691731142E-2</v>
      </c>
      <c r="P67" s="14">
        <f t="shared" si="11"/>
        <v>21813.454246796875</v>
      </c>
      <c r="Q67" s="40">
        <f t="shared" si="12"/>
        <v>9.425E-2</v>
      </c>
      <c r="R67" s="14">
        <f t="shared" si="13"/>
        <v>171.32650523005046</v>
      </c>
    </row>
    <row r="68" spans="1:18" x14ac:dyDescent="0.3">
      <c r="A68" s="25">
        <v>52</v>
      </c>
      <c r="B68" s="20">
        <v>47209</v>
      </c>
      <c r="C68" s="10">
        <f t="shared" si="2"/>
        <v>2029</v>
      </c>
      <c r="D68" s="34"/>
      <c r="E68" s="34">
        <f t="shared" si="3"/>
        <v>288.50726775882055</v>
      </c>
      <c r="F68" s="34">
        <f t="shared" si="4"/>
        <v>-937.74036565360188</v>
      </c>
      <c r="G68" s="35">
        <f t="shared" si="5"/>
        <v>53348.643107943397</v>
      </c>
      <c r="H68" s="35">
        <f t="shared" si="0"/>
        <v>-13310.486455431877</v>
      </c>
      <c r="I68" s="36">
        <f t="shared" si="1"/>
        <v>40038.156652511519</v>
      </c>
      <c r="K68" s="16">
        <f t="shared" si="6"/>
        <v>937.74036565360188</v>
      </c>
      <c r="L68" s="16">
        <f t="shared" si="7"/>
        <v>649.23309789478139</v>
      </c>
      <c r="M68" s="16">
        <f t="shared" si="8"/>
        <v>288.50726775882049</v>
      </c>
      <c r="N68" s="16">
        <f t="shared" si="9"/>
        <v>40525.406092481557</v>
      </c>
      <c r="O68" s="39">
        <f t="shared" si="10"/>
        <v>8.5430043691731128E-2</v>
      </c>
      <c r="P68" s="14">
        <f t="shared" si="11"/>
        <v>21555.661263659898</v>
      </c>
      <c r="Q68" s="40">
        <f t="shared" si="12"/>
        <v>9.425E-2</v>
      </c>
      <c r="R68" s="14">
        <f t="shared" si="13"/>
        <v>169.30175617499546</v>
      </c>
    </row>
    <row r="69" spans="1:18" x14ac:dyDescent="0.3">
      <c r="A69" s="25">
        <v>53</v>
      </c>
      <c r="B69" s="20">
        <v>47239</v>
      </c>
      <c r="C69" s="10">
        <f t="shared" si="2"/>
        <v>2029</v>
      </c>
      <c r="D69" s="34"/>
      <c r="E69" s="34">
        <f t="shared" si="3"/>
        <v>285.03845601336957</v>
      </c>
      <c r="F69" s="34">
        <f t="shared" si="4"/>
        <v>-937.74036565360188</v>
      </c>
      <c r="G69" s="35">
        <f t="shared" si="5"/>
        <v>52695.94119830316</v>
      </c>
      <c r="H69" s="35">
        <f t="shared" si="0"/>
        <v>-13147.637328976638</v>
      </c>
      <c r="I69" s="36">
        <f t="shared" si="1"/>
        <v>39548.303869326526</v>
      </c>
      <c r="K69" s="16">
        <f t="shared" si="6"/>
        <v>937.74036565360188</v>
      </c>
      <c r="L69" s="16">
        <f t="shared" si="7"/>
        <v>652.70190964023232</v>
      </c>
      <c r="M69" s="16">
        <f t="shared" si="8"/>
        <v>285.03845601336957</v>
      </c>
      <c r="N69" s="16">
        <f t="shared" si="9"/>
        <v>40038.156652511519</v>
      </c>
      <c r="O69" s="39">
        <f t="shared" si="10"/>
        <v>8.5430043691731142E-2</v>
      </c>
      <c r="P69" s="14">
        <f t="shared" si="11"/>
        <v>21296.490908773543</v>
      </c>
      <c r="Q69" s="40">
        <f t="shared" si="12"/>
        <v>9.425E-2</v>
      </c>
      <c r="R69" s="14">
        <f t="shared" si="13"/>
        <v>167.26618901265888</v>
      </c>
    </row>
    <row r="70" spans="1:18" x14ac:dyDescent="0.3">
      <c r="A70" s="25">
        <v>54</v>
      </c>
      <c r="B70" s="20">
        <v>47270</v>
      </c>
      <c r="C70" s="10">
        <f t="shared" si="2"/>
        <v>2029</v>
      </c>
      <c r="D70" s="34"/>
      <c r="E70" s="34">
        <f t="shared" si="3"/>
        <v>281.55111062420207</v>
      </c>
      <c r="F70" s="34">
        <f t="shared" si="4"/>
        <v>-937.74036565360188</v>
      </c>
      <c r="G70" s="35">
        <f t="shared" si="5"/>
        <v>52039.751943273761</v>
      </c>
      <c r="H70" s="35">
        <f t="shared" si="0"/>
        <v>-12983.918109846803</v>
      </c>
      <c r="I70" s="36">
        <f t="shared" si="1"/>
        <v>39055.833833426957</v>
      </c>
      <c r="K70" s="16">
        <f t="shared" si="6"/>
        <v>937.74036565360188</v>
      </c>
      <c r="L70" s="16">
        <f t="shared" si="7"/>
        <v>656.18925502939987</v>
      </c>
      <c r="M70" s="16">
        <f t="shared" si="8"/>
        <v>281.55111062420201</v>
      </c>
      <c r="N70" s="16">
        <f t="shared" si="9"/>
        <v>39548.303869326526</v>
      </c>
      <c r="O70" s="39">
        <f t="shared" si="10"/>
        <v>8.5430043691731128E-2</v>
      </c>
      <c r="P70" s="14">
        <f t="shared" si="11"/>
        <v>21035.935822926895</v>
      </c>
      <c r="Q70" s="40">
        <f t="shared" si="12"/>
        <v>9.425E-2</v>
      </c>
      <c r="R70" s="14">
        <f t="shared" si="13"/>
        <v>165.21974594257165</v>
      </c>
    </row>
    <row r="71" spans="1:18" x14ac:dyDescent="0.3">
      <c r="A71" s="25">
        <v>55</v>
      </c>
      <c r="B71" s="20">
        <v>47300</v>
      </c>
      <c r="C71" s="10">
        <f t="shared" si="2"/>
        <v>2029</v>
      </c>
      <c r="D71" s="34"/>
      <c r="E71" s="34">
        <f t="shared" si="3"/>
        <v>278.04513256722134</v>
      </c>
      <c r="F71" s="34">
        <f t="shared" si="4"/>
        <v>-937.74036565360188</v>
      </c>
      <c r="G71" s="35">
        <f t="shared" si="5"/>
        <v>51380.056710187375</v>
      </c>
      <c r="H71" s="35">
        <f t="shared" si="0"/>
        <v>-12819.324149191751</v>
      </c>
      <c r="I71" s="36">
        <f t="shared" si="1"/>
        <v>38560.732560995624</v>
      </c>
      <c r="K71" s="16">
        <f t="shared" si="6"/>
        <v>937.74036565360188</v>
      </c>
      <c r="L71" s="16">
        <f t="shared" si="7"/>
        <v>659.69523308638054</v>
      </c>
      <c r="M71" s="16">
        <f t="shared" si="8"/>
        <v>278.04513256722134</v>
      </c>
      <c r="N71" s="16">
        <f t="shared" si="9"/>
        <v>39055.833833426957</v>
      </c>
      <c r="O71" s="39">
        <f t="shared" si="10"/>
        <v>8.5430043691731128E-2</v>
      </c>
      <c r="P71" s="14">
        <f t="shared" si="11"/>
        <v>20773.988607589232</v>
      </c>
      <c r="Q71" s="40">
        <f t="shared" si="12"/>
        <v>9.425E-2</v>
      </c>
      <c r="R71" s="14">
        <f t="shared" si="13"/>
        <v>163.16236885544043</v>
      </c>
    </row>
    <row r="72" spans="1:18" x14ac:dyDescent="0.3">
      <c r="A72" s="25">
        <v>56</v>
      </c>
      <c r="B72" s="20">
        <v>47331</v>
      </c>
      <c r="C72" s="10">
        <f t="shared" si="2"/>
        <v>2029</v>
      </c>
      <c r="D72" s="34"/>
      <c r="E72" s="34">
        <f t="shared" si="3"/>
        <v>274.52042228925131</v>
      </c>
      <c r="F72" s="34">
        <f t="shared" si="4"/>
        <v>-937.74036565360188</v>
      </c>
      <c r="G72" s="35">
        <f t="shared" si="5"/>
        <v>50716.83676682302</v>
      </c>
      <c r="H72" s="35">
        <f t="shared" si="0"/>
        <v>-12653.850773322343</v>
      </c>
      <c r="I72" s="36">
        <f t="shared" si="1"/>
        <v>38062.985993500675</v>
      </c>
      <c r="K72" s="16">
        <f t="shared" si="6"/>
        <v>937.74036565360188</v>
      </c>
      <c r="L72" s="16">
        <f t="shared" si="7"/>
        <v>663.21994336435057</v>
      </c>
      <c r="M72" s="16">
        <f t="shared" si="8"/>
        <v>274.52042228925131</v>
      </c>
      <c r="N72" s="16">
        <f t="shared" si="9"/>
        <v>38560.732560995624</v>
      </c>
      <c r="O72" s="39">
        <f t="shared" si="10"/>
        <v>8.5430043691731142E-2</v>
      </c>
      <c r="P72" s="14">
        <f t="shared" si="11"/>
        <v>20510.641824699946</v>
      </c>
      <c r="Q72" s="40">
        <f t="shared" si="12"/>
        <v>9.425E-2</v>
      </c>
      <c r="R72" s="14">
        <f t="shared" si="13"/>
        <v>161.09399933149749</v>
      </c>
    </row>
    <row r="73" spans="1:18" x14ac:dyDescent="0.3">
      <c r="A73" s="25">
        <v>57</v>
      </c>
      <c r="B73" s="20">
        <v>47362</v>
      </c>
      <c r="C73" s="10">
        <f t="shared" si="2"/>
        <v>2029</v>
      </c>
      <c r="D73" s="34"/>
      <c r="E73" s="34">
        <f t="shared" si="3"/>
        <v>270.97687970520946</v>
      </c>
      <c r="F73" s="34">
        <f t="shared" si="4"/>
        <v>-937.74036565360188</v>
      </c>
      <c r="G73" s="35">
        <f t="shared" si="5"/>
        <v>50050.073280874625</v>
      </c>
      <c r="H73" s="35">
        <f t="shared" si="0"/>
        <v>-12487.493283578218</v>
      </c>
      <c r="I73" s="36">
        <f t="shared" si="1"/>
        <v>37562.579997296409</v>
      </c>
      <c r="K73" s="16">
        <f t="shared" si="6"/>
        <v>937.74036565360188</v>
      </c>
      <c r="L73" s="16">
        <f t="shared" si="7"/>
        <v>666.76348594839237</v>
      </c>
      <c r="M73" s="16">
        <f t="shared" si="8"/>
        <v>270.97687970520951</v>
      </c>
      <c r="N73" s="16">
        <f t="shared" si="9"/>
        <v>38062.985993500675</v>
      </c>
      <c r="O73" s="39">
        <f t="shared" si="10"/>
        <v>8.5430043691731156E-2</v>
      </c>
      <c r="P73" s="14">
        <f t="shared" si="11"/>
        <v>20245.887996457346</v>
      </c>
      <c r="Q73" s="40">
        <f t="shared" si="12"/>
        <v>9.425E-2</v>
      </c>
      <c r="R73" s="14">
        <f t="shared" si="13"/>
        <v>159.01457863884207</v>
      </c>
    </row>
    <row r="74" spans="1:18" x14ac:dyDescent="0.3">
      <c r="A74" s="25">
        <v>58</v>
      </c>
      <c r="B74" s="20">
        <v>47392</v>
      </c>
      <c r="C74" s="10">
        <f t="shared" si="2"/>
        <v>2029</v>
      </c>
      <c r="D74" s="34"/>
      <c r="E74" s="34">
        <f t="shared" si="3"/>
        <v>267.41440419526486</v>
      </c>
      <c r="F74" s="34">
        <f t="shared" si="4"/>
        <v>-937.74036565360188</v>
      </c>
      <c r="G74" s="35">
        <f t="shared" si="5"/>
        <v>49379.747319416289</v>
      </c>
      <c r="H74" s="35">
        <f t="shared" si="0"/>
        <v>-12320.246956194364</v>
      </c>
      <c r="I74" s="36">
        <f t="shared" si="1"/>
        <v>37059.500363221923</v>
      </c>
      <c r="K74" s="16">
        <f t="shared" si="6"/>
        <v>937.74036565360188</v>
      </c>
      <c r="L74" s="16">
        <f t="shared" si="7"/>
        <v>670.32596145833702</v>
      </c>
      <c r="M74" s="16">
        <f t="shared" si="8"/>
        <v>267.41440419526486</v>
      </c>
      <c r="N74" s="16">
        <f t="shared" si="9"/>
        <v>37562.579997296409</v>
      </c>
      <c r="O74" s="39">
        <f t="shared" si="10"/>
        <v>8.5430043691731142E-2</v>
      </c>
      <c r="P74" s="14">
        <f t="shared" si="11"/>
        <v>19979.719605106304</v>
      </c>
      <c r="Q74" s="40">
        <f t="shared" si="12"/>
        <v>9.425E-2</v>
      </c>
      <c r="R74" s="14">
        <f t="shared" si="13"/>
        <v>156.92404773177245</v>
      </c>
    </row>
    <row r="75" spans="1:18" x14ac:dyDescent="0.3">
      <c r="A75" s="25">
        <v>59</v>
      </c>
      <c r="B75" s="20">
        <v>47423</v>
      </c>
      <c r="C75" s="10">
        <f t="shared" si="2"/>
        <v>2029</v>
      </c>
      <c r="D75" s="34"/>
      <c r="E75" s="34">
        <f t="shared" si="3"/>
        <v>263.83289460198125</v>
      </c>
      <c r="F75" s="34">
        <f t="shared" si="4"/>
        <v>-937.74036565360188</v>
      </c>
      <c r="G75" s="35">
        <f t="shared" si="5"/>
        <v>48705.839848364667</v>
      </c>
      <c r="H75" s="35">
        <f t="shared" si="0"/>
        <v>-12152.107042166985</v>
      </c>
      <c r="I75" s="36">
        <f t="shared" si="1"/>
        <v>36553.73280619768</v>
      </c>
      <c r="K75" s="16">
        <f t="shared" si="6"/>
        <v>937.74036565360188</v>
      </c>
      <c r="L75" s="16">
        <f t="shared" si="7"/>
        <v>673.90747105162063</v>
      </c>
      <c r="M75" s="16">
        <f t="shared" si="8"/>
        <v>263.83289460198125</v>
      </c>
      <c r="N75" s="16">
        <f t="shared" si="9"/>
        <v>37059.500363221923</v>
      </c>
      <c r="O75" s="39">
        <f t="shared" si="10"/>
        <v>8.5430043691731142E-2</v>
      </c>
      <c r="P75" s="14">
        <f t="shared" si="11"/>
        <v>19712.129092724805</v>
      </c>
      <c r="Q75" s="40">
        <f t="shared" si="12"/>
        <v>9.425E-2</v>
      </c>
      <c r="R75" s="14">
        <f t="shared" si="13"/>
        <v>154.82234724910941</v>
      </c>
    </row>
    <row r="76" spans="1:18" x14ac:dyDescent="0.3">
      <c r="A76" s="25">
        <v>60</v>
      </c>
      <c r="B76" s="20">
        <v>47453</v>
      </c>
      <c r="C76" s="10">
        <f t="shared" si="2"/>
        <v>2029</v>
      </c>
      <c r="D76" s="34"/>
      <c r="E76" s="34">
        <f t="shared" si="3"/>
        <v>260.23224922744447</v>
      </c>
      <c r="F76" s="34">
        <f t="shared" si="4"/>
        <v>-937.74036565360188</v>
      </c>
      <c r="G76" s="35">
        <f t="shared" si="5"/>
        <v>48028.33173193851</v>
      </c>
      <c r="H76" s="35">
        <f t="shared" si="0"/>
        <v>-11983.068767118659</v>
      </c>
      <c r="I76" s="36">
        <f t="shared" si="1"/>
        <v>36045.262964819849</v>
      </c>
      <c r="J76" s="38"/>
      <c r="K76" s="16">
        <f t="shared" si="6"/>
        <v>937.74036565360188</v>
      </c>
      <c r="L76" s="16">
        <f t="shared" si="7"/>
        <v>677.50811642615736</v>
      </c>
      <c r="M76" s="16">
        <f t="shared" si="8"/>
        <v>260.23224922744453</v>
      </c>
      <c r="N76" s="16">
        <f t="shared" si="9"/>
        <v>36553.73280619768</v>
      </c>
      <c r="O76" s="39">
        <f t="shared" si="10"/>
        <v>8.5430043691731156E-2</v>
      </c>
      <c r="P76" s="14">
        <f t="shared" si="11"/>
        <v>19443.108861009321</v>
      </c>
      <c r="Q76" s="40">
        <f t="shared" si="12"/>
        <v>9.425E-2</v>
      </c>
      <c r="R76" s="14">
        <f t="shared" si="13"/>
        <v>152.70941751251073</v>
      </c>
    </row>
    <row r="77" spans="1:18" x14ac:dyDescent="0.3">
      <c r="A77" s="25">
        <v>61</v>
      </c>
      <c r="B77" s="20">
        <v>47484</v>
      </c>
      <c r="C77" s="10">
        <f t="shared" si="2"/>
        <v>2030</v>
      </c>
      <c r="D77" s="34"/>
      <c r="E77" s="34">
        <f t="shared" si="3"/>
        <v>256.61236583037481</v>
      </c>
      <c r="F77" s="34">
        <f t="shared" si="4"/>
        <v>-937.74036565360188</v>
      </c>
      <c r="G77" s="35">
        <f t="shared" si="5"/>
        <v>47347.203732115282</v>
      </c>
      <c r="H77" s="35">
        <f t="shared" si="0"/>
        <v>-11813.127331162763</v>
      </c>
      <c r="I77" s="36">
        <f t="shared" si="1"/>
        <v>35534.076400952516</v>
      </c>
      <c r="K77" s="16">
        <f t="shared" si="6"/>
        <v>937.74036565360188</v>
      </c>
      <c r="L77" s="16">
        <f t="shared" si="7"/>
        <v>681.12799982322713</v>
      </c>
      <c r="M77" s="16">
        <f t="shared" si="8"/>
        <v>256.61236583037476</v>
      </c>
      <c r="N77" s="16">
        <f t="shared" si="9"/>
        <v>36045.262964819849</v>
      </c>
      <c r="O77" s="39">
        <f t="shared" si="10"/>
        <v>8.5430043691731114E-2</v>
      </c>
      <c r="P77" s="14">
        <f t="shared" si="11"/>
        <v>19172.65127105908</v>
      </c>
      <c r="Q77" s="40">
        <f t="shared" si="12"/>
        <v>9.425E-2</v>
      </c>
      <c r="R77" s="14">
        <f t="shared" si="13"/>
        <v>150.58519852477653</v>
      </c>
    </row>
    <row r="78" spans="1:18" x14ac:dyDescent="0.3">
      <c r="A78" s="25">
        <v>62</v>
      </c>
      <c r="B78" s="20">
        <v>47515</v>
      </c>
      <c r="C78" s="10">
        <f t="shared" si="2"/>
        <v>2030</v>
      </c>
      <c r="D78" s="34"/>
      <c r="E78" s="34">
        <f t="shared" si="3"/>
        <v>252.97314162322382</v>
      </c>
      <c r="F78" s="34">
        <f t="shared" si="4"/>
        <v>-937.74036565360188</v>
      </c>
      <c r="G78" s="35">
        <f t="shared" si="5"/>
        <v>46662.436508084902</v>
      </c>
      <c r="H78" s="35">
        <f t="shared" si="0"/>
        <v>-11642.277908767182</v>
      </c>
      <c r="I78" s="36">
        <f t="shared" si="1"/>
        <v>35020.158599317721</v>
      </c>
      <c r="K78" s="16">
        <f t="shared" si="6"/>
        <v>937.74036565360188</v>
      </c>
      <c r="L78" s="16">
        <f t="shared" si="7"/>
        <v>684.76722403037809</v>
      </c>
      <c r="M78" s="16">
        <f t="shared" si="8"/>
        <v>252.9731416232238</v>
      </c>
      <c r="N78" s="16">
        <f t="shared" si="9"/>
        <v>35534.076400952516</v>
      </c>
      <c r="O78" s="39">
        <f t="shared" si="10"/>
        <v>8.5430043691731128E-2</v>
      </c>
      <c r="P78" s="14">
        <f t="shared" si="11"/>
        <v>18900.748643159128</v>
      </c>
      <c r="Q78" s="40">
        <f t="shared" si="12"/>
        <v>9.425E-2</v>
      </c>
      <c r="R78" s="14">
        <f t="shared" si="13"/>
        <v>148.44962996814564</v>
      </c>
    </row>
    <row r="79" spans="1:18" x14ac:dyDescent="0.3">
      <c r="A79" s="25">
        <v>63</v>
      </c>
      <c r="B79" s="20">
        <v>47543</v>
      </c>
      <c r="C79" s="10">
        <f t="shared" si="2"/>
        <v>2030</v>
      </c>
      <c r="D79" s="34"/>
      <c r="E79" s="34">
        <f t="shared" si="3"/>
        <v>249.31447326925559</v>
      </c>
      <c r="F79" s="34">
        <f t="shared" si="4"/>
        <v>-937.74036565360188</v>
      </c>
      <c r="G79" s="35">
        <f t="shared" si="5"/>
        <v>45974.01061570055</v>
      </c>
      <c r="H79" s="35">
        <f t="shared" si="0"/>
        <v>-11470.515648617287</v>
      </c>
      <c r="I79" s="36">
        <f t="shared" si="1"/>
        <v>34503.494967083265</v>
      </c>
      <c r="K79" s="16">
        <f t="shared" si="6"/>
        <v>937.74036565360188</v>
      </c>
      <c r="L79" s="16">
        <f t="shared" si="7"/>
        <v>688.4258923843463</v>
      </c>
      <c r="M79" s="16">
        <f t="shared" si="8"/>
        <v>249.31447326925559</v>
      </c>
      <c r="N79" s="16">
        <f t="shared" si="9"/>
        <v>35020.158599317721</v>
      </c>
      <c r="O79" s="39">
        <f t="shared" si="10"/>
        <v>8.5430043691731142E-2</v>
      </c>
      <c r="P79" s="14">
        <f t="shared" si="11"/>
        <v>18627.393256562285</v>
      </c>
      <c r="Q79" s="40">
        <f t="shared" si="12"/>
        <v>9.425E-2</v>
      </c>
      <c r="R79" s="14">
        <f t="shared" si="13"/>
        <v>146.30265120258295</v>
      </c>
    </row>
    <row r="80" spans="1:18" x14ac:dyDescent="0.3">
      <c r="A80" s="25">
        <v>64</v>
      </c>
      <c r="B80" s="20">
        <v>47574</v>
      </c>
      <c r="C80" s="10">
        <f t="shared" si="2"/>
        <v>2030</v>
      </c>
      <c r="D80" s="34"/>
      <c r="E80" s="34">
        <f t="shared" si="3"/>
        <v>245.6362568796124</v>
      </c>
      <c r="F80" s="34">
        <f t="shared" si="4"/>
        <v>-937.74036565360188</v>
      </c>
      <c r="G80" s="35">
        <f t="shared" si="5"/>
        <v>45281.906506926556</v>
      </c>
      <c r="H80" s="35">
        <f t="shared" ref="H80:H136" si="14">-G80*$E$7</f>
        <v>-11297.835673478176</v>
      </c>
      <c r="I80" s="36">
        <f t="shared" ref="I80:I136" si="15">G80+H80</f>
        <v>33984.070833448379</v>
      </c>
      <c r="K80" s="16">
        <f t="shared" si="6"/>
        <v>937.74036565360188</v>
      </c>
      <c r="L80" s="16">
        <f t="shared" si="7"/>
        <v>692.10410877398954</v>
      </c>
      <c r="M80" s="16">
        <f t="shared" si="8"/>
        <v>245.63625687961235</v>
      </c>
      <c r="N80" s="16">
        <f t="shared" si="9"/>
        <v>34503.494967083265</v>
      </c>
      <c r="O80" s="39">
        <f t="shared" si="10"/>
        <v>8.5430043691731128E-2</v>
      </c>
      <c r="P80" s="14">
        <f t="shared" si="11"/>
        <v>18352.577349269886</v>
      </c>
      <c r="Q80" s="40">
        <f t="shared" si="12"/>
        <v>9.425E-2</v>
      </c>
      <c r="R80" s="14">
        <f t="shared" si="13"/>
        <v>144.14420126405722</v>
      </c>
    </row>
    <row r="81" spans="1:18" x14ac:dyDescent="0.3">
      <c r="A81" s="25">
        <v>65</v>
      </c>
      <c r="B81" s="20">
        <v>47604</v>
      </c>
      <c r="C81" s="10">
        <f t="shared" ref="C81:C136" si="16">YEAR(B81)</f>
        <v>2030</v>
      </c>
      <c r="D81" s="34"/>
      <c r="E81" s="34">
        <f t="shared" si="3"/>
        <v>241.93838801036509</v>
      </c>
      <c r="F81" s="34">
        <f t="shared" si="4"/>
        <v>-937.74036565360188</v>
      </c>
      <c r="G81" s="35">
        <f t="shared" si="5"/>
        <v>44586.104529283315</v>
      </c>
      <c r="H81" s="35">
        <f t="shared" si="14"/>
        <v>-11124.233080056187</v>
      </c>
      <c r="I81" s="36">
        <f t="shared" si="15"/>
        <v>33461.871449227125</v>
      </c>
      <c r="K81" s="16">
        <f t="shared" si="6"/>
        <v>937.74036565360188</v>
      </c>
      <c r="L81" s="16">
        <f t="shared" si="7"/>
        <v>695.8019776432368</v>
      </c>
      <c r="M81" s="16">
        <f t="shared" si="8"/>
        <v>241.93838801036509</v>
      </c>
      <c r="N81" s="16">
        <f t="shared" si="9"/>
        <v>33984.070833448379</v>
      </c>
      <c r="O81" s="39">
        <f t="shared" si="10"/>
        <v>8.5430043691731142E-2</v>
      </c>
      <c r="P81" s="14">
        <f t="shared" si="11"/>
        <v>18076.29311781142</v>
      </c>
      <c r="Q81" s="40">
        <f t="shared" si="12"/>
        <v>9.425E-2</v>
      </c>
      <c r="R81" s="14">
        <f t="shared" si="13"/>
        <v>141.97421886281052</v>
      </c>
    </row>
    <row r="82" spans="1:18" x14ac:dyDescent="0.3">
      <c r="A82" s="25">
        <v>66</v>
      </c>
      <c r="B82" s="20">
        <v>47635</v>
      </c>
      <c r="C82" s="10">
        <f t="shared" si="16"/>
        <v>2030</v>
      </c>
      <c r="D82" s="34"/>
      <c r="E82" s="34">
        <f t="shared" ref="E82:E136" si="17">I81*$E$2</f>
        <v>238.22076165954701</v>
      </c>
      <c r="F82" s="34">
        <f t="shared" ref="F82:F136" si="18">-$E$5</f>
        <v>-937.74036565360188</v>
      </c>
      <c r="G82" s="35">
        <f t="shared" ref="G82:G136" si="19">G81+D82+E82+F82</f>
        <v>43886.584925289259</v>
      </c>
      <c r="H82" s="35">
        <f t="shared" si="14"/>
        <v>-10949.702938859669</v>
      </c>
      <c r="I82" s="36">
        <f t="shared" si="15"/>
        <v>32936.881986429587</v>
      </c>
      <c r="K82" s="16">
        <f t="shared" ref="K82:K136" si="20">-F82</f>
        <v>937.74036565360188</v>
      </c>
      <c r="L82" s="16">
        <f t="shared" ref="L82:L136" si="21">K82-E82</f>
        <v>699.51960399405493</v>
      </c>
      <c r="M82" s="16">
        <f t="shared" ref="M82:M136" si="22">K82-L82</f>
        <v>238.22076165954695</v>
      </c>
      <c r="N82" s="16">
        <f t="shared" ref="N82:N136" si="23">I81</f>
        <v>33461.871449227125</v>
      </c>
      <c r="O82" s="39">
        <f t="shared" ref="O82:O136" si="24">M82/N82*12</f>
        <v>8.5430043691731128E-2</v>
      </c>
      <c r="P82" s="14">
        <f t="shared" ref="P82:P136" si="25">N82*$E$4</f>
        <v>17798.532717022899</v>
      </c>
      <c r="Q82" s="40">
        <f t="shared" ref="Q82:Q136" si="26">$E$3</f>
        <v>9.425E-2</v>
      </c>
      <c r="R82" s="14">
        <f t="shared" ref="R82:R136" si="27">P82*Q82/12</f>
        <v>139.79264238161736</v>
      </c>
    </row>
    <row r="83" spans="1:18" x14ac:dyDescent="0.3">
      <c r="A83" s="25">
        <v>67</v>
      </c>
      <c r="B83" s="20">
        <v>47665</v>
      </c>
      <c r="C83" s="10">
        <f t="shared" si="16"/>
        <v>2030</v>
      </c>
      <c r="D83" s="34"/>
      <c r="E83" s="34">
        <f t="shared" si="17"/>
        <v>234.48327226417268</v>
      </c>
      <c r="F83" s="34">
        <f t="shared" si="18"/>
        <v>-937.74036565360188</v>
      </c>
      <c r="G83" s="35">
        <f t="shared" si="19"/>
        <v>43183.327831899827</v>
      </c>
      <c r="H83" s="35">
        <f t="shared" si="14"/>
        <v>-10774.240294059007</v>
      </c>
      <c r="I83" s="36">
        <f t="shared" si="15"/>
        <v>32409.08753784082</v>
      </c>
      <c r="K83" s="16">
        <f t="shared" si="20"/>
        <v>937.74036565360188</v>
      </c>
      <c r="L83" s="16">
        <f t="shared" si="21"/>
        <v>703.2570933894292</v>
      </c>
      <c r="M83" s="16">
        <f t="shared" si="22"/>
        <v>234.48327226417268</v>
      </c>
      <c r="N83" s="16">
        <f t="shared" si="23"/>
        <v>32936.881986429587</v>
      </c>
      <c r="O83" s="39">
        <f t="shared" si="24"/>
        <v>8.5430043691731142E-2</v>
      </c>
      <c r="P83" s="14">
        <f t="shared" si="25"/>
        <v>17519.288259824138</v>
      </c>
      <c r="Q83" s="40">
        <f t="shared" si="26"/>
        <v>9.425E-2</v>
      </c>
      <c r="R83" s="14">
        <f t="shared" si="27"/>
        <v>137.59940987403542</v>
      </c>
    </row>
    <row r="84" spans="1:18" x14ac:dyDescent="0.3">
      <c r="A84" s="25">
        <v>68</v>
      </c>
      <c r="B84" s="20">
        <v>47696</v>
      </c>
      <c r="C84" s="10">
        <f t="shared" si="16"/>
        <v>2030</v>
      </c>
      <c r="D84" s="34"/>
      <c r="E84" s="34">
        <f t="shared" si="17"/>
        <v>230.72581369724003</v>
      </c>
      <c r="F84" s="34">
        <f t="shared" si="18"/>
        <v>-937.74036565360188</v>
      </c>
      <c r="G84" s="35">
        <f t="shared" si="19"/>
        <v>42476.313279943461</v>
      </c>
      <c r="H84" s="35">
        <f t="shared" si="14"/>
        <v>-10597.840163345893</v>
      </c>
      <c r="I84" s="36">
        <f t="shared" si="15"/>
        <v>31878.473116597568</v>
      </c>
      <c r="K84" s="16">
        <f t="shared" si="20"/>
        <v>937.74036565360188</v>
      </c>
      <c r="L84" s="16">
        <f t="shared" si="21"/>
        <v>707.01455195636186</v>
      </c>
      <c r="M84" s="16">
        <f t="shared" si="22"/>
        <v>230.72581369724003</v>
      </c>
      <c r="N84" s="16">
        <f t="shared" si="23"/>
        <v>32409.08753784082</v>
      </c>
      <c r="O84" s="39">
        <f t="shared" si="24"/>
        <v>8.5430043691731128E-2</v>
      </c>
      <c r="P84" s="14">
        <f t="shared" si="25"/>
        <v>17238.55181699475</v>
      </c>
      <c r="Q84" s="40">
        <f t="shared" si="26"/>
        <v>9.425E-2</v>
      </c>
      <c r="R84" s="14">
        <f t="shared" si="27"/>
        <v>135.39445906264626</v>
      </c>
    </row>
    <row r="85" spans="1:18" ht="14.4" customHeight="1" outlineLevel="1" x14ac:dyDescent="0.3">
      <c r="A85" s="25">
        <v>69</v>
      </c>
      <c r="B85" s="20">
        <v>47727</v>
      </c>
      <c r="C85" s="10">
        <f t="shared" si="16"/>
        <v>2030</v>
      </c>
      <c r="D85" s="34"/>
      <c r="E85" s="34">
        <f t="shared" si="17"/>
        <v>226.94827926471723</v>
      </c>
      <c r="F85" s="34">
        <f t="shared" si="18"/>
        <v>-937.74036565360188</v>
      </c>
      <c r="G85" s="35">
        <f t="shared" si="19"/>
        <v>41765.521193554574</v>
      </c>
      <c r="H85" s="35">
        <f t="shared" si="14"/>
        <v>-10420.497537791865</v>
      </c>
      <c r="I85" s="36">
        <f t="shared" si="15"/>
        <v>31345.023655762707</v>
      </c>
      <c r="K85" s="16">
        <f t="shared" si="20"/>
        <v>937.74036565360188</v>
      </c>
      <c r="L85" s="16">
        <f t="shared" si="21"/>
        <v>710.79208638888463</v>
      </c>
      <c r="M85" s="16">
        <f t="shared" si="22"/>
        <v>226.94827926471726</v>
      </c>
      <c r="N85" s="16">
        <f t="shared" si="23"/>
        <v>31878.473116597568</v>
      </c>
      <c r="O85" s="39">
        <f t="shared" si="24"/>
        <v>8.5430043691731156E-2</v>
      </c>
      <c r="P85" s="14">
        <f t="shared" si="25"/>
        <v>16956.315416949041</v>
      </c>
      <c r="Q85" s="40">
        <f t="shared" si="26"/>
        <v>9.425E-2</v>
      </c>
      <c r="R85" s="14">
        <f t="shared" si="27"/>
        <v>133.17772733728725</v>
      </c>
    </row>
    <row r="86" spans="1:18" ht="14.4" customHeight="1" outlineLevel="1" x14ac:dyDescent="0.3">
      <c r="A86" s="25">
        <v>70</v>
      </c>
      <c r="B86" s="20">
        <v>47757</v>
      </c>
      <c r="C86" s="10">
        <f t="shared" si="16"/>
        <v>2030</v>
      </c>
      <c r="D86" s="34"/>
      <c r="E86" s="34">
        <f t="shared" si="17"/>
        <v>223.15056170251285</v>
      </c>
      <c r="F86" s="34">
        <f t="shared" si="18"/>
        <v>-937.74036565360188</v>
      </c>
      <c r="G86" s="35">
        <f t="shared" si="19"/>
        <v>41050.93138960348</v>
      </c>
      <c r="H86" s="35">
        <f t="shared" si="14"/>
        <v>-10242.207381706068</v>
      </c>
      <c r="I86" s="36">
        <f t="shared" si="15"/>
        <v>30808.724007897414</v>
      </c>
      <c r="K86" s="16">
        <f t="shared" si="20"/>
        <v>937.74036565360188</v>
      </c>
      <c r="L86" s="16">
        <f t="shared" si="21"/>
        <v>714.58980395108904</v>
      </c>
      <c r="M86" s="16">
        <f t="shared" si="22"/>
        <v>223.15056170251285</v>
      </c>
      <c r="N86" s="16">
        <f t="shared" si="23"/>
        <v>31345.023655762707</v>
      </c>
      <c r="O86" s="39">
        <f t="shared" si="24"/>
        <v>8.5430043691731142E-2</v>
      </c>
      <c r="P86" s="14">
        <f t="shared" si="25"/>
        <v>16672.571045509623</v>
      </c>
      <c r="Q86" s="40">
        <f t="shared" si="26"/>
        <v>9.425E-2</v>
      </c>
      <c r="R86" s="14">
        <f t="shared" si="27"/>
        <v>130.9491517532735</v>
      </c>
    </row>
    <row r="87" spans="1:18" ht="14.4" customHeight="1" outlineLevel="1" x14ac:dyDescent="0.3">
      <c r="A87" s="25">
        <v>71</v>
      </c>
      <c r="B87" s="20">
        <v>47788</v>
      </c>
      <c r="C87" s="10">
        <f t="shared" si="16"/>
        <v>2030</v>
      </c>
      <c r="D87" s="34"/>
      <c r="E87" s="34">
        <f t="shared" si="17"/>
        <v>219.3325531734302</v>
      </c>
      <c r="F87" s="34">
        <f t="shared" si="18"/>
        <v>-937.74036565360188</v>
      </c>
      <c r="G87" s="35">
        <f t="shared" si="19"/>
        <v>40332.523577123306</v>
      </c>
      <c r="H87" s="35">
        <f t="shared" si="14"/>
        <v>-10062.964632492265</v>
      </c>
      <c r="I87" s="36">
        <f t="shared" si="15"/>
        <v>30269.558944631041</v>
      </c>
      <c r="K87" s="16">
        <f t="shared" si="20"/>
        <v>937.74036565360188</v>
      </c>
      <c r="L87" s="16">
        <f t="shared" si="21"/>
        <v>718.40781248017174</v>
      </c>
      <c r="M87" s="16">
        <f t="shared" si="22"/>
        <v>219.33255317343014</v>
      </c>
      <c r="N87" s="16">
        <f t="shared" si="23"/>
        <v>30808.724007897414</v>
      </c>
      <c r="O87" s="39">
        <f t="shared" si="24"/>
        <v>8.5430043691731128E-2</v>
      </c>
      <c r="P87" s="14">
        <f t="shared" si="25"/>
        <v>16387.310645679871</v>
      </c>
      <c r="Q87" s="40">
        <f t="shared" si="26"/>
        <v>9.425E-2</v>
      </c>
      <c r="R87" s="14">
        <f t="shared" si="27"/>
        <v>128.70866902961066</v>
      </c>
    </row>
    <row r="88" spans="1:18" ht="14.4" customHeight="1" outlineLevel="1" x14ac:dyDescent="0.3">
      <c r="A88" s="25">
        <v>72</v>
      </c>
      <c r="B88" s="20">
        <v>47818</v>
      </c>
      <c r="C88" s="10">
        <f t="shared" si="16"/>
        <v>2030</v>
      </c>
      <c r="D88" s="34"/>
      <c r="E88" s="34">
        <f t="shared" si="17"/>
        <v>215.49414526410507</v>
      </c>
      <c r="F88" s="34">
        <f t="shared" si="18"/>
        <v>-937.74036565360188</v>
      </c>
      <c r="G88" s="35">
        <f t="shared" si="19"/>
        <v>39610.277356733808</v>
      </c>
      <c r="H88" s="35">
        <f t="shared" si="14"/>
        <v>-9882.7642005050857</v>
      </c>
      <c r="I88" s="36">
        <f t="shared" si="15"/>
        <v>29727.513156228721</v>
      </c>
      <c r="J88" s="38"/>
      <c r="K88" s="16">
        <f t="shared" si="20"/>
        <v>937.74036565360188</v>
      </c>
      <c r="L88" s="16">
        <f t="shared" si="21"/>
        <v>722.24622038949678</v>
      </c>
      <c r="M88" s="16">
        <f t="shared" si="22"/>
        <v>215.4941452641051</v>
      </c>
      <c r="N88" s="16">
        <f t="shared" si="23"/>
        <v>30269.558944631041</v>
      </c>
      <c r="O88" s="39">
        <f t="shared" si="24"/>
        <v>8.5430043691731156E-2</v>
      </c>
      <c r="P88" s="14">
        <f t="shared" si="25"/>
        <v>16100.526117415124</v>
      </c>
      <c r="Q88" s="40">
        <f t="shared" si="26"/>
        <v>9.425E-2</v>
      </c>
      <c r="R88" s="14">
        <f t="shared" si="27"/>
        <v>126.45621554719794</v>
      </c>
    </row>
    <row r="89" spans="1:18" ht="14.4" customHeight="1" outlineLevel="1" x14ac:dyDescent="0.3">
      <c r="A89" s="25">
        <v>73</v>
      </c>
      <c r="B89" s="20">
        <v>47849</v>
      </c>
      <c r="C89" s="10">
        <f t="shared" si="16"/>
        <v>2031</v>
      </c>
      <c r="D89" s="34"/>
      <c r="E89" s="34">
        <f t="shared" si="17"/>
        <v>211.63522898192767</v>
      </c>
      <c r="F89" s="34">
        <f t="shared" si="18"/>
        <v>-937.74036565360188</v>
      </c>
      <c r="G89" s="35">
        <f t="shared" si="19"/>
        <v>38884.17222006213</v>
      </c>
      <c r="H89" s="35">
        <f t="shared" si="14"/>
        <v>-9701.6009689055008</v>
      </c>
      <c r="I89" s="36">
        <f t="shared" si="15"/>
        <v>29182.571251156631</v>
      </c>
      <c r="K89" s="16">
        <f t="shared" si="20"/>
        <v>937.74036565360188</v>
      </c>
      <c r="L89" s="16">
        <f t="shared" si="21"/>
        <v>726.10513667167425</v>
      </c>
      <c r="M89" s="16">
        <f t="shared" si="22"/>
        <v>211.63522898192764</v>
      </c>
      <c r="N89" s="16">
        <f t="shared" si="23"/>
        <v>29727.513156228721</v>
      </c>
      <c r="O89" s="39">
        <f t="shared" si="24"/>
        <v>8.5430043691731128E-2</v>
      </c>
      <c r="P89" s="14">
        <f t="shared" si="25"/>
        <v>15812.209317392691</v>
      </c>
      <c r="Q89" s="40">
        <f t="shared" si="26"/>
        <v>9.425E-2</v>
      </c>
      <c r="R89" s="14">
        <f t="shared" si="27"/>
        <v>124.19172734702177</v>
      </c>
    </row>
    <row r="90" spans="1:18" ht="14.4" customHeight="1" outlineLevel="1" x14ac:dyDescent="0.3">
      <c r="A90" s="25">
        <v>74</v>
      </c>
      <c r="B90" s="20">
        <v>47880</v>
      </c>
      <c r="C90" s="10">
        <f t="shared" si="16"/>
        <v>2031</v>
      </c>
      <c r="D90" s="34"/>
      <c r="E90" s="34">
        <f t="shared" si="17"/>
        <v>207.75569475194735</v>
      </c>
      <c r="F90" s="34">
        <f t="shared" si="18"/>
        <v>-937.74036565360188</v>
      </c>
      <c r="G90" s="35">
        <f t="shared" si="19"/>
        <v>38154.187549160473</v>
      </c>
      <c r="H90" s="35">
        <f t="shared" si="14"/>
        <v>-9519.4697935155382</v>
      </c>
      <c r="I90" s="36">
        <f t="shared" si="15"/>
        <v>28634.717755644935</v>
      </c>
      <c r="K90" s="16">
        <f t="shared" si="20"/>
        <v>937.74036565360188</v>
      </c>
      <c r="L90" s="16">
        <f t="shared" si="21"/>
        <v>729.98467090165457</v>
      </c>
      <c r="M90" s="16">
        <f t="shared" si="22"/>
        <v>207.75569475194732</v>
      </c>
      <c r="N90" s="16">
        <f t="shared" si="23"/>
        <v>29182.571251156631</v>
      </c>
      <c r="O90" s="39">
        <f t="shared" si="24"/>
        <v>8.5430043691731128E-2</v>
      </c>
      <c r="P90" s="14">
        <f t="shared" si="25"/>
        <v>15522.352058780623</v>
      </c>
      <c r="Q90" s="40">
        <f t="shared" si="26"/>
        <v>9.425E-2</v>
      </c>
      <c r="R90" s="14">
        <f t="shared" si="27"/>
        <v>121.91514012833949</v>
      </c>
    </row>
    <row r="91" spans="1:18" ht="14.4" customHeight="1" outlineLevel="1" x14ac:dyDescent="0.3">
      <c r="A91" s="25">
        <v>75</v>
      </c>
      <c r="B91" s="20">
        <v>47908</v>
      </c>
      <c r="C91" s="10">
        <f t="shared" si="16"/>
        <v>2031</v>
      </c>
      <c r="D91" s="34"/>
      <c r="E91" s="34">
        <f t="shared" si="17"/>
        <v>203.85543241376135</v>
      </c>
      <c r="F91" s="34">
        <f t="shared" si="18"/>
        <v>-937.74036565360188</v>
      </c>
      <c r="G91" s="35">
        <f t="shared" si="19"/>
        <v>37420.302615920627</v>
      </c>
      <c r="H91" s="35">
        <f t="shared" si="14"/>
        <v>-9336.3655026721972</v>
      </c>
      <c r="I91" s="36">
        <f t="shared" si="15"/>
        <v>28083.93711324843</v>
      </c>
      <c r="K91" s="16">
        <f t="shared" si="20"/>
        <v>937.74036565360188</v>
      </c>
      <c r="L91" s="16">
        <f t="shared" si="21"/>
        <v>733.88493323984051</v>
      </c>
      <c r="M91" s="16">
        <f t="shared" si="22"/>
        <v>203.85543241376138</v>
      </c>
      <c r="N91" s="16">
        <f t="shared" si="23"/>
        <v>28634.717755644935</v>
      </c>
      <c r="O91" s="39">
        <f t="shared" si="24"/>
        <v>8.5430043691731156E-2</v>
      </c>
      <c r="P91" s="14">
        <f t="shared" si="25"/>
        <v>15230.946111005234</v>
      </c>
      <c r="Q91" s="40">
        <f t="shared" si="26"/>
        <v>9.425E-2</v>
      </c>
      <c r="R91" s="14">
        <f t="shared" si="27"/>
        <v>119.62638924685361</v>
      </c>
    </row>
    <row r="92" spans="1:18" ht="14.4" customHeight="1" outlineLevel="1" x14ac:dyDescent="0.3">
      <c r="A92" s="25">
        <v>76</v>
      </c>
      <c r="B92" s="20">
        <v>47939</v>
      </c>
      <c r="C92" s="10">
        <f t="shared" si="16"/>
        <v>2031</v>
      </c>
      <c r="D92" s="34"/>
      <c r="E92" s="34">
        <f t="shared" si="17"/>
        <v>199.93433121838692</v>
      </c>
      <c r="F92" s="34">
        <f t="shared" si="18"/>
        <v>-937.74036565360188</v>
      </c>
      <c r="G92" s="35">
        <f t="shared" si="19"/>
        <v>36682.496581485408</v>
      </c>
      <c r="H92" s="35">
        <f t="shared" si="14"/>
        <v>-9152.2828970806095</v>
      </c>
      <c r="I92" s="36">
        <f t="shared" si="15"/>
        <v>27530.2136844048</v>
      </c>
      <c r="K92" s="16">
        <f t="shared" si="20"/>
        <v>937.74036565360188</v>
      </c>
      <c r="L92" s="16">
        <f t="shared" si="21"/>
        <v>737.806034435215</v>
      </c>
      <c r="M92" s="16">
        <f t="shared" si="22"/>
        <v>199.93433121838689</v>
      </c>
      <c r="N92" s="16">
        <f t="shared" si="23"/>
        <v>28083.93711324843</v>
      </c>
      <c r="O92" s="39">
        <f t="shared" si="24"/>
        <v>8.5430043691731128E-2</v>
      </c>
      <c r="P92" s="14">
        <f t="shared" si="25"/>
        <v>14937.983199517405</v>
      </c>
      <c r="Q92" s="40">
        <f t="shared" si="26"/>
        <v>9.425E-2</v>
      </c>
      <c r="R92" s="14">
        <f t="shared" si="27"/>
        <v>117.32540971287629</v>
      </c>
    </row>
    <row r="93" spans="1:18" ht="14.4" customHeight="1" outlineLevel="1" x14ac:dyDescent="0.3">
      <c r="A93" s="25">
        <v>77</v>
      </c>
      <c r="B93" s="20">
        <v>47969</v>
      </c>
      <c r="C93" s="10">
        <f t="shared" si="16"/>
        <v>2031</v>
      </c>
      <c r="D93" s="34"/>
      <c r="E93" s="34">
        <f t="shared" si="17"/>
        <v>195.99227982511638</v>
      </c>
      <c r="F93" s="34">
        <f t="shared" si="18"/>
        <v>-937.74036565360188</v>
      </c>
      <c r="G93" s="35">
        <f t="shared" si="19"/>
        <v>35940.748495656917</v>
      </c>
      <c r="H93" s="35">
        <f t="shared" si="14"/>
        <v>-8967.2167496664006</v>
      </c>
      <c r="I93" s="36">
        <f t="shared" si="15"/>
        <v>26973.531745990516</v>
      </c>
      <c r="K93" s="16">
        <f t="shared" si="20"/>
        <v>937.74036565360188</v>
      </c>
      <c r="L93" s="16">
        <f t="shared" si="21"/>
        <v>741.7480858284855</v>
      </c>
      <c r="M93" s="16">
        <f t="shared" si="22"/>
        <v>195.99227982511638</v>
      </c>
      <c r="N93" s="16">
        <f t="shared" si="23"/>
        <v>27530.2136844048</v>
      </c>
      <c r="O93" s="39">
        <f t="shared" si="24"/>
        <v>8.5430043691731142E-2</v>
      </c>
      <c r="P93" s="14">
        <f t="shared" si="25"/>
        <v>14643.455005557616</v>
      </c>
      <c r="Q93" s="40">
        <f t="shared" si="26"/>
        <v>9.425E-2</v>
      </c>
      <c r="R93" s="14">
        <f t="shared" si="27"/>
        <v>115.01213618948378</v>
      </c>
    </row>
    <row r="94" spans="1:18" ht="14.4" customHeight="1" outlineLevel="1" x14ac:dyDescent="0.3">
      <c r="A94" s="25">
        <v>78</v>
      </c>
      <c r="B94" s="20">
        <v>48000</v>
      </c>
      <c r="C94" s="10">
        <f t="shared" si="16"/>
        <v>2031</v>
      </c>
      <c r="D94" s="34"/>
      <c r="E94" s="34">
        <f t="shared" si="17"/>
        <v>192.02916629835556</v>
      </c>
      <c r="F94" s="34">
        <f t="shared" si="18"/>
        <v>-937.74036565360188</v>
      </c>
      <c r="G94" s="35">
        <f t="shared" si="19"/>
        <v>35195.037296301671</v>
      </c>
      <c r="H94" s="35">
        <f t="shared" si="14"/>
        <v>-8781.1618054272676</v>
      </c>
      <c r="I94" s="36">
        <f t="shared" si="15"/>
        <v>26413.875490874401</v>
      </c>
      <c r="K94" s="16">
        <f t="shared" si="20"/>
        <v>937.74036565360188</v>
      </c>
      <c r="L94" s="16">
        <f t="shared" si="21"/>
        <v>745.71119935524632</v>
      </c>
      <c r="M94" s="16">
        <f t="shared" si="22"/>
        <v>192.02916629835556</v>
      </c>
      <c r="N94" s="16">
        <f t="shared" si="23"/>
        <v>26973.531745990516</v>
      </c>
      <c r="O94" s="39">
        <f t="shared" si="24"/>
        <v>8.5430043691731142E-2</v>
      </c>
      <c r="P94" s="14">
        <f t="shared" si="25"/>
        <v>14347.353165919738</v>
      </c>
      <c r="Q94" s="40">
        <f t="shared" si="26"/>
        <v>9.425E-2</v>
      </c>
      <c r="R94" s="14">
        <f t="shared" si="27"/>
        <v>112.68650299066127</v>
      </c>
    </row>
    <row r="95" spans="1:18" ht="14.4" customHeight="1" outlineLevel="1" x14ac:dyDescent="0.3">
      <c r="A95" s="25">
        <v>79</v>
      </c>
      <c r="B95" s="20">
        <v>48030</v>
      </c>
      <c r="C95" s="10">
        <f t="shared" si="16"/>
        <v>2031</v>
      </c>
      <c r="D95" s="34"/>
      <c r="E95" s="34">
        <f t="shared" si="17"/>
        <v>188.04487810444553</v>
      </c>
      <c r="F95" s="34">
        <f t="shared" si="18"/>
        <v>-937.74036565360188</v>
      </c>
      <c r="G95" s="35">
        <f t="shared" si="19"/>
        <v>34445.341808752513</v>
      </c>
      <c r="H95" s="35">
        <f t="shared" si="14"/>
        <v>-8594.1127812837512</v>
      </c>
      <c r="I95" s="36">
        <f t="shared" si="15"/>
        <v>25851.229027468762</v>
      </c>
      <c r="K95" s="16">
        <f t="shared" si="20"/>
        <v>937.74036565360188</v>
      </c>
      <c r="L95" s="16">
        <f t="shared" si="21"/>
        <v>749.69548754915638</v>
      </c>
      <c r="M95" s="16">
        <f t="shared" si="22"/>
        <v>188.0448781044455</v>
      </c>
      <c r="N95" s="16">
        <f t="shared" si="23"/>
        <v>26413.875490874401</v>
      </c>
      <c r="O95" s="39">
        <f t="shared" si="24"/>
        <v>8.5430043691731128E-2</v>
      </c>
      <c r="P95" s="14">
        <f t="shared" si="25"/>
        <v>14049.669272713556</v>
      </c>
      <c r="Q95" s="40">
        <f t="shared" si="26"/>
        <v>9.425E-2</v>
      </c>
      <c r="R95" s="14">
        <f t="shared" si="27"/>
        <v>110.34844407943773</v>
      </c>
    </row>
    <row r="96" spans="1:18" ht="14.4" customHeight="1" outlineLevel="1" x14ac:dyDescent="0.3">
      <c r="A96" s="25">
        <v>80</v>
      </c>
      <c r="B96" s="20">
        <v>48061</v>
      </c>
      <c r="C96" s="10">
        <f t="shared" si="16"/>
        <v>2031</v>
      </c>
      <c r="D96" s="34"/>
      <c r="E96" s="34">
        <f t="shared" si="17"/>
        <v>184.03930210846707</v>
      </c>
      <c r="F96" s="34">
        <f t="shared" si="18"/>
        <v>-937.74036565360188</v>
      </c>
      <c r="G96" s="35">
        <f t="shared" si="19"/>
        <v>33691.640745207376</v>
      </c>
      <c r="H96" s="35">
        <f t="shared" si="14"/>
        <v>-8406.06436592924</v>
      </c>
      <c r="I96" s="36">
        <f t="shared" si="15"/>
        <v>25285.576379278136</v>
      </c>
      <c r="K96" s="16">
        <f t="shared" si="20"/>
        <v>937.74036565360188</v>
      </c>
      <c r="L96" s="16">
        <f t="shared" si="21"/>
        <v>753.70106354513484</v>
      </c>
      <c r="M96" s="16">
        <f t="shared" si="22"/>
        <v>184.03930210846704</v>
      </c>
      <c r="N96" s="16">
        <f t="shared" si="23"/>
        <v>25851.229027468762</v>
      </c>
      <c r="O96" s="39">
        <f t="shared" si="24"/>
        <v>8.5430043691731128E-2</v>
      </c>
      <c r="P96" s="14">
        <f t="shared" si="25"/>
        <v>13750.394873126028</v>
      </c>
      <c r="Q96" s="40">
        <f t="shared" si="26"/>
        <v>9.425E-2</v>
      </c>
      <c r="R96" s="14">
        <f t="shared" si="27"/>
        <v>107.99789306601069</v>
      </c>
    </row>
    <row r="97" spans="1:18" ht="14.4" customHeight="1" outlineLevel="1" x14ac:dyDescent="0.3">
      <c r="A97" s="25">
        <v>81</v>
      </c>
      <c r="B97" s="20">
        <v>48092</v>
      </c>
      <c r="C97" s="10">
        <f t="shared" si="16"/>
        <v>2031</v>
      </c>
      <c r="D97" s="34"/>
      <c r="E97" s="34">
        <f t="shared" si="17"/>
        <v>180.01232457102802</v>
      </c>
      <c r="F97" s="34">
        <f t="shared" si="18"/>
        <v>-937.74036565360188</v>
      </c>
      <c r="G97" s="35">
        <f t="shared" si="19"/>
        <v>32933.912704124799</v>
      </c>
      <c r="H97" s="35">
        <f t="shared" si="14"/>
        <v>-8217.0112196791379</v>
      </c>
      <c r="I97" s="36">
        <f t="shared" si="15"/>
        <v>24716.901484445661</v>
      </c>
      <c r="K97" s="16">
        <f t="shared" si="20"/>
        <v>937.74036565360188</v>
      </c>
      <c r="L97" s="16">
        <f t="shared" si="21"/>
        <v>757.7280410825739</v>
      </c>
      <c r="M97" s="16">
        <f t="shared" si="22"/>
        <v>180.01232457102799</v>
      </c>
      <c r="N97" s="16">
        <f t="shared" si="23"/>
        <v>25285.576379278136</v>
      </c>
      <c r="O97" s="39">
        <f t="shared" si="24"/>
        <v>8.5430043691731128E-2</v>
      </c>
      <c r="P97" s="14">
        <f t="shared" si="25"/>
        <v>13449.521469181251</v>
      </c>
      <c r="Q97" s="40">
        <f t="shared" si="26"/>
        <v>9.425E-2</v>
      </c>
      <c r="R97" s="14">
        <f t="shared" si="27"/>
        <v>105.63478320586107</v>
      </c>
    </row>
    <row r="98" spans="1:18" ht="14.4" customHeight="1" outlineLevel="1" x14ac:dyDescent="0.3">
      <c r="A98" s="25">
        <v>82</v>
      </c>
      <c r="B98" s="20">
        <v>48122</v>
      </c>
      <c r="C98" s="10">
        <f t="shared" si="16"/>
        <v>2031</v>
      </c>
      <c r="D98" s="34"/>
      <c r="E98" s="34">
        <f t="shared" si="17"/>
        <v>175.96383114503394</v>
      </c>
      <c r="F98" s="34">
        <f t="shared" si="18"/>
        <v>-937.74036565360188</v>
      </c>
      <c r="G98" s="35">
        <f t="shared" si="19"/>
        <v>32172.136169616231</v>
      </c>
      <c r="H98" s="35">
        <f t="shared" si="14"/>
        <v>-8026.9479743192496</v>
      </c>
      <c r="I98" s="36">
        <f t="shared" si="15"/>
        <v>24145.188195296982</v>
      </c>
      <c r="K98" s="16">
        <f t="shared" si="20"/>
        <v>937.74036565360188</v>
      </c>
      <c r="L98" s="16">
        <f t="shared" si="21"/>
        <v>761.77653450856792</v>
      </c>
      <c r="M98" s="16">
        <f t="shared" si="22"/>
        <v>175.96383114503396</v>
      </c>
      <c r="N98" s="16">
        <f t="shared" si="23"/>
        <v>24716.901484445661</v>
      </c>
      <c r="O98" s="39">
        <f t="shared" si="24"/>
        <v>8.5430043691731156E-2</v>
      </c>
      <c r="P98" s="14">
        <f t="shared" si="25"/>
        <v>13147.040517499179</v>
      </c>
      <c r="Q98" s="40">
        <f t="shared" si="26"/>
        <v>9.425E-2</v>
      </c>
      <c r="R98" s="14">
        <f t="shared" si="27"/>
        <v>103.25904739785814</v>
      </c>
    </row>
    <row r="99" spans="1:18" ht="14.4" customHeight="1" outlineLevel="1" x14ac:dyDescent="0.3">
      <c r="A99" s="25">
        <v>83</v>
      </c>
      <c r="B99" s="20">
        <v>48153</v>
      </c>
      <c r="C99" s="10">
        <f t="shared" si="16"/>
        <v>2031</v>
      </c>
      <c r="D99" s="34"/>
      <c r="E99" s="34">
        <f t="shared" si="17"/>
        <v>171.89370687244102</v>
      </c>
      <c r="F99" s="34">
        <f t="shared" si="18"/>
        <v>-937.74036565360188</v>
      </c>
      <c r="G99" s="35">
        <f t="shared" si="19"/>
        <v>31406.289510835071</v>
      </c>
      <c r="H99" s="35">
        <f t="shared" si="14"/>
        <v>-7835.8692329533505</v>
      </c>
      <c r="I99" s="36">
        <f t="shared" si="15"/>
        <v>23570.42027788172</v>
      </c>
      <c r="K99" s="16">
        <f t="shared" si="20"/>
        <v>937.74036565360188</v>
      </c>
      <c r="L99" s="16">
        <f t="shared" si="21"/>
        <v>765.84665878116084</v>
      </c>
      <c r="M99" s="16">
        <f t="shared" si="22"/>
        <v>171.89370687244104</v>
      </c>
      <c r="N99" s="16">
        <f t="shared" si="23"/>
        <v>24145.188195296982</v>
      </c>
      <c r="O99" s="39">
        <f t="shared" si="24"/>
        <v>8.5430043691731156E-2</v>
      </c>
      <c r="P99" s="14">
        <f t="shared" si="25"/>
        <v>12842.943429053023</v>
      </c>
      <c r="Q99" s="40">
        <f t="shared" si="26"/>
        <v>9.425E-2</v>
      </c>
      <c r="R99" s="14">
        <f t="shared" si="27"/>
        <v>100.87061818235395</v>
      </c>
    </row>
    <row r="100" spans="1:18" ht="14.4" customHeight="1" outlineLevel="1" x14ac:dyDescent="0.3">
      <c r="A100" s="25">
        <v>84</v>
      </c>
      <c r="B100" s="20">
        <v>48183</v>
      </c>
      <c r="C100" s="10">
        <f t="shared" si="16"/>
        <v>2031</v>
      </c>
      <c r="D100" s="34"/>
      <c r="E100" s="34">
        <f t="shared" si="17"/>
        <v>167.80183618099176</v>
      </c>
      <c r="F100" s="34">
        <f t="shared" si="18"/>
        <v>-937.74036565360188</v>
      </c>
      <c r="G100" s="35">
        <f t="shared" si="19"/>
        <v>30636.350981362462</v>
      </c>
      <c r="H100" s="35">
        <f t="shared" si="14"/>
        <v>-7643.7695698499347</v>
      </c>
      <c r="I100" s="36">
        <f t="shared" si="15"/>
        <v>22992.581411512529</v>
      </c>
      <c r="J100" s="38"/>
      <c r="K100" s="16">
        <f t="shared" si="20"/>
        <v>937.74036565360188</v>
      </c>
      <c r="L100" s="16">
        <f t="shared" si="21"/>
        <v>769.93852947261007</v>
      </c>
      <c r="M100" s="16">
        <f t="shared" si="22"/>
        <v>167.80183618099181</v>
      </c>
      <c r="N100" s="16">
        <f t="shared" si="23"/>
        <v>23570.42027788172</v>
      </c>
      <c r="O100" s="39">
        <f t="shared" si="24"/>
        <v>8.543004369173117E-2</v>
      </c>
      <c r="P100" s="14">
        <f t="shared" si="25"/>
        <v>12537.221568925353</v>
      </c>
      <c r="Q100" s="40">
        <f t="shared" si="26"/>
        <v>9.425E-2</v>
      </c>
      <c r="R100" s="14">
        <f t="shared" si="27"/>
        <v>98.469427739267886</v>
      </c>
    </row>
    <row r="101" spans="1:18" ht="14.4" customHeight="1" outlineLevel="1" x14ac:dyDescent="0.3">
      <c r="A101" s="25">
        <v>85</v>
      </c>
      <c r="B101" s="20">
        <v>48214</v>
      </c>
      <c r="C101" s="10">
        <f t="shared" si="16"/>
        <v>2032</v>
      </c>
      <c r="D101" s="34"/>
      <c r="E101" s="34">
        <f t="shared" si="17"/>
        <v>163.68810288093337</v>
      </c>
      <c r="F101" s="34">
        <f t="shared" si="18"/>
        <v>-937.74036565360188</v>
      </c>
      <c r="G101" s="35">
        <f t="shared" si="19"/>
        <v>29862.298718589795</v>
      </c>
      <c r="H101" s="35">
        <f t="shared" si="14"/>
        <v>-7450.6435302881537</v>
      </c>
      <c r="I101" s="36">
        <f t="shared" si="15"/>
        <v>22411.65518830164</v>
      </c>
      <c r="K101" s="16">
        <f t="shared" si="20"/>
        <v>937.74036565360188</v>
      </c>
      <c r="L101" s="16">
        <f t="shared" si="21"/>
        <v>774.05226277266854</v>
      </c>
      <c r="M101" s="16">
        <f t="shared" si="22"/>
        <v>163.68810288093334</v>
      </c>
      <c r="N101" s="16">
        <f t="shared" si="23"/>
        <v>22992.581411512529</v>
      </c>
      <c r="O101" s="39">
        <f t="shared" si="24"/>
        <v>8.5430043691731128E-2</v>
      </c>
      <c r="P101" s="14">
        <f t="shared" si="25"/>
        <v>12229.866256062929</v>
      </c>
      <c r="Q101" s="40">
        <f t="shared" si="26"/>
        <v>9.425E-2</v>
      </c>
      <c r="R101" s="14">
        <f t="shared" si="27"/>
        <v>96.055407886160921</v>
      </c>
    </row>
    <row r="102" spans="1:18" ht="14.4" customHeight="1" outlineLevel="1" x14ac:dyDescent="0.3">
      <c r="A102" s="25">
        <v>86</v>
      </c>
      <c r="B102" s="20">
        <v>48245</v>
      </c>
      <c r="C102" s="10">
        <f t="shared" si="16"/>
        <v>2032</v>
      </c>
      <c r="D102" s="34"/>
      <c r="E102" s="34">
        <f t="shared" si="17"/>
        <v>159.55239016171851</v>
      </c>
      <c r="F102" s="34">
        <f t="shared" si="18"/>
        <v>-937.74036565360188</v>
      </c>
      <c r="G102" s="35">
        <f t="shared" si="19"/>
        <v>29084.110743097914</v>
      </c>
      <c r="H102" s="35">
        <f t="shared" si="14"/>
        <v>-7256.485630402929</v>
      </c>
      <c r="I102" s="36">
        <f t="shared" si="15"/>
        <v>21827.625112694986</v>
      </c>
      <c r="K102" s="16">
        <f t="shared" si="20"/>
        <v>937.74036565360188</v>
      </c>
      <c r="L102" s="16">
        <f t="shared" si="21"/>
        <v>778.18797549188344</v>
      </c>
      <c r="M102" s="16">
        <f t="shared" si="22"/>
        <v>159.55239016171845</v>
      </c>
      <c r="N102" s="16">
        <f t="shared" si="23"/>
        <v>22411.65518830164</v>
      </c>
      <c r="O102" s="39">
        <f t="shared" si="24"/>
        <v>8.5430043691731114E-2</v>
      </c>
      <c r="P102" s="14">
        <f t="shared" si="25"/>
        <v>11920.868763030172</v>
      </c>
      <c r="Q102" s="40">
        <f t="shared" si="26"/>
        <v>9.425E-2</v>
      </c>
      <c r="R102" s="14">
        <f t="shared" si="27"/>
        <v>93.628490076299485</v>
      </c>
    </row>
    <row r="103" spans="1:18" ht="14.4" customHeight="1" outlineLevel="1" x14ac:dyDescent="0.3">
      <c r="A103" s="25">
        <v>87</v>
      </c>
      <c r="B103" s="20">
        <v>48274</v>
      </c>
      <c r="C103" s="10">
        <f t="shared" si="16"/>
        <v>2032</v>
      </c>
      <c r="D103" s="34"/>
      <c r="E103" s="34">
        <f t="shared" si="17"/>
        <v>155.39458058868837</v>
      </c>
      <c r="F103" s="34">
        <f t="shared" si="18"/>
        <v>-937.74036565360188</v>
      </c>
      <c r="G103" s="35">
        <f t="shared" si="19"/>
        <v>28301.764958033</v>
      </c>
      <c r="H103" s="35">
        <f t="shared" si="14"/>
        <v>-7061.2903570292337</v>
      </c>
      <c r="I103" s="36">
        <f t="shared" si="15"/>
        <v>21240.474601003767</v>
      </c>
      <c r="K103" s="16">
        <f t="shared" si="20"/>
        <v>937.74036565360188</v>
      </c>
      <c r="L103" s="16">
        <f t="shared" si="21"/>
        <v>782.34578506491357</v>
      </c>
      <c r="M103" s="16">
        <f t="shared" si="22"/>
        <v>155.39458058868831</v>
      </c>
      <c r="N103" s="16">
        <f t="shared" si="23"/>
        <v>21827.625112694986</v>
      </c>
      <c r="O103" s="39">
        <f t="shared" si="24"/>
        <v>8.54300436917311E-2</v>
      </c>
      <c r="P103" s="14">
        <f t="shared" si="25"/>
        <v>11610.220315761379</v>
      </c>
      <c r="Q103" s="40">
        <f t="shared" si="26"/>
        <v>9.425E-2</v>
      </c>
      <c r="R103" s="14">
        <f t="shared" si="27"/>
        <v>91.18860539670915</v>
      </c>
    </row>
    <row r="104" spans="1:18" ht="14.4" customHeight="1" outlineLevel="1" x14ac:dyDescent="0.3">
      <c r="A104" s="25">
        <v>88</v>
      </c>
      <c r="B104" s="20">
        <v>48305</v>
      </c>
      <c r="C104" s="10">
        <f t="shared" si="16"/>
        <v>2032</v>
      </c>
      <c r="D104" s="34"/>
      <c r="E104" s="34">
        <f t="shared" si="17"/>
        <v>151.2145560997381</v>
      </c>
      <c r="F104" s="34">
        <f t="shared" si="18"/>
        <v>-937.74036565360188</v>
      </c>
      <c r="G104" s="35">
        <f t="shared" si="19"/>
        <v>27515.239148479137</v>
      </c>
      <c r="H104" s="35">
        <f t="shared" si="14"/>
        <v>-6865.0521675455448</v>
      </c>
      <c r="I104" s="36">
        <f t="shared" si="15"/>
        <v>20650.186980933591</v>
      </c>
      <c r="K104" s="16">
        <f t="shared" si="20"/>
        <v>937.74036565360188</v>
      </c>
      <c r="L104" s="16">
        <f t="shared" si="21"/>
        <v>786.52580955386384</v>
      </c>
      <c r="M104" s="16">
        <f t="shared" si="22"/>
        <v>151.21455609973805</v>
      </c>
      <c r="N104" s="16">
        <f t="shared" si="23"/>
        <v>21240.474601003767</v>
      </c>
      <c r="O104" s="39">
        <f t="shared" si="24"/>
        <v>8.54300436917311E-2</v>
      </c>
      <c r="P104" s="14">
        <f t="shared" si="25"/>
        <v>11297.912093311546</v>
      </c>
      <c r="Q104" s="40">
        <f t="shared" si="26"/>
        <v>9.425E-2</v>
      </c>
      <c r="R104" s="14">
        <f t="shared" si="27"/>
        <v>88.735684566217785</v>
      </c>
    </row>
    <row r="105" spans="1:18" ht="14.4" customHeight="1" outlineLevel="1" x14ac:dyDescent="0.3">
      <c r="A105" s="25">
        <v>89</v>
      </c>
      <c r="B105" s="20">
        <v>48335</v>
      </c>
      <c r="C105" s="10">
        <f t="shared" si="16"/>
        <v>2032</v>
      </c>
      <c r="D105" s="34"/>
      <c r="E105" s="34">
        <f t="shared" si="17"/>
        <v>147.01219800196452</v>
      </c>
      <c r="F105" s="34">
        <f t="shared" si="18"/>
        <v>-937.74036565360188</v>
      </c>
      <c r="G105" s="35">
        <f t="shared" si="19"/>
        <v>26724.510980827501</v>
      </c>
      <c r="H105" s="35">
        <f t="shared" si="14"/>
        <v>-6667.7654897164612</v>
      </c>
      <c r="I105" s="36">
        <f t="shared" si="15"/>
        <v>20056.74549111104</v>
      </c>
      <c r="K105" s="16">
        <f t="shared" si="20"/>
        <v>937.74036565360188</v>
      </c>
      <c r="L105" s="16">
        <f t="shared" si="21"/>
        <v>790.72816765163736</v>
      </c>
      <c r="M105" s="16">
        <f t="shared" si="22"/>
        <v>147.01219800196452</v>
      </c>
      <c r="N105" s="16">
        <f t="shared" si="23"/>
        <v>20650.186980933591</v>
      </c>
      <c r="O105" s="39">
        <f t="shared" si="24"/>
        <v>8.5430043691731142E-2</v>
      </c>
      <c r="P105" s="14">
        <f t="shared" si="25"/>
        <v>10983.935227605929</v>
      </c>
      <c r="Q105" s="40">
        <f t="shared" si="26"/>
        <v>9.425E-2</v>
      </c>
      <c r="R105" s="14">
        <f t="shared" si="27"/>
        <v>86.269657933488233</v>
      </c>
    </row>
    <row r="106" spans="1:18" ht="14.4" customHeight="1" outlineLevel="1" x14ac:dyDescent="0.3">
      <c r="A106" s="25">
        <v>90</v>
      </c>
      <c r="B106" s="20">
        <v>48366</v>
      </c>
      <c r="C106" s="10">
        <f t="shared" si="16"/>
        <v>2032</v>
      </c>
      <c r="D106" s="34"/>
      <c r="E106" s="34">
        <f t="shared" si="17"/>
        <v>142.78738696829564</v>
      </c>
      <c r="F106" s="34">
        <f t="shared" si="18"/>
        <v>-937.74036565360188</v>
      </c>
      <c r="G106" s="35">
        <f t="shared" si="19"/>
        <v>25929.558002142196</v>
      </c>
      <c r="H106" s="35">
        <f t="shared" si="14"/>
        <v>-6469.4247215344776</v>
      </c>
      <c r="I106" s="36">
        <f t="shared" si="15"/>
        <v>19460.133280607719</v>
      </c>
      <c r="K106" s="16">
        <f t="shared" si="20"/>
        <v>937.74036565360188</v>
      </c>
      <c r="L106" s="16">
        <f t="shared" si="21"/>
        <v>794.95297868530622</v>
      </c>
      <c r="M106" s="16">
        <f t="shared" si="22"/>
        <v>142.78738696829566</v>
      </c>
      <c r="N106" s="16">
        <f t="shared" si="23"/>
        <v>20056.74549111104</v>
      </c>
      <c r="O106" s="39">
        <f t="shared" si="24"/>
        <v>8.5430043691731156E-2</v>
      </c>
      <c r="P106" s="14">
        <f t="shared" si="25"/>
        <v>10668.28080318821</v>
      </c>
      <c r="Q106" s="40">
        <f t="shared" si="26"/>
        <v>9.425E-2</v>
      </c>
      <c r="R106" s="14">
        <f t="shared" si="27"/>
        <v>83.79045547504073</v>
      </c>
    </row>
    <row r="107" spans="1:18" ht="14.4" customHeight="1" outlineLevel="1" x14ac:dyDescent="0.3">
      <c r="A107" s="25">
        <v>91</v>
      </c>
      <c r="B107" s="20">
        <v>48396</v>
      </c>
      <c r="C107" s="10">
        <f t="shared" si="16"/>
        <v>2032</v>
      </c>
      <c r="D107" s="34"/>
      <c r="E107" s="34">
        <f t="shared" si="17"/>
        <v>138.5400030341024</v>
      </c>
      <c r="F107" s="34">
        <f t="shared" si="18"/>
        <v>-937.74036565360188</v>
      </c>
      <c r="G107" s="35">
        <f t="shared" si="19"/>
        <v>25130.357639522696</v>
      </c>
      <c r="H107" s="35">
        <f t="shared" si="14"/>
        <v>-6270.0242310609128</v>
      </c>
      <c r="I107" s="36">
        <f t="shared" si="15"/>
        <v>18860.333408461782</v>
      </c>
      <c r="K107" s="16">
        <f t="shared" si="20"/>
        <v>937.74036565360188</v>
      </c>
      <c r="L107" s="16">
        <f t="shared" si="21"/>
        <v>799.20036261949951</v>
      </c>
      <c r="M107" s="16">
        <f t="shared" si="22"/>
        <v>138.54000303410237</v>
      </c>
      <c r="N107" s="16">
        <f t="shared" si="23"/>
        <v>19460.133280607719</v>
      </c>
      <c r="O107" s="39">
        <f t="shared" si="24"/>
        <v>8.5430043691731128E-2</v>
      </c>
      <c r="P107" s="14">
        <f t="shared" si="25"/>
        <v>10350.939856967345</v>
      </c>
      <c r="Q107" s="40">
        <f t="shared" si="26"/>
        <v>9.425E-2</v>
      </c>
      <c r="R107" s="14">
        <f t="shared" si="27"/>
        <v>81.298006793264349</v>
      </c>
    </row>
    <row r="108" spans="1:18" ht="14.4" customHeight="1" outlineLevel="1" x14ac:dyDescent="0.3">
      <c r="A108" s="25">
        <v>92</v>
      </c>
      <c r="B108" s="20">
        <v>48427</v>
      </c>
      <c r="C108" s="10">
        <f t="shared" si="16"/>
        <v>2032</v>
      </c>
      <c r="D108" s="34"/>
      <c r="E108" s="34">
        <f t="shared" si="17"/>
        <v>134.26992559379221</v>
      </c>
      <c r="F108" s="34">
        <f t="shared" si="18"/>
        <v>-937.74036565360188</v>
      </c>
      <c r="G108" s="35">
        <f t="shared" si="19"/>
        <v>24326.887199462886</v>
      </c>
      <c r="H108" s="35">
        <f t="shared" si="14"/>
        <v>-6069.5583562659904</v>
      </c>
      <c r="I108" s="36">
        <f t="shared" si="15"/>
        <v>18257.328843196898</v>
      </c>
      <c r="K108" s="16">
        <f t="shared" si="20"/>
        <v>937.74036565360188</v>
      </c>
      <c r="L108" s="16">
        <f t="shared" si="21"/>
        <v>803.47044005980968</v>
      </c>
      <c r="M108" s="16">
        <f t="shared" si="22"/>
        <v>134.26992559379221</v>
      </c>
      <c r="N108" s="16">
        <f t="shared" si="23"/>
        <v>18860.333408461782</v>
      </c>
      <c r="O108" s="39">
        <f t="shared" si="24"/>
        <v>8.5430043691731142E-2</v>
      </c>
      <c r="P108" s="14">
        <f t="shared" si="25"/>
        <v>10031.903377963054</v>
      </c>
      <c r="Q108" s="40">
        <f t="shared" si="26"/>
        <v>9.425E-2</v>
      </c>
      <c r="R108" s="14">
        <f t="shared" si="27"/>
        <v>78.792241114418147</v>
      </c>
    </row>
    <row r="109" spans="1:18" ht="14.4" customHeight="1" outlineLevel="1" x14ac:dyDescent="0.3">
      <c r="A109" s="25">
        <v>93</v>
      </c>
      <c r="B109" s="20">
        <v>48458</v>
      </c>
      <c r="C109" s="10">
        <f t="shared" si="16"/>
        <v>2032</v>
      </c>
      <c r="D109" s="34"/>
      <c r="E109" s="34">
        <f t="shared" si="17"/>
        <v>129.9770333973845</v>
      </c>
      <c r="F109" s="34">
        <f t="shared" si="18"/>
        <v>-937.74036565360188</v>
      </c>
      <c r="G109" s="35">
        <f t="shared" si="19"/>
        <v>23519.123867206668</v>
      </c>
      <c r="H109" s="35">
        <f t="shared" si="14"/>
        <v>-5868.0214048680637</v>
      </c>
      <c r="I109" s="36">
        <f t="shared" si="15"/>
        <v>17651.102462338604</v>
      </c>
      <c r="K109" s="16">
        <f t="shared" si="20"/>
        <v>937.74036565360188</v>
      </c>
      <c r="L109" s="16">
        <f t="shared" si="21"/>
        <v>807.76333225621738</v>
      </c>
      <c r="M109" s="16">
        <f t="shared" si="22"/>
        <v>129.9770333973845</v>
      </c>
      <c r="N109" s="16">
        <f t="shared" si="23"/>
        <v>18257.328843196898</v>
      </c>
      <c r="O109" s="39">
        <f t="shared" si="24"/>
        <v>8.5430043691731128E-2</v>
      </c>
      <c r="P109" s="14">
        <f t="shared" si="25"/>
        <v>9711.1623070499663</v>
      </c>
      <c r="Q109" s="40">
        <f t="shared" si="26"/>
        <v>9.425E-2</v>
      </c>
      <c r="R109" s="14">
        <f t="shared" si="27"/>
        <v>76.273087286621617</v>
      </c>
    </row>
    <row r="110" spans="1:18" ht="14.4" customHeight="1" outlineLevel="1" x14ac:dyDescent="0.3">
      <c r="A110" s="25">
        <v>94</v>
      </c>
      <c r="B110" s="20">
        <v>48488</v>
      </c>
      <c r="C110" s="10">
        <f t="shared" si="16"/>
        <v>2032</v>
      </c>
      <c r="D110" s="34"/>
      <c r="E110" s="34">
        <f t="shared" si="17"/>
        <v>125.6612045470675</v>
      </c>
      <c r="F110" s="34">
        <f t="shared" si="18"/>
        <v>-937.74036565360188</v>
      </c>
      <c r="G110" s="35">
        <f t="shared" si="19"/>
        <v>22707.044706100136</v>
      </c>
      <c r="H110" s="35">
        <f t="shared" si="14"/>
        <v>-5665.4076541719842</v>
      </c>
      <c r="I110" s="36">
        <f t="shared" si="15"/>
        <v>17041.637051928152</v>
      </c>
      <c r="K110" s="16">
        <f t="shared" si="20"/>
        <v>937.74036565360188</v>
      </c>
      <c r="L110" s="16">
        <f t="shared" si="21"/>
        <v>812.07916110653434</v>
      </c>
      <c r="M110" s="16">
        <f t="shared" si="22"/>
        <v>125.66120454706754</v>
      </c>
      <c r="N110" s="16">
        <f t="shared" si="23"/>
        <v>17651.102462338604</v>
      </c>
      <c r="O110" s="39">
        <f t="shared" si="24"/>
        <v>8.5430043691731156E-2</v>
      </c>
      <c r="P110" s="14">
        <f t="shared" si="25"/>
        <v>9388.7075367003545</v>
      </c>
      <c r="Q110" s="40">
        <f t="shared" si="26"/>
        <v>9.425E-2</v>
      </c>
      <c r="R110" s="14">
        <f t="shared" si="27"/>
        <v>73.740473777834026</v>
      </c>
    </row>
    <row r="111" spans="1:18" ht="14.4" customHeight="1" outlineLevel="1" x14ac:dyDescent="0.3">
      <c r="A111" s="25">
        <v>95</v>
      </c>
      <c r="B111" s="20">
        <v>48519</v>
      </c>
      <c r="C111" s="10">
        <f t="shared" si="16"/>
        <v>2032</v>
      </c>
      <c r="D111" s="34"/>
      <c r="E111" s="34">
        <f t="shared" si="17"/>
        <v>121.32231649373719</v>
      </c>
      <c r="F111" s="34">
        <f t="shared" si="18"/>
        <v>-937.74036565360188</v>
      </c>
      <c r="G111" s="35">
        <f t="shared" si="19"/>
        <v>21890.626656940272</v>
      </c>
      <c r="H111" s="35">
        <f t="shared" si="14"/>
        <v>-5461.7113509065975</v>
      </c>
      <c r="I111" s="36">
        <f t="shared" si="15"/>
        <v>16428.915306033676</v>
      </c>
      <c r="K111" s="16">
        <f t="shared" si="20"/>
        <v>937.74036565360188</v>
      </c>
      <c r="L111" s="16">
        <f t="shared" si="21"/>
        <v>816.41804915986472</v>
      </c>
      <c r="M111" s="16">
        <f t="shared" si="22"/>
        <v>121.32231649373716</v>
      </c>
      <c r="N111" s="16">
        <f t="shared" si="23"/>
        <v>17041.637051928152</v>
      </c>
      <c r="O111" s="39">
        <f t="shared" si="24"/>
        <v>8.5430043691731128E-2</v>
      </c>
      <c r="P111" s="14">
        <f t="shared" si="25"/>
        <v>9064.5299107255596</v>
      </c>
      <c r="Q111" s="40">
        <f t="shared" si="26"/>
        <v>9.425E-2</v>
      </c>
      <c r="R111" s="14">
        <f t="shared" si="27"/>
        <v>71.194328673823662</v>
      </c>
    </row>
    <row r="112" spans="1:18" ht="14.4" customHeight="1" outlineLevel="1" x14ac:dyDescent="0.3">
      <c r="A112" s="25">
        <v>96</v>
      </c>
      <c r="B112" s="20">
        <v>48549</v>
      </c>
      <c r="C112" s="10">
        <f t="shared" si="16"/>
        <v>2032</v>
      </c>
      <c r="D112" s="34"/>
      <c r="E112" s="34">
        <f t="shared" si="17"/>
        <v>116.96024603351728</v>
      </c>
      <c r="F112" s="34">
        <f t="shared" si="18"/>
        <v>-937.74036565360188</v>
      </c>
      <c r="G112" s="35">
        <f t="shared" si="19"/>
        <v>21069.846537320191</v>
      </c>
      <c r="H112" s="35">
        <f t="shared" si="14"/>
        <v>-5256.9267110613873</v>
      </c>
      <c r="I112" s="36">
        <f t="shared" si="15"/>
        <v>15812.919826258803</v>
      </c>
      <c r="J112" s="38"/>
      <c r="K112" s="16">
        <f t="shared" si="20"/>
        <v>937.74036565360188</v>
      </c>
      <c r="L112" s="16">
        <f t="shared" si="21"/>
        <v>820.78011962008463</v>
      </c>
      <c r="M112" s="16">
        <f t="shared" si="22"/>
        <v>116.96024603351725</v>
      </c>
      <c r="N112" s="16">
        <f t="shared" si="23"/>
        <v>16428.915306033676</v>
      </c>
      <c r="O112" s="39">
        <f t="shared" si="24"/>
        <v>8.5430043691731128E-2</v>
      </c>
      <c r="P112" s="14">
        <f t="shared" si="25"/>
        <v>8738.6202240159691</v>
      </c>
      <c r="Q112" s="40">
        <f t="shared" si="26"/>
        <v>9.425E-2</v>
      </c>
      <c r="R112" s="14">
        <f t="shared" si="27"/>
        <v>68.634579676125426</v>
      </c>
    </row>
    <row r="113" spans="1:18" ht="14.4" customHeight="1" outlineLevel="1" x14ac:dyDescent="0.3">
      <c r="A113" s="25">
        <v>97</v>
      </c>
      <c r="B113" s="20">
        <v>48580</v>
      </c>
      <c r="C113" s="10">
        <f t="shared" si="16"/>
        <v>2033</v>
      </c>
      <c r="D113" s="34"/>
      <c r="E113" s="34">
        <f t="shared" si="17"/>
        <v>112.57486930426093</v>
      </c>
      <c r="F113" s="34">
        <f t="shared" si="18"/>
        <v>-937.74036565360188</v>
      </c>
      <c r="G113" s="35">
        <f t="shared" si="19"/>
        <v>20244.681040970852</v>
      </c>
      <c r="H113" s="35">
        <f t="shared" si="14"/>
        <v>-5051.0479197222276</v>
      </c>
      <c r="I113" s="36">
        <f t="shared" si="15"/>
        <v>15193.633121248626</v>
      </c>
      <c r="K113" s="16">
        <f t="shared" si="20"/>
        <v>937.74036565360188</v>
      </c>
      <c r="L113" s="16">
        <f t="shared" si="21"/>
        <v>825.16549634934097</v>
      </c>
      <c r="M113" s="16">
        <f t="shared" si="22"/>
        <v>112.57486930426091</v>
      </c>
      <c r="N113" s="16">
        <f t="shared" si="23"/>
        <v>15812.919826258803</v>
      </c>
      <c r="O113" s="39">
        <f t="shared" si="24"/>
        <v>8.5430043691731128E-2</v>
      </c>
      <c r="P113" s="14">
        <f t="shared" si="25"/>
        <v>8410.9692222796475</v>
      </c>
      <c r="Q113" s="40">
        <f t="shared" si="26"/>
        <v>9.425E-2</v>
      </c>
      <c r="R113" s="14">
        <f t="shared" si="27"/>
        <v>66.061154099988059</v>
      </c>
    </row>
    <row r="114" spans="1:18" ht="14.4" customHeight="1" outlineLevel="1" x14ac:dyDescent="0.3">
      <c r="A114" s="25">
        <v>98</v>
      </c>
      <c r="B114" s="20">
        <v>48611</v>
      </c>
      <c r="C114" s="10">
        <f t="shared" si="16"/>
        <v>2033</v>
      </c>
      <c r="D114" s="34"/>
      <c r="E114" s="34">
        <f t="shared" si="17"/>
        <v>108.16606178203362</v>
      </c>
      <c r="F114" s="34">
        <f t="shared" si="18"/>
        <v>-937.74036565360188</v>
      </c>
      <c r="G114" s="35">
        <f t="shared" si="19"/>
        <v>19415.106737099286</v>
      </c>
      <c r="H114" s="35">
        <f t="shared" si="14"/>
        <v>-4844.0691309062722</v>
      </c>
      <c r="I114" s="36">
        <f t="shared" si="15"/>
        <v>14571.037606193015</v>
      </c>
      <c r="K114" s="16">
        <f t="shared" si="20"/>
        <v>937.74036565360188</v>
      </c>
      <c r="L114" s="16">
        <f t="shared" si="21"/>
        <v>829.5743038715683</v>
      </c>
      <c r="M114" s="16">
        <f t="shared" si="22"/>
        <v>108.16606178203358</v>
      </c>
      <c r="N114" s="16">
        <f t="shared" si="23"/>
        <v>15193.633121248626</v>
      </c>
      <c r="O114" s="39">
        <f t="shared" si="24"/>
        <v>8.5430043691731114E-2</v>
      </c>
      <c r="P114" s="14">
        <f t="shared" si="25"/>
        <v>8081.5676017795613</v>
      </c>
      <c r="Q114" s="40">
        <f t="shared" si="26"/>
        <v>9.425E-2</v>
      </c>
      <c r="R114" s="14">
        <f t="shared" si="27"/>
        <v>63.473978872310305</v>
      </c>
    </row>
    <row r="115" spans="1:18" ht="14.4" customHeight="1" outlineLevel="1" x14ac:dyDescent="0.3">
      <c r="A115" s="25">
        <v>99</v>
      </c>
      <c r="B115" s="20">
        <v>48639</v>
      </c>
      <c r="C115" s="10">
        <f t="shared" si="16"/>
        <v>2033</v>
      </c>
      <c r="D115" s="34"/>
      <c r="E115" s="34">
        <f t="shared" si="17"/>
        <v>103.73369827757723</v>
      </c>
      <c r="F115" s="34">
        <f t="shared" si="18"/>
        <v>-937.74036565360188</v>
      </c>
      <c r="G115" s="35">
        <f t="shared" si="19"/>
        <v>18581.100069723263</v>
      </c>
      <c r="H115" s="35">
        <f t="shared" si="14"/>
        <v>-4635.9844673959542</v>
      </c>
      <c r="I115" s="36">
        <f t="shared" si="15"/>
        <v>13945.115602327309</v>
      </c>
      <c r="K115" s="16">
        <f t="shared" si="20"/>
        <v>937.74036565360188</v>
      </c>
      <c r="L115" s="16">
        <f t="shared" si="21"/>
        <v>834.00666737602467</v>
      </c>
      <c r="M115" s="16">
        <f t="shared" si="22"/>
        <v>103.73369827757722</v>
      </c>
      <c r="N115" s="16">
        <f t="shared" si="23"/>
        <v>14571.037606193015</v>
      </c>
      <c r="O115" s="39">
        <f t="shared" si="24"/>
        <v>8.5430043691731128E-2</v>
      </c>
      <c r="P115" s="14">
        <f t="shared" si="25"/>
        <v>7750.406009069392</v>
      </c>
      <c r="Q115" s="40">
        <f t="shared" si="26"/>
        <v>9.425E-2</v>
      </c>
      <c r="R115" s="14">
        <f t="shared" si="27"/>
        <v>60.872980529565844</v>
      </c>
    </row>
    <row r="116" spans="1:18" ht="14.4" customHeight="1" outlineLevel="1" x14ac:dyDescent="0.3">
      <c r="A116" s="25">
        <v>100</v>
      </c>
      <c r="B116" s="20">
        <v>48670</v>
      </c>
      <c r="C116" s="10">
        <f t="shared" si="16"/>
        <v>2033</v>
      </c>
      <c r="D116" s="34"/>
      <c r="E116" s="34">
        <f t="shared" si="17"/>
        <v>99.277652932755302</v>
      </c>
      <c r="F116" s="34">
        <f t="shared" si="18"/>
        <v>-937.74036565360188</v>
      </c>
      <c r="G116" s="35">
        <f t="shared" si="19"/>
        <v>17742.637357002419</v>
      </c>
      <c r="H116" s="35">
        <f t="shared" si="14"/>
        <v>-4426.7880205721031</v>
      </c>
      <c r="I116" s="36">
        <f t="shared" si="15"/>
        <v>13315.849336430316</v>
      </c>
      <c r="K116" s="16">
        <f t="shared" si="20"/>
        <v>937.74036565360188</v>
      </c>
      <c r="L116" s="16">
        <f t="shared" si="21"/>
        <v>838.46271272084664</v>
      </c>
      <c r="M116" s="16">
        <f t="shared" si="22"/>
        <v>99.277652932755245</v>
      </c>
      <c r="N116" s="16">
        <f t="shared" si="23"/>
        <v>13945.115602327309</v>
      </c>
      <c r="O116" s="39">
        <f t="shared" si="24"/>
        <v>8.5430043691731086E-2</v>
      </c>
      <c r="P116" s="14">
        <f t="shared" si="25"/>
        <v>7417.4750407279416</v>
      </c>
      <c r="Q116" s="40">
        <f t="shared" si="26"/>
        <v>9.425E-2</v>
      </c>
      <c r="R116" s="14">
        <f t="shared" si="27"/>
        <v>58.258085215717379</v>
      </c>
    </row>
    <row r="117" spans="1:18" ht="14.4" customHeight="1" outlineLevel="1" x14ac:dyDescent="0.3">
      <c r="A117" s="25">
        <v>101</v>
      </c>
      <c r="B117" s="20">
        <v>48700</v>
      </c>
      <c r="C117" s="10">
        <f t="shared" si="16"/>
        <v>2033</v>
      </c>
      <c r="D117" s="34"/>
      <c r="E117" s="34">
        <f t="shared" si="17"/>
        <v>94.797799216979257</v>
      </c>
      <c r="F117" s="34">
        <f t="shared" si="18"/>
        <v>-937.74036565360188</v>
      </c>
      <c r="G117" s="35">
        <f t="shared" si="19"/>
        <v>16899.694790565798</v>
      </c>
      <c r="H117" s="35">
        <f t="shared" si="14"/>
        <v>-4216.4738502461669</v>
      </c>
      <c r="I117" s="36">
        <f t="shared" si="15"/>
        <v>12683.220940319632</v>
      </c>
      <c r="K117" s="16">
        <f t="shared" si="20"/>
        <v>937.74036565360188</v>
      </c>
      <c r="L117" s="16">
        <f t="shared" si="21"/>
        <v>842.94256643662266</v>
      </c>
      <c r="M117" s="16">
        <f t="shared" si="22"/>
        <v>94.797799216979229</v>
      </c>
      <c r="N117" s="16">
        <f t="shared" si="23"/>
        <v>13315.849336430316</v>
      </c>
      <c r="O117" s="39">
        <f t="shared" si="24"/>
        <v>8.5430043691731128E-2</v>
      </c>
      <c r="P117" s="14">
        <f t="shared" si="25"/>
        <v>7082.7652430921271</v>
      </c>
      <c r="Q117" s="40">
        <f t="shared" si="26"/>
        <v>9.425E-2</v>
      </c>
      <c r="R117" s="14">
        <f t="shared" si="27"/>
        <v>55.629218680119415</v>
      </c>
    </row>
    <row r="118" spans="1:18" ht="14.4" customHeight="1" outlineLevel="1" x14ac:dyDescent="0.3">
      <c r="A118" s="25">
        <v>102</v>
      </c>
      <c r="B118" s="20">
        <v>48731</v>
      </c>
      <c r="C118" s="10">
        <f t="shared" si="16"/>
        <v>2033</v>
      </c>
      <c r="D118" s="34"/>
      <c r="E118" s="34">
        <f t="shared" si="17"/>
        <v>90.294009923615462</v>
      </c>
      <c r="F118" s="34">
        <f t="shared" si="18"/>
        <v>-937.74036565360188</v>
      </c>
      <c r="G118" s="35">
        <f t="shared" si="19"/>
        <v>16052.24843483581</v>
      </c>
      <c r="H118" s="35">
        <f t="shared" si="14"/>
        <v>-4005.0359844915347</v>
      </c>
      <c r="I118" s="36">
        <f t="shared" si="15"/>
        <v>12047.212450344276</v>
      </c>
      <c r="K118" s="16">
        <f t="shared" si="20"/>
        <v>937.74036565360188</v>
      </c>
      <c r="L118" s="16">
        <f t="shared" si="21"/>
        <v>847.44635572998641</v>
      </c>
      <c r="M118" s="16">
        <f t="shared" si="22"/>
        <v>90.294009923615477</v>
      </c>
      <c r="N118" s="16">
        <f t="shared" si="23"/>
        <v>12683.220940319632</v>
      </c>
      <c r="O118" s="39">
        <f t="shared" si="24"/>
        <v>8.5430043691731156E-2</v>
      </c>
      <c r="P118" s="14">
        <f t="shared" si="25"/>
        <v>6746.2671119885299</v>
      </c>
      <c r="Q118" s="40">
        <f t="shared" si="26"/>
        <v>9.425E-2</v>
      </c>
      <c r="R118" s="14">
        <f t="shared" si="27"/>
        <v>52.986306275409909</v>
      </c>
    </row>
    <row r="119" spans="1:18" ht="14.4" customHeight="1" outlineLevel="1" x14ac:dyDescent="0.3">
      <c r="A119" s="25">
        <v>103</v>
      </c>
      <c r="B119" s="20">
        <v>48761</v>
      </c>
      <c r="C119" s="10">
        <f t="shared" si="16"/>
        <v>2033</v>
      </c>
      <c r="D119" s="34"/>
      <c r="E119" s="34">
        <f t="shared" si="17"/>
        <v>85.766157166373233</v>
      </c>
      <c r="F119" s="34">
        <f t="shared" si="18"/>
        <v>-937.74036565360188</v>
      </c>
      <c r="G119" s="35">
        <f t="shared" si="19"/>
        <v>15200.274226348582</v>
      </c>
      <c r="H119" s="35">
        <f t="shared" si="14"/>
        <v>-3792.4684194739712</v>
      </c>
      <c r="I119" s="36">
        <f t="shared" si="15"/>
        <v>11407.80580687461</v>
      </c>
      <c r="K119" s="16">
        <f t="shared" si="20"/>
        <v>937.74036565360188</v>
      </c>
      <c r="L119" s="16">
        <f t="shared" si="21"/>
        <v>851.97420848722868</v>
      </c>
      <c r="M119" s="16">
        <f t="shared" si="22"/>
        <v>85.766157166373205</v>
      </c>
      <c r="N119" s="16">
        <f t="shared" si="23"/>
        <v>12047.212450344276</v>
      </c>
      <c r="O119" s="39">
        <f t="shared" si="24"/>
        <v>8.5430043691731114E-2</v>
      </c>
      <c r="P119" s="14">
        <f t="shared" si="25"/>
        <v>6407.9710924635319</v>
      </c>
      <c r="Q119" s="40">
        <f t="shared" si="26"/>
        <v>9.425E-2</v>
      </c>
      <c r="R119" s="14">
        <f t="shared" si="27"/>
        <v>50.329272955390657</v>
      </c>
    </row>
    <row r="120" spans="1:18" ht="14.4" customHeight="1" outlineLevel="1" x14ac:dyDescent="0.3">
      <c r="A120" s="25">
        <v>104</v>
      </c>
      <c r="B120" s="20">
        <v>48792</v>
      </c>
      <c r="C120" s="10">
        <f t="shared" si="16"/>
        <v>2033</v>
      </c>
      <c r="D120" s="34"/>
      <c r="E120" s="34">
        <f t="shared" si="17"/>
        <v>81.214112375673523</v>
      </c>
      <c r="F120" s="34">
        <f t="shared" si="18"/>
        <v>-937.74036565360188</v>
      </c>
      <c r="G120" s="35">
        <f t="shared" si="19"/>
        <v>14343.747973070653</v>
      </c>
      <c r="H120" s="35">
        <f t="shared" si="14"/>
        <v>-3578.7651192811277</v>
      </c>
      <c r="I120" s="36">
        <f t="shared" si="15"/>
        <v>10764.982853789525</v>
      </c>
      <c r="K120" s="16">
        <f t="shared" si="20"/>
        <v>937.74036565360188</v>
      </c>
      <c r="L120" s="16">
        <f t="shared" si="21"/>
        <v>856.52625327792839</v>
      </c>
      <c r="M120" s="16">
        <f t="shared" si="22"/>
        <v>81.214112375673494</v>
      </c>
      <c r="N120" s="16">
        <f t="shared" si="23"/>
        <v>11407.80580687461</v>
      </c>
      <c r="O120" s="39">
        <f t="shared" si="24"/>
        <v>8.5430043691731128E-2</v>
      </c>
      <c r="P120" s="14">
        <f t="shared" si="25"/>
        <v>6067.8675785119985</v>
      </c>
      <c r="Q120" s="40">
        <f t="shared" si="26"/>
        <v>9.425E-2</v>
      </c>
      <c r="R120" s="14">
        <f t="shared" si="27"/>
        <v>47.658043272896322</v>
      </c>
    </row>
    <row r="121" spans="1:18" ht="14.4" customHeight="1" outlineLevel="1" x14ac:dyDescent="0.3">
      <c r="A121" s="25">
        <v>105</v>
      </c>
      <c r="B121" s="20">
        <v>48823</v>
      </c>
      <c r="C121" s="10">
        <f t="shared" si="16"/>
        <v>2033</v>
      </c>
      <c r="D121" s="34"/>
      <c r="E121" s="34">
        <f t="shared" si="17"/>
        <v>76.637746294997967</v>
      </c>
      <c r="F121" s="34">
        <f t="shared" si="18"/>
        <v>-937.74036565360188</v>
      </c>
      <c r="G121" s="35">
        <f t="shared" si="19"/>
        <v>13482.645353712049</v>
      </c>
      <c r="H121" s="35">
        <f t="shared" si="14"/>
        <v>-3363.9200157511564</v>
      </c>
      <c r="I121" s="36">
        <f t="shared" si="15"/>
        <v>10118.725337960892</v>
      </c>
      <c r="K121" s="16">
        <f t="shared" si="20"/>
        <v>937.74036565360188</v>
      </c>
      <c r="L121" s="16">
        <f t="shared" si="21"/>
        <v>861.10261935860387</v>
      </c>
      <c r="M121" s="16">
        <f t="shared" si="22"/>
        <v>76.63774629499801</v>
      </c>
      <c r="N121" s="16">
        <f t="shared" si="23"/>
        <v>10764.982853789525</v>
      </c>
      <c r="O121" s="39">
        <f t="shared" si="24"/>
        <v>8.5430043691731183E-2</v>
      </c>
      <c r="P121" s="14">
        <f t="shared" si="25"/>
        <v>5725.9469128045093</v>
      </c>
      <c r="Q121" s="40">
        <f t="shared" si="26"/>
        <v>9.425E-2</v>
      </c>
      <c r="R121" s="14">
        <f t="shared" si="27"/>
        <v>44.972541377652085</v>
      </c>
    </row>
    <row r="122" spans="1:18" ht="14.4" customHeight="1" outlineLevel="1" x14ac:dyDescent="0.3">
      <c r="A122" s="25">
        <v>106</v>
      </c>
      <c r="B122" s="20">
        <v>48853</v>
      </c>
      <c r="C122" s="10">
        <f t="shared" si="16"/>
        <v>2033</v>
      </c>
      <c r="D122" s="34"/>
      <c r="E122" s="34">
        <f t="shared" si="17"/>
        <v>72.036928977218835</v>
      </c>
      <c r="F122" s="34">
        <f t="shared" si="18"/>
        <v>-937.74036565360188</v>
      </c>
      <c r="G122" s="35">
        <f t="shared" si="19"/>
        <v>12616.941917035665</v>
      </c>
      <c r="H122" s="35">
        <f t="shared" si="14"/>
        <v>-3147.9270083003985</v>
      </c>
      <c r="I122" s="36">
        <f t="shared" si="15"/>
        <v>9469.0149087352656</v>
      </c>
      <c r="K122" s="16">
        <f t="shared" si="20"/>
        <v>937.74036565360188</v>
      </c>
      <c r="L122" s="16">
        <f t="shared" si="21"/>
        <v>865.70343667638303</v>
      </c>
      <c r="M122" s="16">
        <f t="shared" si="22"/>
        <v>72.036928977218849</v>
      </c>
      <c r="N122" s="16">
        <f t="shared" si="23"/>
        <v>10118.725337960892</v>
      </c>
      <c r="O122" s="39">
        <f t="shared" si="24"/>
        <v>8.5430043691731156E-2</v>
      </c>
      <c r="P122" s="14">
        <f t="shared" si="25"/>
        <v>5382.1993864131382</v>
      </c>
      <c r="Q122" s="40">
        <f t="shared" si="26"/>
        <v>9.425E-2</v>
      </c>
      <c r="R122" s="14">
        <f t="shared" si="27"/>
        <v>42.272691014119857</v>
      </c>
    </row>
    <row r="123" spans="1:18" ht="14.4" customHeight="1" outlineLevel="1" x14ac:dyDescent="0.3">
      <c r="A123" s="25">
        <v>107</v>
      </c>
      <c r="B123" s="20">
        <v>48884</v>
      </c>
      <c r="C123" s="10">
        <f t="shared" si="16"/>
        <v>2033</v>
      </c>
      <c r="D123" s="34"/>
      <c r="E123" s="34">
        <f t="shared" si="17"/>
        <v>67.41152978090895</v>
      </c>
      <c r="F123" s="34">
        <f t="shared" si="18"/>
        <v>-937.74036565360188</v>
      </c>
      <c r="G123" s="35">
        <f t="shared" si="19"/>
        <v>11746.613081162972</v>
      </c>
      <c r="H123" s="35">
        <f t="shared" si="14"/>
        <v>-2930.7799637501616</v>
      </c>
      <c r="I123" s="36">
        <f t="shared" si="15"/>
        <v>8815.8331174128107</v>
      </c>
      <c r="K123" s="16">
        <f t="shared" si="20"/>
        <v>937.74036565360188</v>
      </c>
      <c r="L123" s="16">
        <f t="shared" si="21"/>
        <v>870.32883587269293</v>
      </c>
      <c r="M123" s="16">
        <f t="shared" si="22"/>
        <v>67.41152978090895</v>
      </c>
      <c r="N123" s="16">
        <f t="shared" si="23"/>
        <v>9469.0149087352656</v>
      </c>
      <c r="O123" s="39">
        <f t="shared" si="24"/>
        <v>8.5430043691731156E-2</v>
      </c>
      <c r="P123" s="14">
        <f t="shared" si="25"/>
        <v>5036.6152385357673</v>
      </c>
      <c r="Q123" s="40">
        <f t="shared" si="26"/>
        <v>9.425E-2</v>
      </c>
      <c r="R123" s="14">
        <f t="shared" si="27"/>
        <v>39.558415519333003</v>
      </c>
    </row>
    <row r="124" spans="1:18" ht="14.4" customHeight="1" outlineLevel="1" x14ac:dyDescent="0.3">
      <c r="A124" s="25">
        <v>108</v>
      </c>
      <c r="B124" s="20">
        <v>48914</v>
      </c>
      <c r="C124" s="10">
        <f t="shared" si="16"/>
        <v>2033</v>
      </c>
      <c r="D124" s="34"/>
      <c r="E124" s="34">
        <f t="shared" si="17"/>
        <v>62.76141736663223</v>
      </c>
      <c r="F124" s="34">
        <f t="shared" si="18"/>
        <v>-937.74036565360188</v>
      </c>
      <c r="G124" s="35">
        <f t="shared" si="19"/>
        <v>10871.634132876001</v>
      </c>
      <c r="H124" s="35">
        <f t="shared" si="14"/>
        <v>-2712.472716152562</v>
      </c>
      <c r="I124" s="36">
        <f t="shared" si="15"/>
        <v>8159.1614167234384</v>
      </c>
      <c r="J124" s="38"/>
      <c r="K124" s="16">
        <f t="shared" si="20"/>
        <v>937.74036565360188</v>
      </c>
      <c r="L124" s="16">
        <f t="shared" si="21"/>
        <v>874.97894828696963</v>
      </c>
      <c r="M124" s="16">
        <f t="shared" si="22"/>
        <v>62.761417366632259</v>
      </c>
      <c r="N124" s="16">
        <f t="shared" si="23"/>
        <v>8815.8331174128107</v>
      </c>
      <c r="O124" s="39">
        <f t="shared" si="24"/>
        <v>8.5430043691731183E-2</v>
      </c>
      <c r="P124" s="14">
        <f t="shared" si="25"/>
        <v>4689.184656218923</v>
      </c>
      <c r="Q124" s="40">
        <f t="shared" si="26"/>
        <v>9.425E-2</v>
      </c>
      <c r="R124" s="14">
        <f t="shared" si="27"/>
        <v>36.829637820719462</v>
      </c>
    </row>
    <row r="125" spans="1:18" ht="14.4" customHeight="1" outlineLevel="1" x14ac:dyDescent="0.3">
      <c r="A125" s="25">
        <v>109</v>
      </c>
      <c r="B125" s="20">
        <v>48945</v>
      </c>
      <c r="C125" s="10">
        <f t="shared" si="16"/>
        <v>2034</v>
      </c>
      <c r="D125" s="34"/>
      <c r="E125" s="34">
        <f t="shared" si="17"/>
        <v>58.086459693214195</v>
      </c>
      <c r="F125" s="34">
        <f t="shared" si="18"/>
        <v>-937.74036565360188</v>
      </c>
      <c r="G125" s="35">
        <f t="shared" si="19"/>
        <v>9991.9802269156116</v>
      </c>
      <c r="H125" s="35">
        <f t="shared" si="14"/>
        <v>-2492.9990666154449</v>
      </c>
      <c r="I125" s="36">
        <f t="shared" si="15"/>
        <v>7498.9811603001672</v>
      </c>
      <c r="K125" s="16">
        <f t="shared" si="20"/>
        <v>937.74036565360188</v>
      </c>
      <c r="L125" s="16">
        <f t="shared" si="21"/>
        <v>879.65390596038765</v>
      </c>
      <c r="M125" s="16">
        <f t="shared" si="22"/>
        <v>58.086459693214238</v>
      </c>
      <c r="N125" s="16">
        <f t="shared" si="23"/>
        <v>8159.1614167234384</v>
      </c>
      <c r="O125" s="39">
        <f t="shared" si="24"/>
        <v>8.5430043691731211E-2</v>
      </c>
      <c r="P125" s="14">
        <f t="shared" si="25"/>
        <v>4339.8977740791379</v>
      </c>
      <c r="Q125" s="40">
        <f t="shared" si="26"/>
        <v>9.425E-2</v>
      </c>
      <c r="R125" s="14">
        <f t="shared" si="27"/>
        <v>34.086280433913231</v>
      </c>
    </row>
    <row r="126" spans="1:18" ht="14.4" customHeight="1" outlineLevel="1" x14ac:dyDescent="0.3">
      <c r="A126" s="25">
        <v>110</v>
      </c>
      <c r="B126" s="20">
        <v>48976</v>
      </c>
      <c r="C126" s="10">
        <f t="shared" si="16"/>
        <v>2034</v>
      </c>
      <c r="D126" s="34"/>
      <c r="E126" s="34">
        <f t="shared" si="17"/>
        <v>53.386524013992663</v>
      </c>
      <c r="F126" s="34">
        <f t="shared" si="18"/>
        <v>-937.74036565360188</v>
      </c>
      <c r="G126" s="35">
        <f t="shared" si="19"/>
        <v>9107.6263852760021</v>
      </c>
      <c r="H126" s="35">
        <f t="shared" si="14"/>
        <v>-2272.3527831263627</v>
      </c>
      <c r="I126" s="36">
        <f t="shared" si="15"/>
        <v>6835.2736021496394</v>
      </c>
      <c r="K126" s="16">
        <f t="shared" si="20"/>
        <v>937.74036565360188</v>
      </c>
      <c r="L126" s="16">
        <f t="shared" si="21"/>
        <v>884.35384163960919</v>
      </c>
      <c r="M126" s="16">
        <f t="shared" si="22"/>
        <v>53.386524013992698</v>
      </c>
      <c r="N126" s="16">
        <f t="shared" si="23"/>
        <v>7498.9811603001672</v>
      </c>
      <c r="O126" s="39">
        <f t="shared" si="24"/>
        <v>8.5430043691731197E-2</v>
      </c>
      <c r="P126" s="14">
        <f t="shared" si="25"/>
        <v>3988.7446740228179</v>
      </c>
      <c r="Q126" s="40">
        <f t="shared" si="26"/>
        <v>9.425E-2</v>
      </c>
      <c r="R126" s="14">
        <f t="shared" si="27"/>
        <v>31.328265460554217</v>
      </c>
    </row>
    <row r="127" spans="1:18" ht="14.4" customHeight="1" outlineLevel="1" x14ac:dyDescent="0.3">
      <c r="A127" s="25">
        <v>111</v>
      </c>
      <c r="B127" s="20">
        <v>49004</v>
      </c>
      <c r="C127" s="10">
        <f t="shared" si="16"/>
        <v>2034</v>
      </c>
      <c r="D127" s="34"/>
      <c r="E127" s="34">
        <f t="shared" si="17"/>
        <v>48.66147687304835</v>
      </c>
      <c r="F127" s="34">
        <f t="shared" si="18"/>
        <v>-937.74036565360188</v>
      </c>
      <c r="G127" s="35">
        <f t="shared" si="19"/>
        <v>8218.5474964954483</v>
      </c>
      <c r="H127" s="35">
        <f t="shared" si="14"/>
        <v>-2050.5276003756144</v>
      </c>
      <c r="I127" s="36">
        <f t="shared" si="15"/>
        <v>6168.0198961198339</v>
      </c>
      <c r="K127" s="16">
        <f t="shared" si="20"/>
        <v>937.74036565360188</v>
      </c>
      <c r="L127" s="16">
        <f t="shared" si="21"/>
        <v>889.07888878055348</v>
      </c>
      <c r="M127" s="16">
        <f t="shared" si="22"/>
        <v>48.6614768730484</v>
      </c>
      <c r="N127" s="16">
        <f t="shared" si="23"/>
        <v>6835.2736021496394</v>
      </c>
      <c r="O127" s="39">
        <f t="shared" si="24"/>
        <v>8.5430043691731239E-2</v>
      </c>
      <c r="P127" s="14">
        <f t="shared" si="25"/>
        <v>3635.7153849646174</v>
      </c>
      <c r="Q127" s="40">
        <f t="shared" si="26"/>
        <v>9.425E-2</v>
      </c>
      <c r="R127" s="14">
        <f t="shared" si="27"/>
        <v>28.555514586076267</v>
      </c>
    </row>
    <row r="128" spans="1:18" ht="14.4" customHeight="1" outlineLevel="1" x14ac:dyDescent="0.3">
      <c r="A128" s="25">
        <v>112</v>
      </c>
      <c r="B128" s="20">
        <v>49035</v>
      </c>
      <c r="C128" s="10">
        <f t="shared" si="16"/>
        <v>2034</v>
      </c>
      <c r="D128" s="34"/>
      <c r="E128" s="34">
        <f t="shared" si="17"/>
        <v>43.911184101415365</v>
      </c>
      <c r="F128" s="34">
        <f t="shared" si="18"/>
        <v>-937.74036565360188</v>
      </c>
      <c r="G128" s="35">
        <f t="shared" si="19"/>
        <v>7324.7183149432612</v>
      </c>
      <c r="H128" s="35">
        <f t="shared" si="14"/>
        <v>-1827.5172195783437</v>
      </c>
      <c r="I128" s="36">
        <f t="shared" si="15"/>
        <v>5497.2010953649178</v>
      </c>
      <c r="K128" s="16">
        <f t="shared" si="20"/>
        <v>937.74036565360188</v>
      </c>
      <c r="L128" s="16">
        <f t="shared" si="21"/>
        <v>893.82918155218647</v>
      </c>
      <c r="M128" s="16">
        <f t="shared" si="22"/>
        <v>43.911184101415415</v>
      </c>
      <c r="N128" s="16">
        <f t="shared" si="23"/>
        <v>6168.0198961198339</v>
      </c>
      <c r="O128" s="39">
        <f t="shared" si="24"/>
        <v>8.5430043691731239E-2</v>
      </c>
      <c r="P128" s="14">
        <f t="shared" si="25"/>
        <v>3280.7998825443074</v>
      </c>
      <c r="Q128" s="40">
        <f t="shared" si="26"/>
        <v>9.425E-2</v>
      </c>
      <c r="R128" s="14">
        <f t="shared" si="27"/>
        <v>25.767949077483411</v>
      </c>
    </row>
    <row r="129" spans="1:18" ht="14.4" customHeight="1" outlineLevel="1" x14ac:dyDescent="0.3">
      <c r="A129" s="25">
        <v>113</v>
      </c>
      <c r="B129" s="20">
        <v>49065</v>
      </c>
      <c r="C129" s="10">
        <f t="shared" si="16"/>
        <v>2034</v>
      </c>
      <c r="D129" s="34"/>
      <c r="E129" s="34">
        <f t="shared" si="17"/>
        <v>39.135510813271438</v>
      </c>
      <c r="F129" s="34">
        <f t="shared" si="18"/>
        <v>-937.74036565360188</v>
      </c>
      <c r="G129" s="35">
        <f t="shared" si="19"/>
        <v>6426.1134601029307</v>
      </c>
      <c r="H129" s="35">
        <f t="shared" si="14"/>
        <v>-1603.3153082956812</v>
      </c>
      <c r="I129" s="36">
        <f t="shared" si="15"/>
        <v>4822.7981518072493</v>
      </c>
      <c r="K129" s="16">
        <f t="shared" si="20"/>
        <v>937.74036565360188</v>
      </c>
      <c r="L129" s="16">
        <f t="shared" si="21"/>
        <v>898.6048548403304</v>
      </c>
      <c r="M129" s="16">
        <f t="shared" si="22"/>
        <v>39.13551081327148</v>
      </c>
      <c r="N129" s="16">
        <f t="shared" si="23"/>
        <v>5497.2010953649178</v>
      </c>
      <c r="O129" s="39">
        <f t="shared" si="24"/>
        <v>8.5430043691731239E-2</v>
      </c>
      <c r="P129" s="14">
        <f t="shared" si="25"/>
        <v>2923.9880888421289</v>
      </c>
      <c r="Q129" s="40">
        <f t="shared" si="26"/>
        <v>9.425E-2</v>
      </c>
      <c r="R129" s="14">
        <f t="shared" si="27"/>
        <v>22.965489781114218</v>
      </c>
    </row>
    <row r="130" spans="1:18" ht="14.4" customHeight="1" outlineLevel="1" x14ac:dyDescent="0.3">
      <c r="A130" s="25">
        <v>114</v>
      </c>
      <c r="B130" s="20">
        <v>49096</v>
      </c>
      <c r="C130" s="10">
        <f t="shared" si="16"/>
        <v>2034</v>
      </c>
      <c r="D130" s="34"/>
      <c r="E130" s="34">
        <f t="shared" si="17"/>
        <v>34.33432140210779</v>
      </c>
      <c r="F130" s="34">
        <f t="shared" si="18"/>
        <v>-937.74036565360188</v>
      </c>
      <c r="G130" s="35">
        <f t="shared" si="19"/>
        <v>5522.707415851437</v>
      </c>
      <c r="H130" s="35">
        <f t="shared" si="14"/>
        <v>-1377.9155002549335</v>
      </c>
      <c r="I130" s="36">
        <f t="shared" si="15"/>
        <v>4144.7919155965037</v>
      </c>
      <c r="K130" s="16">
        <f t="shared" si="20"/>
        <v>937.74036565360188</v>
      </c>
      <c r="L130" s="16">
        <f t="shared" si="21"/>
        <v>903.40604425149411</v>
      </c>
      <c r="M130" s="16">
        <f t="shared" si="22"/>
        <v>34.334321402107776</v>
      </c>
      <c r="N130" s="16">
        <f t="shared" si="23"/>
        <v>4822.7981518072493</v>
      </c>
      <c r="O130" s="39">
        <f t="shared" si="24"/>
        <v>8.54300436917311E-2</v>
      </c>
      <c r="P130" s="14">
        <f t="shared" si="25"/>
        <v>2565.2698720926305</v>
      </c>
      <c r="Q130" s="40">
        <f t="shared" si="26"/>
        <v>9.425E-2</v>
      </c>
      <c r="R130" s="14">
        <f t="shared" si="27"/>
        <v>20.148057120394203</v>
      </c>
    </row>
    <row r="131" spans="1:18" ht="14.4" customHeight="1" outlineLevel="1" x14ac:dyDescent="0.3">
      <c r="A131" s="25">
        <v>115</v>
      </c>
      <c r="B131" s="20">
        <v>49126</v>
      </c>
      <c r="C131" s="10">
        <f t="shared" si="16"/>
        <v>2034</v>
      </c>
      <c r="D131" s="34"/>
      <c r="E131" s="34">
        <f t="shared" si="17"/>
        <v>29.507479536878609</v>
      </c>
      <c r="F131" s="34">
        <f t="shared" si="18"/>
        <v>-937.74036565360188</v>
      </c>
      <c r="G131" s="35">
        <f t="shared" si="19"/>
        <v>4614.4745297347135</v>
      </c>
      <c r="H131" s="35">
        <f t="shared" si="14"/>
        <v>-1151.311395168811</v>
      </c>
      <c r="I131" s="36">
        <f t="shared" si="15"/>
        <v>3463.1631345659025</v>
      </c>
      <c r="K131" s="16">
        <f t="shared" si="20"/>
        <v>937.74036565360188</v>
      </c>
      <c r="L131" s="16">
        <f t="shared" si="21"/>
        <v>908.23288611672331</v>
      </c>
      <c r="M131" s="16">
        <f t="shared" si="22"/>
        <v>29.507479536878577</v>
      </c>
      <c r="N131" s="16">
        <f t="shared" si="23"/>
        <v>4144.7919155965037</v>
      </c>
      <c r="O131" s="39">
        <f t="shared" si="24"/>
        <v>8.5430043691731045E-2</v>
      </c>
      <c r="P131" s="14">
        <f t="shared" si="25"/>
        <v>2204.6350463969729</v>
      </c>
      <c r="Q131" s="40">
        <f t="shared" si="26"/>
        <v>9.425E-2</v>
      </c>
      <c r="R131" s="14">
        <f t="shared" si="27"/>
        <v>17.315571093576224</v>
      </c>
    </row>
    <row r="132" spans="1:18" ht="14.4" customHeight="1" outlineLevel="1" x14ac:dyDescent="0.3">
      <c r="A132" s="25">
        <v>116</v>
      </c>
      <c r="B132" s="20">
        <v>49157</v>
      </c>
      <c r="C132" s="10">
        <f t="shared" si="16"/>
        <v>2034</v>
      </c>
      <c r="D132" s="34"/>
      <c r="E132" s="34">
        <f t="shared" si="17"/>
        <v>24.654848158129802</v>
      </c>
      <c r="F132" s="34">
        <f t="shared" si="18"/>
        <v>-937.74036565360188</v>
      </c>
      <c r="G132" s="35">
        <f t="shared" si="19"/>
        <v>3701.3890122392413</v>
      </c>
      <c r="H132" s="35">
        <f t="shared" si="14"/>
        <v>-923.49655855369076</v>
      </c>
      <c r="I132" s="36">
        <f t="shared" si="15"/>
        <v>2777.8924536855507</v>
      </c>
      <c r="K132" s="16">
        <f t="shared" si="20"/>
        <v>937.74036565360188</v>
      </c>
      <c r="L132" s="16">
        <f t="shared" si="21"/>
        <v>913.08551749547212</v>
      </c>
      <c r="M132" s="16">
        <f t="shared" si="22"/>
        <v>24.654848158129766</v>
      </c>
      <c r="N132" s="16">
        <f t="shared" si="23"/>
        <v>3463.1631345659025</v>
      </c>
      <c r="O132" s="39">
        <f t="shared" si="24"/>
        <v>8.5430043691731017E-2</v>
      </c>
      <c r="P132" s="14">
        <f t="shared" si="25"/>
        <v>1842.0733714336977</v>
      </c>
      <c r="Q132" s="40">
        <f t="shared" si="26"/>
        <v>9.425E-2</v>
      </c>
      <c r="R132" s="14">
        <f t="shared" si="27"/>
        <v>14.467951271468834</v>
      </c>
    </row>
    <row r="133" spans="1:18" ht="14.4" customHeight="1" outlineLevel="1" x14ac:dyDescent="0.3">
      <c r="A133" s="25">
        <v>117</v>
      </c>
      <c r="B133" s="20">
        <v>49188</v>
      </c>
      <c r="C133" s="10">
        <f t="shared" si="16"/>
        <v>2034</v>
      </c>
      <c r="D133" s="34"/>
      <c r="E133" s="34">
        <f t="shared" si="17"/>
        <v>19.776289474107234</v>
      </c>
      <c r="F133" s="34">
        <f t="shared" si="18"/>
        <v>-937.74036565360188</v>
      </c>
      <c r="G133" s="35">
        <f t="shared" si="19"/>
        <v>2783.4249360597469</v>
      </c>
      <c r="H133" s="35">
        <f t="shared" si="14"/>
        <v>-694.46452154690689</v>
      </c>
      <c r="I133" s="36">
        <f t="shared" si="15"/>
        <v>2088.9604145128401</v>
      </c>
      <c r="K133" s="16">
        <f t="shared" si="20"/>
        <v>937.74036565360188</v>
      </c>
      <c r="L133" s="16">
        <f t="shared" si="21"/>
        <v>917.96407617949467</v>
      </c>
      <c r="M133" s="16">
        <f t="shared" si="22"/>
        <v>19.776289474107216</v>
      </c>
      <c r="N133" s="16">
        <f t="shared" si="23"/>
        <v>2777.8924536855507</v>
      </c>
      <c r="O133" s="39">
        <f t="shared" si="24"/>
        <v>8.5430043691731058E-2</v>
      </c>
      <c r="P133" s="14">
        <f t="shared" si="25"/>
        <v>1477.5745521679505</v>
      </c>
      <c r="Q133" s="40">
        <f t="shared" si="26"/>
        <v>9.425E-2</v>
      </c>
      <c r="R133" s="14">
        <f t="shared" si="27"/>
        <v>11.605116795152446</v>
      </c>
    </row>
    <row r="134" spans="1:18" ht="14.4" customHeight="1" outlineLevel="1" x14ac:dyDescent="0.3">
      <c r="A134" s="25">
        <v>118</v>
      </c>
      <c r="B134" s="20">
        <v>49218</v>
      </c>
      <c r="C134" s="10">
        <f t="shared" si="16"/>
        <v>2034</v>
      </c>
      <c r="D134" s="34"/>
      <c r="E134" s="34">
        <f t="shared" si="17"/>
        <v>14.871664956844061</v>
      </c>
      <c r="F134" s="34">
        <f t="shared" si="18"/>
        <v>-937.74036565360188</v>
      </c>
      <c r="G134" s="35">
        <f t="shared" si="19"/>
        <v>1860.5562353629891</v>
      </c>
      <c r="H134" s="35">
        <f t="shared" si="14"/>
        <v>-464.20878072306579</v>
      </c>
      <c r="I134" s="36">
        <f t="shared" si="15"/>
        <v>1396.3474546399234</v>
      </c>
      <c r="K134" s="16">
        <f t="shared" si="20"/>
        <v>937.74036565360188</v>
      </c>
      <c r="L134" s="16">
        <f t="shared" si="21"/>
        <v>922.86870069675786</v>
      </c>
      <c r="M134" s="16">
        <f t="shared" si="22"/>
        <v>14.871664956844029</v>
      </c>
      <c r="N134" s="16">
        <f t="shared" si="23"/>
        <v>2088.9604145128401</v>
      </c>
      <c r="O134" s="39">
        <f t="shared" si="24"/>
        <v>8.5430043691730961E-2</v>
      </c>
      <c r="P134" s="14">
        <f t="shared" si="25"/>
        <v>1111.1282385591517</v>
      </c>
      <c r="Q134" s="40">
        <f t="shared" si="26"/>
        <v>9.425E-2</v>
      </c>
      <c r="R134" s="14">
        <f t="shared" si="27"/>
        <v>8.7269863736833369</v>
      </c>
    </row>
    <row r="135" spans="1:18" ht="14.4" customHeight="1" outlineLevel="1" x14ac:dyDescent="0.3">
      <c r="A135" s="25">
        <v>119</v>
      </c>
      <c r="B135" s="20">
        <v>49249</v>
      </c>
      <c r="C135" s="10">
        <f t="shared" si="16"/>
        <v>2034</v>
      </c>
      <c r="D135" s="34"/>
      <c r="E135" s="34">
        <f t="shared" si="17"/>
        <v>9.9408353382271848</v>
      </c>
      <c r="F135" s="34">
        <f t="shared" si="18"/>
        <v>-937.74036565360188</v>
      </c>
      <c r="G135" s="35">
        <f t="shared" si="19"/>
        <v>932.75670504761433</v>
      </c>
      <c r="H135" s="35">
        <f t="shared" si="14"/>
        <v>-232.72279790937978</v>
      </c>
      <c r="I135" s="36">
        <f t="shared" si="15"/>
        <v>700.03390713823455</v>
      </c>
      <c r="K135" s="16">
        <f t="shared" si="20"/>
        <v>937.74036565360188</v>
      </c>
      <c r="L135" s="16">
        <f t="shared" si="21"/>
        <v>927.79953031537468</v>
      </c>
      <c r="M135" s="16">
        <f t="shared" si="22"/>
        <v>9.9408353382272026</v>
      </c>
      <c r="N135" s="16">
        <f t="shared" si="23"/>
        <v>1396.3474546399234</v>
      </c>
      <c r="O135" s="39">
        <f t="shared" si="24"/>
        <v>8.5430043691731294E-2</v>
      </c>
      <c r="P135" s="14">
        <f t="shared" si="25"/>
        <v>742.72402526710323</v>
      </c>
      <c r="Q135" s="40">
        <f t="shared" si="26"/>
        <v>9.425E-2</v>
      </c>
      <c r="R135" s="14">
        <f t="shared" si="27"/>
        <v>5.8334782817853741</v>
      </c>
    </row>
    <row r="136" spans="1:18" ht="14.4" customHeight="1" outlineLevel="1" x14ac:dyDescent="0.3">
      <c r="A136" s="25">
        <v>120</v>
      </c>
      <c r="B136" s="20">
        <v>49279</v>
      </c>
      <c r="C136" s="10">
        <f t="shared" si="16"/>
        <v>2034</v>
      </c>
      <c r="D136" s="34"/>
      <c r="E136" s="34">
        <f t="shared" si="17"/>
        <v>4.9836606060427195</v>
      </c>
      <c r="F136" s="34">
        <f t="shared" si="18"/>
        <v>-937.74036565360188</v>
      </c>
      <c r="G136" s="35">
        <f t="shared" si="19"/>
        <v>5.5138116294983774E-11</v>
      </c>
      <c r="H136" s="35">
        <f t="shared" si="14"/>
        <v>-1.3756960015598451E-11</v>
      </c>
      <c r="I136" s="36">
        <f t="shared" si="15"/>
        <v>4.1381156279385323E-11</v>
      </c>
      <c r="J136" s="38"/>
      <c r="K136" s="16">
        <f t="shared" si="20"/>
        <v>937.74036565360188</v>
      </c>
      <c r="L136" s="16">
        <f t="shared" si="21"/>
        <v>932.75670504755919</v>
      </c>
      <c r="M136" s="16">
        <f t="shared" si="22"/>
        <v>4.9836606060426902</v>
      </c>
      <c r="N136" s="16">
        <f t="shared" si="23"/>
        <v>700.03390713823455</v>
      </c>
      <c r="O136" s="39">
        <f t="shared" si="24"/>
        <v>8.5430043691730628E-2</v>
      </c>
      <c r="P136" s="14">
        <f t="shared" si="25"/>
        <v>372.35145135652658</v>
      </c>
      <c r="Q136" s="40">
        <f t="shared" si="26"/>
        <v>9.425E-2</v>
      </c>
      <c r="R136" s="14">
        <f t="shared" si="27"/>
        <v>2.9245103575293858</v>
      </c>
    </row>
    <row r="137" spans="1:18" x14ac:dyDescent="0.3">
      <c r="B137" s="11" t="s">
        <v>43</v>
      </c>
      <c r="C137" s="11"/>
      <c r="D137" s="34"/>
      <c r="E137" s="35">
        <f>SUM(E17:E136)</f>
        <v>29615.118784312523</v>
      </c>
      <c r="F137" s="35">
        <f>SUM(F17:F136)</f>
        <v>-112528.84387843242</v>
      </c>
      <c r="G137" s="35"/>
      <c r="H137" s="35"/>
      <c r="I137" s="35"/>
      <c r="J137" s="43"/>
    </row>
  </sheetData>
  <mergeCells count="1">
    <mergeCell ref="D14:G14"/>
  </mergeCells>
  <pageMargins left="0.7" right="0.7" top="0.75" bottom="0.75" header="0.3" footer="0.3"/>
  <pageSetup firstPageNumber="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7433C-F1F3-4C03-B636-2641F3BAC07A}">
  <dimension ref="A1:R137"/>
  <sheetViews>
    <sheetView workbookViewId="0">
      <pane ySplit="15" topLeftCell="A16" activePane="bottomLeft" state="frozen"/>
      <selection pane="bottomLeft"/>
    </sheetView>
  </sheetViews>
  <sheetFormatPr defaultRowHeight="14.4" outlineLevelRow="1" x14ac:dyDescent="0.3"/>
  <cols>
    <col min="1" max="1" width="4.6640625" style="10" bestFit="1" customWidth="1"/>
    <col min="2" max="3" width="16.5546875" style="10" customWidth="1"/>
    <col min="4" max="4" width="14.6640625" style="10" customWidth="1"/>
    <col min="5" max="5" width="13.5546875" style="10" customWidth="1"/>
    <col min="6" max="6" width="15.33203125" style="10" customWidth="1"/>
    <col min="7" max="7" width="16.44140625" style="13" customWidth="1"/>
    <col min="8" max="8" width="14.44140625" style="13" customWidth="1"/>
    <col min="9" max="9" width="15.88671875" style="10" bestFit="1" customWidth="1"/>
    <col min="10" max="10" width="15.109375" style="10" bestFit="1" customWidth="1"/>
    <col min="11" max="11" width="9.88671875" style="10" bestFit="1" customWidth="1"/>
    <col min="12" max="12" width="12.6640625" style="10" bestFit="1" customWidth="1"/>
    <col min="13" max="13" width="7" style="10" bestFit="1" customWidth="1"/>
    <col min="14" max="14" width="9.88671875" style="10" bestFit="1" customWidth="1"/>
    <col min="15" max="15" width="8.5546875" style="10" bestFit="1" customWidth="1"/>
    <col min="16" max="16" width="11.109375" style="14" bestFit="1" customWidth="1"/>
    <col min="17" max="17" width="7.44140625" style="10" bestFit="1" customWidth="1"/>
    <col min="18" max="18" width="12.6640625" style="14" bestFit="1" customWidth="1"/>
    <col min="19" max="248" width="9.109375" style="10"/>
    <col min="249" max="249" width="4.6640625" style="10" bestFit="1" customWidth="1"/>
    <col min="250" max="250" width="24.33203125" style="10" bestFit="1" customWidth="1"/>
    <col min="251" max="251" width="13.6640625" style="10" customWidth="1"/>
    <col min="252" max="252" width="13.109375" style="10" bestFit="1" customWidth="1"/>
    <col min="253" max="254" width="12.5546875" style="10" bestFit="1" customWidth="1"/>
    <col min="255" max="255" width="14.33203125" style="10" bestFit="1" customWidth="1"/>
    <col min="256" max="256" width="12.5546875" style="10" bestFit="1" customWidth="1"/>
    <col min="257" max="257" width="14.109375" style="10" bestFit="1" customWidth="1"/>
    <col min="258" max="258" width="12.44140625" style="10" bestFit="1" customWidth="1"/>
    <col min="259" max="259" width="15.88671875" style="10" bestFit="1" customWidth="1"/>
    <col min="260" max="260" width="15.109375" style="10" bestFit="1" customWidth="1"/>
    <col min="261" max="261" width="9.88671875" style="10" bestFit="1" customWidth="1"/>
    <col min="262" max="504" width="9.109375" style="10"/>
    <col min="505" max="505" width="4.6640625" style="10" bestFit="1" customWidth="1"/>
    <col min="506" max="506" width="24.33203125" style="10" bestFit="1" customWidth="1"/>
    <col min="507" max="507" width="13.6640625" style="10" customWidth="1"/>
    <col min="508" max="508" width="13.109375" style="10" bestFit="1" customWidth="1"/>
    <col min="509" max="510" width="12.5546875" style="10" bestFit="1" customWidth="1"/>
    <col min="511" max="511" width="14.33203125" style="10" bestFit="1" customWidth="1"/>
    <col min="512" max="512" width="12.5546875" style="10" bestFit="1" customWidth="1"/>
    <col min="513" max="513" width="14.109375" style="10" bestFit="1" customWidth="1"/>
    <col min="514" max="514" width="12.44140625" style="10" bestFit="1" customWidth="1"/>
    <col min="515" max="515" width="15.88671875" style="10" bestFit="1" customWidth="1"/>
    <col min="516" max="516" width="15.109375" style="10" bestFit="1" customWidth="1"/>
    <col min="517" max="517" width="9.88671875" style="10" bestFit="1" customWidth="1"/>
    <col min="518" max="760" width="9.109375" style="10"/>
    <col min="761" max="761" width="4.6640625" style="10" bestFit="1" customWidth="1"/>
    <col min="762" max="762" width="24.33203125" style="10" bestFit="1" customWidth="1"/>
    <col min="763" max="763" width="13.6640625" style="10" customWidth="1"/>
    <col min="764" max="764" width="13.109375" style="10" bestFit="1" customWidth="1"/>
    <col min="765" max="766" width="12.5546875" style="10" bestFit="1" customWidth="1"/>
    <col min="767" max="767" width="14.33203125" style="10" bestFit="1" customWidth="1"/>
    <col min="768" max="768" width="12.5546875" style="10" bestFit="1" customWidth="1"/>
    <col min="769" max="769" width="14.109375" style="10" bestFit="1" customWidth="1"/>
    <col min="770" max="770" width="12.44140625" style="10" bestFit="1" customWidth="1"/>
    <col min="771" max="771" width="15.88671875" style="10" bestFit="1" customWidth="1"/>
    <col min="772" max="772" width="15.109375" style="10" bestFit="1" customWidth="1"/>
    <col min="773" max="773" width="9.88671875" style="10" bestFit="1" customWidth="1"/>
    <col min="774" max="1016" width="9.109375" style="10"/>
    <col min="1017" max="1017" width="4.6640625" style="10" bestFit="1" customWidth="1"/>
    <col min="1018" max="1018" width="24.33203125" style="10" bestFit="1" customWidth="1"/>
    <col min="1019" max="1019" width="13.6640625" style="10" customWidth="1"/>
    <col min="1020" max="1020" width="13.109375" style="10" bestFit="1" customWidth="1"/>
    <col min="1021" max="1022" width="12.5546875" style="10" bestFit="1" customWidth="1"/>
    <col min="1023" max="1023" width="14.33203125" style="10" bestFit="1" customWidth="1"/>
    <col min="1024" max="1024" width="12.5546875" style="10" bestFit="1" customWidth="1"/>
    <col min="1025" max="1025" width="14.109375" style="10" bestFit="1" customWidth="1"/>
    <col min="1026" max="1026" width="12.44140625" style="10" bestFit="1" customWidth="1"/>
    <col min="1027" max="1027" width="15.88671875" style="10" bestFit="1" customWidth="1"/>
    <col min="1028" max="1028" width="15.109375" style="10" bestFit="1" customWidth="1"/>
    <col min="1029" max="1029" width="9.88671875" style="10" bestFit="1" customWidth="1"/>
    <col min="1030" max="1272" width="9.109375" style="10"/>
    <col min="1273" max="1273" width="4.6640625" style="10" bestFit="1" customWidth="1"/>
    <col min="1274" max="1274" width="24.33203125" style="10" bestFit="1" customWidth="1"/>
    <col min="1275" max="1275" width="13.6640625" style="10" customWidth="1"/>
    <col min="1276" max="1276" width="13.109375" style="10" bestFit="1" customWidth="1"/>
    <col min="1277" max="1278" width="12.5546875" style="10" bestFit="1" customWidth="1"/>
    <col min="1279" max="1279" width="14.33203125" style="10" bestFit="1" customWidth="1"/>
    <col min="1280" max="1280" width="12.5546875" style="10" bestFit="1" customWidth="1"/>
    <col min="1281" max="1281" width="14.109375" style="10" bestFit="1" customWidth="1"/>
    <col min="1282" max="1282" width="12.44140625" style="10" bestFit="1" customWidth="1"/>
    <col min="1283" max="1283" width="15.88671875" style="10" bestFit="1" customWidth="1"/>
    <col min="1284" max="1284" width="15.109375" style="10" bestFit="1" customWidth="1"/>
    <col min="1285" max="1285" width="9.88671875" style="10" bestFit="1" customWidth="1"/>
    <col min="1286" max="1528" width="9.109375" style="10"/>
    <col min="1529" max="1529" width="4.6640625" style="10" bestFit="1" customWidth="1"/>
    <col min="1530" max="1530" width="24.33203125" style="10" bestFit="1" customWidth="1"/>
    <col min="1531" max="1531" width="13.6640625" style="10" customWidth="1"/>
    <col min="1532" max="1532" width="13.109375" style="10" bestFit="1" customWidth="1"/>
    <col min="1533" max="1534" width="12.5546875" style="10" bestFit="1" customWidth="1"/>
    <col min="1535" max="1535" width="14.33203125" style="10" bestFit="1" customWidth="1"/>
    <col min="1536" max="1536" width="12.5546875" style="10" bestFit="1" customWidth="1"/>
    <col min="1537" max="1537" width="14.109375" style="10" bestFit="1" customWidth="1"/>
    <col min="1538" max="1538" width="12.44140625" style="10" bestFit="1" customWidth="1"/>
    <col min="1539" max="1539" width="15.88671875" style="10" bestFit="1" customWidth="1"/>
    <col min="1540" max="1540" width="15.109375" style="10" bestFit="1" customWidth="1"/>
    <col min="1541" max="1541" width="9.88671875" style="10" bestFit="1" customWidth="1"/>
    <col min="1542" max="1784" width="9.109375" style="10"/>
    <col min="1785" max="1785" width="4.6640625" style="10" bestFit="1" customWidth="1"/>
    <col min="1786" max="1786" width="24.33203125" style="10" bestFit="1" customWidth="1"/>
    <col min="1787" max="1787" width="13.6640625" style="10" customWidth="1"/>
    <col min="1788" max="1788" width="13.109375" style="10" bestFit="1" customWidth="1"/>
    <col min="1789" max="1790" width="12.5546875" style="10" bestFit="1" customWidth="1"/>
    <col min="1791" max="1791" width="14.33203125" style="10" bestFit="1" customWidth="1"/>
    <col min="1792" max="1792" width="12.5546875" style="10" bestFit="1" customWidth="1"/>
    <col min="1793" max="1793" width="14.109375" style="10" bestFit="1" customWidth="1"/>
    <col min="1794" max="1794" width="12.44140625" style="10" bestFit="1" customWidth="1"/>
    <col min="1795" max="1795" width="15.88671875" style="10" bestFit="1" customWidth="1"/>
    <col min="1796" max="1796" width="15.109375" style="10" bestFit="1" customWidth="1"/>
    <col min="1797" max="1797" width="9.88671875" style="10" bestFit="1" customWidth="1"/>
    <col min="1798" max="2040" width="9.109375" style="10"/>
    <col min="2041" max="2041" width="4.6640625" style="10" bestFit="1" customWidth="1"/>
    <col min="2042" max="2042" width="24.33203125" style="10" bestFit="1" customWidth="1"/>
    <col min="2043" max="2043" width="13.6640625" style="10" customWidth="1"/>
    <col min="2044" max="2044" width="13.109375" style="10" bestFit="1" customWidth="1"/>
    <col min="2045" max="2046" width="12.5546875" style="10" bestFit="1" customWidth="1"/>
    <col min="2047" max="2047" width="14.33203125" style="10" bestFit="1" customWidth="1"/>
    <col min="2048" max="2048" width="12.5546875" style="10" bestFit="1" customWidth="1"/>
    <col min="2049" max="2049" width="14.109375" style="10" bestFit="1" customWidth="1"/>
    <col min="2050" max="2050" width="12.44140625" style="10" bestFit="1" customWidth="1"/>
    <col min="2051" max="2051" width="15.88671875" style="10" bestFit="1" customWidth="1"/>
    <col min="2052" max="2052" width="15.109375" style="10" bestFit="1" customWidth="1"/>
    <col min="2053" max="2053" width="9.88671875" style="10" bestFit="1" customWidth="1"/>
    <col min="2054" max="2296" width="9.109375" style="10"/>
    <col min="2297" max="2297" width="4.6640625" style="10" bestFit="1" customWidth="1"/>
    <col min="2298" max="2298" width="24.33203125" style="10" bestFit="1" customWidth="1"/>
    <col min="2299" max="2299" width="13.6640625" style="10" customWidth="1"/>
    <col min="2300" max="2300" width="13.109375" style="10" bestFit="1" customWidth="1"/>
    <col min="2301" max="2302" width="12.5546875" style="10" bestFit="1" customWidth="1"/>
    <col min="2303" max="2303" width="14.33203125" style="10" bestFit="1" customWidth="1"/>
    <col min="2304" max="2304" width="12.5546875" style="10" bestFit="1" customWidth="1"/>
    <col min="2305" max="2305" width="14.109375" style="10" bestFit="1" customWidth="1"/>
    <col min="2306" max="2306" width="12.44140625" style="10" bestFit="1" customWidth="1"/>
    <col min="2307" max="2307" width="15.88671875" style="10" bestFit="1" customWidth="1"/>
    <col min="2308" max="2308" width="15.109375" style="10" bestFit="1" customWidth="1"/>
    <col min="2309" max="2309" width="9.88671875" style="10" bestFit="1" customWidth="1"/>
    <col min="2310" max="2552" width="9.109375" style="10"/>
    <col min="2553" max="2553" width="4.6640625" style="10" bestFit="1" customWidth="1"/>
    <col min="2554" max="2554" width="24.33203125" style="10" bestFit="1" customWidth="1"/>
    <col min="2555" max="2555" width="13.6640625" style="10" customWidth="1"/>
    <col min="2556" max="2556" width="13.109375" style="10" bestFit="1" customWidth="1"/>
    <col min="2557" max="2558" width="12.5546875" style="10" bestFit="1" customWidth="1"/>
    <col min="2559" max="2559" width="14.33203125" style="10" bestFit="1" customWidth="1"/>
    <col min="2560" max="2560" width="12.5546875" style="10" bestFit="1" customWidth="1"/>
    <col min="2561" max="2561" width="14.109375" style="10" bestFit="1" customWidth="1"/>
    <col min="2562" max="2562" width="12.44140625" style="10" bestFit="1" customWidth="1"/>
    <col min="2563" max="2563" width="15.88671875" style="10" bestFit="1" customWidth="1"/>
    <col min="2564" max="2564" width="15.109375" style="10" bestFit="1" customWidth="1"/>
    <col min="2565" max="2565" width="9.88671875" style="10" bestFit="1" customWidth="1"/>
    <col min="2566" max="2808" width="9.109375" style="10"/>
    <col min="2809" max="2809" width="4.6640625" style="10" bestFit="1" customWidth="1"/>
    <col min="2810" max="2810" width="24.33203125" style="10" bestFit="1" customWidth="1"/>
    <col min="2811" max="2811" width="13.6640625" style="10" customWidth="1"/>
    <col min="2812" max="2812" width="13.109375" style="10" bestFit="1" customWidth="1"/>
    <col min="2813" max="2814" width="12.5546875" style="10" bestFit="1" customWidth="1"/>
    <col min="2815" max="2815" width="14.33203125" style="10" bestFit="1" customWidth="1"/>
    <col min="2816" max="2816" width="12.5546875" style="10" bestFit="1" customWidth="1"/>
    <col min="2817" max="2817" width="14.109375" style="10" bestFit="1" customWidth="1"/>
    <col min="2818" max="2818" width="12.44140625" style="10" bestFit="1" customWidth="1"/>
    <col min="2819" max="2819" width="15.88671875" style="10" bestFit="1" customWidth="1"/>
    <col min="2820" max="2820" width="15.109375" style="10" bestFit="1" customWidth="1"/>
    <col min="2821" max="2821" width="9.88671875" style="10" bestFit="1" customWidth="1"/>
    <col min="2822" max="3064" width="9.109375" style="10"/>
    <col min="3065" max="3065" width="4.6640625" style="10" bestFit="1" customWidth="1"/>
    <col min="3066" max="3066" width="24.33203125" style="10" bestFit="1" customWidth="1"/>
    <col min="3067" max="3067" width="13.6640625" style="10" customWidth="1"/>
    <col min="3068" max="3068" width="13.109375" style="10" bestFit="1" customWidth="1"/>
    <col min="3069" max="3070" width="12.5546875" style="10" bestFit="1" customWidth="1"/>
    <col min="3071" max="3071" width="14.33203125" style="10" bestFit="1" customWidth="1"/>
    <col min="3072" max="3072" width="12.5546875" style="10" bestFit="1" customWidth="1"/>
    <col min="3073" max="3073" width="14.109375" style="10" bestFit="1" customWidth="1"/>
    <col min="3074" max="3074" width="12.44140625" style="10" bestFit="1" customWidth="1"/>
    <col min="3075" max="3075" width="15.88671875" style="10" bestFit="1" customWidth="1"/>
    <col min="3076" max="3076" width="15.109375" style="10" bestFit="1" customWidth="1"/>
    <col min="3077" max="3077" width="9.88671875" style="10" bestFit="1" customWidth="1"/>
    <col min="3078" max="3320" width="9.109375" style="10"/>
    <col min="3321" max="3321" width="4.6640625" style="10" bestFit="1" customWidth="1"/>
    <col min="3322" max="3322" width="24.33203125" style="10" bestFit="1" customWidth="1"/>
    <col min="3323" max="3323" width="13.6640625" style="10" customWidth="1"/>
    <col min="3324" max="3324" width="13.109375" style="10" bestFit="1" customWidth="1"/>
    <col min="3325" max="3326" width="12.5546875" style="10" bestFit="1" customWidth="1"/>
    <col min="3327" max="3327" width="14.33203125" style="10" bestFit="1" customWidth="1"/>
    <col min="3328" max="3328" width="12.5546875" style="10" bestFit="1" customWidth="1"/>
    <col min="3329" max="3329" width="14.109375" style="10" bestFit="1" customWidth="1"/>
    <col min="3330" max="3330" width="12.44140625" style="10" bestFit="1" customWidth="1"/>
    <col min="3331" max="3331" width="15.88671875" style="10" bestFit="1" customWidth="1"/>
    <col min="3332" max="3332" width="15.109375" style="10" bestFit="1" customWidth="1"/>
    <col min="3333" max="3333" width="9.88671875" style="10" bestFit="1" customWidth="1"/>
    <col min="3334" max="3576" width="9.109375" style="10"/>
    <col min="3577" max="3577" width="4.6640625" style="10" bestFit="1" customWidth="1"/>
    <col min="3578" max="3578" width="24.33203125" style="10" bestFit="1" customWidth="1"/>
    <col min="3579" max="3579" width="13.6640625" style="10" customWidth="1"/>
    <col min="3580" max="3580" width="13.109375" style="10" bestFit="1" customWidth="1"/>
    <col min="3581" max="3582" width="12.5546875" style="10" bestFit="1" customWidth="1"/>
    <col min="3583" max="3583" width="14.33203125" style="10" bestFit="1" customWidth="1"/>
    <col min="3584" max="3584" width="12.5546875" style="10" bestFit="1" customWidth="1"/>
    <col min="3585" max="3585" width="14.109375" style="10" bestFit="1" customWidth="1"/>
    <col min="3586" max="3586" width="12.44140625" style="10" bestFit="1" customWidth="1"/>
    <col min="3587" max="3587" width="15.88671875" style="10" bestFit="1" customWidth="1"/>
    <col min="3588" max="3588" width="15.109375" style="10" bestFit="1" customWidth="1"/>
    <col min="3589" max="3589" width="9.88671875" style="10" bestFit="1" customWidth="1"/>
    <col min="3590" max="3832" width="9.109375" style="10"/>
    <col min="3833" max="3833" width="4.6640625" style="10" bestFit="1" customWidth="1"/>
    <col min="3834" max="3834" width="24.33203125" style="10" bestFit="1" customWidth="1"/>
    <col min="3835" max="3835" width="13.6640625" style="10" customWidth="1"/>
    <col min="3836" max="3836" width="13.109375" style="10" bestFit="1" customWidth="1"/>
    <col min="3837" max="3838" width="12.5546875" style="10" bestFit="1" customWidth="1"/>
    <col min="3839" max="3839" width="14.33203125" style="10" bestFit="1" customWidth="1"/>
    <col min="3840" max="3840" width="12.5546875" style="10" bestFit="1" customWidth="1"/>
    <col min="3841" max="3841" width="14.109375" style="10" bestFit="1" customWidth="1"/>
    <col min="3842" max="3842" width="12.44140625" style="10" bestFit="1" customWidth="1"/>
    <col min="3843" max="3843" width="15.88671875" style="10" bestFit="1" customWidth="1"/>
    <col min="3844" max="3844" width="15.109375" style="10" bestFit="1" customWidth="1"/>
    <col min="3845" max="3845" width="9.88671875" style="10" bestFit="1" customWidth="1"/>
    <col min="3846" max="4088" width="9.109375" style="10"/>
    <col min="4089" max="4089" width="4.6640625" style="10" bestFit="1" customWidth="1"/>
    <col min="4090" max="4090" width="24.33203125" style="10" bestFit="1" customWidth="1"/>
    <col min="4091" max="4091" width="13.6640625" style="10" customWidth="1"/>
    <col min="4092" max="4092" width="13.109375" style="10" bestFit="1" customWidth="1"/>
    <col min="4093" max="4094" width="12.5546875" style="10" bestFit="1" customWidth="1"/>
    <col min="4095" max="4095" width="14.33203125" style="10" bestFit="1" customWidth="1"/>
    <col min="4096" max="4096" width="12.5546875" style="10" bestFit="1" customWidth="1"/>
    <col min="4097" max="4097" width="14.109375" style="10" bestFit="1" customWidth="1"/>
    <col min="4098" max="4098" width="12.44140625" style="10" bestFit="1" customWidth="1"/>
    <col min="4099" max="4099" width="15.88671875" style="10" bestFit="1" customWidth="1"/>
    <col min="4100" max="4100" width="15.109375" style="10" bestFit="1" customWidth="1"/>
    <col min="4101" max="4101" width="9.88671875" style="10" bestFit="1" customWidth="1"/>
    <col min="4102" max="4344" width="9.109375" style="10"/>
    <col min="4345" max="4345" width="4.6640625" style="10" bestFit="1" customWidth="1"/>
    <col min="4346" max="4346" width="24.33203125" style="10" bestFit="1" customWidth="1"/>
    <col min="4347" max="4347" width="13.6640625" style="10" customWidth="1"/>
    <col min="4348" max="4348" width="13.109375" style="10" bestFit="1" customWidth="1"/>
    <col min="4349" max="4350" width="12.5546875" style="10" bestFit="1" customWidth="1"/>
    <col min="4351" max="4351" width="14.33203125" style="10" bestFit="1" customWidth="1"/>
    <col min="4352" max="4352" width="12.5546875" style="10" bestFit="1" customWidth="1"/>
    <col min="4353" max="4353" width="14.109375" style="10" bestFit="1" customWidth="1"/>
    <col min="4354" max="4354" width="12.44140625" style="10" bestFit="1" customWidth="1"/>
    <col min="4355" max="4355" width="15.88671875" style="10" bestFit="1" customWidth="1"/>
    <col min="4356" max="4356" width="15.109375" style="10" bestFit="1" customWidth="1"/>
    <col min="4357" max="4357" width="9.88671875" style="10" bestFit="1" customWidth="1"/>
    <col min="4358" max="4600" width="9.109375" style="10"/>
    <col min="4601" max="4601" width="4.6640625" style="10" bestFit="1" customWidth="1"/>
    <col min="4602" max="4602" width="24.33203125" style="10" bestFit="1" customWidth="1"/>
    <col min="4603" max="4603" width="13.6640625" style="10" customWidth="1"/>
    <col min="4604" max="4604" width="13.109375" style="10" bestFit="1" customWidth="1"/>
    <col min="4605" max="4606" width="12.5546875" style="10" bestFit="1" customWidth="1"/>
    <col min="4607" max="4607" width="14.33203125" style="10" bestFit="1" customWidth="1"/>
    <col min="4608" max="4608" width="12.5546875" style="10" bestFit="1" customWidth="1"/>
    <col min="4609" max="4609" width="14.109375" style="10" bestFit="1" customWidth="1"/>
    <col min="4610" max="4610" width="12.44140625" style="10" bestFit="1" customWidth="1"/>
    <col min="4611" max="4611" width="15.88671875" style="10" bestFit="1" customWidth="1"/>
    <col min="4612" max="4612" width="15.109375" style="10" bestFit="1" customWidth="1"/>
    <col min="4613" max="4613" width="9.88671875" style="10" bestFit="1" customWidth="1"/>
    <col min="4614" max="4856" width="9.109375" style="10"/>
    <col min="4857" max="4857" width="4.6640625" style="10" bestFit="1" customWidth="1"/>
    <col min="4858" max="4858" width="24.33203125" style="10" bestFit="1" customWidth="1"/>
    <col min="4859" max="4859" width="13.6640625" style="10" customWidth="1"/>
    <col min="4860" max="4860" width="13.109375" style="10" bestFit="1" customWidth="1"/>
    <col min="4861" max="4862" width="12.5546875" style="10" bestFit="1" customWidth="1"/>
    <col min="4863" max="4863" width="14.33203125" style="10" bestFit="1" customWidth="1"/>
    <col min="4864" max="4864" width="12.5546875" style="10" bestFit="1" customWidth="1"/>
    <col min="4865" max="4865" width="14.109375" style="10" bestFit="1" customWidth="1"/>
    <col min="4866" max="4866" width="12.44140625" style="10" bestFit="1" customWidth="1"/>
    <col min="4867" max="4867" width="15.88671875" style="10" bestFit="1" customWidth="1"/>
    <col min="4868" max="4868" width="15.109375" style="10" bestFit="1" customWidth="1"/>
    <col min="4869" max="4869" width="9.88671875" style="10" bestFit="1" customWidth="1"/>
    <col min="4870" max="5112" width="9.109375" style="10"/>
    <col min="5113" max="5113" width="4.6640625" style="10" bestFit="1" customWidth="1"/>
    <col min="5114" max="5114" width="24.33203125" style="10" bestFit="1" customWidth="1"/>
    <col min="5115" max="5115" width="13.6640625" style="10" customWidth="1"/>
    <col min="5116" max="5116" width="13.109375" style="10" bestFit="1" customWidth="1"/>
    <col min="5117" max="5118" width="12.5546875" style="10" bestFit="1" customWidth="1"/>
    <col min="5119" max="5119" width="14.33203125" style="10" bestFit="1" customWidth="1"/>
    <col min="5120" max="5120" width="12.5546875" style="10" bestFit="1" customWidth="1"/>
    <col min="5121" max="5121" width="14.109375" style="10" bestFit="1" customWidth="1"/>
    <col min="5122" max="5122" width="12.44140625" style="10" bestFit="1" customWidth="1"/>
    <col min="5123" max="5123" width="15.88671875" style="10" bestFit="1" customWidth="1"/>
    <col min="5124" max="5124" width="15.109375" style="10" bestFit="1" customWidth="1"/>
    <col min="5125" max="5125" width="9.88671875" style="10" bestFit="1" customWidth="1"/>
    <col min="5126" max="5368" width="9.109375" style="10"/>
    <col min="5369" max="5369" width="4.6640625" style="10" bestFit="1" customWidth="1"/>
    <col min="5370" max="5370" width="24.33203125" style="10" bestFit="1" customWidth="1"/>
    <col min="5371" max="5371" width="13.6640625" style="10" customWidth="1"/>
    <col min="5372" max="5372" width="13.109375" style="10" bestFit="1" customWidth="1"/>
    <col min="5373" max="5374" width="12.5546875" style="10" bestFit="1" customWidth="1"/>
    <col min="5375" max="5375" width="14.33203125" style="10" bestFit="1" customWidth="1"/>
    <col min="5376" max="5376" width="12.5546875" style="10" bestFit="1" customWidth="1"/>
    <col min="5377" max="5377" width="14.109375" style="10" bestFit="1" customWidth="1"/>
    <col min="5378" max="5378" width="12.44140625" style="10" bestFit="1" customWidth="1"/>
    <col min="5379" max="5379" width="15.88671875" style="10" bestFit="1" customWidth="1"/>
    <col min="5380" max="5380" width="15.109375" style="10" bestFit="1" customWidth="1"/>
    <col min="5381" max="5381" width="9.88671875" style="10" bestFit="1" customWidth="1"/>
    <col min="5382" max="5624" width="9.109375" style="10"/>
    <col min="5625" max="5625" width="4.6640625" style="10" bestFit="1" customWidth="1"/>
    <col min="5626" max="5626" width="24.33203125" style="10" bestFit="1" customWidth="1"/>
    <col min="5627" max="5627" width="13.6640625" style="10" customWidth="1"/>
    <col min="5628" max="5628" width="13.109375" style="10" bestFit="1" customWidth="1"/>
    <col min="5629" max="5630" width="12.5546875" style="10" bestFit="1" customWidth="1"/>
    <col min="5631" max="5631" width="14.33203125" style="10" bestFit="1" customWidth="1"/>
    <col min="5632" max="5632" width="12.5546875" style="10" bestFit="1" customWidth="1"/>
    <col min="5633" max="5633" width="14.109375" style="10" bestFit="1" customWidth="1"/>
    <col min="5634" max="5634" width="12.44140625" style="10" bestFit="1" customWidth="1"/>
    <col min="5635" max="5635" width="15.88671875" style="10" bestFit="1" customWidth="1"/>
    <col min="5636" max="5636" width="15.109375" style="10" bestFit="1" customWidth="1"/>
    <col min="5637" max="5637" width="9.88671875" style="10" bestFit="1" customWidth="1"/>
    <col min="5638" max="5880" width="9.109375" style="10"/>
    <col min="5881" max="5881" width="4.6640625" style="10" bestFit="1" customWidth="1"/>
    <col min="5882" max="5882" width="24.33203125" style="10" bestFit="1" customWidth="1"/>
    <col min="5883" max="5883" width="13.6640625" style="10" customWidth="1"/>
    <col min="5884" max="5884" width="13.109375" style="10" bestFit="1" customWidth="1"/>
    <col min="5885" max="5886" width="12.5546875" style="10" bestFit="1" customWidth="1"/>
    <col min="5887" max="5887" width="14.33203125" style="10" bestFit="1" customWidth="1"/>
    <col min="5888" max="5888" width="12.5546875" style="10" bestFit="1" customWidth="1"/>
    <col min="5889" max="5889" width="14.109375" style="10" bestFit="1" customWidth="1"/>
    <col min="5890" max="5890" width="12.44140625" style="10" bestFit="1" customWidth="1"/>
    <col min="5891" max="5891" width="15.88671875" style="10" bestFit="1" customWidth="1"/>
    <col min="5892" max="5892" width="15.109375" style="10" bestFit="1" customWidth="1"/>
    <col min="5893" max="5893" width="9.88671875" style="10" bestFit="1" customWidth="1"/>
    <col min="5894" max="6136" width="9.109375" style="10"/>
    <col min="6137" max="6137" width="4.6640625" style="10" bestFit="1" customWidth="1"/>
    <col min="6138" max="6138" width="24.33203125" style="10" bestFit="1" customWidth="1"/>
    <col min="6139" max="6139" width="13.6640625" style="10" customWidth="1"/>
    <col min="6140" max="6140" width="13.109375" style="10" bestFit="1" customWidth="1"/>
    <col min="6141" max="6142" width="12.5546875" style="10" bestFit="1" customWidth="1"/>
    <col min="6143" max="6143" width="14.33203125" style="10" bestFit="1" customWidth="1"/>
    <col min="6144" max="6144" width="12.5546875" style="10" bestFit="1" customWidth="1"/>
    <col min="6145" max="6145" width="14.109375" style="10" bestFit="1" customWidth="1"/>
    <col min="6146" max="6146" width="12.44140625" style="10" bestFit="1" customWidth="1"/>
    <col min="6147" max="6147" width="15.88671875" style="10" bestFit="1" customWidth="1"/>
    <col min="6148" max="6148" width="15.109375" style="10" bestFit="1" customWidth="1"/>
    <col min="6149" max="6149" width="9.88671875" style="10" bestFit="1" customWidth="1"/>
    <col min="6150" max="6392" width="9.109375" style="10"/>
    <col min="6393" max="6393" width="4.6640625" style="10" bestFit="1" customWidth="1"/>
    <col min="6394" max="6394" width="24.33203125" style="10" bestFit="1" customWidth="1"/>
    <col min="6395" max="6395" width="13.6640625" style="10" customWidth="1"/>
    <col min="6396" max="6396" width="13.109375" style="10" bestFit="1" customWidth="1"/>
    <col min="6397" max="6398" width="12.5546875" style="10" bestFit="1" customWidth="1"/>
    <col min="6399" max="6399" width="14.33203125" style="10" bestFit="1" customWidth="1"/>
    <col min="6400" max="6400" width="12.5546875" style="10" bestFit="1" customWidth="1"/>
    <col min="6401" max="6401" width="14.109375" style="10" bestFit="1" customWidth="1"/>
    <col min="6402" max="6402" width="12.44140625" style="10" bestFit="1" customWidth="1"/>
    <col min="6403" max="6403" width="15.88671875" style="10" bestFit="1" customWidth="1"/>
    <col min="6404" max="6404" width="15.109375" style="10" bestFit="1" customWidth="1"/>
    <col min="6405" max="6405" width="9.88671875" style="10" bestFit="1" customWidth="1"/>
    <col min="6406" max="6648" width="9.109375" style="10"/>
    <col min="6649" max="6649" width="4.6640625" style="10" bestFit="1" customWidth="1"/>
    <col min="6650" max="6650" width="24.33203125" style="10" bestFit="1" customWidth="1"/>
    <col min="6651" max="6651" width="13.6640625" style="10" customWidth="1"/>
    <col min="6652" max="6652" width="13.109375" style="10" bestFit="1" customWidth="1"/>
    <col min="6653" max="6654" width="12.5546875" style="10" bestFit="1" customWidth="1"/>
    <col min="6655" max="6655" width="14.33203125" style="10" bestFit="1" customWidth="1"/>
    <col min="6656" max="6656" width="12.5546875" style="10" bestFit="1" customWidth="1"/>
    <col min="6657" max="6657" width="14.109375" style="10" bestFit="1" customWidth="1"/>
    <col min="6658" max="6658" width="12.44140625" style="10" bestFit="1" customWidth="1"/>
    <col min="6659" max="6659" width="15.88671875" style="10" bestFit="1" customWidth="1"/>
    <col min="6660" max="6660" width="15.109375" style="10" bestFit="1" customWidth="1"/>
    <col min="6661" max="6661" width="9.88671875" style="10" bestFit="1" customWidth="1"/>
    <col min="6662" max="6904" width="9.109375" style="10"/>
    <col min="6905" max="6905" width="4.6640625" style="10" bestFit="1" customWidth="1"/>
    <col min="6906" max="6906" width="24.33203125" style="10" bestFit="1" customWidth="1"/>
    <col min="6907" max="6907" width="13.6640625" style="10" customWidth="1"/>
    <col min="6908" max="6908" width="13.109375" style="10" bestFit="1" customWidth="1"/>
    <col min="6909" max="6910" width="12.5546875" style="10" bestFit="1" customWidth="1"/>
    <col min="6911" max="6911" width="14.33203125" style="10" bestFit="1" customWidth="1"/>
    <col min="6912" max="6912" width="12.5546875" style="10" bestFit="1" customWidth="1"/>
    <col min="6913" max="6913" width="14.109375" style="10" bestFit="1" customWidth="1"/>
    <col min="6914" max="6914" width="12.44140625" style="10" bestFit="1" customWidth="1"/>
    <col min="6915" max="6915" width="15.88671875" style="10" bestFit="1" customWidth="1"/>
    <col min="6916" max="6916" width="15.109375" style="10" bestFit="1" customWidth="1"/>
    <col min="6917" max="6917" width="9.88671875" style="10" bestFit="1" customWidth="1"/>
    <col min="6918" max="7160" width="9.109375" style="10"/>
    <col min="7161" max="7161" width="4.6640625" style="10" bestFit="1" customWidth="1"/>
    <col min="7162" max="7162" width="24.33203125" style="10" bestFit="1" customWidth="1"/>
    <col min="7163" max="7163" width="13.6640625" style="10" customWidth="1"/>
    <col min="7164" max="7164" width="13.109375" style="10" bestFit="1" customWidth="1"/>
    <col min="7165" max="7166" width="12.5546875" style="10" bestFit="1" customWidth="1"/>
    <col min="7167" max="7167" width="14.33203125" style="10" bestFit="1" customWidth="1"/>
    <col min="7168" max="7168" width="12.5546875" style="10" bestFit="1" customWidth="1"/>
    <col min="7169" max="7169" width="14.109375" style="10" bestFit="1" customWidth="1"/>
    <col min="7170" max="7170" width="12.44140625" style="10" bestFit="1" customWidth="1"/>
    <col min="7171" max="7171" width="15.88671875" style="10" bestFit="1" customWidth="1"/>
    <col min="7172" max="7172" width="15.109375" style="10" bestFit="1" customWidth="1"/>
    <col min="7173" max="7173" width="9.88671875" style="10" bestFit="1" customWidth="1"/>
    <col min="7174" max="7416" width="9.109375" style="10"/>
    <col min="7417" max="7417" width="4.6640625" style="10" bestFit="1" customWidth="1"/>
    <col min="7418" max="7418" width="24.33203125" style="10" bestFit="1" customWidth="1"/>
    <col min="7419" max="7419" width="13.6640625" style="10" customWidth="1"/>
    <col min="7420" max="7420" width="13.109375" style="10" bestFit="1" customWidth="1"/>
    <col min="7421" max="7422" width="12.5546875" style="10" bestFit="1" customWidth="1"/>
    <col min="7423" max="7423" width="14.33203125" style="10" bestFit="1" customWidth="1"/>
    <col min="7424" max="7424" width="12.5546875" style="10" bestFit="1" customWidth="1"/>
    <col min="7425" max="7425" width="14.109375" style="10" bestFit="1" customWidth="1"/>
    <col min="7426" max="7426" width="12.44140625" style="10" bestFit="1" customWidth="1"/>
    <col min="7427" max="7427" width="15.88671875" style="10" bestFit="1" customWidth="1"/>
    <col min="7428" max="7428" width="15.109375" style="10" bestFit="1" customWidth="1"/>
    <col min="7429" max="7429" width="9.88671875" style="10" bestFit="1" customWidth="1"/>
    <col min="7430" max="7672" width="9.109375" style="10"/>
    <col min="7673" max="7673" width="4.6640625" style="10" bestFit="1" customWidth="1"/>
    <col min="7674" max="7674" width="24.33203125" style="10" bestFit="1" customWidth="1"/>
    <col min="7675" max="7675" width="13.6640625" style="10" customWidth="1"/>
    <col min="7676" max="7676" width="13.109375" style="10" bestFit="1" customWidth="1"/>
    <col min="7677" max="7678" width="12.5546875" style="10" bestFit="1" customWidth="1"/>
    <col min="7679" max="7679" width="14.33203125" style="10" bestFit="1" customWidth="1"/>
    <col min="7680" max="7680" width="12.5546875" style="10" bestFit="1" customWidth="1"/>
    <col min="7681" max="7681" width="14.109375" style="10" bestFit="1" customWidth="1"/>
    <col min="7682" max="7682" width="12.44140625" style="10" bestFit="1" customWidth="1"/>
    <col min="7683" max="7683" width="15.88671875" style="10" bestFit="1" customWidth="1"/>
    <col min="7684" max="7684" width="15.109375" style="10" bestFit="1" customWidth="1"/>
    <col min="7685" max="7685" width="9.88671875" style="10" bestFit="1" customWidth="1"/>
    <col min="7686" max="7928" width="9.109375" style="10"/>
    <col min="7929" max="7929" width="4.6640625" style="10" bestFit="1" customWidth="1"/>
    <col min="7930" max="7930" width="24.33203125" style="10" bestFit="1" customWidth="1"/>
    <col min="7931" max="7931" width="13.6640625" style="10" customWidth="1"/>
    <col min="7932" max="7932" width="13.109375" style="10" bestFit="1" customWidth="1"/>
    <col min="7933" max="7934" width="12.5546875" style="10" bestFit="1" customWidth="1"/>
    <col min="7935" max="7935" width="14.33203125" style="10" bestFit="1" customWidth="1"/>
    <col min="7936" max="7936" width="12.5546875" style="10" bestFit="1" customWidth="1"/>
    <col min="7937" max="7937" width="14.109375" style="10" bestFit="1" customWidth="1"/>
    <col min="7938" max="7938" width="12.44140625" style="10" bestFit="1" customWidth="1"/>
    <col min="7939" max="7939" width="15.88671875" style="10" bestFit="1" customWidth="1"/>
    <col min="7940" max="7940" width="15.109375" style="10" bestFit="1" customWidth="1"/>
    <col min="7941" max="7941" width="9.88671875" style="10" bestFit="1" customWidth="1"/>
    <col min="7942" max="8184" width="9.109375" style="10"/>
    <col min="8185" max="8185" width="4.6640625" style="10" bestFit="1" customWidth="1"/>
    <col min="8186" max="8186" width="24.33203125" style="10" bestFit="1" customWidth="1"/>
    <col min="8187" max="8187" width="13.6640625" style="10" customWidth="1"/>
    <col min="8188" max="8188" width="13.109375" style="10" bestFit="1" customWidth="1"/>
    <col min="8189" max="8190" width="12.5546875" style="10" bestFit="1" customWidth="1"/>
    <col min="8191" max="8191" width="14.33203125" style="10" bestFit="1" customWidth="1"/>
    <col min="8192" max="8192" width="12.5546875" style="10" bestFit="1" customWidth="1"/>
    <col min="8193" max="8193" width="14.109375" style="10" bestFit="1" customWidth="1"/>
    <col min="8194" max="8194" width="12.44140625" style="10" bestFit="1" customWidth="1"/>
    <col min="8195" max="8195" width="15.88671875" style="10" bestFit="1" customWidth="1"/>
    <col min="8196" max="8196" width="15.109375" style="10" bestFit="1" customWidth="1"/>
    <col min="8197" max="8197" width="9.88671875" style="10" bestFit="1" customWidth="1"/>
    <col min="8198" max="8440" width="9.109375" style="10"/>
    <col min="8441" max="8441" width="4.6640625" style="10" bestFit="1" customWidth="1"/>
    <col min="8442" max="8442" width="24.33203125" style="10" bestFit="1" customWidth="1"/>
    <col min="8443" max="8443" width="13.6640625" style="10" customWidth="1"/>
    <col min="8444" max="8444" width="13.109375" style="10" bestFit="1" customWidth="1"/>
    <col min="8445" max="8446" width="12.5546875" style="10" bestFit="1" customWidth="1"/>
    <col min="8447" max="8447" width="14.33203125" style="10" bestFit="1" customWidth="1"/>
    <col min="8448" max="8448" width="12.5546875" style="10" bestFit="1" customWidth="1"/>
    <col min="8449" max="8449" width="14.109375" style="10" bestFit="1" customWidth="1"/>
    <col min="8450" max="8450" width="12.44140625" style="10" bestFit="1" customWidth="1"/>
    <col min="8451" max="8451" width="15.88671875" style="10" bestFit="1" customWidth="1"/>
    <col min="8452" max="8452" width="15.109375" style="10" bestFit="1" customWidth="1"/>
    <col min="8453" max="8453" width="9.88671875" style="10" bestFit="1" customWidth="1"/>
    <col min="8454" max="8696" width="9.109375" style="10"/>
    <col min="8697" max="8697" width="4.6640625" style="10" bestFit="1" customWidth="1"/>
    <col min="8698" max="8698" width="24.33203125" style="10" bestFit="1" customWidth="1"/>
    <col min="8699" max="8699" width="13.6640625" style="10" customWidth="1"/>
    <col min="8700" max="8700" width="13.109375" style="10" bestFit="1" customWidth="1"/>
    <col min="8701" max="8702" width="12.5546875" style="10" bestFit="1" customWidth="1"/>
    <col min="8703" max="8703" width="14.33203125" style="10" bestFit="1" customWidth="1"/>
    <col min="8704" max="8704" width="12.5546875" style="10" bestFit="1" customWidth="1"/>
    <col min="8705" max="8705" width="14.109375" style="10" bestFit="1" customWidth="1"/>
    <col min="8706" max="8706" width="12.44140625" style="10" bestFit="1" customWidth="1"/>
    <col min="8707" max="8707" width="15.88671875" style="10" bestFit="1" customWidth="1"/>
    <col min="8708" max="8708" width="15.109375" style="10" bestFit="1" customWidth="1"/>
    <col min="8709" max="8709" width="9.88671875" style="10" bestFit="1" customWidth="1"/>
    <col min="8710" max="8952" width="9.109375" style="10"/>
    <col min="8953" max="8953" width="4.6640625" style="10" bestFit="1" customWidth="1"/>
    <col min="8954" max="8954" width="24.33203125" style="10" bestFit="1" customWidth="1"/>
    <col min="8955" max="8955" width="13.6640625" style="10" customWidth="1"/>
    <col min="8956" max="8956" width="13.109375" style="10" bestFit="1" customWidth="1"/>
    <col min="8957" max="8958" width="12.5546875" style="10" bestFit="1" customWidth="1"/>
    <col min="8959" max="8959" width="14.33203125" style="10" bestFit="1" customWidth="1"/>
    <col min="8960" max="8960" width="12.5546875" style="10" bestFit="1" customWidth="1"/>
    <col min="8961" max="8961" width="14.109375" style="10" bestFit="1" customWidth="1"/>
    <col min="8962" max="8962" width="12.44140625" style="10" bestFit="1" customWidth="1"/>
    <col min="8963" max="8963" width="15.88671875" style="10" bestFit="1" customWidth="1"/>
    <col min="8964" max="8964" width="15.109375" style="10" bestFit="1" customWidth="1"/>
    <col min="8965" max="8965" width="9.88671875" style="10" bestFit="1" customWidth="1"/>
    <col min="8966" max="9208" width="9.109375" style="10"/>
    <col min="9209" max="9209" width="4.6640625" style="10" bestFit="1" customWidth="1"/>
    <col min="9210" max="9210" width="24.33203125" style="10" bestFit="1" customWidth="1"/>
    <col min="9211" max="9211" width="13.6640625" style="10" customWidth="1"/>
    <col min="9212" max="9212" width="13.109375" style="10" bestFit="1" customWidth="1"/>
    <col min="9213" max="9214" width="12.5546875" style="10" bestFit="1" customWidth="1"/>
    <col min="9215" max="9215" width="14.33203125" style="10" bestFit="1" customWidth="1"/>
    <col min="9216" max="9216" width="12.5546875" style="10" bestFit="1" customWidth="1"/>
    <col min="9217" max="9217" width="14.109375" style="10" bestFit="1" customWidth="1"/>
    <col min="9218" max="9218" width="12.44140625" style="10" bestFit="1" customWidth="1"/>
    <col min="9219" max="9219" width="15.88671875" style="10" bestFit="1" customWidth="1"/>
    <col min="9220" max="9220" width="15.109375" style="10" bestFit="1" customWidth="1"/>
    <col min="9221" max="9221" width="9.88671875" style="10" bestFit="1" customWidth="1"/>
    <col min="9222" max="9464" width="9.109375" style="10"/>
    <col min="9465" max="9465" width="4.6640625" style="10" bestFit="1" customWidth="1"/>
    <col min="9466" max="9466" width="24.33203125" style="10" bestFit="1" customWidth="1"/>
    <col min="9467" max="9467" width="13.6640625" style="10" customWidth="1"/>
    <col min="9468" max="9468" width="13.109375" style="10" bestFit="1" customWidth="1"/>
    <col min="9469" max="9470" width="12.5546875" style="10" bestFit="1" customWidth="1"/>
    <col min="9471" max="9471" width="14.33203125" style="10" bestFit="1" customWidth="1"/>
    <col min="9472" max="9472" width="12.5546875" style="10" bestFit="1" customWidth="1"/>
    <col min="9473" max="9473" width="14.109375" style="10" bestFit="1" customWidth="1"/>
    <col min="9474" max="9474" width="12.44140625" style="10" bestFit="1" customWidth="1"/>
    <col min="9475" max="9475" width="15.88671875" style="10" bestFit="1" customWidth="1"/>
    <col min="9476" max="9476" width="15.109375" style="10" bestFit="1" customWidth="1"/>
    <col min="9477" max="9477" width="9.88671875" style="10" bestFit="1" customWidth="1"/>
    <col min="9478" max="9720" width="9.109375" style="10"/>
    <col min="9721" max="9721" width="4.6640625" style="10" bestFit="1" customWidth="1"/>
    <col min="9722" max="9722" width="24.33203125" style="10" bestFit="1" customWidth="1"/>
    <col min="9723" max="9723" width="13.6640625" style="10" customWidth="1"/>
    <col min="9724" max="9724" width="13.109375" style="10" bestFit="1" customWidth="1"/>
    <col min="9725" max="9726" width="12.5546875" style="10" bestFit="1" customWidth="1"/>
    <col min="9727" max="9727" width="14.33203125" style="10" bestFit="1" customWidth="1"/>
    <col min="9728" max="9728" width="12.5546875" style="10" bestFit="1" customWidth="1"/>
    <col min="9729" max="9729" width="14.109375" style="10" bestFit="1" customWidth="1"/>
    <col min="9730" max="9730" width="12.44140625" style="10" bestFit="1" customWidth="1"/>
    <col min="9731" max="9731" width="15.88671875" style="10" bestFit="1" customWidth="1"/>
    <col min="9732" max="9732" width="15.109375" style="10" bestFit="1" customWidth="1"/>
    <col min="9733" max="9733" width="9.88671875" style="10" bestFit="1" customWidth="1"/>
    <col min="9734" max="9976" width="9.109375" style="10"/>
    <col min="9977" max="9977" width="4.6640625" style="10" bestFit="1" customWidth="1"/>
    <col min="9978" max="9978" width="24.33203125" style="10" bestFit="1" customWidth="1"/>
    <col min="9979" max="9979" width="13.6640625" style="10" customWidth="1"/>
    <col min="9980" max="9980" width="13.109375" style="10" bestFit="1" customWidth="1"/>
    <col min="9981" max="9982" width="12.5546875" style="10" bestFit="1" customWidth="1"/>
    <col min="9983" max="9983" width="14.33203125" style="10" bestFit="1" customWidth="1"/>
    <col min="9984" max="9984" width="12.5546875" style="10" bestFit="1" customWidth="1"/>
    <col min="9985" max="9985" width="14.109375" style="10" bestFit="1" customWidth="1"/>
    <col min="9986" max="9986" width="12.44140625" style="10" bestFit="1" customWidth="1"/>
    <col min="9987" max="9987" width="15.88671875" style="10" bestFit="1" customWidth="1"/>
    <col min="9988" max="9988" width="15.109375" style="10" bestFit="1" customWidth="1"/>
    <col min="9989" max="9989" width="9.88671875" style="10" bestFit="1" customWidth="1"/>
    <col min="9990" max="10232" width="9.109375" style="10"/>
    <col min="10233" max="10233" width="4.6640625" style="10" bestFit="1" customWidth="1"/>
    <col min="10234" max="10234" width="24.33203125" style="10" bestFit="1" customWidth="1"/>
    <col min="10235" max="10235" width="13.6640625" style="10" customWidth="1"/>
    <col min="10236" max="10236" width="13.109375" style="10" bestFit="1" customWidth="1"/>
    <col min="10237" max="10238" width="12.5546875" style="10" bestFit="1" customWidth="1"/>
    <col min="10239" max="10239" width="14.33203125" style="10" bestFit="1" customWidth="1"/>
    <col min="10240" max="10240" width="12.5546875" style="10" bestFit="1" customWidth="1"/>
    <col min="10241" max="10241" width="14.109375" style="10" bestFit="1" customWidth="1"/>
    <col min="10242" max="10242" width="12.44140625" style="10" bestFit="1" customWidth="1"/>
    <col min="10243" max="10243" width="15.88671875" style="10" bestFit="1" customWidth="1"/>
    <col min="10244" max="10244" width="15.109375" style="10" bestFit="1" customWidth="1"/>
    <col min="10245" max="10245" width="9.88671875" style="10" bestFit="1" customWidth="1"/>
    <col min="10246" max="10488" width="9.109375" style="10"/>
    <col min="10489" max="10489" width="4.6640625" style="10" bestFit="1" customWidth="1"/>
    <col min="10490" max="10490" width="24.33203125" style="10" bestFit="1" customWidth="1"/>
    <col min="10491" max="10491" width="13.6640625" style="10" customWidth="1"/>
    <col min="10492" max="10492" width="13.109375" style="10" bestFit="1" customWidth="1"/>
    <col min="10493" max="10494" width="12.5546875" style="10" bestFit="1" customWidth="1"/>
    <col min="10495" max="10495" width="14.33203125" style="10" bestFit="1" customWidth="1"/>
    <col min="10496" max="10496" width="12.5546875" style="10" bestFit="1" customWidth="1"/>
    <col min="10497" max="10497" width="14.109375" style="10" bestFit="1" customWidth="1"/>
    <col min="10498" max="10498" width="12.44140625" style="10" bestFit="1" customWidth="1"/>
    <col min="10499" max="10499" width="15.88671875" style="10" bestFit="1" customWidth="1"/>
    <col min="10500" max="10500" width="15.109375" style="10" bestFit="1" customWidth="1"/>
    <col min="10501" max="10501" width="9.88671875" style="10" bestFit="1" customWidth="1"/>
    <col min="10502" max="10744" width="9.109375" style="10"/>
    <col min="10745" max="10745" width="4.6640625" style="10" bestFit="1" customWidth="1"/>
    <col min="10746" max="10746" width="24.33203125" style="10" bestFit="1" customWidth="1"/>
    <col min="10747" max="10747" width="13.6640625" style="10" customWidth="1"/>
    <col min="10748" max="10748" width="13.109375" style="10" bestFit="1" customWidth="1"/>
    <col min="10749" max="10750" width="12.5546875" style="10" bestFit="1" customWidth="1"/>
    <col min="10751" max="10751" width="14.33203125" style="10" bestFit="1" customWidth="1"/>
    <col min="10752" max="10752" width="12.5546875" style="10" bestFit="1" customWidth="1"/>
    <col min="10753" max="10753" width="14.109375" style="10" bestFit="1" customWidth="1"/>
    <col min="10754" max="10754" width="12.44140625" style="10" bestFit="1" customWidth="1"/>
    <col min="10755" max="10755" width="15.88671875" style="10" bestFit="1" customWidth="1"/>
    <col min="10756" max="10756" width="15.109375" style="10" bestFit="1" customWidth="1"/>
    <col min="10757" max="10757" width="9.88671875" style="10" bestFit="1" customWidth="1"/>
    <col min="10758" max="11000" width="9.109375" style="10"/>
    <col min="11001" max="11001" width="4.6640625" style="10" bestFit="1" customWidth="1"/>
    <col min="11002" max="11002" width="24.33203125" style="10" bestFit="1" customWidth="1"/>
    <col min="11003" max="11003" width="13.6640625" style="10" customWidth="1"/>
    <col min="11004" max="11004" width="13.109375" style="10" bestFit="1" customWidth="1"/>
    <col min="11005" max="11006" width="12.5546875" style="10" bestFit="1" customWidth="1"/>
    <col min="11007" max="11007" width="14.33203125" style="10" bestFit="1" customWidth="1"/>
    <col min="11008" max="11008" width="12.5546875" style="10" bestFit="1" customWidth="1"/>
    <col min="11009" max="11009" width="14.109375" style="10" bestFit="1" customWidth="1"/>
    <col min="11010" max="11010" width="12.44140625" style="10" bestFit="1" customWidth="1"/>
    <col min="11011" max="11011" width="15.88671875" style="10" bestFit="1" customWidth="1"/>
    <col min="11012" max="11012" width="15.109375" style="10" bestFit="1" customWidth="1"/>
    <col min="11013" max="11013" width="9.88671875" style="10" bestFit="1" customWidth="1"/>
    <col min="11014" max="11256" width="9.109375" style="10"/>
    <col min="11257" max="11257" width="4.6640625" style="10" bestFit="1" customWidth="1"/>
    <col min="11258" max="11258" width="24.33203125" style="10" bestFit="1" customWidth="1"/>
    <col min="11259" max="11259" width="13.6640625" style="10" customWidth="1"/>
    <col min="11260" max="11260" width="13.109375" style="10" bestFit="1" customWidth="1"/>
    <col min="11261" max="11262" width="12.5546875" style="10" bestFit="1" customWidth="1"/>
    <col min="11263" max="11263" width="14.33203125" style="10" bestFit="1" customWidth="1"/>
    <col min="11264" max="11264" width="12.5546875" style="10" bestFit="1" customWidth="1"/>
    <col min="11265" max="11265" width="14.109375" style="10" bestFit="1" customWidth="1"/>
    <col min="11266" max="11266" width="12.44140625" style="10" bestFit="1" customWidth="1"/>
    <col min="11267" max="11267" width="15.88671875" style="10" bestFit="1" customWidth="1"/>
    <col min="11268" max="11268" width="15.109375" style="10" bestFit="1" customWidth="1"/>
    <col min="11269" max="11269" width="9.88671875" style="10" bestFit="1" customWidth="1"/>
    <col min="11270" max="11512" width="9.109375" style="10"/>
    <col min="11513" max="11513" width="4.6640625" style="10" bestFit="1" customWidth="1"/>
    <col min="11514" max="11514" width="24.33203125" style="10" bestFit="1" customWidth="1"/>
    <col min="11515" max="11515" width="13.6640625" style="10" customWidth="1"/>
    <col min="11516" max="11516" width="13.109375" style="10" bestFit="1" customWidth="1"/>
    <col min="11517" max="11518" width="12.5546875" style="10" bestFit="1" customWidth="1"/>
    <col min="11519" max="11519" width="14.33203125" style="10" bestFit="1" customWidth="1"/>
    <col min="11520" max="11520" width="12.5546875" style="10" bestFit="1" customWidth="1"/>
    <col min="11521" max="11521" width="14.109375" style="10" bestFit="1" customWidth="1"/>
    <col min="11522" max="11522" width="12.44140625" style="10" bestFit="1" customWidth="1"/>
    <col min="11523" max="11523" width="15.88671875" style="10" bestFit="1" customWidth="1"/>
    <col min="11524" max="11524" width="15.109375" style="10" bestFit="1" customWidth="1"/>
    <col min="11525" max="11525" width="9.88671875" style="10" bestFit="1" customWidth="1"/>
    <col min="11526" max="11768" width="9.109375" style="10"/>
    <col min="11769" max="11769" width="4.6640625" style="10" bestFit="1" customWidth="1"/>
    <col min="11770" max="11770" width="24.33203125" style="10" bestFit="1" customWidth="1"/>
    <col min="11771" max="11771" width="13.6640625" style="10" customWidth="1"/>
    <col min="11772" max="11772" width="13.109375" style="10" bestFit="1" customWidth="1"/>
    <col min="11773" max="11774" width="12.5546875" style="10" bestFit="1" customWidth="1"/>
    <col min="11775" max="11775" width="14.33203125" style="10" bestFit="1" customWidth="1"/>
    <col min="11776" max="11776" width="12.5546875" style="10" bestFit="1" customWidth="1"/>
    <col min="11777" max="11777" width="14.109375" style="10" bestFit="1" customWidth="1"/>
    <col min="11778" max="11778" width="12.44140625" style="10" bestFit="1" customWidth="1"/>
    <col min="11779" max="11779" width="15.88671875" style="10" bestFit="1" customWidth="1"/>
    <col min="11780" max="11780" width="15.109375" style="10" bestFit="1" customWidth="1"/>
    <col min="11781" max="11781" width="9.88671875" style="10" bestFit="1" customWidth="1"/>
    <col min="11782" max="12024" width="9.109375" style="10"/>
    <col min="12025" max="12025" width="4.6640625" style="10" bestFit="1" customWidth="1"/>
    <col min="12026" max="12026" width="24.33203125" style="10" bestFit="1" customWidth="1"/>
    <col min="12027" max="12027" width="13.6640625" style="10" customWidth="1"/>
    <col min="12028" max="12028" width="13.109375" style="10" bestFit="1" customWidth="1"/>
    <col min="12029" max="12030" width="12.5546875" style="10" bestFit="1" customWidth="1"/>
    <col min="12031" max="12031" width="14.33203125" style="10" bestFit="1" customWidth="1"/>
    <col min="12032" max="12032" width="12.5546875" style="10" bestFit="1" customWidth="1"/>
    <col min="12033" max="12033" width="14.109375" style="10" bestFit="1" customWidth="1"/>
    <col min="12034" max="12034" width="12.44140625" style="10" bestFit="1" customWidth="1"/>
    <col min="12035" max="12035" width="15.88671875" style="10" bestFit="1" customWidth="1"/>
    <col min="12036" max="12036" width="15.109375" style="10" bestFit="1" customWidth="1"/>
    <col min="12037" max="12037" width="9.88671875" style="10" bestFit="1" customWidth="1"/>
    <col min="12038" max="12280" width="9.109375" style="10"/>
    <col min="12281" max="12281" width="4.6640625" style="10" bestFit="1" customWidth="1"/>
    <col min="12282" max="12282" width="24.33203125" style="10" bestFit="1" customWidth="1"/>
    <col min="12283" max="12283" width="13.6640625" style="10" customWidth="1"/>
    <col min="12284" max="12284" width="13.109375" style="10" bestFit="1" customWidth="1"/>
    <col min="12285" max="12286" width="12.5546875" style="10" bestFit="1" customWidth="1"/>
    <col min="12287" max="12287" width="14.33203125" style="10" bestFit="1" customWidth="1"/>
    <col min="12288" max="12288" width="12.5546875" style="10" bestFit="1" customWidth="1"/>
    <col min="12289" max="12289" width="14.109375" style="10" bestFit="1" customWidth="1"/>
    <col min="12290" max="12290" width="12.44140625" style="10" bestFit="1" customWidth="1"/>
    <col min="12291" max="12291" width="15.88671875" style="10" bestFit="1" customWidth="1"/>
    <col min="12292" max="12292" width="15.109375" style="10" bestFit="1" customWidth="1"/>
    <col min="12293" max="12293" width="9.88671875" style="10" bestFit="1" customWidth="1"/>
    <col min="12294" max="12536" width="9.109375" style="10"/>
    <col min="12537" max="12537" width="4.6640625" style="10" bestFit="1" customWidth="1"/>
    <col min="12538" max="12538" width="24.33203125" style="10" bestFit="1" customWidth="1"/>
    <col min="12539" max="12539" width="13.6640625" style="10" customWidth="1"/>
    <col min="12540" max="12540" width="13.109375" style="10" bestFit="1" customWidth="1"/>
    <col min="12541" max="12542" width="12.5546875" style="10" bestFit="1" customWidth="1"/>
    <col min="12543" max="12543" width="14.33203125" style="10" bestFit="1" customWidth="1"/>
    <col min="12544" max="12544" width="12.5546875" style="10" bestFit="1" customWidth="1"/>
    <col min="12545" max="12545" width="14.109375" style="10" bestFit="1" customWidth="1"/>
    <col min="12546" max="12546" width="12.44140625" style="10" bestFit="1" customWidth="1"/>
    <col min="12547" max="12547" width="15.88671875" style="10" bestFit="1" customWidth="1"/>
    <col min="12548" max="12548" width="15.109375" style="10" bestFit="1" customWidth="1"/>
    <col min="12549" max="12549" width="9.88671875" style="10" bestFit="1" customWidth="1"/>
    <col min="12550" max="12792" width="9.109375" style="10"/>
    <col min="12793" max="12793" width="4.6640625" style="10" bestFit="1" customWidth="1"/>
    <col min="12794" max="12794" width="24.33203125" style="10" bestFit="1" customWidth="1"/>
    <col min="12795" max="12795" width="13.6640625" style="10" customWidth="1"/>
    <col min="12796" max="12796" width="13.109375" style="10" bestFit="1" customWidth="1"/>
    <col min="12797" max="12798" width="12.5546875" style="10" bestFit="1" customWidth="1"/>
    <col min="12799" max="12799" width="14.33203125" style="10" bestFit="1" customWidth="1"/>
    <col min="12800" max="12800" width="12.5546875" style="10" bestFit="1" customWidth="1"/>
    <col min="12801" max="12801" width="14.109375" style="10" bestFit="1" customWidth="1"/>
    <col min="12802" max="12802" width="12.44140625" style="10" bestFit="1" customWidth="1"/>
    <col min="12803" max="12803" width="15.88671875" style="10" bestFit="1" customWidth="1"/>
    <col min="12804" max="12804" width="15.109375" style="10" bestFit="1" customWidth="1"/>
    <col min="12805" max="12805" width="9.88671875" style="10" bestFit="1" customWidth="1"/>
    <col min="12806" max="13048" width="9.109375" style="10"/>
    <col min="13049" max="13049" width="4.6640625" style="10" bestFit="1" customWidth="1"/>
    <col min="13050" max="13050" width="24.33203125" style="10" bestFit="1" customWidth="1"/>
    <col min="13051" max="13051" width="13.6640625" style="10" customWidth="1"/>
    <col min="13052" max="13052" width="13.109375" style="10" bestFit="1" customWidth="1"/>
    <col min="13053" max="13054" width="12.5546875" style="10" bestFit="1" customWidth="1"/>
    <col min="13055" max="13055" width="14.33203125" style="10" bestFit="1" customWidth="1"/>
    <col min="13056" max="13056" width="12.5546875" style="10" bestFit="1" customWidth="1"/>
    <col min="13057" max="13057" width="14.109375" style="10" bestFit="1" customWidth="1"/>
    <col min="13058" max="13058" width="12.44140625" style="10" bestFit="1" customWidth="1"/>
    <col min="13059" max="13059" width="15.88671875" style="10" bestFit="1" customWidth="1"/>
    <col min="13060" max="13060" width="15.109375" style="10" bestFit="1" customWidth="1"/>
    <col min="13061" max="13061" width="9.88671875" style="10" bestFit="1" customWidth="1"/>
    <col min="13062" max="13304" width="9.109375" style="10"/>
    <col min="13305" max="13305" width="4.6640625" style="10" bestFit="1" customWidth="1"/>
    <col min="13306" max="13306" width="24.33203125" style="10" bestFit="1" customWidth="1"/>
    <col min="13307" max="13307" width="13.6640625" style="10" customWidth="1"/>
    <col min="13308" max="13308" width="13.109375" style="10" bestFit="1" customWidth="1"/>
    <col min="13309" max="13310" width="12.5546875" style="10" bestFit="1" customWidth="1"/>
    <col min="13311" max="13311" width="14.33203125" style="10" bestFit="1" customWidth="1"/>
    <col min="13312" max="13312" width="12.5546875" style="10" bestFit="1" customWidth="1"/>
    <col min="13313" max="13313" width="14.109375" style="10" bestFit="1" customWidth="1"/>
    <col min="13314" max="13314" width="12.44140625" style="10" bestFit="1" customWidth="1"/>
    <col min="13315" max="13315" width="15.88671875" style="10" bestFit="1" customWidth="1"/>
    <col min="13316" max="13316" width="15.109375" style="10" bestFit="1" customWidth="1"/>
    <col min="13317" max="13317" width="9.88671875" style="10" bestFit="1" customWidth="1"/>
    <col min="13318" max="13560" width="9.109375" style="10"/>
    <col min="13561" max="13561" width="4.6640625" style="10" bestFit="1" customWidth="1"/>
    <col min="13562" max="13562" width="24.33203125" style="10" bestFit="1" customWidth="1"/>
    <col min="13563" max="13563" width="13.6640625" style="10" customWidth="1"/>
    <col min="13564" max="13564" width="13.109375" style="10" bestFit="1" customWidth="1"/>
    <col min="13565" max="13566" width="12.5546875" style="10" bestFit="1" customWidth="1"/>
    <col min="13567" max="13567" width="14.33203125" style="10" bestFit="1" customWidth="1"/>
    <col min="13568" max="13568" width="12.5546875" style="10" bestFit="1" customWidth="1"/>
    <col min="13569" max="13569" width="14.109375" style="10" bestFit="1" customWidth="1"/>
    <col min="13570" max="13570" width="12.44140625" style="10" bestFit="1" customWidth="1"/>
    <col min="13571" max="13571" width="15.88671875" style="10" bestFit="1" customWidth="1"/>
    <col min="13572" max="13572" width="15.109375" style="10" bestFit="1" customWidth="1"/>
    <col min="13573" max="13573" width="9.88671875" style="10" bestFit="1" customWidth="1"/>
    <col min="13574" max="13816" width="9.109375" style="10"/>
    <col min="13817" max="13817" width="4.6640625" style="10" bestFit="1" customWidth="1"/>
    <col min="13818" max="13818" width="24.33203125" style="10" bestFit="1" customWidth="1"/>
    <col min="13819" max="13819" width="13.6640625" style="10" customWidth="1"/>
    <col min="13820" max="13820" width="13.109375" style="10" bestFit="1" customWidth="1"/>
    <col min="13821" max="13822" width="12.5546875" style="10" bestFit="1" customWidth="1"/>
    <col min="13823" max="13823" width="14.33203125" style="10" bestFit="1" customWidth="1"/>
    <col min="13824" max="13824" width="12.5546875" style="10" bestFit="1" customWidth="1"/>
    <col min="13825" max="13825" width="14.109375" style="10" bestFit="1" customWidth="1"/>
    <col min="13826" max="13826" width="12.44140625" style="10" bestFit="1" customWidth="1"/>
    <col min="13827" max="13827" width="15.88671875" style="10" bestFit="1" customWidth="1"/>
    <col min="13828" max="13828" width="15.109375" style="10" bestFit="1" customWidth="1"/>
    <col min="13829" max="13829" width="9.88671875" style="10" bestFit="1" customWidth="1"/>
    <col min="13830" max="14072" width="9.109375" style="10"/>
    <col min="14073" max="14073" width="4.6640625" style="10" bestFit="1" customWidth="1"/>
    <col min="14074" max="14074" width="24.33203125" style="10" bestFit="1" customWidth="1"/>
    <col min="14075" max="14075" width="13.6640625" style="10" customWidth="1"/>
    <col min="14076" max="14076" width="13.109375" style="10" bestFit="1" customWidth="1"/>
    <col min="14077" max="14078" width="12.5546875" style="10" bestFit="1" customWidth="1"/>
    <col min="14079" max="14079" width="14.33203125" style="10" bestFit="1" customWidth="1"/>
    <col min="14080" max="14080" width="12.5546875" style="10" bestFit="1" customWidth="1"/>
    <col min="14081" max="14081" width="14.109375" style="10" bestFit="1" customWidth="1"/>
    <col min="14082" max="14082" width="12.44140625" style="10" bestFit="1" customWidth="1"/>
    <col min="14083" max="14083" width="15.88671875" style="10" bestFit="1" customWidth="1"/>
    <col min="14084" max="14084" width="15.109375" style="10" bestFit="1" customWidth="1"/>
    <col min="14085" max="14085" width="9.88671875" style="10" bestFit="1" customWidth="1"/>
    <col min="14086" max="14328" width="9.109375" style="10"/>
    <col min="14329" max="14329" width="4.6640625" style="10" bestFit="1" customWidth="1"/>
    <col min="14330" max="14330" width="24.33203125" style="10" bestFit="1" customWidth="1"/>
    <col min="14331" max="14331" width="13.6640625" style="10" customWidth="1"/>
    <col min="14332" max="14332" width="13.109375" style="10" bestFit="1" customWidth="1"/>
    <col min="14333" max="14334" width="12.5546875" style="10" bestFit="1" customWidth="1"/>
    <col min="14335" max="14335" width="14.33203125" style="10" bestFit="1" customWidth="1"/>
    <col min="14336" max="14336" width="12.5546875" style="10" bestFit="1" customWidth="1"/>
    <col min="14337" max="14337" width="14.109375" style="10" bestFit="1" customWidth="1"/>
    <col min="14338" max="14338" width="12.44140625" style="10" bestFit="1" customWidth="1"/>
    <col min="14339" max="14339" width="15.88671875" style="10" bestFit="1" customWidth="1"/>
    <col min="14340" max="14340" width="15.109375" style="10" bestFit="1" customWidth="1"/>
    <col min="14341" max="14341" width="9.88671875" style="10" bestFit="1" customWidth="1"/>
    <col min="14342" max="14584" width="9.109375" style="10"/>
    <col min="14585" max="14585" width="4.6640625" style="10" bestFit="1" customWidth="1"/>
    <col min="14586" max="14586" width="24.33203125" style="10" bestFit="1" customWidth="1"/>
    <col min="14587" max="14587" width="13.6640625" style="10" customWidth="1"/>
    <col min="14588" max="14588" width="13.109375" style="10" bestFit="1" customWidth="1"/>
    <col min="14589" max="14590" width="12.5546875" style="10" bestFit="1" customWidth="1"/>
    <col min="14591" max="14591" width="14.33203125" style="10" bestFit="1" customWidth="1"/>
    <col min="14592" max="14592" width="12.5546875" style="10" bestFit="1" customWidth="1"/>
    <col min="14593" max="14593" width="14.109375" style="10" bestFit="1" customWidth="1"/>
    <col min="14594" max="14594" width="12.44140625" style="10" bestFit="1" customWidth="1"/>
    <col min="14595" max="14595" width="15.88671875" style="10" bestFit="1" customWidth="1"/>
    <col min="14596" max="14596" width="15.109375" style="10" bestFit="1" customWidth="1"/>
    <col min="14597" max="14597" width="9.88671875" style="10" bestFit="1" customWidth="1"/>
    <col min="14598" max="14840" width="9.109375" style="10"/>
    <col min="14841" max="14841" width="4.6640625" style="10" bestFit="1" customWidth="1"/>
    <col min="14842" max="14842" width="24.33203125" style="10" bestFit="1" customWidth="1"/>
    <col min="14843" max="14843" width="13.6640625" style="10" customWidth="1"/>
    <col min="14844" max="14844" width="13.109375" style="10" bestFit="1" customWidth="1"/>
    <col min="14845" max="14846" width="12.5546875" style="10" bestFit="1" customWidth="1"/>
    <col min="14847" max="14847" width="14.33203125" style="10" bestFit="1" customWidth="1"/>
    <col min="14848" max="14848" width="12.5546875" style="10" bestFit="1" customWidth="1"/>
    <col min="14849" max="14849" width="14.109375" style="10" bestFit="1" customWidth="1"/>
    <col min="14850" max="14850" width="12.44140625" style="10" bestFit="1" customWidth="1"/>
    <col min="14851" max="14851" width="15.88671875" style="10" bestFit="1" customWidth="1"/>
    <col min="14852" max="14852" width="15.109375" style="10" bestFit="1" customWidth="1"/>
    <col min="14853" max="14853" width="9.88671875" style="10" bestFit="1" customWidth="1"/>
    <col min="14854" max="15096" width="9.109375" style="10"/>
    <col min="15097" max="15097" width="4.6640625" style="10" bestFit="1" customWidth="1"/>
    <col min="15098" max="15098" width="24.33203125" style="10" bestFit="1" customWidth="1"/>
    <col min="15099" max="15099" width="13.6640625" style="10" customWidth="1"/>
    <col min="15100" max="15100" width="13.109375" style="10" bestFit="1" customWidth="1"/>
    <col min="15101" max="15102" width="12.5546875" style="10" bestFit="1" customWidth="1"/>
    <col min="15103" max="15103" width="14.33203125" style="10" bestFit="1" customWidth="1"/>
    <col min="15104" max="15104" width="12.5546875" style="10" bestFit="1" customWidth="1"/>
    <col min="15105" max="15105" width="14.109375" style="10" bestFit="1" customWidth="1"/>
    <col min="15106" max="15106" width="12.44140625" style="10" bestFit="1" customWidth="1"/>
    <col min="15107" max="15107" width="15.88671875" style="10" bestFit="1" customWidth="1"/>
    <col min="15108" max="15108" width="15.109375" style="10" bestFit="1" customWidth="1"/>
    <col min="15109" max="15109" width="9.88671875" style="10" bestFit="1" customWidth="1"/>
    <col min="15110" max="15352" width="9.109375" style="10"/>
    <col min="15353" max="15353" width="4.6640625" style="10" bestFit="1" customWidth="1"/>
    <col min="15354" max="15354" width="24.33203125" style="10" bestFit="1" customWidth="1"/>
    <col min="15355" max="15355" width="13.6640625" style="10" customWidth="1"/>
    <col min="15356" max="15356" width="13.109375" style="10" bestFit="1" customWidth="1"/>
    <col min="15357" max="15358" width="12.5546875" style="10" bestFit="1" customWidth="1"/>
    <col min="15359" max="15359" width="14.33203125" style="10" bestFit="1" customWidth="1"/>
    <col min="15360" max="15360" width="12.5546875" style="10" bestFit="1" customWidth="1"/>
    <col min="15361" max="15361" width="14.109375" style="10" bestFit="1" customWidth="1"/>
    <col min="15362" max="15362" width="12.44140625" style="10" bestFit="1" customWidth="1"/>
    <col min="15363" max="15363" width="15.88671875" style="10" bestFit="1" customWidth="1"/>
    <col min="15364" max="15364" width="15.109375" style="10" bestFit="1" customWidth="1"/>
    <col min="15365" max="15365" width="9.88671875" style="10" bestFit="1" customWidth="1"/>
    <col min="15366" max="15608" width="9.109375" style="10"/>
    <col min="15609" max="15609" width="4.6640625" style="10" bestFit="1" customWidth="1"/>
    <col min="15610" max="15610" width="24.33203125" style="10" bestFit="1" customWidth="1"/>
    <col min="15611" max="15611" width="13.6640625" style="10" customWidth="1"/>
    <col min="15612" max="15612" width="13.109375" style="10" bestFit="1" customWidth="1"/>
    <col min="15613" max="15614" width="12.5546875" style="10" bestFit="1" customWidth="1"/>
    <col min="15615" max="15615" width="14.33203125" style="10" bestFit="1" customWidth="1"/>
    <col min="15616" max="15616" width="12.5546875" style="10" bestFit="1" customWidth="1"/>
    <col min="15617" max="15617" width="14.109375" style="10" bestFit="1" customWidth="1"/>
    <col min="15618" max="15618" width="12.44140625" style="10" bestFit="1" customWidth="1"/>
    <col min="15619" max="15619" width="15.88671875" style="10" bestFit="1" customWidth="1"/>
    <col min="15620" max="15620" width="15.109375" style="10" bestFit="1" customWidth="1"/>
    <col min="15621" max="15621" width="9.88671875" style="10" bestFit="1" customWidth="1"/>
    <col min="15622" max="15864" width="9.109375" style="10"/>
    <col min="15865" max="15865" width="4.6640625" style="10" bestFit="1" customWidth="1"/>
    <col min="15866" max="15866" width="24.33203125" style="10" bestFit="1" customWidth="1"/>
    <col min="15867" max="15867" width="13.6640625" style="10" customWidth="1"/>
    <col min="15868" max="15868" width="13.109375" style="10" bestFit="1" customWidth="1"/>
    <col min="15869" max="15870" width="12.5546875" style="10" bestFit="1" customWidth="1"/>
    <col min="15871" max="15871" width="14.33203125" style="10" bestFit="1" customWidth="1"/>
    <col min="15872" max="15872" width="12.5546875" style="10" bestFit="1" customWidth="1"/>
    <col min="15873" max="15873" width="14.109375" style="10" bestFit="1" customWidth="1"/>
    <col min="15874" max="15874" width="12.44140625" style="10" bestFit="1" customWidth="1"/>
    <col min="15875" max="15875" width="15.88671875" style="10" bestFit="1" customWidth="1"/>
    <col min="15876" max="15876" width="15.109375" style="10" bestFit="1" customWidth="1"/>
    <col min="15877" max="15877" width="9.88671875" style="10" bestFit="1" customWidth="1"/>
    <col min="15878" max="16120" width="9.109375" style="10"/>
    <col min="16121" max="16121" width="4.6640625" style="10" bestFit="1" customWidth="1"/>
    <col min="16122" max="16122" width="24.33203125" style="10" bestFit="1" customWidth="1"/>
    <col min="16123" max="16123" width="13.6640625" style="10" customWidth="1"/>
    <col min="16124" max="16124" width="13.109375" style="10" bestFit="1" customWidth="1"/>
    <col min="16125" max="16126" width="12.5546875" style="10" bestFit="1" customWidth="1"/>
    <col min="16127" max="16127" width="14.33203125" style="10" bestFit="1" customWidth="1"/>
    <col min="16128" max="16128" width="12.5546875" style="10" bestFit="1" customWidth="1"/>
    <col min="16129" max="16129" width="14.109375" style="10" bestFit="1" customWidth="1"/>
    <col min="16130" max="16130" width="12.44140625" style="10" bestFit="1" customWidth="1"/>
    <col min="16131" max="16131" width="15.88671875" style="10" bestFit="1" customWidth="1"/>
    <col min="16132" max="16132" width="15.109375" style="10" bestFit="1" customWidth="1"/>
    <col min="16133" max="16133" width="9.88671875" style="10" bestFit="1" customWidth="1"/>
    <col min="16134" max="16384" width="9.109375" style="10"/>
  </cols>
  <sheetData>
    <row r="1" spans="1:18" x14ac:dyDescent="0.3">
      <c r="B1" s="11" t="s">
        <v>16</v>
      </c>
      <c r="C1" s="11"/>
      <c r="E1" s="12">
        <v>8.5430043691731142E-2</v>
      </c>
      <c r="F1" s="11"/>
    </row>
    <row r="2" spans="1:18" x14ac:dyDescent="0.3">
      <c r="B2" s="10" t="s">
        <v>17</v>
      </c>
      <c r="E2" s="15">
        <f>E1/12</f>
        <v>7.1191703076442618E-3</v>
      </c>
      <c r="I2" s="16"/>
    </row>
    <row r="3" spans="1:18" x14ac:dyDescent="0.3">
      <c r="B3" s="10" t="s">
        <v>18</v>
      </c>
      <c r="E3" s="12">
        <v>9.425E-2</v>
      </c>
      <c r="I3" s="16"/>
    </row>
    <row r="4" spans="1:18" x14ac:dyDescent="0.3">
      <c r="B4" s="10" t="s">
        <v>19</v>
      </c>
      <c r="E4" s="15">
        <v>0.53190487997747649</v>
      </c>
      <c r="I4" s="16"/>
    </row>
    <row r="5" spans="1:18" x14ac:dyDescent="0.3">
      <c r="B5" s="10" t="s">
        <v>20</v>
      </c>
      <c r="E5" s="17">
        <v>1813.6295341543778</v>
      </c>
      <c r="F5" s="11"/>
      <c r="H5" s="13" t="s">
        <v>21</v>
      </c>
      <c r="I5" s="16"/>
    </row>
    <row r="6" spans="1:18" x14ac:dyDescent="0.3">
      <c r="B6" s="11" t="s">
        <v>22</v>
      </c>
      <c r="C6" s="11"/>
      <c r="E6" s="17">
        <f>E5*12</f>
        <v>21763.554409852535</v>
      </c>
    </row>
    <row r="7" spans="1:18" x14ac:dyDescent="0.3">
      <c r="B7" s="11" t="s">
        <v>23</v>
      </c>
      <c r="C7" s="11"/>
      <c r="E7" s="18">
        <v>0.2495</v>
      </c>
    </row>
    <row r="8" spans="1:18" x14ac:dyDescent="0.3">
      <c r="B8" s="11" t="s">
        <v>24</v>
      </c>
      <c r="C8" s="11"/>
      <c r="E8" s="19">
        <v>10</v>
      </c>
    </row>
    <row r="9" spans="1:18" x14ac:dyDescent="0.3">
      <c r="B9" s="11"/>
      <c r="C9" s="11"/>
      <c r="E9" s="19"/>
    </row>
    <row r="10" spans="1:18" x14ac:dyDescent="0.3">
      <c r="B10" s="11"/>
      <c r="C10" s="11"/>
      <c r="D10" s="20"/>
      <c r="E10" s="19"/>
      <c r="G10" s="21"/>
      <c r="I10" s="21"/>
    </row>
    <row r="11" spans="1:18" x14ac:dyDescent="0.3">
      <c r="B11" s="11"/>
      <c r="C11" s="11"/>
      <c r="E11" s="18"/>
      <c r="G11" s="22"/>
      <c r="I11" s="22"/>
    </row>
    <row r="12" spans="1:18" x14ac:dyDescent="0.3">
      <c r="B12" s="23" t="s">
        <v>25</v>
      </c>
      <c r="C12" s="23"/>
      <c r="D12" s="20"/>
      <c r="E12" s="24"/>
      <c r="F12" s="25"/>
      <c r="G12" s="26"/>
      <c r="H12" s="27"/>
      <c r="I12" s="28">
        <v>160358.65163236458</v>
      </c>
      <c r="J12" s="10" t="s">
        <v>26</v>
      </c>
    </row>
    <row r="13" spans="1:18" x14ac:dyDescent="0.3">
      <c r="B13" s="23"/>
      <c r="C13" s="23"/>
      <c r="D13" s="20"/>
      <c r="E13" s="24"/>
      <c r="F13" s="25"/>
      <c r="G13" s="26"/>
      <c r="H13" s="27"/>
      <c r="I13" s="26"/>
    </row>
    <row r="14" spans="1:18" x14ac:dyDescent="0.3">
      <c r="B14" s="11"/>
      <c r="C14" s="11"/>
      <c r="D14" s="72"/>
      <c r="E14" s="72"/>
      <c r="F14" s="72"/>
      <c r="G14" s="72"/>
      <c r="H14" s="27"/>
      <c r="I14" s="29"/>
    </row>
    <row r="15" spans="1:18" ht="43.2" x14ac:dyDescent="0.3">
      <c r="A15" s="25" t="s">
        <v>27</v>
      </c>
      <c r="B15" s="30" t="s">
        <v>28</v>
      </c>
      <c r="C15" s="30" t="s">
        <v>29</v>
      </c>
      <c r="D15" s="30" t="s">
        <v>30</v>
      </c>
      <c r="E15" s="30" t="s">
        <v>31</v>
      </c>
      <c r="F15" s="30" t="s">
        <v>32</v>
      </c>
      <c r="G15" s="31" t="s">
        <v>33</v>
      </c>
      <c r="H15" s="31" t="s">
        <v>34</v>
      </c>
      <c r="I15" s="30" t="s">
        <v>35</v>
      </c>
      <c r="K15" s="32" t="s">
        <v>36</v>
      </c>
      <c r="L15" s="32" t="s">
        <v>37</v>
      </c>
      <c r="M15" s="32" t="s">
        <v>38</v>
      </c>
      <c r="N15" s="32" t="s">
        <v>39</v>
      </c>
      <c r="O15" s="32" t="s">
        <v>40</v>
      </c>
      <c r="P15" s="33" t="s">
        <v>41</v>
      </c>
      <c r="Q15" s="32" t="s">
        <v>18</v>
      </c>
      <c r="R15" s="33" t="s">
        <v>42</v>
      </c>
    </row>
    <row r="16" spans="1:18" ht="15" customHeight="1" x14ac:dyDescent="0.3">
      <c r="A16" s="25"/>
      <c r="B16" s="20">
        <v>46539</v>
      </c>
      <c r="C16" s="10">
        <f>YEAR(B16)</f>
        <v>2027</v>
      </c>
      <c r="D16" s="34"/>
      <c r="E16" s="34"/>
      <c r="F16" s="34"/>
      <c r="G16" s="35">
        <f>I12</f>
        <v>160358.65163236458</v>
      </c>
      <c r="H16" s="35">
        <f t="shared" ref="H16:H79" si="0">-G16*$E$7</f>
        <v>-40009.483582274959</v>
      </c>
      <c r="I16" s="36">
        <f t="shared" ref="I16:I79" si="1">G16+H16</f>
        <v>120349.16805008962</v>
      </c>
      <c r="K16" s="32"/>
      <c r="L16" s="32"/>
      <c r="M16" s="32"/>
      <c r="N16" s="32"/>
      <c r="O16" s="32"/>
      <c r="P16" s="33"/>
      <c r="Q16" s="32"/>
      <c r="R16" s="33"/>
    </row>
    <row r="17" spans="1:18" ht="15" customHeight="1" x14ac:dyDescent="0.3">
      <c r="A17" s="25">
        <v>1</v>
      </c>
      <c r="B17" s="20">
        <v>46569</v>
      </c>
      <c r="C17" s="10">
        <f t="shared" ref="C17:C80" si="2">YEAR(B17)</f>
        <v>2027</v>
      </c>
      <c r="D17" s="37"/>
      <c r="E17" s="34">
        <f>I16*$E$2</f>
        <v>856.7862237318875</v>
      </c>
      <c r="F17" s="34">
        <f>-$E$5</f>
        <v>-1813.6295341543778</v>
      </c>
      <c r="G17" s="35">
        <f>G16+D17+E17+F17</f>
        <v>159401.80832194208</v>
      </c>
      <c r="H17" s="35">
        <f t="shared" si="0"/>
        <v>-39770.751176324549</v>
      </c>
      <c r="I17" s="36">
        <f t="shared" si="1"/>
        <v>119631.05714561752</v>
      </c>
      <c r="J17" s="38"/>
      <c r="K17" s="16">
        <f>-F17</f>
        <v>1813.6295341543778</v>
      </c>
      <c r="L17" s="16">
        <f>K17-E17</f>
        <v>956.84331042249028</v>
      </c>
      <c r="M17" s="16">
        <f>K17-L17</f>
        <v>856.7862237318875</v>
      </c>
      <c r="N17" s="16">
        <f>I16</f>
        <v>120349.16805008962</v>
      </c>
      <c r="O17" s="39">
        <f>M17/N17*12</f>
        <v>8.5430043691731142E-2</v>
      </c>
      <c r="P17" s="14">
        <f>N17*$E$4</f>
        <v>64014.309787072067</v>
      </c>
      <c r="Q17" s="40">
        <f>$E$3</f>
        <v>9.425E-2</v>
      </c>
      <c r="R17" s="14">
        <f>P17*Q17/12</f>
        <v>502.77905811929514</v>
      </c>
    </row>
    <row r="18" spans="1:18" ht="15" customHeight="1" x14ac:dyDescent="0.3">
      <c r="A18" s="25">
        <v>2</v>
      </c>
      <c r="B18" s="20">
        <v>46600</v>
      </c>
      <c r="C18" s="10">
        <f t="shared" si="2"/>
        <v>2027</v>
      </c>
      <c r="D18" s="37"/>
      <c r="E18" s="34">
        <f t="shared" ref="E18:E81" si="3">I17*$E$2</f>
        <v>851.67386990317414</v>
      </c>
      <c r="F18" s="34">
        <f t="shared" ref="F18:F81" si="4">-$E$5</f>
        <v>-1813.6295341543778</v>
      </c>
      <c r="G18" s="35">
        <f t="shared" ref="G18:G81" si="5">G17+D18+E18+F18</f>
        <v>158439.85265769088</v>
      </c>
      <c r="H18" s="35">
        <f t="shared" si="0"/>
        <v>-39530.743238093877</v>
      </c>
      <c r="I18" s="36">
        <f t="shared" si="1"/>
        <v>118909.10941959699</v>
      </c>
      <c r="K18" s="16">
        <f t="shared" ref="K18:K81" si="6">-F18</f>
        <v>1813.6295341543778</v>
      </c>
      <c r="L18" s="16">
        <f t="shared" ref="L18:L81" si="7">K18-E18</f>
        <v>961.95566425120364</v>
      </c>
      <c r="M18" s="16">
        <f t="shared" ref="M18:M81" si="8">K18-L18</f>
        <v>851.67386990317414</v>
      </c>
      <c r="N18" s="16">
        <f t="shared" ref="N18:N81" si="9">I17</f>
        <v>119631.05714561752</v>
      </c>
      <c r="O18" s="39">
        <f t="shared" ref="O18:O81" si="10">M18/N18*12</f>
        <v>8.5430043691731142E-2</v>
      </c>
      <c r="P18" s="14">
        <f t="shared" ref="P18:P81" si="11">N18*$E$4</f>
        <v>63632.343092618321</v>
      </c>
      <c r="Q18" s="40">
        <f t="shared" ref="Q18:Q81" si="12">$E$3</f>
        <v>9.425E-2</v>
      </c>
      <c r="R18" s="14">
        <f t="shared" ref="R18:R81" si="13">P18*Q18/12</f>
        <v>499.7790280399397</v>
      </c>
    </row>
    <row r="19" spans="1:18" x14ac:dyDescent="0.3">
      <c r="A19" s="25">
        <v>3</v>
      </c>
      <c r="B19" s="20">
        <v>46631</v>
      </c>
      <c r="C19" s="10">
        <f t="shared" si="2"/>
        <v>2027</v>
      </c>
      <c r="D19" s="37"/>
      <c r="E19" s="34">
        <f t="shared" si="3"/>
        <v>846.53420108841749</v>
      </c>
      <c r="F19" s="34">
        <f t="shared" si="4"/>
        <v>-1813.6295341543778</v>
      </c>
      <c r="G19" s="35">
        <f t="shared" si="5"/>
        <v>157472.75732462492</v>
      </c>
      <c r="H19" s="35">
        <f t="shared" si="0"/>
        <v>-39289.452952493921</v>
      </c>
      <c r="I19" s="36">
        <f t="shared" si="1"/>
        <v>118183.30437213101</v>
      </c>
      <c r="K19" s="16">
        <f t="shared" si="6"/>
        <v>1813.6295341543778</v>
      </c>
      <c r="L19" s="16">
        <f t="shared" si="7"/>
        <v>967.09533306596029</v>
      </c>
      <c r="M19" s="16">
        <f t="shared" si="8"/>
        <v>846.53420108841749</v>
      </c>
      <c r="N19" s="16">
        <f t="shared" si="9"/>
        <v>118909.10941959699</v>
      </c>
      <c r="O19" s="39">
        <f t="shared" si="10"/>
        <v>8.5430043691731142E-2</v>
      </c>
      <c r="P19" s="14">
        <f t="shared" si="11"/>
        <v>63248.335574059354</v>
      </c>
      <c r="Q19" s="40">
        <f t="shared" si="12"/>
        <v>9.425E-2</v>
      </c>
      <c r="R19" s="14">
        <f t="shared" si="13"/>
        <v>496.76296898792452</v>
      </c>
    </row>
    <row r="20" spans="1:18" x14ac:dyDescent="0.3">
      <c r="A20" s="25">
        <v>4</v>
      </c>
      <c r="B20" s="20">
        <v>46661</v>
      </c>
      <c r="C20" s="10">
        <f t="shared" si="2"/>
        <v>2027</v>
      </c>
      <c r="D20" s="37"/>
      <c r="E20" s="34">
        <f t="shared" si="3"/>
        <v>841.36707134535936</v>
      </c>
      <c r="F20" s="34">
        <f t="shared" si="4"/>
        <v>-1813.6295341543778</v>
      </c>
      <c r="G20" s="35">
        <f t="shared" si="5"/>
        <v>156500.49486181591</v>
      </c>
      <c r="H20" s="35">
        <f t="shared" si="0"/>
        <v>-39046.87346802307</v>
      </c>
      <c r="I20" s="36">
        <f t="shared" si="1"/>
        <v>117453.62139379284</v>
      </c>
      <c r="K20" s="16">
        <f t="shared" si="6"/>
        <v>1813.6295341543778</v>
      </c>
      <c r="L20" s="16">
        <f t="shared" si="7"/>
        <v>972.26246280901842</v>
      </c>
      <c r="M20" s="16">
        <f t="shared" si="8"/>
        <v>841.36707134535936</v>
      </c>
      <c r="N20" s="16">
        <f t="shared" si="9"/>
        <v>118183.30437213101</v>
      </c>
      <c r="O20" s="39">
        <f t="shared" si="10"/>
        <v>8.5430043691731142E-2</v>
      </c>
      <c r="P20" s="14">
        <f t="shared" si="11"/>
        <v>62862.276327399915</v>
      </c>
      <c r="Q20" s="40">
        <f t="shared" si="12"/>
        <v>9.425E-2</v>
      </c>
      <c r="R20" s="14">
        <f t="shared" si="13"/>
        <v>493.73079532145351</v>
      </c>
    </row>
    <row r="21" spans="1:18" ht="12.75" customHeight="1" x14ac:dyDescent="0.3">
      <c r="A21" s="25">
        <v>5</v>
      </c>
      <c r="B21" s="20">
        <v>46692</v>
      </c>
      <c r="C21" s="10">
        <f t="shared" si="2"/>
        <v>2027</v>
      </c>
      <c r="D21" s="37"/>
      <c r="E21" s="34">
        <f t="shared" si="3"/>
        <v>836.17233395198082</v>
      </c>
      <c r="F21" s="34">
        <f t="shared" si="4"/>
        <v>-1813.6295341543778</v>
      </c>
      <c r="G21" s="35">
        <f t="shared" si="5"/>
        <v>155523.03766161352</v>
      </c>
      <c r="H21" s="35">
        <f t="shared" si="0"/>
        <v>-38802.997896572575</v>
      </c>
      <c r="I21" s="36">
        <f t="shared" si="1"/>
        <v>116720.03976504094</v>
      </c>
      <c r="K21" s="16">
        <f t="shared" si="6"/>
        <v>1813.6295341543778</v>
      </c>
      <c r="L21" s="16">
        <f t="shared" si="7"/>
        <v>977.45720020239696</v>
      </c>
      <c r="M21" s="16">
        <f t="shared" si="8"/>
        <v>836.17233395198082</v>
      </c>
      <c r="N21" s="16">
        <f t="shared" si="9"/>
        <v>117453.62139379284</v>
      </c>
      <c r="O21" s="39">
        <f t="shared" si="10"/>
        <v>8.5430043691731142E-2</v>
      </c>
      <c r="P21" s="14">
        <f t="shared" si="11"/>
        <v>62474.154390385345</v>
      </c>
      <c r="Q21" s="40">
        <f t="shared" si="12"/>
        <v>9.425E-2</v>
      </c>
      <c r="R21" s="14">
        <f t="shared" si="13"/>
        <v>490.68242094115158</v>
      </c>
    </row>
    <row r="22" spans="1:18" x14ac:dyDescent="0.3">
      <c r="A22" s="25">
        <v>6</v>
      </c>
      <c r="B22" s="20">
        <v>46722</v>
      </c>
      <c r="C22" s="10">
        <f t="shared" si="2"/>
        <v>2027</v>
      </c>
      <c r="D22" s="37"/>
      <c r="E22" s="34">
        <f t="shared" si="3"/>
        <v>830.94984140233703</v>
      </c>
      <c r="F22" s="34">
        <f t="shared" si="4"/>
        <v>-1813.6295341543778</v>
      </c>
      <c r="G22" s="35">
        <f t="shared" si="5"/>
        <v>154540.35796886147</v>
      </c>
      <c r="H22" s="35">
        <f t="shared" si="0"/>
        <v>-38557.819313230939</v>
      </c>
      <c r="I22" s="36">
        <f t="shared" si="1"/>
        <v>115982.53865563053</v>
      </c>
      <c r="K22" s="16">
        <f t="shared" si="6"/>
        <v>1813.6295341543778</v>
      </c>
      <c r="L22" s="16">
        <f t="shared" si="7"/>
        <v>982.67969275204075</v>
      </c>
      <c r="M22" s="16">
        <f t="shared" si="8"/>
        <v>830.94984140233703</v>
      </c>
      <c r="N22" s="16">
        <f t="shared" si="9"/>
        <v>116720.03976504094</v>
      </c>
      <c r="O22" s="39">
        <f t="shared" si="10"/>
        <v>8.5430043691731142E-2</v>
      </c>
      <c r="P22" s="14">
        <f t="shared" si="11"/>
        <v>62083.958742190385</v>
      </c>
      <c r="Q22" s="40">
        <f t="shared" si="12"/>
        <v>9.425E-2</v>
      </c>
      <c r="R22" s="14">
        <f t="shared" si="13"/>
        <v>487.61775928762034</v>
      </c>
    </row>
    <row r="23" spans="1:18" x14ac:dyDescent="0.3">
      <c r="A23" s="25">
        <v>7</v>
      </c>
      <c r="B23" s="20">
        <v>46753</v>
      </c>
      <c r="C23" s="10">
        <f t="shared" si="2"/>
        <v>2028</v>
      </c>
      <c r="D23" s="37"/>
      <c r="E23" s="34">
        <f t="shared" si="3"/>
        <v>825.6994454023677</v>
      </c>
      <c r="F23" s="34">
        <f t="shared" si="4"/>
        <v>-1813.6295341543778</v>
      </c>
      <c r="G23" s="35">
        <f t="shared" si="5"/>
        <v>153552.42788010946</v>
      </c>
      <c r="H23" s="35">
        <f t="shared" si="0"/>
        <v>-38311.330756087307</v>
      </c>
      <c r="I23" s="36">
        <f t="shared" si="1"/>
        <v>115241.09712402216</v>
      </c>
      <c r="K23" s="16">
        <f t="shared" si="6"/>
        <v>1813.6295341543778</v>
      </c>
      <c r="L23" s="16">
        <f t="shared" si="7"/>
        <v>987.93008875201008</v>
      </c>
      <c r="M23" s="16">
        <f t="shared" si="8"/>
        <v>825.6994454023677</v>
      </c>
      <c r="N23" s="16">
        <f t="shared" si="9"/>
        <v>115982.53865563053</v>
      </c>
      <c r="O23" s="39">
        <f t="shared" si="10"/>
        <v>8.5430043691731142E-2</v>
      </c>
      <c r="P23" s="14">
        <f t="shared" si="11"/>
        <v>61691.678303106186</v>
      </c>
      <c r="Q23" s="40">
        <f t="shared" si="12"/>
        <v>9.425E-2</v>
      </c>
      <c r="R23" s="14">
        <f t="shared" si="13"/>
        <v>484.53672333897981</v>
      </c>
    </row>
    <row r="24" spans="1:18" x14ac:dyDescent="0.3">
      <c r="A24" s="25">
        <v>8</v>
      </c>
      <c r="B24" s="20">
        <v>46784</v>
      </c>
      <c r="C24" s="10">
        <f t="shared" si="2"/>
        <v>2028</v>
      </c>
      <c r="D24" s="37"/>
      <c r="E24" s="34">
        <f t="shared" si="3"/>
        <v>820.42099686568702</v>
      </c>
      <c r="F24" s="34">
        <f t="shared" si="4"/>
        <v>-1813.6295341543778</v>
      </c>
      <c r="G24" s="35">
        <f t="shared" si="5"/>
        <v>152559.21934282078</v>
      </c>
      <c r="H24" s="35">
        <f t="shared" si="0"/>
        <v>-38063.525226033787</v>
      </c>
      <c r="I24" s="36">
        <f t="shared" si="1"/>
        <v>114495.694116787</v>
      </c>
      <c r="K24" s="16">
        <f t="shared" si="6"/>
        <v>1813.6295341543778</v>
      </c>
      <c r="L24" s="16">
        <f t="shared" si="7"/>
        <v>993.20853728869076</v>
      </c>
      <c r="M24" s="16">
        <f t="shared" si="8"/>
        <v>820.42099686568702</v>
      </c>
      <c r="N24" s="16">
        <f t="shared" si="9"/>
        <v>115241.09712402216</v>
      </c>
      <c r="O24" s="39">
        <f t="shared" si="10"/>
        <v>8.5430043691731142E-2</v>
      </c>
      <c r="P24" s="14">
        <f t="shared" si="11"/>
        <v>61297.301934225718</v>
      </c>
      <c r="Q24" s="40">
        <f t="shared" si="12"/>
        <v>9.425E-2</v>
      </c>
      <c r="R24" s="14">
        <f t="shared" si="13"/>
        <v>481.43922560839786</v>
      </c>
    </row>
    <row r="25" spans="1:18" x14ac:dyDescent="0.3">
      <c r="A25" s="25">
        <v>9</v>
      </c>
      <c r="B25" s="20">
        <v>46813</v>
      </c>
      <c r="C25" s="10">
        <f t="shared" si="2"/>
        <v>2028</v>
      </c>
      <c r="D25" s="37"/>
      <c r="E25" s="34">
        <f t="shared" si="3"/>
        <v>815.11434590934982</v>
      </c>
      <c r="F25" s="34">
        <f t="shared" si="4"/>
        <v>-1813.6295341543778</v>
      </c>
      <c r="G25" s="35">
        <f t="shared" si="5"/>
        <v>151560.70415457577</v>
      </c>
      <c r="H25" s="35">
        <f t="shared" si="0"/>
        <v>-37814.395686566655</v>
      </c>
      <c r="I25" s="36">
        <f t="shared" si="1"/>
        <v>113746.30846800911</v>
      </c>
      <c r="K25" s="16">
        <f t="shared" si="6"/>
        <v>1813.6295341543778</v>
      </c>
      <c r="L25" s="16">
        <f t="shared" si="7"/>
        <v>998.51518824502796</v>
      </c>
      <c r="M25" s="16">
        <f t="shared" si="8"/>
        <v>815.11434590934982</v>
      </c>
      <c r="N25" s="16">
        <f t="shared" si="9"/>
        <v>114495.694116787</v>
      </c>
      <c r="O25" s="39">
        <f t="shared" si="10"/>
        <v>8.5430043691731156E-2</v>
      </c>
      <c r="P25" s="14">
        <f t="shared" si="11"/>
        <v>60900.818437127447</v>
      </c>
      <c r="Q25" s="40">
        <f t="shared" si="12"/>
        <v>9.425E-2</v>
      </c>
      <c r="R25" s="14">
        <f t="shared" si="13"/>
        <v>478.32517814160519</v>
      </c>
    </row>
    <row r="26" spans="1:18" x14ac:dyDescent="0.3">
      <c r="A26" s="25">
        <v>10</v>
      </c>
      <c r="B26" s="20">
        <v>46844</v>
      </c>
      <c r="C26" s="10">
        <f t="shared" si="2"/>
        <v>2028</v>
      </c>
      <c r="D26" s="37"/>
      <c r="E26" s="34">
        <f t="shared" si="3"/>
        <v>809.77934184959554</v>
      </c>
      <c r="F26" s="34">
        <f t="shared" si="4"/>
        <v>-1813.6295341543778</v>
      </c>
      <c r="G26" s="35">
        <f t="shared" si="5"/>
        <v>150556.85396227098</v>
      </c>
      <c r="H26" s="35">
        <f t="shared" si="0"/>
        <v>-37563.935063586607</v>
      </c>
      <c r="I26" s="36">
        <f t="shared" si="1"/>
        <v>112992.91889868438</v>
      </c>
      <c r="K26" s="16">
        <f t="shared" si="6"/>
        <v>1813.6295341543778</v>
      </c>
      <c r="L26" s="16">
        <f t="shared" si="7"/>
        <v>1003.8501923047822</v>
      </c>
      <c r="M26" s="16">
        <f t="shared" si="8"/>
        <v>809.77934184959554</v>
      </c>
      <c r="N26" s="16">
        <f t="shared" si="9"/>
        <v>113746.30846800911</v>
      </c>
      <c r="O26" s="39">
        <f t="shared" si="10"/>
        <v>8.5430043691731142E-2</v>
      </c>
      <c r="P26" s="14">
        <f t="shared" si="11"/>
        <v>60502.216553557402</v>
      </c>
      <c r="Q26" s="40">
        <f t="shared" si="12"/>
        <v>9.425E-2</v>
      </c>
      <c r="R26" s="14">
        <f t="shared" si="13"/>
        <v>475.19449251439875</v>
      </c>
    </row>
    <row r="27" spans="1:18" x14ac:dyDescent="0.3">
      <c r="A27" s="25">
        <v>11</v>
      </c>
      <c r="B27" s="20">
        <v>46874</v>
      </c>
      <c r="C27" s="10">
        <f t="shared" si="2"/>
        <v>2028</v>
      </c>
      <c r="D27" s="37"/>
      <c r="E27" s="34">
        <f t="shared" si="3"/>
        <v>804.41583319757001</v>
      </c>
      <c r="F27" s="34">
        <f t="shared" si="4"/>
        <v>-1813.6295341543778</v>
      </c>
      <c r="G27" s="35">
        <f t="shared" si="5"/>
        <v>149547.64026131417</v>
      </c>
      <c r="H27" s="35">
        <f t="shared" si="0"/>
        <v>-37312.136245197886</v>
      </c>
      <c r="I27" s="36">
        <f t="shared" si="1"/>
        <v>112235.50401611629</v>
      </c>
      <c r="J27" s="41"/>
      <c r="K27" s="16">
        <f t="shared" si="6"/>
        <v>1813.6295341543778</v>
      </c>
      <c r="L27" s="16">
        <f t="shared" si="7"/>
        <v>1009.2137009568078</v>
      </c>
      <c r="M27" s="16">
        <f t="shared" si="8"/>
        <v>804.41583319757001</v>
      </c>
      <c r="N27" s="16">
        <f t="shared" si="9"/>
        <v>112992.91889868438</v>
      </c>
      <c r="O27" s="39">
        <f t="shared" si="10"/>
        <v>8.5430043691731142E-2</v>
      </c>
      <c r="P27" s="14">
        <f t="shared" si="11"/>
        <v>60101.484965109448</v>
      </c>
      <c r="Q27" s="40">
        <f t="shared" si="12"/>
        <v>9.425E-2</v>
      </c>
      <c r="R27" s="14">
        <f t="shared" si="13"/>
        <v>472.04707983013049</v>
      </c>
    </row>
    <row r="28" spans="1:18" x14ac:dyDescent="0.3">
      <c r="A28" s="25">
        <v>12</v>
      </c>
      <c r="B28" s="20">
        <v>46905</v>
      </c>
      <c r="C28" s="10">
        <f t="shared" si="2"/>
        <v>2028</v>
      </c>
      <c r="D28" s="37"/>
      <c r="E28" s="34">
        <f t="shared" si="3"/>
        <v>799.02366765502336</v>
      </c>
      <c r="F28" s="34">
        <f t="shared" si="4"/>
        <v>-1813.6295341543778</v>
      </c>
      <c r="G28" s="35">
        <f t="shared" si="5"/>
        <v>148533.03439481481</v>
      </c>
      <c r="H28" s="35">
        <f t="shared" si="0"/>
        <v>-37058.992081506294</v>
      </c>
      <c r="I28" s="36">
        <f t="shared" si="1"/>
        <v>111474.04231330851</v>
      </c>
      <c r="J28" s="16"/>
      <c r="K28" s="16">
        <f t="shared" si="6"/>
        <v>1813.6295341543778</v>
      </c>
      <c r="L28" s="16">
        <f t="shared" si="7"/>
        <v>1014.6058664993544</v>
      </c>
      <c r="M28" s="16">
        <f t="shared" si="8"/>
        <v>799.02366765502336</v>
      </c>
      <c r="N28" s="16">
        <f t="shared" si="9"/>
        <v>112235.50401611629</v>
      </c>
      <c r="O28" s="39">
        <f t="shared" si="10"/>
        <v>8.5430043691731142E-2</v>
      </c>
      <c r="P28" s="14">
        <f t="shared" si="11"/>
        <v>59698.612292903912</v>
      </c>
      <c r="Q28" s="40">
        <f t="shared" si="12"/>
        <v>9.425E-2</v>
      </c>
      <c r="R28" s="14">
        <f t="shared" si="13"/>
        <v>468.88285071718286</v>
      </c>
    </row>
    <row r="29" spans="1:18" x14ac:dyDescent="0.3">
      <c r="A29" s="25">
        <v>13</v>
      </c>
      <c r="B29" s="20">
        <v>46935</v>
      </c>
      <c r="C29" s="10">
        <f t="shared" si="2"/>
        <v>2028</v>
      </c>
      <c r="D29" s="34"/>
      <c r="E29" s="34">
        <f t="shared" si="3"/>
        <v>793.60269210998604</v>
      </c>
      <c r="F29" s="34">
        <f t="shared" si="4"/>
        <v>-1813.6295341543778</v>
      </c>
      <c r="G29" s="35">
        <f t="shared" si="5"/>
        <v>147513.00755277043</v>
      </c>
      <c r="H29" s="35">
        <f t="shared" si="0"/>
        <v>-36804.495384416223</v>
      </c>
      <c r="I29" s="36">
        <f t="shared" si="1"/>
        <v>110708.51216835421</v>
      </c>
      <c r="K29" s="16">
        <f t="shared" si="6"/>
        <v>1813.6295341543778</v>
      </c>
      <c r="L29" s="16">
        <f t="shared" si="7"/>
        <v>1020.0268420443917</v>
      </c>
      <c r="M29" s="16">
        <f t="shared" si="8"/>
        <v>793.60269210998604</v>
      </c>
      <c r="N29" s="16">
        <f t="shared" si="9"/>
        <v>111474.04231330851</v>
      </c>
      <c r="O29" s="39">
        <f t="shared" si="10"/>
        <v>8.5430043691731142E-2</v>
      </c>
      <c r="P29" s="14">
        <f t="shared" si="11"/>
        <v>59293.587097264499</v>
      </c>
      <c r="Q29" s="40">
        <f t="shared" si="12"/>
        <v>9.425E-2</v>
      </c>
      <c r="R29" s="14">
        <f t="shared" si="13"/>
        <v>465.70171532643161</v>
      </c>
    </row>
    <row r="30" spans="1:18" x14ac:dyDescent="0.3">
      <c r="A30" s="25">
        <v>14</v>
      </c>
      <c r="B30" s="20">
        <v>46966</v>
      </c>
      <c r="C30" s="10">
        <f t="shared" si="2"/>
        <v>2028</v>
      </c>
      <c r="D30" s="34"/>
      <c r="E30" s="34">
        <f t="shared" si="3"/>
        <v>788.15275263242074</v>
      </c>
      <c r="F30" s="34">
        <f t="shared" si="4"/>
        <v>-1813.6295341543778</v>
      </c>
      <c r="G30" s="35">
        <f t="shared" si="5"/>
        <v>146487.53077124848</v>
      </c>
      <c r="H30" s="35">
        <f t="shared" si="0"/>
        <v>-36548.638927426495</v>
      </c>
      <c r="I30" s="36">
        <f t="shared" si="1"/>
        <v>109938.89184382198</v>
      </c>
      <c r="K30" s="16">
        <f t="shared" si="6"/>
        <v>1813.6295341543778</v>
      </c>
      <c r="L30" s="16">
        <f t="shared" si="7"/>
        <v>1025.476781521957</v>
      </c>
      <c r="M30" s="16">
        <f t="shared" si="8"/>
        <v>788.15275263242074</v>
      </c>
      <c r="N30" s="16">
        <f t="shared" si="9"/>
        <v>110708.51216835421</v>
      </c>
      <c r="O30" s="39">
        <f t="shared" si="10"/>
        <v>8.5430043691731142E-2</v>
      </c>
      <c r="P30" s="14">
        <f t="shared" si="11"/>
        <v>58886.397877393443</v>
      </c>
      <c r="Q30" s="40">
        <f t="shared" si="12"/>
        <v>9.425E-2</v>
      </c>
      <c r="R30" s="14">
        <f t="shared" si="13"/>
        <v>462.50358332869433</v>
      </c>
    </row>
    <row r="31" spans="1:18" x14ac:dyDescent="0.3">
      <c r="A31" s="25">
        <v>15</v>
      </c>
      <c r="B31" s="20">
        <v>46997</v>
      </c>
      <c r="C31" s="10">
        <f t="shared" si="2"/>
        <v>2028</v>
      </c>
      <c r="D31" s="34"/>
      <c r="E31" s="34">
        <f t="shared" si="3"/>
        <v>782.6736944698514</v>
      </c>
      <c r="F31" s="34">
        <f t="shared" si="4"/>
        <v>-1813.6295341543778</v>
      </c>
      <c r="G31" s="35">
        <f t="shared" si="5"/>
        <v>145456.57493156396</v>
      </c>
      <c r="H31" s="35">
        <f t="shared" si="0"/>
        <v>-36291.415445425206</v>
      </c>
      <c r="I31" s="36">
        <f t="shared" si="1"/>
        <v>109165.15948613876</v>
      </c>
      <c r="K31" s="16">
        <f t="shared" si="6"/>
        <v>1813.6295341543778</v>
      </c>
      <c r="L31" s="16">
        <f t="shared" si="7"/>
        <v>1030.9558396845264</v>
      </c>
      <c r="M31" s="16">
        <f t="shared" si="8"/>
        <v>782.6736944698514</v>
      </c>
      <c r="N31" s="16">
        <f t="shared" si="9"/>
        <v>109938.89184382198</v>
      </c>
      <c r="O31" s="39">
        <f t="shared" si="10"/>
        <v>8.5430043691731142E-2</v>
      </c>
      <c r="P31" s="14">
        <f t="shared" si="11"/>
        <v>58477.033071044898</v>
      </c>
      <c r="Q31" s="40">
        <f t="shared" si="12"/>
        <v>9.425E-2</v>
      </c>
      <c r="R31" s="14">
        <f t="shared" si="13"/>
        <v>459.28836391216515</v>
      </c>
    </row>
    <row r="32" spans="1:18" x14ac:dyDescent="0.3">
      <c r="A32" s="25">
        <v>16</v>
      </c>
      <c r="B32" s="20">
        <v>47027</v>
      </c>
      <c r="C32" s="10">
        <f t="shared" si="2"/>
        <v>2028</v>
      </c>
      <c r="D32" s="34"/>
      <c r="E32" s="34">
        <f t="shared" si="3"/>
        <v>777.16536204296938</v>
      </c>
      <c r="F32" s="34">
        <f t="shared" si="4"/>
        <v>-1813.6295341543778</v>
      </c>
      <c r="G32" s="35">
        <f t="shared" si="5"/>
        <v>144420.11075945254</v>
      </c>
      <c r="H32" s="35">
        <f t="shared" si="0"/>
        <v>-36032.817634483406</v>
      </c>
      <c r="I32" s="36">
        <f t="shared" si="1"/>
        <v>108387.29312496913</v>
      </c>
      <c r="K32" s="16">
        <f t="shared" si="6"/>
        <v>1813.6295341543778</v>
      </c>
      <c r="L32" s="16">
        <f t="shared" si="7"/>
        <v>1036.4641721114085</v>
      </c>
      <c r="M32" s="16">
        <f t="shared" si="8"/>
        <v>777.16536204296926</v>
      </c>
      <c r="N32" s="16">
        <f t="shared" si="9"/>
        <v>109165.15948613876</v>
      </c>
      <c r="O32" s="39">
        <f t="shared" si="10"/>
        <v>8.5430043691731128E-2</v>
      </c>
      <c r="P32" s="14">
        <f t="shared" si="11"/>
        <v>58065.481054196716</v>
      </c>
      <c r="Q32" s="40">
        <f t="shared" si="12"/>
        <v>9.425E-2</v>
      </c>
      <c r="R32" s="14">
        <f t="shared" si="13"/>
        <v>456.0559657798367</v>
      </c>
    </row>
    <row r="33" spans="1:18" x14ac:dyDescent="0.3">
      <c r="A33" s="25">
        <v>17</v>
      </c>
      <c r="B33" s="20">
        <v>47058</v>
      </c>
      <c r="C33" s="10">
        <f t="shared" si="2"/>
        <v>2028</v>
      </c>
      <c r="D33" s="34"/>
      <c r="E33" s="34">
        <f t="shared" si="3"/>
        <v>771.6275989412153</v>
      </c>
      <c r="F33" s="34">
        <f t="shared" si="4"/>
        <v>-1813.6295341543778</v>
      </c>
      <c r="G33" s="35">
        <f t="shared" si="5"/>
        <v>143378.10882423937</v>
      </c>
      <c r="H33" s="35">
        <f t="shared" si="0"/>
        <v>-35772.838151647724</v>
      </c>
      <c r="I33" s="36">
        <f t="shared" si="1"/>
        <v>107605.27067259165</v>
      </c>
      <c r="K33" s="16">
        <f t="shared" si="6"/>
        <v>1813.6295341543778</v>
      </c>
      <c r="L33" s="16">
        <f t="shared" si="7"/>
        <v>1042.0019352131626</v>
      </c>
      <c r="M33" s="16">
        <f t="shared" si="8"/>
        <v>771.62759894121518</v>
      </c>
      <c r="N33" s="16">
        <f t="shared" si="9"/>
        <v>108387.29312496913</v>
      </c>
      <c r="O33" s="39">
        <f t="shared" si="10"/>
        <v>8.5430043691731128E-2</v>
      </c>
      <c r="P33" s="14">
        <f t="shared" si="11"/>
        <v>57651.730140720269</v>
      </c>
      <c r="Q33" s="40">
        <f t="shared" si="12"/>
        <v>9.425E-2</v>
      </c>
      <c r="R33" s="14">
        <f t="shared" si="13"/>
        <v>452.80629714690713</v>
      </c>
    </row>
    <row r="34" spans="1:18" x14ac:dyDescent="0.3">
      <c r="A34" s="25">
        <v>18</v>
      </c>
      <c r="B34" s="20">
        <v>47088</v>
      </c>
      <c r="C34" s="10">
        <f t="shared" si="2"/>
        <v>2028</v>
      </c>
      <c r="D34" s="34"/>
      <c r="E34" s="34">
        <f t="shared" si="3"/>
        <v>766.0602479183384</v>
      </c>
      <c r="F34" s="34">
        <f t="shared" si="4"/>
        <v>-1813.6295341543778</v>
      </c>
      <c r="G34" s="35">
        <f t="shared" si="5"/>
        <v>142330.53953800333</v>
      </c>
      <c r="H34" s="35">
        <f t="shared" si="0"/>
        <v>-35511.469614731832</v>
      </c>
      <c r="I34" s="36">
        <f t="shared" si="1"/>
        <v>106819.0699232715</v>
      </c>
      <c r="K34" s="16">
        <f t="shared" si="6"/>
        <v>1813.6295341543778</v>
      </c>
      <c r="L34" s="16">
        <f t="shared" si="7"/>
        <v>1047.5692862360393</v>
      </c>
      <c r="M34" s="16">
        <f t="shared" si="8"/>
        <v>766.06024791833852</v>
      </c>
      <c r="N34" s="16">
        <f t="shared" si="9"/>
        <v>107605.27067259165</v>
      </c>
      <c r="O34" s="39">
        <f t="shared" si="10"/>
        <v>8.5430043691731156E-2</v>
      </c>
      <c r="P34" s="14">
        <f t="shared" si="11"/>
        <v>57235.768582048731</v>
      </c>
      <c r="Q34" s="40">
        <f t="shared" si="12"/>
        <v>9.425E-2</v>
      </c>
      <c r="R34" s="14">
        <f t="shared" si="13"/>
        <v>449.53926573817444</v>
      </c>
    </row>
    <row r="35" spans="1:18" x14ac:dyDescent="0.3">
      <c r="A35" s="25">
        <v>19</v>
      </c>
      <c r="B35" s="20">
        <v>47119</v>
      </c>
      <c r="C35" s="10">
        <f t="shared" si="2"/>
        <v>2029</v>
      </c>
      <c r="D35" s="34"/>
      <c r="E35" s="34">
        <f t="shared" si="3"/>
        <v>760.46315088793062</v>
      </c>
      <c r="F35" s="34">
        <f t="shared" si="4"/>
        <v>-1813.6295341543778</v>
      </c>
      <c r="G35" s="35">
        <f t="shared" si="5"/>
        <v>141277.37315473688</v>
      </c>
      <c r="H35" s="35">
        <f t="shared" si="0"/>
        <v>-35248.704602106853</v>
      </c>
      <c r="I35" s="36">
        <f t="shared" si="1"/>
        <v>106028.66855263003</v>
      </c>
      <c r="K35" s="16">
        <f t="shared" si="6"/>
        <v>1813.6295341543778</v>
      </c>
      <c r="L35" s="16">
        <f t="shared" si="7"/>
        <v>1053.1663832664472</v>
      </c>
      <c r="M35" s="16">
        <f t="shared" si="8"/>
        <v>760.46315088793062</v>
      </c>
      <c r="N35" s="16">
        <f t="shared" si="9"/>
        <v>106819.0699232715</v>
      </c>
      <c r="O35" s="39">
        <f t="shared" si="10"/>
        <v>8.5430043691731142E-2</v>
      </c>
      <c r="P35" s="14">
        <f t="shared" si="11"/>
        <v>56817.584566843398</v>
      </c>
      <c r="Q35" s="40">
        <f t="shared" si="12"/>
        <v>9.425E-2</v>
      </c>
      <c r="R35" s="14">
        <f t="shared" si="13"/>
        <v>446.25477878541591</v>
      </c>
    </row>
    <row r="36" spans="1:18" x14ac:dyDescent="0.3">
      <c r="A36" s="25">
        <v>20</v>
      </c>
      <c r="B36" s="20">
        <v>47150</v>
      </c>
      <c r="C36" s="10">
        <f t="shared" si="2"/>
        <v>2029</v>
      </c>
      <c r="D36" s="34"/>
      <c r="E36" s="34">
        <f t="shared" si="3"/>
        <v>754.83614891893853</v>
      </c>
      <c r="F36" s="34">
        <f t="shared" si="4"/>
        <v>-1813.6295341543778</v>
      </c>
      <c r="G36" s="35">
        <f t="shared" si="5"/>
        <v>140218.57976950143</v>
      </c>
      <c r="H36" s="35">
        <f t="shared" si="0"/>
        <v>-34984.535652490609</v>
      </c>
      <c r="I36" s="36">
        <f t="shared" si="1"/>
        <v>105234.04411701082</v>
      </c>
      <c r="K36" s="16">
        <f t="shared" si="6"/>
        <v>1813.6295341543778</v>
      </c>
      <c r="L36" s="16">
        <f t="shared" si="7"/>
        <v>1058.7933852354392</v>
      </c>
      <c r="M36" s="16">
        <f t="shared" si="8"/>
        <v>754.83614891893853</v>
      </c>
      <c r="N36" s="16">
        <f t="shared" si="9"/>
        <v>106028.66855263003</v>
      </c>
      <c r="O36" s="39">
        <f t="shared" si="10"/>
        <v>8.5430043691731128E-2</v>
      </c>
      <c r="P36" s="14">
        <f t="shared" si="11"/>
        <v>56397.166220658313</v>
      </c>
      <c r="Q36" s="40">
        <f t="shared" si="12"/>
        <v>9.425E-2</v>
      </c>
      <c r="R36" s="14">
        <f t="shared" si="13"/>
        <v>442.95274302475383</v>
      </c>
    </row>
    <row r="37" spans="1:18" x14ac:dyDescent="0.3">
      <c r="A37" s="25">
        <v>21</v>
      </c>
      <c r="B37" s="20">
        <v>47178</v>
      </c>
      <c r="C37" s="10">
        <f t="shared" si="2"/>
        <v>2029</v>
      </c>
      <c r="D37" s="34"/>
      <c r="E37" s="34">
        <f t="shared" si="3"/>
        <v>749.17908223114978</v>
      </c>
      <c r="F37" s="34">
        <f t="shared" si="4"/>
        <v>-1813.6295341543778</v>
      </c>
      <c r="G37" s="35">
        <f t="shared" si="5"/>
        <v>139154.12931757822</v>
      </c>
      <c r="H37" s="35">
        <f t="shared" si="0"/>
        <v>-34718.955264735763</v>
      </c>
      <c r="I37" s="36">
        <f t="shared" si="1"/>
        <v>104435.17405284246</v>
      </c>
      <c r="K37" s="16">
        <f t="shared" si="6"/>
        <v>1813.6295341543778</v>
      </c>
      <c r="L37" s="16">
        <f t="shared" si="7"/>
        <v>1064.450451923228</v>
      </c>
      <c r="M37" s="16">
        <f t="shared" si="8"/>
        <v>749.17908223114978</v>
      </c>
      <c r="N37" s="16">
        <f t="shared" si="9"/>
        <v>105234.04411701082</v>
      </c>
      <c r="O37" s="39">
        <f t="shared" si="10"/>
        <v>8.5430043691731142E-2</v>
      </c>
      <c r="P37" s="14">
        <f t="shared" si="11"/>
        <v>55974.501605603109</v>
      </c>
      <c r="Q37" s="40">
        <f t="shared" si="12"/>
        <v>9.425E-2</v>
      </c>
      <c r="R37" s="14">
        <f t="shared" si="13"/>
        <v>439.63306469400777</v>
      </c>
    </row>
    <row r="38" spans="1:18" x14ac:dyDescent="0.3">
      <c r="A38" s="25">
        <v>22</v>
      </c>
      <c r="B38" s="20">
        <v>47209</v>
      </c>
      <c r="C38" s="10">
        <f t="shared" si="2"/>
        <v>2029</v>
      </c>
      <c r="D38" s="34"/>
      <c r="E38" s="34">
        <f t="shared" si="3"/>
        <v>743.4917901906565</v>
      </c>
      <c r="F38" s="34">
        <f t="shared" si="4"/>
        <v>-1813.6295341543778</v>
      </c>
      <c r="G38" s="35">
        <f t="shared" si="5"/>
        <v>138083.9915736145</v>
      </c>
      <c r="H38" s="35">
        <f t="shared" si="0"/>
        <v>-34451.955897616819</v>
      </c>
      <c r="I38" s="36">
        <f t="shared" si="1"/>
        <v>103632.03567599769</v>
      </c>
      <c r="K38" s="16">
        <f t="shared" si="6"/>
        <v>1813.6295341543778</v>
      </c>
      <c r="L38" s="16">
        <f t="shared" si="7"/>
        <v>1070.1377439637213</v>
      </c>
      <c r="M38" s="16">
        <f t="shared" si="8"/>
        <v>743.4917901906565</v>
      </c>
      <c r="N38" s="16">
        <f t="shared" si="9"/>
        <v>104435.17405284246</v>
      </c>
      <c r="O38" s="39">
        <f t="shared" si="10"/>
        <v>8.5430043691731142E-2</v>
      </c>
      <c r="P38" s="14">
        <f t="shared" si="11"/>
        <v>55549.578720004036</v>
      </c>
      <c r="Q38" s="40">
        <f t="shared" si="12"/>
        <v>9.425E-2</v>
      </c>
      <c r="R38" s="14">
        <f t="shared" si="13"/>
        <v>436.29564953003165</v>
      </c>
    </row>
    <row r="39" spans="1:18" x14ac:dyDescent="0.3">
      <c r="A39" s="25">
        <v>23</v>
      </c>
      <c r="B39" s="20">
        <v>47239</v>
      </c>
      <c r="C39" s="10">
        <f t="shared" si="2"/>
        <v>2029</v>
      </c>
      <c r="D39" s="34"/>
      <c r="E39" s="34">
        <f t="shared" si="3"/>
        <v>737.77411130529356</v>
      </c>
      <c r="F39" s="34">
        <f t="shared" si="4"/>
        <v>-1813.6295341543778</v>
      </c>
      <c r="G39" s="35">
        <f t="shared" si="5"/>
        <v>137008.13615076544</v>
      </c>
      <c r="H39" s="35">
        <f t="shared" si="0"/>
        <v>-34183.529969615978</v>
      </c>
      <c r="I39" s="36">
        <f t="shared" si="1"/>
        <v>102824.60618114946</v>
      </c>
      <c r="K39" s="16">
        <f t="shared" si="6"/>
        <v>1813.6295341543778</v>
      </c>
      <c r="L39" s="16">
        <f t="shared" si="7"/>
        <v>1075.8554228490843</v>
      </c>
      <c r="M39" s="16">
        <f t="shared" si="8"/>
        <v>737.77411130529345</v>
      </c>
      <c r="N39" s="16">
        <f t="shared" si="9"/>
        <v>103632.03567599769</v>
      </c>
      <c r="O39" s="39">
        <f t="shared" si="10"/>
        <v>8.5430043691731128E-2</v>
      </c>
      <c r="P39" s="14">
        <f t="shared" si="11"/>
        <v>55122.385498063108</v>
      </c>
      <c r="Q39" s="40">
        <f t="shared" si="12"/>
        <v>9.425E-2</v>
      </c>
      <c r="R39" s="14">
        <f t="shared" si="13"/>
        <v>432.94040276603732</v>
      </c>
    </row>
    <row r="40" spans="1:18" x14ac:dyDescent="0.3">
      <c r="A40" s="25">
        <v>24</v>
      </c>
      <c r="B40" s="20">
        <v>47270</v>
      </c>
      <c r="C40" s="10">
        <f t="shared" si="2"/>
        <v>2029</v>
      </c>
      <c r="D40" s="34"/>
      <c r="E40" s="34">
        <f t="shared" si="3"/>
        <v>732.02588322005386</v>
      </c>
      <c r="F40" s="34">
        <f t="shared" si="4"/>
        <v>-1813.6295341543778</v>
      </c>
      <c r="G40" s="35">
        <f t="shared" si="5"/>
        <v>135926.53249983111</v>
      </c>
      <c r="H40" s="35">
        <f t="shared" si="0"/>
        <v>-33913.669858707864</v>
      </c>
      <c r="I40" s="36">
        <f t="shared" si="1"/>
        <v>102012.86264112324</v>
      </c>
      <c r="J40" s="16"/>
      <c r="K40" s="16">
        <f t="shared" si="6"/>
        <v>1813.6295341543778</v>
      </c>
      <c r="L40" s="16">
        <f t="shared" si="7"/>
        <v>1081.6036509343239</v>
      </c>
      <c r="M40" s="16">
        <f t="shared" si="8"/>
        <v>732.02588322005386</v>
      </c>
      <c r="N40" s="16">
        <f t="shared" si="9"/>
        <v>102824.60618114946</v>
      </c>
      <c r="O40" s="39">
        <f t="shared" si="10"/>
        <v>8.5430043691731142E-2</v>
      </c>
      <c r="P40" s="14">
        <f t="shared" si="11"/>
        <v>54692.909809515586</v>
      </c>
      <c r="Q40" s="40">
        <f t="shared" si="12"/>
        <v>9.425E-2</v>
      </c>
      <c r="R40" s="14">
        <f t="shared" si="13"/>
        <v>429.56722912890365</v>
      </c>
    </row>
    <row r="41" spans="1:18" x14ac:dyDescent="0.3">
      <c r="A41" s="25">
        <v>25</v>
      </c>
      <c r="B41" s="20">
        <v>47300</v>
      </c>
      <c r="C41" s="10">
        <f t="shared" si="2"/>
        <v>2029</v>
      </c>
      <c r="D41" s="34"/>
      <c r="E41" s="34">
        <f t="shared" si="3"/>
        <v>726.24694271247711</v>
      </c>
      <c r="F41" s="34">
        <f t="shared" si="4"/>
        <v>-1813.6295341543778</v>
      </c>
      <c r="G41" s="35">
        <f t="shared" si="5"/>
        <v>134839.14990838923</v>
      </c>
      <c r="H41" s="35">
        <f t="shared" si="0"/>
        <v>-33642.367902143109</v>
      </c>
      <c r="I41" s="36">
        <f t="shared" si="1"/>
        <v>101196.78200624613</v>
      </c>
      <c r="J41" s="42"/>
      <c r="K41" s="16">
        <f t="shared" si="6"/>
        <v>1813.6295341543778</v>
      </c>
      <c r="L41" s="16">
        <f t="shared" si="7"/>
        <v>1087.3825914419008</v>
      </c>
      <c r="M41" s="16">
        <f t="shared" si="8"/>
        <v>726.24694271247699</v>
      </c>
      <c r="N41" s="16">
        <f t="shared" si="9"/>
        <v>102012.86264112324</v>
      </c>
      <c r="O41" s="39">
        <f t="shared" si="10"/>
        <v>8.5430043691731128E-2</v>
      </c>
      <c r="P41" s="14">
        <f t="shared" si="11"/>
        <v>54261.139459285449</v>
      </c>
      <c r="Q41" s="40">
        <f t="shared" si="12"/>
        <v>9.425E-2</v>
      </c>
      <c r="R41" s="14">
        <f t="shared" si="13"/>
        <v>426.17603283647117</v>
      </c>
    </row>
    <row r="42" spans="1:18" x14ac:dyDescent="0.3">
      <c r="A42" s="25">
        <v>26</v>
      </c>
      <c r="B42" s="20">
        <v>47331</v>
      </c>
      <c r="C42" s="10">
        <f t="shared" si="2"/>
        <v>2029</v>
      </c>
      <c r="D42" s="34"/>
      <c r="E42" s="34">
        <f t="shared" si="3"/>
        <v>720.43712568801652</v>
      </c>
      <c r="F42" s="34">
        <f t="shared" si="4"/>
        <v>-1813.6295341543778</v>
      </c>
      <c r="G42" s="35">
        <f t="shared" si="5"/>
        <v>133745.95749992286</v>
      </c>
      <c r="H42" s="35">
        <f t="shared" si="0"/>
        <v>-33369.616396230755</v>
      </c>
      <c r="I42" s="36">
        <f t="shared" si="1"/>
        <v>100376.3411036921</v>
      </c>
      <c r="J42" s="16"/>
      <c r="K42" s="16">
        <f t="shared" si="6"/>
        <v>1813.6295341543778</v>
      </c>
      <c r="L42" s="16">
        <f t="shared" si="7"/>
        <v>1093.1924084663613</v>
      </c>
      <c r="M42" s="16">
        <f t="shared" si="8"/>
        <v>720.43712568801652</v>
      </c>
      <c r="N42" s="16">
        <f t="shared" si="9"/>
        <v>101196.78200624613</v>
      </c>
      <c r="O42" s="39">
        <f t="shared" si="10"/>
        <v>8.5430043691731142E-2</v>
      </c>
      <c r="P42" s="14">
        <f t="shared" si="11"/>
        <v>53827.0621871392</v>
      </c>
      <c r="Q42" s="40">
        <f t="shared" si="12"/>
        <v>9.425E-2</v>
      </c>
      <c r="R42" s="14">
        <f t="shared" si="13"/>
        <v>422.76671759482247</v>
      </c>
    </row>
    <row r="43" spans="1:18" x14ac:dyDescent="0.3">
      <c r="A43" s="25">
        <v>27</v>
      </c>
      <c r="B43" s="20">
        <v>47362</v>
      </c>
      <c r="C43" s="10">
        <f t="shared" si="2"/>
        <v>2029</v>
      </c>
      <c r="D43" s="34"/>
      <c r="E43" s="34">
        <f t="shared" si="3"/>
        <v>714.59626717537708</v>
      </c>
      <c r="F43" s="34">
        <f t="shared" si="4"/>
        <v>-1813.6295341543778</v>
      </c>
      <c r="G43" s="35">
        <f t="shared" si="5"/>
        <v>132646.92423294386</v>
      </c>
      <c r="H43" s="35">
        <f t="shared" si="0"/>
        <v>-33095.40759611949</v>
      </c>
      <c r="I43" s="36">
        <f t="shared" si="1"/>
        <v>99551.516636824366</v>
      </c>
      <c r="K43" s="16">
        <f t="shared" si="6"/>
        <v>1813.6295341543778</v>
      </c>
      <c r="L43" s="16">
        <f t="shared" si="7"/>
        <v>1099.0332669790007</v>
      </c>
      <c r="M43" s="16">
        <f t="shared" si="8"/>
        <v>714.59626717537708</v>
      </c>
      <c r="N43" s="16">
        <f t="shared" si="9"/>
        <v>100376.3411036921</v>
      </c>
      <c r="O43" s="39">
        <f t="shared" si="10"/>
        <v>8.5430043691731142E-2</v>
      </c>
      <c r="P43" s="14">
        <f t="shared" si="11"/>
        <v>53390.665667337591</v>
      </c>
      <c r="Q43" s="40">
        <f t="shared" si="12"/>
        <v>9.425E-2</v>
      </c>
      <c r="R43" s="14">
        <f t="shared" si="13"/>
        <v>419.33918659554735</v>
      </c>
    </row>
    <row r="44" spans="1:18" x14ac:dyDescent="0.3">
      <c r="A44" s="25">
        <v>28</v>
      </c>
      <c r="B44" s="20">
        <v>47392</v>
      </c>
      <c r="C44" s="10">
        <f t="shared" si="2"/>
        <v>2029</v>
      </c>
      <c r="D44" s="34"/>
      <c r="E44" s="34">
        <f t="shared" si="3"/>
        <v>708.72420132183379</v>
      </c>
      <c r="F44" s="34">
        <f t="shared" si="4"/>
        <v>-1813.6295341543778</v>
      </c>
      <c r="G44" s="35">
        <f t="shared" si="5"/>
        <v>131542.01890011132</v>
      </c>
      <c r="H44" s="35">
        <f t="shared" si="0"/>
        <v>-32819.733715577771</v>
      </c>
      <c r="I44" s="36">
        <f t="shared" si="1"/>
        <v>98722.285184533539</v>
      </c>
      <c r="K44" s="16">
        <f t="shared" si="6"/>
        <v>1813.6295341543778</v>
      </c>
      <c r="L44" s="16">
        <f t="shared" si="7"/>
        <v>1104.905332832544</v>
      </c>
      <c r="M44" s="16">
        <f t="shared" si="8"/>
        <v>708.72420132183379</v>
      </c>
      <c r="N44" s="16">
        <f t="shared" si="9"/>
        <v>99551.516636824366</v>
      </c>
      <c r="O44" s="39">
        <f t="shared" si="10"/>
        <v>8.5430043691731142E-2</v>
      </c>
      <c r="P44" s="14">
        <f t="shared" si="11"/>
        <v>52951.937508285817</v>
      </c>
      <c r="Q44" s="40">
        <f t="shared" si="12"/>
        <v>9.425E-2</v>
      </c>
      <c r="R44" s="14">
        <f t="shared" si="13"/>
        <v>415.89334251299488</v>
      </c>
    </row>
    <row r="45" spans="1:18" x14ac:dyDescent="0.3">
      <c r="A45" s="25">
        <v>29</v>
      </c>
      <c r="B45" s="20">
        <v>47423</v>
      </c>
      <c r="C45" s="10">
        <f t="shared" si="2"/>
        <v>2029</v>
      </c>
      <c r="D45" s="34"/>
      <c r="E45" s="34">
        <f t="shared" si="3"/>
        <v>702.82076138852017</v>
      </c>
      <c r="F45" s="34">
        <f t="shared" si="4"/>
        <v>-1813.6295341543778</v>
      </c>
      <c r="G45" s="35">
        <f t="shared" si="5"/>
        <v>130431.21012734546</v>
      </c>
      <c r="H45" s="35">
        <f t="shared" si="0"/>
        <v>-32542.586926772692</v>
      </c>
      <c r="I45" s="36">
        <f t="shared" si="1"/>
        <v>97888.623200572765</v>
      </c>
      <c r="K45" s="16">
        <f t="shared" si="6"/>
        <v>1813.6295341543778</v>
      </c>
      <c r="L45" s="16">
        <f t="shared" si="7"/>
        <v>1110.8087727658576</v>
      </c>
      <c r="M45" s="16">
        <f t="shared" si="8"/>
        <v>702.82076138852017</v>
      </c>
      <c r="N45" s="16">
        <f t="shared" si="9"/>
        <v>98722.285184533539</v>
      </c>
      <c r="O45" s="39">
        <f t="shared" si="10"/>
        <v>8.5430043691731142E-2</v>
      </c>
      <c r="P45" s="14">
        <f t="shared" si="11"/>
        <v>52510.865252181517</v>
      </c>
      <c r="Q45" s="40">
        <f t="shared" si="12"/>
        <v>9.425E-2</v>
      </c>
      <c r="R45" s="14">
        <f t="shared" si="13"/>
        <v>412.429087501509</v>
      </c>
    </row>
    <row r="46" spans="1:18" x14ac:dyDescent="0.3">
      <c r="A46" s="25">
        <v>30</v>
      </c>
      <c r="B46" s="20">
        <v>47453</v>
      </c>
      <c r="C46" s="10">
        <f t="shared" si="2"/>
        <v>2029</v>
      </c>
      <c r="D46" s="34"/>
      <c r="E46" s="34">
        <f t="shared" si="3"/>
        <v>696.88577974569489</v>
      </c>
      <c r="F46" s="34">
        <f t="shared" si="4"/>
        <v>-1813.6295341543778</v>
      </c>
      <c r="G46" s="35">
        <f t="shared" si="5"/>
        <v>129314.46637293679</v>
      </c>
      <c r="H46" s="35">
        <f t="shared" si="0"/>
        <v>-32263.959360047727</v>
      </c>
      <c r="I46" s="36">
        <f t="shared" si="1"/>
        <v>97050.507012889066</v>
      </c>
      <c r="K46" s="16">
        <f t="shared" si="6"/>
        <v>1813.6295341543778</v>
      </c>
      <c r="L46" s="16">
        <f t="shared" si="7"/>
        <v>1116.7437544086829</v>
      </c>
      <c r="M46" s="16">
        <f t="shared" si="8"/>
        <v>696.88577974569489</v>
      </c>
      <c r="N46" s="16">
        <f t="shared" si="9"/>
        <v>97888.623200572765</v>
      </c>
      <c r="O46" s="39">
        <f t="shared" si="10"/>
        <v>8.5430043691731156E-2</v>
      </c>
      <c r="P46" s="14">
        <f t="shared" si="11"/>
        <v>52067.436374661076</v>
      </c>
      <c r="Q46" s="40">
        <f t="shared" si="12"/>
        <v>9.425E-2</v>
      </c>
      <c r="R46" s="14">
        <f t="shared" si="13"/>
        <v>408.94632319265048</v>
      </c>
    </row>
    <row r="47" spans="1:18" x14ac:dyDescent="0.3">
      <c r="A47" s="25">
        <v>31</v>
      </c>
      <c r="B47" s="20">
        <v>47484</v>
      </c>
      <c r="C47" s="10">
        <f t="shared" si="2"/>
        <v>2030</v>
      </c>
      <c r="D47" s="34"/>
      <c r="E47" s="34">
        <f t="shared" si="3"/>
        <v>690.91908786798103</v>
      </c>
      <c r="F47" s="34">
        <f t="shared" si="4"/>
        <v>-1813.6295341543778</v>
      </c>
      <c r="G47" s="35">
        <f t="shared" si="5"/>
        <v>128191.7559266504</v>
      </c>
      <c r="H47" s="35">
        <f t="shared" si="0"/>
        <v>-31983.843103699273</v>
      </c>
      <c r="I47" s="36">
        <f t="shared" si="1"/>
        <v>96207.912822951126</v>
      </c>
      <c r="K47" s="16">
        <f t="shared" si="6"/>
        <v>1813.6295341543778</v>
      </c>
      <c r="L47" s="16">
        <f t="shared" si="7"/>
        <v>1122.7104462863967</v>
      </c>
      <c r="M47" s="16">
        <f t="shared" si="8"/>
        <v>690.91908786798103</v>
      </c>
      <c r="N47" s="16">
        <f t="shared" si="9"/>
        <v>97050.507012889066</v>
      </c>
      <c r="O47" s="39">
        <f t="shared" si="10"/>
        <v>8.5430043691731142E-2</v>
      </c>
      <c r="P47" s="14">
        <f t="shared" si="11"/>
        <v>51621.638284444001</v>
      </c>
      <c r="Q47" s="40">
        <f t="shared" si="12"/>
        <v>9.425E-2</v>
      </c>
      <c r="R47" s="14">
        <f t="shared" si="13"/>
        <v>405.44495069240389</v>
      </c>
    </row>
    <row r="48" spans="1:18" x14ac:dyDescent="0.3">
      <c r="A48" s="25">
        <v>32</v>
      </c>
      <c r="B48" s="20">
        <v>47515</v>
      </c>
      <c r="C48" s="10">
        <f t="shared" si="2"/>
        <v>2030</v>
      </c>
      <c r="D48" s="34"/>
      <c r="E48" s="34">
        <f t="shared" si="3"/>
        <v>684.92051632958135</v>
      </c>
      <c r="F48" s="34">
        <f t="shared" si="4"/>
        <v>-1813.6295341543778</v>
      </c>
      <c r="G48" s="35">
        <f t="shared" si="5"/>
        <v>127063.04690882561</v>
      </c>
      <c r="H48" s="35">
        <f t="shared" si="0"/>
        <v>-31702.230203751988</v>
      </c>
      <c r="I48" s="36">
        <f t="shared" si="1"/>
        <v>95360.816705073623</v>
      </c>
      <c r="K48" s="16">
        <f t="shared" si="6"/>
        <v>1813.6295341543778</v>
      </c>
      <c r="L48" s="16">
        <f t="shared" si="7"/>
        <v>1128.7090178247963</v>
      </c>
      <c r="M48" s="16">
        <f t="shared" si="8"/>
        <v>684.92051632958146</v>
      </c>
      <c r="N48" s="16">
        <f t="shared" si="9"/>
        <v>96207.912822951126</v>
      </c>
      <c r="O48" s="39">
        <f t="shared" si="10"/>
        <v>8.5430043691731156E-2</v>
      </c>
      <c r="P48" s="14">
        <f t="shared" si="11"/>
        <v>51173.458322975341</v>
      </c>
      <c r="Q48" s="40">
        <f t="shared" si="12"/>
        <v>9.425E-2</v>
      </c>
      <c r="R48" s="14">
        <f t="shared" si="13"/>
        <v>401.92487057836883</v>
      </c>
    </row>
    <row r="49" spans="1:18" x14ac:dyDescent="0.3">
      <c r="A49" s="25">
        <v>33</v>
      </c>
      <c r="B49" s="20">
        <v>47543</v>
      </c>
      <c r="C49" s="10">
        <f t="shared" si="2"/>
        <v>2030</v>
      </c>
      <c r="D49" s="34"/>
      <c r="E49" s="34">
        <f t="shared" si="3"/>
        <v>678.88989479946702</v>
      </c>
      <c r="F49" s="34">
        <f t="shared" si="4"/>
        <v>-1813.6295341543778</v>
      </c>
      <c r="G49" s="35">
        <f t="shared" si="5"/>
        <v>125928.30726947069</v>
      </c>
      <c r="H49" s="35">
        <f t="shared" si="0"/>
        <v>-31419.112663732936</v>
      </c>
      <c r="I49" s="36">
        <f t="shared" si="1"/>
        <v>94509.19460573775</v>
      </c>
      <c r="K49" s="16">
        <f t="shared" si="6"/>
        <v>1813.6295341543778</v>
      </c>
      <c r="L49" s="16">
        <f t="shared" si="7"/>
        <v>1134.7396393549107</v>
      </c>
      <c r="M49" s="16">
        <f t="shared" si="8"/>
        <v>678.88989479946713</v>
      </c>
      <c r="N49" s="16">
        <f t="shared" si="9"/>
        <v>95360.816705073623</v>
      </c>
      <c r="O49" s="39">
        <f t="shared" si="10"/>
        <v>8.5430043691731156E-2</v>
      </c>
      <c r="P49" s="14">
        <f t="shared" si="11"/>
        <v>50722.883764066319</v>
      </c>
      <c r="Q49" s="40">
        <f t="shared" si="12"/>
        <v>9.425E-2</v>
      </c>
      <c r="R49" s="14">
        <f t="shared" si="13"/>
        <v>398.38598289693755</v>
      </c>
    </row>
    <row r="50" spans="1:18" x14ac:dyDescent="0.3">
      <c r="A50" s="25">
        <v>34</v>
      </c>
      <c r="B50" s="20">
        <v>47574</v>
      </c>
      <c r="C50" s="10">
        <f t="shared" si="2"/>
        <v>2030</v>
      </c>
      <c r="D50" s="34"/>
      <c r="E50" s="34">
        <f t="shared" si="3"/>
        <v>672.82705203654143</v>
      </c>
      <c r="F50" s="34">
        <f t="shared" si="4"/>
        <v>-1813.6295341543778</v>
      </c>
      <c r="G50" s="35">
        <f t="shared" si="5"/>
        <v>124787.50478735287</v>
      </c>
      <c r="H50" s="35">
        <f t="shared" si="0"/>
        <v>-31134.48244444454</v>
      </c>
      <c r="I50" s="36">
        <f t="shared" si="1"/>
        <v>93653.022342908327</v>
      </c>
      <c r="K50" s="16">
        <f t="shared" si="6"/>
        <v>1813.6295341543778</v>
      </c>
      <c r="L50" s="16">
        <f t="shared" si="7"/>
        <v>1140.8024821178365</v>
      </c>
      <c r="M50" s="16">
        <f t="shared" si="8"/>
        <v>672.82705203654132</v>
      </c>
      <c r="N50" s="16">
        <f t="shared" si="9"/>
        <v>94509.19460573775</v>
      </c>
      <c r="O50" s="39">
        <f t="shared" si="10"/>
        <v>8.5430043691731128E-2</v>
      </c>
      <c r="P50" s="14">
        <f t="shared" si="11"/>
        <v>50269.901813532902</v>
      </c>
      <c r="Q50" s="40">
        <f t="shared" si="12"/>
        <v>9.425E-2</v>
      </c>
      <c r="R50" s="14">
        <f t="shared" si="13"/>
        <v>394.82818716045631</v>
      </c>
    </row>
    <row r="51" spans="1:18" x14ac:dyDescent="0.3">
      <c r="A51" s="25">
        <v>35</v>
      </c>
      <c r="B51" s="20">
        <v>47604</v>
      </c>
      <c r="C51" s="10">
        <f t="shared" si="2"/>
        <v>2030</v>
      </c>
      <c r="D51" s="34"/>
      <c r="E51" s="34">
        <f t="shared" si="3"/>
        <v>666.73181588477757</v>
      </c>
      <c r="F51" s="34">
        <f t="shared" si="4"/>
        <v>-1813.6295341543778</v>
      </c>
      <c r="G51" s="35">
        <f t="shared" si="5"/>
        <v>123640.60706908327</v>
      </c>
      <c r="H51" s="35">
        <f t="shared" si="0"/>
        <v>-30848.331463736275</v>
      </c>
      <c r="I51" s="36">
        <f t="shared" si="1"/>
        <v>92792.275605346993</v>
      </c>
      <c r="K51" s="16">
        <f t="shared" si="6"/>
        <v>1813.6295341543778</v>
      </c>
      <c r="L51" s="16">
        <f t="shared" si="7"/>
        <v>1146.8977182696003</v>
      </c>
      <c r="M51" s="16">
        <f t="shared" si="8"/>
        <v>666.73181588477746</v>
      </c>
      <c r="N51" s="16">
        <f t="shared" si="9"/>
        <v>93653.022342908327</v>
      </c>
      <c r="O51" s="39">
        <f t="shared" si="10"/>
        <v>8.5430043691731128E-2</v>
      </c>
      <c r="P51" s="14">
        <f t="shared" si="11"/>
        <v>49814.499608832579</v>
      </c>
      <c r="Q51" s="40">
        <f t="shared" si="12"/>
        <v>9.425E-2</v>
      </c>
      <c r="R51" s="14">
        <f t="shared" si="13"/>
        <v>391.25138234437253</v>
      </c>
    </row>
    <row r="52" spans="1:18" x14ac:dyDescent="0.3">
      <c r="A52" s="25">
        <v>36</v>
      </c>
      <c r="B52" s="20">
        <v>47635</v>
      </c>
      <c r="C52" s="10">
        <f t="shared" si="2"/>
        <v>2030</v>
      </c>
      <c r="D52" s="34"/>
      <c r="E52" s="34">
        <f t="shared" si="3"/>
        <v>660.60401326832925</v>
      </c>
      <c r="F52" s="34">
        <f t="shared" si="4"/>
        <v>-1813.6295341543778</v>
      </c>
      <c r="G52" s="35">
        <f t="shared" si="5"/>
        <v>122487.58154819722</v>
      </c>
      <c r="H52" s="35">
        <f t="shared" si="0"/>
        <v>-30560.651596275209</v>
      </c>
      <c r="I52" s="36">
        <f t="shared" si="1"/>
        <v>91926.929951922008</v>
      </c>
      <c r="J52" s="38"/>
      <c r="K52" s="16">
        <f t="shared" si="6"/>
        <v>1813.6295341543778</v>
      </c>
      <c r="L52" s="16">
        <f t="shared" si="7"/>
        <v>1153.0255208860485</v>
      </c>
      <c r="M52" s="16">
        <f t="shared" si="8"/>
        <v>660.60401326832925</v>
      </c>
      <c r="N52" s="16">
        <f t="shared" si="9"/>
        <v>92792.275605346993</v>
      </c>
      <c r="O52" s="39">
        <f t="shared" si="10"/>
        <v>8.5430043691731142E-2</v>
      </c>
      <c r="P52" s="14">
        <f t="shared" si="11"/>
        <v>49356.664218699014</v>
      </c>
      <c r="Q52" s="40">
        <f t="shared" si="12"/>
        <v>9.425E-2</v>
      </c>
      <c r="R52" s="14">
        <f t="shared" si="13"/>
        <v>387.65546688436513</v>
      </c>
    </row>
    <row r="53" spans="1:18" x14ac:dyDescent="0.3">
      <c r="A53" s="25">
        <v>37</v>
      </c>
      <c r="B53" s="20">
        <v>47665</v>
      </c>
      <c r="C53" s="10">
        <f t="shared" si="2"/>
        <v>2030</v>
      </c>
      <c r="D53" s="34"/>
      <c r="E53" s="34">
        <f t="shared" si="3"/>
        <v>654.44347018661711</v>
      </c>
      <c r="F53" s="34">
        <f t="shared" si="4"/>
        <v>-1813.6295341543778</v>
      </c>
      <c r="G53" s="35">
        <f t="shared" si="5"/>
        <v>121328.39548422946</v>
      </c>
      <c r="H53" s="35">
        <f t="shared" si="0"/>
        <v>-30271.434673315252</v>
      </c>
      <c r="I53" s="36">
        <f t="shared" si="1"/>
        <v>91056.960810914214</v>
      </c>
      <c r="K53" s="16">
        <f t="shared" si="6"/>
        <v>1813.6295341543778</v>
      </c>
      <c r="L53" s="16">
        <f t="shared" si="7"/>
        <v>1159.1860639677607</v>
      </c>
      <c r="M53" s="16">
        <f t="shared" si="8"/>
        <v>654.44347018661711</v>
      </c>
      <c r="N53" s="16">
        <f t="shared" si="9"/>
        <v>91926.929951922008</v>
      </c>
      <c r="O53" s="39">
        <f t="shared" si="10"/>
        <v>8.5430043691731142E-2</v>
      </c>
      <c r="P53" s="14">
        <f t="shared" si="11"/>
        <v>48896.382642774966</v>
      </c>
      <c r="Q53" s="40">
        <f t="shared" si="12"/>
        <v>9.425E-2</v>
      </c>
      <c r="R53" s="14">
        <f t="shared" si="13"/>
        <v>384.04033867346175</v>
      </c>
    </row>
    <row r="54" spans="1:18" x14ac:dyDescent="0.3">
      <c r="A54" s="25">
        <v>38</v>
      </c>
      <c r="B54" s="20">
        <v>47696</v>
      </c>
      <c r="C54" s="10">
        <f t="shared" si="2"/>
        <v>2030</v>
      </c>
      <c r="D54" s="34"/>
      <c r="E54" s="34">
        <f t="shared" si="3"/>
        <v>648.25001170938765</v>
      </c>
      <c r="F54" s="34">
        <f t="shared" si="4"/>
        <v>-1813.6295341543778</v>
      </c>
      <c r="G54" s="35">
        <f t="shared" si="5"/>
        <v>120163.01596178448</v>
      </c>
      <c r="H54" s="35">
        <f t="shared" si="0"/>
        <v>-29980.672482465226</v>
      </c>
      <c r="I54" s="36">
        <f t="shared" si="1"/>
        <v>90182.343479319243</v>
      </c>
      <c r="K54" s="16">
        <f t="shared" si="6"/>
        <v>1813.6295341543778</v>
      </c>
      <c r="L54" s="16">
        <f t="shared" si="7"/>
        <v>1165.37952244499</v>
      </c>
      <c r="M54" s="16">
        <f t="shared" si="8"/>
        <v>648.25001170938776</v>
      </c>
      <c r="N54" s="16">
        <f t="shared" si="9"/>
        <v>91056.960810914214</v>
      </c>
      <c r="O54" s="39">
        <f t="shared" si="10"/>
        <v>8.5430043691731156E-2</v>
      </c>
      <c r="P54" s="14">
        <f t="shared" si="11"/>
        <v>48433.641811243106</v>
      </c>
      <c r="Q54" s="40">
        <f t="shared" si="12"/>
        <v>9.425E-2</v>
      </c>
      <c r="R54" s="14">
        <f t="shared" si="13"/>
        <v>380.40589505913857</v>
      </c>
    </row>
    <row r="55" spans="1:18" x14ac:dyDescent="0.3">
      <c r="A55" s="25">
        <v>39</v>
      </c>
      <c r="B55" s="20">
        <v>47727</v>
      </c>
      <c r="C55" s="10">
        <f t="shared" si="2"/>
        <v>2030</v>
      </c>
      <c r="D55" s="34"/>
      <c r="E55" s="34">
        <f t="shared" si="3"/>
        <v>642.02346197174563</v>
      </c>
      <c r="F55" s="34">
        <f t="shared" si="4"/>
        <v>-1813.6295341543778</v>
      </c>
      <c r="G55" s="35">
        <f t="shared" si="5"/>
        <v>118991.40988960185</v>
      </c>
      <c r="H55" s="35">
        <f t="shared" si="0"/>
        <v>-29688.356767455662</v>
      </c>
      <c r="I55" s="36">
        <f t="shared" si="1"/>
        <v>89303.053122146201</v>
      </c>
      <c r="K55" s="16">
        <f t="shared" si="6"/>
        <v>1813.6295341543778</v>
      </c>
      <c r="L55" s="16">
        <f t="shared" si="7"/>
        <v>1171.606072182632</v>
      </c>
      <c r="M55" s="16">
        <f t="shared" si="8"/>
        <v>642.02346197174575</v>
      </c>
      <c r="N55" s="16">
        <f t="shared" si="9"/>
        <v>90182.343479319243</v>
      </c>
      <c r="O55" s="39">
        <f t="shared" si="10"/>
        <v>8.5430043691731156E-2</v>
      </c>
      <c r="P55" s="14">
        <f t="shared" si="11"/>
        <v>47968.428584454858</v>
      </c>
      <c r="Q55" s="40">
        <f t="shared" si="12"/>
        <v>9.425E-2</v>
      </c>
      <c r="R55" s="14">
        <f t="shared" si="13"/>
        <v>376.75203284040589</v>
      </c>
    </row>
    <row r="56" spans="1:18" x14ac:dyDescent="0.3">
      <c r="A56" s="25">
        <v>40</v>
      </c>
      <c r="B56" s="20">
        <v>47757</v>
      </c>
      <c r="C56" s="10">
        <f t="shared" si="2"/>
        <v>2030</v>
      </c>
      <c r="D56" s="34"/>
      <c r="E56" s="34">
        <f t="shared" si="3"/>
        <v>635.76364416916147</v>
      </c>
      <c r="F56" s="34">
        <f t="shared" si="4"/>
        <v>-1813.6295341543778</v>
      </c>
      <c r="G56" s="35">
        <f t="shared" si="5"/>
        <v>117813.54399961664</v>
      </c>
      <c r="H56" s="35">
        <f t="shared" si="0"/>
        <v>-29394.47922790435</v>
      </c>
      <c r="I56" s="36">
        <f t="shared" si="1"/>
        <v>88419.064771712292</v>
      </c>
      <c r="K56" s="16">
        <f t="shared" si="6"/>
        <v>1813.6295341543778</v>
      </c>
      <c r="L56" s="16">
        <f t="shared" si="7"/>
        <v>1177.8658899852162</v>
      </c>
      <c r="M56" s="16">
        <f t="shared" si="8"/>
        <v>635.76364416916158</v>
      </c>
      <c r="N56" s="16">
        <f t="shared" si="9"/>
        <v>89303.053122146201</v>
      </c>
      <c r="O56" s="39">
        <f t="shared" si="10"/>
        <v>8.5430043691731156E-2</v>
      </c>
      <c r="P56" s="14">
        <f t="shared" si="11"/>
        <v>47500.729752557381</v>
      </c>
      <c r="Q56" s="40">
        <f t="shared" si="12"/>
        <v>9.425E-2</v>
      </c>
      <c r="R56" s="14">
        <f t="shared" si="13"/>
        <v>373.07864826487776</v>
      </c>
    </row>
    <row r="57" spans="1:18" x14ac:dyDescent="0.3">
      <c r="A57" s="25">
        <v>41</v>
      </c>
      <c r="B57" s="20">
        <v>47788</v>
      </c>
      <c r="C57" s="10">
        <f t="shared" si="2"/>
        <v>2030</v>
      </c>
      <c r="D57" s="34"/>
      <c r="E57" s="34">
        <f t="shared" si="3"/>
        <v>629.47038055244889</v>
      </c>
      <c r="F57" s="34">
        <f t="shared" si="4"/>
        <v>-1813.6295341543778</v>
      </c>
      <c r="G57" s="35">
        <f t="shared" si="5"/>
        <v>116629.38484601471</v>
      </c>
      <c r="H57" s="35">
        <f t="shared" si="0"/>
        <v>-29099.031519080672</v>
      </c>
      <c r="I57" s="36">
        <f t="shared" si="1"/>
        <v>87530.353326934041</v>
      </c>
      <c r="K57" s="16">
        <f t="shared" si="6"/>
        <v>1813.6295341543778</v>
      </c>
      <c r="L57" s="16">
        <f t="shared" si="7"/>
        <v>1184.1591536019289</v>
      </c>
      <c r="M57" s="16">
        <f t="shared" si="8"/>
        <v>629.47038055244889</v>
      </c>
      <c r="N57" s="16">
        <f t="shared" si="9"/>
        <v>88419.064771712292</v>
      </c>
      <c r="O57" s="39">
        <f t="shared" si="10"/>
        <v>8.5430043691731142E-2</v>
      </c>
      <c r="P57" s="14">
        <f t="shared" si="11"/>
        <v>47030.532035118347</v>
      </c>
      <c r="Q57" s="40">
        <f t="shared" si="12"/>
        <v>9.425E-2</v>
      </c>
      <c r="R57" s="14">
        <f t="shared" si="13"/>
        <v>369.38563702582536</v>
      </c>
    </row>
    <row r="58" spans="1:18" x14ac:dyDescent="0.3">
      <c r="A58" s="25">
        <v>42</v>
      </c>
      <c r="B58" s="20">
        <v>47818</v>
      </c>
      <c r="C58" s="10">
        <f t="shared" si="2"/>
        <v>2030</v>
      </c>
      <c r="D58" s="34"/>
      <c r="E58" s="34">
        <f t="shared" si="3"/>
        <v>623.14349242271999</v>
      </c>
      <c r="F58" s="34">
        <f t="shared" si="4"/>
        <v>-1813.6295341543778</v>
      </c>
      <c r="G58" s="35">
        <f t="shared" si="5"/>
        <v>115438.89880428306</v>
      </c>
      <c r="H58" s="35">
        <f t="shared" si="0"/>
        <v>-28802.005251668623</v>
      </c>
      <c r="I58" s="36">
        <f t="shared" si="1"/>
        <v>86636.893552614434</v>
      </c>
      <c r="K58" s="16">
        <f t="shared" si="6"/>
        <v>1813.6295341543778</v>
      </c>
      <c r="L58" s="16">
        <f t="shared" si="7"/>
        <v>1190.4860417316577</v>
      </c>
      <c r="M58" s="16">
        <f t="shared" si="8"/>
        <v>623.1434924227201</v>
      </c>
      <c r="N58" s="16">
        <f t="shared" si="9"/>
        <v>87530.353326934041</v>
      </c>
      <c r="O58" s="39">
        <f t="shared" si="10"/>
        <v>8.5430043691731156E-2</v>
      </c>
      <c r="P58" s="14">
        <f t="shared" si="11"/>
        <v>46557.822080748963</v>
      </c>
      <c r="Q58" s="40">
        <f t="shared" si="12"/>
        <v>9.425E-2</v>
      </c>
      <c r="R58" s="14">
        <f t="shared" si="13"/>
        <v>365.67289425921581</v>
      </c>
    </row>
    <row r="59" spans="1:18" x14ac:dyDescent="0.3">
      <c r="A59" s="25">
        <v>43</v>
      </c>
      <c r="B59" s="20">
        <v>47849</v>
      </c>
      <c r="C59" s="10">
        <f t="shared" si="2"/>
        <v>2031</v>
      </c>
      <c r="D59" s="34"/>
      <c r="E59" s="34">
        <f t="shared" si="3"/>
        <v>616.78280012630921</v>
      </c>
      <c r="F59" s="34">
        <f t="shared" si="4"/>
        <v>-1813.6295341543778</v>
      </c>
      <c r="G59" s="35">
        <f t="shared" si="5"/>
        <v>114242.052070255</v>
      </c>
      <c r="H59" s="35">
        <f t="shared" si="0"/>
        <v>-28503.391991528621</v>
      </c>
      <c r="I59" s="36">
        <f t="shared" si="1"/>
        <v>85738.660078726374</v>
      </c>
      <c r="K59" s="16">
        <f t="shared" si="6"/>
        <v>1813.6295341543778</v>
      </c>
      <c r="L59" s="16">
        <f t="shared" si="7"/>
        <v>1196.8467340280686</v>
      </c>
      <c r="M59" s="16">
        <f t="shared" si="8"/>
        <v>616.78280012630921</v>
      </c>
      <c r="N59" s="16">
        <f t="shared" si="9"/>
        <v>86636.893552614434</v>
      </c>
      <c r="O59" s="39">
        <f t="shared" si="10"/>
        <v>8.5430043691731128E-2</v>
      </c>
      <c r="P59" s="14">
        <f t="shared" si="11"/>
        <v>46082.586466724788</v>
      </c>
      <c r="Q59" s="40">
        <f t="shared" si="12"/>
        <v>9.425E-2</v>
      </c>
      <c r="R59" s="14">
        <f t="shared" si="13"/>
        <v>361.94031454073428</v>
      </c>
    </row>
    <row r="60" spans="1:18" x14ac:dyDescent="0.3">
      <c r="A60" s="25">
        <v>44</v>
      </c>
      <c r="B60" s="20">
        <v>47880</v>
      </c>
      <c r="C60" s="10">
        <f t="shared" si="2"/>
        <v>2031</v>
      </c>
      <c r="D60" s="34"/>
      <c r="E60" s="34">
        <f t="shared" si="3"/>
        <v>610.38812304967325</v>
      </c>
      <c r="F60" s="34">
        <f t="shared" si="4"/>
        <v>-1813.6295341543778</v>
      </c>
      <c r="G60" s="35">
        <f t="shared" si="5"/>
        <v>113038.8106591503</v>
      </c>
      <c r="H60" s="35">
        <f t="shared" si="0"/>
        <v>-28203.183259458001</v>
      </c>
      <c r="I60" s="36">
        <f t="shared" si="1"/>
        <v>84835.627399692297</v>
      </c>
      <c r="K60" s="16">
        <f t="shared" si="6"/>
        <v>1813.6295341543778</v>
      </c>
      <c r="L60" s="16">
        <f t="shared" si="7"/>
        <v>1203.2414111047046</v>
      </c>
      <c r="M60" s="16">
        <f t="shared" si="8"/>
        <v>610.38812304967314</v>
      </c>
      <c r="N60" s="16">
        <f t="shared" si="9"/>
        <v>85738.660078726374</v>
      </c>
      <c r="O60" s="39">
        <f t="shared" si="10"/>
        <v>8.5430043691731128E-2</v>
      </c>
      <c r="P60" s="14">
        <f t="shared" si="11"/>
        <v>45604.811698604608</v>
      </c>
      <c r="Q60" s="40">
        <f t="shared" si="12"/>
        <v>9.425E-2</v>
      </c>
      <c r="R60" s="14">
        <f t="shared" si="13"/>
        <v>358.18779188279035</v>
      </c>
    </row>
    <row r="61" spans="1:18" x14ac:dyDescent="0.3">
      <c r="A61" s="25">
        <v>45</v>
      </c>
      <c r="B61" s="20">
        <v>47908</v>
      </c>
      <c r="C61" s="10">
        <f t="shared" si="2"/>
        <v>2031</v>
      </c>
      <c r="D61" s="34"/>
      <c r="E61" s="34">
        <f t="shared" si="3"/>
        <v>603.95927961426139</v>
      </c>
      <c r="F61" s="34">
        <f t="shared" si="4"/>
        <v>-1813.6295341543778</v>
      </c>
      <c r="G61" s="35">
        <f t="shared" si="5"/>
        <v>111829.1404046102</v>
      </c>
      <c r="H61" s="35">
        <f t="shared" si="0"/>
        <v>-27901.370530950244</v>
      </c>
      <c r="I61" s="36">
        <f t="shared" si="1"/>
        <v>83927.769873659956</v>
      </c>
      <c r="K61" s="16">
        <f t="shared" si="6"/>
        <v>1813.6295341543778</v>
      </c>
      <c r="L61" s="16">
        <f t="shared" si="7"/>
        <v>1209.6702545401163</v>
      </c>
      <c r="M61" s="16">
        <f t="shared" si="8"/>
        <v>603.9592796142615</v>
      </c>
      <c r="N61" s="16">
        <f t="shared" si="9"/>
        <v>84835.627399692297</v>
      </c>
      <c r="O61" s="39">
        <f t="shared" si="10"/>
        <v>8.5430043691731156E-2</v>
      </c>
      <c r="P61" s="14">
        <f t="shared" si="11"/>
        <v>45124.484209847244</v>
      </c>
      <c r="Q61" s="40">
        <f t="shared" si="12"/>
        <v>9.425E-2</v>
      </c>
      <c r="R61" s="14">
        <f t="shared" si="13"/>
        <v>354.41521973150856</v>
      </c>
    </row>
    <row r="62" spans="1:18" x14ac:dyDescent="0.3">
      <c r="A62" s="25">
        <v>46</v>
      </c>
      <c r="B62" s="20">
        <v>47939</v>
      </c>
      <c r="C62" s="10">
        <f t="shared" si="2"/>
        <v>2031</v>
      </c>
      <c r="D62" s="34"/>
      <c r="E62" s="34">
        <f t="shared" si="3"/>
        <v>597.49608727136058</v>
      </c>
      <c r="F62" s="34">
        <f t="shared" si="4"/>
        <v>-1813.6295341543778</v>
      </c>
      <c r="G62" s="35">
        <f t="shared" si="5"/>
        <v>110613.00695772718</v>
      </c>
      <c r="H62" s="35">
        <f t="shared" si="0"/>
        <v>-27597.945235952931</v>
      </c>
      <c r="I62" s="36">
        <f t="shared" si="1"/>
        <v>83015.061721774255</v>
      </c>
      <c r="K62" s="16">
        <f t="shared" si="6"/>
        <v>1813.6295341543778</v>
      </c>
      <c r="L62" s="16">
        <f t="shared" si="7"/>
        <v>1216.1334468830173</v>
      </c>
      <c r="M62" s="16">
        <f t="shared" si="8"/>
        <v>597.49608727136047</v>
      </c>
      <c r="N62" s="16">
        <f t="shared" si="9"/>
        <v>83927.769873659956</v>
      </c>
      <c r="O62" s="39">
        <f t="shared" si="10"/>
        <v>8.5430043691731128E-2</v>
      </c>
      <c r="P62" s="14">
        <f t="shared" si="11"/>
        <v>44641.590361426366</v>
      </c>
      <c r="Q62" s="40">
        <f t="shared" si="12"/>
        <v>9.425E-2</v>
      </c>
      <c r="R62" s="14">
        <f t="shared" si="13"/>
        <v>350.62249096370289</v>
      </c>
    </row>
    <row r="63" spans="1:18" x14ac:dyDescent="0.3">
      <c r="A63" s="25">
        <v>47</v>
      </c>
      <c r="B63" s="20">
        <v>47969</v>
      </c>
      <c r="C63" s="10">
        <f t="shared" si="2"/>
        <v>2031</v>
      </c>
      <c r="D63" s="34"/>
      <c r="E63" s="34">
        <f t="shared" si="3"/>
        <v>590.998362496911</v>
      </c>
      <c r="F63" s="34">
        <f t="shared" si="4"/>
        <v>-1813.6295341543778</v>
      </c>
      <c r="G63" s="35">
        <f t="shared" si="5"/>
        <v>109390.37578606972</v>
      </c>
      <c r="H63" s="35">
        <f t="shared" si="0"/>
        <v>-27292.898758624397</v>
      </c>
      <c r="I63" s="36">
        <f t="shared" si="1"/>
        <v>82097.477027445333</v>
      </c>
      <c r="K63" s="16">
        <f t="shared" si="6"/>
        <v>1813.6295341543778</v>
      </c>
      <c r="L63" s="16">
        <f t="shared" si="7"/>
        <v>1222.6311716574669</v>
      </c>
      <c r="M63" s="16">
        <f t="shared" si="8"/>
        <v>590.99836249691089</v>
      </c>
      <c r="N63" s="16">
        <f t="shared" si="9"/>
        <v>83015.061721774255</v>
      </c>
      <c r="O63" s="39">
        <f t="shared" si="10"/>
        <v>8.5430043691731128E-2</v>
      </c>
      <c r="P63" s="14">
        <f t="shared" si="11"/>
        <v>44156.116441443141</v>
      </c>
      <c r="Q63" s="40">
        <f t="shared" si="12"/>
        <v>9.425E-2</v>
      </c>
      <c r="R63" s="14">
        <f t="shared" si="13"/>
        <v>346.80949788383464</v>
      </c>
    </row>
    <row r="64" spans="1:18" x14ac:dyDescent="0.3">
      <c r="A64" s="25">
        <v>48</v>
      </c>
      <c r="B64" s="20">
        <v>48000</v>
      </c>
      <c r="C64" s="10">
        <f t="shared" si="2"/>
        <v>2031</v>
      </c>
      <c r="D64" s="34"/>
      <c r="E64" s="34">
        <f t="shared" si="3"/>
        <v>584.46592078629567</v>
      </c>
      <c r="F64" s="34">
        <f t="shared" si="4"/>
        <v>-1813.6295341543778</v>
      </c>
      <c r="G64" s="35">
        <f t="shared" si="5"/>
        <v>108161.21217270165</v>
      </c>
      <c r="H64" s="35">
        <f t="shared" si="0"/>
        <v>-26986.222437089062</v>
      </c>
      <c r="I64" s="36">
        <f t="shared" si="1"/>
        <v>81174.989735612588</v>
      </c>
      <c r="J64" s="38"/>
      <c r="K64" s="16">
        <f t="shared" si="6"/>
        <v>1813.6295341543778</v>
      </c>
      <c r="L64" s="16">
        <f t="shared" si="7"/>
        <v>1229.1636133680822</v>
      </c>
      <c r="M64" s="16">
        <f t="shared" si="8"/>
        <v>584.46592078629556</v>
      </c>
      <c r="N64" s="16">
        <f t="shared" si="9"/>
        <v>82097.477027445333</v>
      </c>
      <c r="O64" s="39">
        <f t="shared" si="10"/>
        <v>8.5430043691731128E-2</v>
      </c>
      <c r="P64" s="14">
        <f t="shared" si="11"/>
        <v>43668.04866473694</v>
      </c>
      <c r="Q64" s="40">
        <f t="shared" si="12"/>
        <v>9.425E-2</v>
      </c>
      <c r="R64" s="14">
        <f t="shared" si="13"/>
        <v>342.9761322209547</v>
      </c>
    </row>
    <row r="65" spans="1:18" x14ac:dyDescent="0.3">
      <c r="A65" s="25">
        <v>49</v>
      </c>
      <c r="B65" s="20">
        <v>48030</v>
      </c>
      <c r="C65" s="10">
        <f t="shared" si="2"/>
        <v>2031</v>
      </c>
      <c r="D65" s="34"/>
      <c r="E65" s="34">
        <f t="shared" si="3"/>
        <v>577.89857664910085</v>
      </c>
      <c r="F65" s="34">
        <f t="shared" si="4"/>
        <v>-1813.6295341543778</v>
      </c>
      <c r="G65" s="35">
        <f t="shared" si="5"/>
        <v>106925.48121519637</v>
      </c>
      <c r="H65" s="35">
        <f t="shared" si="0"/>
        <v>-26677.907563191493</v>
      </c>
      <c r="I65" s="36">
        <f t="shared" si="1"/>
        <v>80247.573652004881</v>
      </c>
      <c r="K65" s="16">
        <f t="shared" si="6"/>
        <v>1813.6295341543778</v>
      </c>
      <c r="L65" s="16">
        <f t="shared" si="7"/>
        <v>1235.7309575052768</v>
      </c>
      <c r="M65" s="16">
        <f t="shared" si="8"/>
        <v>577.89857664910096</v>
      </c>
      <c r="N65" s="16">
        <f t="shared" si="9"/>
        <v>81174.989735612588</v>
      </c>
      <c r="O65" s="39">
        <f t="shared" si="10"/>
        <v>8.5430043691731156E-2</v>
      </c>
      <c r="P65" s="14">
        <f t="shared" si="11"/>
        <v>43177.373172493899</v>
      </c>
      <c r="Q65" s="40">
        <f t="shared" si="12"/>
        <v>9.425E-2</v>
      </c>
      <c r="R65" s="14">
        <f t="shared" si="13"/>
        <v>339.12228512562916</v>
      </c>
    </row>
    <row r="66" spans="1:18" x14ac:dyDescent="0.3">
      <c r="A66" s="25">
        <v>50</v>
      </c>
      <c r="B66" s="20">
        <v>48061</v>
      </c>
      <c r="C66" s="10">
        <f t="shared" si="2"/>
        <v>2031</v>
      </c>
      <c r="D66" s="34"/>
      <c r="E66" s="34">
        <f t="shared" si="3"/>
        <v>571.29614360384915</v>
      </c>
      <c r="F66" s="34">
        <f t="shared" si="4"/>
        <v>-1813.6295341543778</v>
      </c>
      <c r="G66" s="35">
        <f t="shared" si="5"/>
        <v>105683.14782464584</v>
      </c>
      <c r="H66" s="35">
        <f t="shared" si="0"/>
        <v>-26367.945382249138</v>
      </c>
      <c r="I66" s="36">
        <f t="shared" si="1"/>
        <v>79315.202442396709</v>
      </c>
      <c r="K66" s="16">
        <f t="shared" si="6"/>
        <v>1813.6295341543778</v>
      </c>
      <c r="L66" s="16">
        <f t="shared" si="7"/>
        <v>1242.3333905505287</v>
      </c>
      <c r="M66" s="16">
        <f t="shared" si="8"/>
        <v>571.29614360384903</v>
      </c>
      <c r="N66" s="16">
        <f t="shared" si="9"/>
        <v>80247.573652004881</v>
      </c>
      <c r="O66" s="39">
        <f t="shared" si="10"/>
        <v>8.5430043691731128E-2</v>
      </c>
      <c r="P66" s="14">
        <f t="shared" si="11"/>
        <v>42684.076031853358</v>
      </c>
      <c r="Q66" s="40">
        <f t="shared" si="12"/>
        <v>9.425E-2</v>
      </c>
      <c r="R66" s="14">
        <f t="shared" si="13"/>
        <v>335.24784716684826</v>
      </c>
    </row>
    <row r="67" spans="1:18" x14ac:dyDescent="0.3">
      <c r="A67" s="25">
        <v>51</v>
      </c>
      <c r="B67" s="20">
        <v>48092</v>
      </c>
      <c r="C67" s="10">
        <f t="shared" si="2"/>
        <v>2031</v>
      </c>
      <c r="D67" s="34"/>
      <c r="E67" s="34">
        <f t="shared" si="3"/>
        <v>564.65843417270423</v>
      </c>
      <c r="F67" s="34">
        <f t="shared" si="4"/>
        <v>-1813.6295341543778</v>
      </c>
      <c r="G67" s="35">
        <f t="shared" si="5"/>
        <v>104434.17672466417</v>
      </c>
      <c r="H67" s="35">
        <f t="shared" si="0"/>
        <v>-26056.327092803709</v>
      </c>
      <c r="I67" s="36">
        <f t="shared" si="1"/>
        <v>78377.849631860459</v>
      </c>
      <c r="K67" s="16">
        <f t="shared" si="6"/>
        <v>1813.6295341543778</v>
      </c>
      <c r="L67" s="16">
        <f t="shared" si="7"/>
        <v>1248.9710999816734</v>
      </c>
      <c r="M67" s="16">
        <f t="shared" si="8"/>
        <v>564.65843417270435</v>
      </c>
      <c r="N67" s="16">
        <f t="shared" si="9"/>
        <v>79315.202442396709</v>
      </c>
      <c r="O67" s="39">
        <f t="shared" si="10"/>
        <v>8.5430043691731156E-2</v>
      </c>
      <c r="P67" s="14">
        <f t="shared" si="11"/>
        <v>42188.143235512274</v>
      </c>
      <c r="Q67" s="40">
        <f t="shared" si="12"/>
        <v>9.425E-2</v>
      </c>
      <c r="R67" s="14">
        <f t="shared" si="13"/>
        <v>331.35270832891933</v>
      </c>
    </row>
    <row r="68" spans="1:18" x14ac:dyDescent="0.3">
      <c r="A68" s="25">
        <v>52</v>
      </c>
      <c r="B68" s="20">
        <v>48122</v>
      </c>
      <c r="C68" s="10">
        <f t="shared" si="2"/>
        <v>2031</v>
      </c>
      <c r="D68" s="34"/>
      <c r="E68" s="34">
        <f t="shared" si="3"/>
        <v>557.98525987614767</v>
      </c>
      <c r="F68" s="34">
        <f t="shared" si="4"/>
        <v>-1813.6295341543778</v>
      </c>
      <c r="G68" s="35">
        <f t="shared" si="5"/>
        <v>103178.53245038594</v>
      </c>
      <c r="H68" s="35">
        <f t="shared" si="0"/>
        <v>-25743.043846371293</v>
      </c>
      <c r="I68" s="36">
        <f t="shared" si="1"/>
        <v>77435.488604014652</v>
      </c>
      <c r="K68" s="16">
        <f t="shared" si="6"/>
        <v>1813.6295341543778</v>
      </c>
      <c r="L68" s="16">
        <f t="shared" si="7"/>
        <v>1255.6442742782301</v>
      </c>
      <c r="M68" s="16">
        <f t="shared" si="8"/>
        <v>557.98525987614767</v>
      </c>
      <c r="N68" s="16">
        <f t="shared" si="9"/>
        <v>78377.849631860459</v>
      </c>
      <c r="O68" s="39">
        <f t="shared" si="10"/>
        <v>8.5430043691731128E-2</v>
      </c>
      <c r="P68" s="14">
        <f t="shared" si="11"/>
        <v>41689.560701327435</v>
      </c>
      <c r="Q68" s="40">
        <f t="shared" si="12"/>
        <v>9.425E-2</v>
      </c>
      <c r="R68" s="14">
        <f t="shared" si="13"/>
        <v>327.43675800834257</v>
      </c>
    </row>
    <row r="69" spans="1:18" x14ac:dyDescent="0.3">
      <c r="A69" s="25">
        <v>53</v>
      </c>
      <c r="B69" s="20">
        <v>48153</v>
      </c>
      <c r="C69" s="10">
        <f t="shared" si="2"/>
        <v>2031</v>
      </c>
      <c r="D69" s="34"/>
      <c r="E69" s="34">
        <f t="shared" si="3"/>
        <v>551.27643122762674</v>
      </c>
      <c r="F69" s="34">
        <f t="shared" si="4"/>
        <v>-1813.6295341543778</v>
      </c>
      <c r="G69" s="35">
        <f t="shared" si="5"/>
        <v>101916.1793474592</v>
      </c>
      <c r="H69" s="35">
        <f t="shared" si="0"/>
        <v>-25428.086747191071</v>
      </c>
      <c r="I69" s="36">
        <f t="shared" si="1"/>
        <v>76488.092600268123</v>
      </c>
      <c r="K69" s="16">
        <f t="shared" si="6"/>
        <v>1813.6295341543778</v>
      </c>
      <c r="L69" s="16">
        <f t="shared" si="7"/>
        <v>1262.353102926751</v>
      </c>
      <c r="M69" s="16">
        <f t="shared" si="8"/>
        <v>551.27643122762674</v>
      </c>
      <c r="N69" s="16">
        <f t="shared" si="9"/>
        <v>77435.488604014652</v>
      </c>
      <c r="O69" s="39">
        <f t="shared" si="10"/>
        <v>8.5430043691731142E-2</v>
      </c>
      <c r="P69" s="14">
        <f t="shared" si="11"/>
        <v>41188.31427191566</v>
      </c>
      <c r="Q69" s="40">
        <f t="shared" si="12"/>
        <v>9.425E-2</v>
      </c>
      <c r="R69" s="14">
        <f t="shared" si="13"/>
        <v>323.49988501067088</v>
      </c>
    </row>
    <row r="70" spans="1:18" x14ac:dyDescent="0.3">
      <c r="A70" s="25">
        <v>54</v>
      </c>
      <c r="B70" s="20">
        <v>48183</v>
      </c>
      <c r="C70" s="10">
        <f t="shared" si="2"/>
        <v>2031</v>
      </c>
      <c r="D70" s="34"/>
      <c r="E70" s="34">
        <f t="shared" si="3"/>
        <v>544.5317577281736</v>
      </c>
      <c r="F70" s="34">
        <f t="shared" si="4"/>
        <v>-1813.6295341543778</v>
      </c>
      <c r="G70" s="35">
        <f t="shared" si="5"/>
        <v>100647.08157103299</v>
      </c>
      <c r="H70" s="35">
        <f t="shared" si="0"/>
        <v>-25111.446851972731</v>
      </c>
      <c r="I70" s="36">
        <f t="shared" si="1"/>
        <v>75535.634719060268</v>
      </c>
      <c r="K70" s="16">
        <f t="shared" si="6"/>
        <v>1813.6295341543778</v>
      </c>
      <c r="L70" s="16">
        <f t="shared" si="7"/>
        <v>1269.0977764262043</v>
      </c>
      <c r="M70" s="16">
        <f t="shared" si="8"/>
        <v>544.53175772817349</v>
      </c>
      <c r="N70" s="16">
        <f t="shared" si="9"/>
        <v>76488.092600268123</v>
      </c>
      <c r="O70" s="39">
        <f t="shared" si="10"/>
        <v>8.5430043691731128E-2</v>
      </c>
      <c r="P70" s="14">
        <f t="shared" si="11"/>
        <v>40684.389714251723</v>
      </c>
      <c r="Q70" s="40">
        <f t="shared" si="12"/>
        <v>9.425E-2</v>
      </c>
      <c r="R70" s="14">
        <f t="shared" si="13"/>
        <v>319.54197754735208</v>
      </c>
    </row>
    <row r="71" spans="1:18" x14ac:dyDescent="0.3">
      <c r="A71" s="25">
        <v>55</v>
      </c>
      <c r="B71" s="20">
        <v>48214</v>
      </c>
      <c r="C71" s="10">
        <f t="shared" si="2"/>
        <v>2032</v>
      </c>
      <c r="D71" s="34"/>
      <c r="E71" s="34">
        <f t="shared" si="3"/>
        <v>537.75104786099689</v>
      </c>
      <c r="F71" s="34">
        <f t="shared" si="4"/>
        <v>-1813.6295341543778</v>
      </c>
      <c r="G71" s="35">
        <f t="shared" si="5"/>
        <v>99371.203084739609</v>
      </c>
      <c r="H71" s="35">
        <f t="shared" si="0"/>
        <v>-24793.115169642533</v>
      </c>
      <c r="I71" s="36">
        <f t="shared" si="1"/>
        <v>74578.087915097072</v>
      </c>
      <c r="K71" s="16">
        <f t="shared" si="6"/>
        <v>1813.6295341543778</v>
      </c>
      <c r="L71" s="16">
        <f t="shared" si="7"/>
        <v>1275.8784862933808</v>
      </c>
      <c r="M71" s="16">
        <f t="shared" si="8"/>
        <v>537.75104786099701</v>
      </c>
      <c r="N71" s="16">
        <f t="shared" si="9"/>
        <v>75535.634719060268</v>
      </c>
      <c r="O71" s="39">
        <f t="shared" si="10"/>
        <v>8.5430043691731156E-2</v>
      </c>
      <c r="P71" s="14">
        <f t="shared" si="11"/>
        <v>40177.772719264256</v>
      </c>
      <c r="Q71" s="40">
        <f t="shared" si="12"/>
        <v>9.425E-2</v>
      </c>
      <c r="R71" s="14">
        <f t="shared" si="13"/>
        <v>315.56292323255468</v>
      </c>
    </row>
    <row r="72" spans="1:18" x14ac:dyDescent="0.3">
      <c r="A72" s="25">
        <v>56</v>
      </c>
      <c r="B72" s="20">
        <v>48245</v>
      </c>
      <c r="C72" s="10">
        <f t="shared" si="2"/>
        <v>2032</v>
      </c>
      <c r="D72" s="34"/>
      <c r="E72" s="34">
        <f t="shared" si="3"/>
        <v>530.93410908604244</v>
      </c>
      <c r="F72" s="34">
        <f t="shared" si="4"/>
        <v>-1813.6295341543778</v>
      </c>
      <c r="G72" s="35">
        <f t="shared" si="5"/>
        <v>98088.507659671275</v>
      </c>
      <c r="H72" s="35">
        <f t="shared" si="0"/>
        <v>-24473.082661087985</v>
      </c>
      <c r="I72" s="36">
        <f t="shared" si="1"/>
        <v>73615.424998583287</v>
      </c>
      <c r="K72" s="16">
        <f t="shared" si="6"/>
        <v>1813.6295341543778</v>
      </c>
      <c r="L72" s="16">
        <f t="shared" si="7"/>
        <v>1282.6954250683352</v>
      </c>
      <c r="M72" s="16">
        <f t="shared" si="8"/>
        <v>530.93410908604255</v>
      </c>
      <c r="N72" s="16">
        <f t="shared" si="9"/>
        <v>74578.087915097072</v>
      </c>
      <c r="O72" s="39">
        <f t="shared" si="10"/>
        <v>8.5430043691731156E-2</v>
      </c>
      <c r="P72" s="14">
        <f t="shared" si="11"/>
        <v>39668.448901429401</v>
      </c>
      <c r="Q72" s="40">
        <f t="shared" si="12"/>
        <v>9.425E-2</v>
      </c>
      <c r="R72" s="14">
        <f t="shared" si="13"/>
        <v>311.56260907997677</v>
      </c>
    </row>
    <row r="73" spans="1:18" x14ac:dyDescent="0.3">
      <c r="A73" s="25">
        <v>57</v>
      </c>
      <c r="B73" s="20">
        <v>48274</v>
      </c>
      <c r="C73" s="10">
        <f t="shared" si="2"/>
        <v>2032</v>
      </c>
      <c r="D73" s="34"/>
      <c r="E73" s="34">
        <f t="shared" si="3"/>
        <v>524.0807478345273</v>
      </c>
      <c r="F73" s="34">
        <f t="shared" si="4"/>
        <v>-1813.6295341543778</v>
      </c>
      <c r="G73" s="35">
        <f t="shared" si="5"/>
        <v>96798.958873351425</v>
      </c>
      <c r="H73" s="35">
        <f t="shared" si="0"/>
        <v>-24151.340238901179</v>
      </c>
      <c r="I73" s="36">
        <f t="shared" si="1"/>
        <v>72647.618634450249</v>
      </c>
      <c r="K73" s="16">
        <f t="shared" si="6"/>
        <v>1813.6295341543778</v>
      </c>
      <c r="L73" s="16">
        <f t="shared" si="7"/>
        <v>1289.5487863198505</v>
      </c>
      <c r="M73" s="16">
        <f t="shared" si="8"/>
        <v>524.0807478345273</v>
      </c>
      <c r="N73" s="16">
        <f t="shared" si="9"/>
        <v>73615.424998583287</v>
      </c>
      <c r="O73" s="39">
        <f t="shared" si="10"/>
        <v>8.5430043691731156E-2</v>
      </c>
      <c r="P73" s="14">
        <f t="shared" si="11"/>
        <v>39156.403798362364</v>
      </c>
      <c r="Q73" s="40">
        <f t="shared" si="12"/>
        <v>9.425E-2</v>
      </c>
      <c r="R73" s="14">
        <f t="shared" si="13"/>
        <v>307.5409214996377</v>
      </c>
    </row>
    <row r="74" spans="1:18" x14ac:dyDescent="0.3">
      <c r="A74" s="25">
        <v>58</v>
      </c>
      <c r="B74" s="20">
        <v>48305</v>
      </c>
      <c r="C74" s="10">
        <f t="shared" si="2"/>
        <v>2032</v>
      </c>
      <c r="D74" s="34"/>
      <c r="E74" s="34">
        <f t="shared" si="3"/>
        <v>517.1907695034422</v>
      </c>
      <c r="F74" s="34">
        <f t="shared" si="4"/>
        <v>-1813.6295341543778</v>
      </c>
      <c r="G74" s="35">
        <f t="shared" si="5"/>
        <v>95502.520108700497</v>
      </c>
      <c r="H74" s="35">
        <f t="shared" si="0"/>
        <v>-23827.878767120776</v>
      </c>
      <c r="I74" s="36">
        <f t="shared" si="1"/>
        <v>71674.641341579729</v>
      </c>
      <c r="K74" s="16">
        <f t="shared" si="6"/>
        <v>1813.6295341543778</v>
      </c>
      <c r="L74" s="16">
        <f t="shared" si="7"/>
        <v>1296.4387646509356</v>
      </c>
      <c r="M74" s="16">
        <f t="shared" si="8"/>
        <v>517.1907695034422</v>
      </c>
      <c r="N74" s="16">
        <f t="shared" si="9"/>
        <v>72647.618634450249</v>
      </c>
      <c r="O74" s="39">
        <f t="shared" si="10"/>
        <v>8.5430043691731142E-2</v>
      </c>
      <c r="P74" s="14">
        <f t="shared" si="11"/>
        <v>38641.622870406747</v>
      </c>
      <c r="Q74" s="40">
        <f t="shared" si="12"/>
        <v>9.425E-2</v>
      </c>
      <c r="R74" s="14">
        <f t="shared" si="13"/>
        <v>303.49774629465298</v>
      </c>
    </row>
    <row r="75" spans="1:18" x14ac:dyDescent="0.3">
      <c r="A75" s="25">
        <v>59</v>
      </c>
      <c r="B75" s="20">
        <v>48335</v>
      </c>
      <c r="C75" s="10">
        <f t="shared" si="2"/>
        <v>2032</v>
      </c>
      <c r="D75" s="34"/>
      <c r="E75" s="34">
        <f t="shared" si="3"/>
        <v>510.26397845002629</v>
      </c>
      <c r="F75" s="34">
        <f t="shared" si="4"/>
        <v>-1813.6295341543778</v>
      </c>
      <c r="G75" s="35">
        <f t="shared" si="5"/>
        <v>94199.154552996144</v>
      </c>
      <c r="H75" s="35">
        <f t="shared" si="0"/>
        <v>-23502.689060972538</v>
      </c>
      <c r="I75" s="36">
        <f t="shared" si="1"/>
        <v>70696.465492023606</v>
      </c>
      <c r="K75" s="16">
        <f t="shared" si="6"/>
        <v>1813.6295341543778</v>
      </c>
      <c r="L75" s="16">
        <f t="shared" si="7"/>
        <v>1303.3655557043514</v>
      </c>
      <c r="M75" s="16">
        <f t="shared" si="8"/>
        <v>510.26397845002634</v>
      </c>
      <c r="N75" s="16">
        <f t="shared" si="9"/>
        <v>71674.641341579729</v>
      </c>
      <c r="O75" s="39">
        <f t="shared" si="10"/>
        <v>8.5430043691731156E-2</v>
      </c>
      <c r="P75" s="14">
        <f t="shared" si="11"/>
        <v>38124.091500221642</v>
      </c>
      <c r="Q75" s="40">
        <f t="shared" si="12"/>
        <v>9.425E-2</v>
      </c>
      <c r="R75" s="14">
        <f t="shared" si="13"/>
        <v>299.43296865799078</v>
      </c>
    </row>
    <row r="76" spans="1:18" x14ac:dyDescent="0.3">
      <c r="A76" s="25">
        <v>60</v>
      </c>
      <c r="B76" s="20">
        <v>48366</v>
      </c>
      <c r="C76" s="10">
        <f t="shared" si="2"/>
        <v>2032</v>
      </c>
      <c r="D76" s="34"/>
      <c r="E76" s="34">
        <f t="shared" si="3"/>
        <v>503.30017798621162</v>
      </c>
      <c r="F76" s="34">
        <f t="shared" si="4"/>
        <v>-1813.6295341543778</v>
      </c>
      <c r="G76" s="35">
        <f t="shared" si="5"/>
        <v>92888.82519682798</v>
      </c>
      <c r="H76" s="35">
        <f t="shared" si="0"/>
        <v>-23175.76188660858</v>
      </c>
      <c r="I76" s="36">
        <f t="shared" si="1"/>
        <v>69713.063310219397</v>
      </c>
      <c r="J76" s="38"/>
      <c r="K76" s="16">
        <f t="shared" si="6"/>
        <v>1813.6295341543778</v>
      </c>
      <c r="L76" s="16">
        <f t="shared" si="7"/>
        <v>1310.3293561681662</v>
      </c>
      <c r="M76" s="16">
        <f t="shared" si="8"/>
        <v>503.30017798621157</v>
      </c>
      <c r="N76" s="16">
        <f t="shared" si="9"/>
        <v>70696.465492023606</v>
      </c>
      <c r="O76" s="39">
        <f t="shared" si="10"/>
        <v>8.5430043691731128E-2</v>
      </c>
      <c r="P76" s="14">
        <f t="shared" si="11"/>
        <v>37603.794992366624</v>
      </c>
      <c r="Q76" s="40">
        <f t="shared" si="12"/>
        <v>9.425E-2</v>
      </c>
      <c r="R76" s="14">
        <f t="shared" si="13"/>
        <v>295.34647316921286</v>
      </c>
    </row>
    <row r="77" spans="1:18" x14ac:dyDescent="0.3">
      <c r="A77" s="25">
        <v>61</v>
      </c>
      <c r="B77" s="20">
        <v>48396</v>
      </c>
      <c r="C77" s="10">
        <f t="shared" si="2"/>
        <v>2032</v>
      </c>
      <c r="D77" s="34"/>
      <c r="E77" s="34">
        <f t="shared" si="3"/>
        <v>496.29917037303852</v>
      </c>
      <c r="F77" s="34">
        <f t="shared" si="4"/>
        <v>-1813.6295341543778</v>
      </c>
      <c r="G77" s="35">
        <f t="shared" si="5"/>
        <v>91571.494833046643</v>
      </c>
      <c r="H77" s="35">
        <f t="shared" si="0"/>
        <v>-22847.087960845136</v>
      </c>
      <c r="I77" s="36">
        <f t="shared" si="1"/>
        <v>68724.406872201507</v>
      </c>
      <c r="K77" s="16">
        <f t="shared" si="6"/>
        <v>1813.6295341543778</v>
      </c>
      <c r="L77" s="16">
        <f t="shared" si="7"/>
        <v>1317.3303637813392</v>
      </c>
      <c r="M77" s="16">
        <f t="shared" si="8"/>
        <v>496.29917037303858</v>
      </c>
      <c r="N77" s="16">
        <f t="shared" si="9"/>
        <v>69713.063310219397</v>
      </c>
      <c r="O77" s="39">
        <f t="shared" si="10"/>
        <v>8.5430043691731156E-2</v>
      </c>
      <c r="P77" s="14">
        <f t="shared" si="11"/>
        <v>37080.718572884471</v>
      </c>
      <c r="Q77" s="40">
        <f t="shared" si="12"/>
        <v>9.425E-2</v>
      </c>
      <c r="R77" s="14">
        <f t="shared" si="13"/>
        <v>291.23814379119676</v>
      </c>
    </row>
    <row r="78" spans="1:18" x14ac:dyDescent="0.3">
      <c r="A78" s="25">
        <v>62</v>
      </c>
      <c r="B78" s="20">
        <v>48427</v>
      </c>
      <c r="C78" s="10">
        <f t="shared" si="2"/>
        <v>2032</v>
      </c>
      <c r="D78" s="34"/>
      <c r="E78" s="34">
        <f t="shared" si="3"/>
        <v>489.26075681504022</v>
      </c>
      <c r="F78" s="34">
        <f t="shared" si="4"/>
        <v>-1813.6295341543778</v>
      </c>
      <c r="G78" s="35">
        <f t="shared" si="5"/>
        <v>90247.126055707311</v>
      </c>
      <c r="H78" s="35">
        <f t="shared" si="0"/>
        <v>-22516.657950898974</v>
      </c>
      <c r="I78" s="36">
        <f t="shared" si="1"/>
        <v>67730.468104808329</v>
      </c>
      <c r="K78" s="16">
        <f t="shared" si="6"/>
        <v>1813.6295341543778</v>
      </c>
      <c r="L78" s="16">
        <f t="shared" si="7"/>
        <v>1324.3687773393376</v>
      </c>
      <c r="M78" s="16">
        <f t="shared" si="8"/>
        <v>489.26075681504017</v>
      </c>
      <c r="N78" s="16">
        <f t="shared" si="9"/>
        <v>68724.406872201507</v>
      </c>
      <c r="O78" s="39">
        <f t="shared" si="10"/>
        <v>8.5430043691731128E-2</v>
      </c>
      <c r="P78" s="14">
        <f t="shared" si="11"/>
        <v>36554.847388881601</v>
      </c>
      <c r="Q78" s="40">
        <f t="shared" si="12"/>
        <v>9.425E-2</v>
      </c>
      <c r="R78" s="14">
        <f t="shared" si="13"/>
        <v>287.10786386684089</v>
      </c>
    </row>
    <row r="79" spans="1:18" x14ac:dyDescent="0.3">
      <c r="A79" s="25">
        <v>63</v>
      </c>
      <c r="B79" s="20">
        <v>48458</v>
      </c>
      <c r="C79" s="10">
        <f t="shared" si="2"/>
        <v>2032</v>
      </c>
      <c r="D79" s="34"/>
      <c r="E79" s="34">
        <f t="shared" si="3"/>
        <v>482.18473745459818</v>
      </c>
      <c r="F79" s="34">
        <f t="shared" si="4"/>
        <v>-1813.6295341543778</v>
      </c>
      <c r="G79" s="35">
        <f t="shared" si="5"/>
        <v>88915.681259007542</v>
      </c>
      <c r="H79" s="35">
        <f t="shared" si="0"/>
        <v>-22184.462474122382</v>
      </c>
      <c r="I79" s="36">
        <f t="shared" si="1"/>
        <v>66731.218784885161</v>
      </c>
      <c r="K79" s="16">
        <f t="shared" si="6"/>
        <v>1813.6295341543778</v>
      </c>
      <c r="L79" s="16">
        <f t="shared" si="7"/>
        <v>1331.4447966997795</v>
      </c>
      <c r="M79" s="16">
        <f t="shared" si="8"/>
        <v>482.18473745459823</v>
      </c>
      <c r="N79" s="16">
        <f t="shared" si="9"/>
        <v>67730.468104808329</v>
      </c>
      <c r="O79" s="39">
        <f t="shared" si="10"/>
        <v>8.5430043691731156E-2</v>
      </c>
      <c r="P79" s="14">
        <f t="shared" si="11"/>
        <v>36026.166508106377</v>
      </c>
      <c r="Q79" s="40">
        <f t="shared" si="12"/>
        <v>9.425E-2</v>
      </c>
      <c r="R79" s="14">
        <f t="shared" si="13"/>
        <v>282.95551611575218</v>
      </c>
    </row>
    <row r="80" spans="1:18" x14ac:dyDescent="0.3">
      <c r="A80" s="25">
        <v>64</v>
      </c>
      <c r="B80" s="20">
        <v>48488</v>
      </c>
      <c r="C80" s="10">
        <f t="shared" si="2"/>
        <v>2032</v>
      </c>
      <c r="D80" s="34"/>
      <c r="E80" s="34">
        <f t="shared" si="3"/>
        <v>475.07091136626741</v>
      </c>
      <c r="F80" s="34">
        <f t="shared" si="4"/>
        <v>-1813.6295341543778</v>
      </c>
      <c r="G80" s="35">
        <f t="shared" si="5"/>
        <v>87577.122636219443</v>
      </c>
      <c r="H80" s="35">
        <f t="shared" ref="H80:H136" si="14">-G80*$E$7</f>
        <v>-21850.492097736751</v>
      </c>
      <c r="I80" s="36">
        <f t="shared" ref="I80:I136" si="15">G80+H80</f>
        <v>65726.630538482685</v>
      </c>
      <c r="K80" s="16">
        <f t="shared" si="6"/>
        <v>1813.6295341543778</v>
      </c>
      <c r="L80" s="16">
        <f t="shared" si="7"/>
        <v>1338.5586227881104</v>
      </c>
      <c r="M80" s="16">
        <f t="shared" si="8"/>
        <v>475.07091136626741</v>
      </c>
      <c r="N80" s="16">
        <f t="shared" si="9"/>
        <v>66731.218784885161</v>
      </c>
      <c r="O80" s="39">
        <f t="shared" si="10"/>
        <v>8.5430043691731142E-2</v>
      </c>
      <c r="P80" s="14">
        <f t="shared" si="11"/>
        <v>35494.660918525064</v>
      </c>
      <c r="Q80" s="40">
        <f t="shared" si="12"/>
        <v>9.425E-2</v>
      </c>
      <c r="R80" s="14">
        <f t="shared" si="13"/>
        <v>278.78098263091562</v>
      </c>
    </row>
    <row r="81" spans="1:18" x14ac:dyDescent="0.3">
      <c r="A81" s="25">
        <v>65</v>
      </c>
      <c r="B81" s="20">
        <v>48519</v>
      </c>
      <c r="C81" s="10">
        <f t="shared" ref="C81:C136" si="16">YEAR(B81)</f>
        <v>2032</v>
      </c>
      <c r="D81" s="34"/>
      <c r="E81" s="34">
        <f t="shared" si="3"/>
        <v>467.91907655107053</v>
      </c>
      <c r="F81" s="34">
        <f t="shared" si="4"/>
        <v>-1813.6295341543778</v>
      </c>
      <c r="G81" s="35">
        <f t="shared" si="5"/>
        <v>86231.412178616141</v>
      </c>
      <c r="H81" s="35">
        <f t="shared" si="14"/>
        <v>-21514.737338564726</v>
      </c>
      <c r="I81" s="36">
        <f t="shared" si="15"/>
        <v>64716.674840051419</v>
      </c>
      <c r="K81" s="16">
        <f t="shared" si="6"/>
        <v>1813.6295341543778</v>
      </c>
      <c r="L81" s="16">
        <f t="shared" si="7"/>
        <v>1345.7104576033073</v>
      </c>
      <c r="M81" s="16">
        <f t="shared" si="8"/>
        <v>467.91907655107048</v>
      </c>
      <c r="N81" s="16">
        <f t="shared" si="9"/>
        <v>65726.630538482685</v>
      </c>
      <c r="O81" s="39">
        <f t="shared" si="10"/>
        <v>8.5430043691731128E-2</v>
      </c>
      <c r="P81" s="14">
        <f t="shared" si="11"/>
        <v>34960.315527895575</v>
      </c>
      <c r="Q81" s="40">
        <f t="shared" si="12"/>
        <v>9.425E-2</v>
      </c>
      <c r="R81" s="14">
        <f t="shared" si="13"/>
        <v>274.58414487534651</v>
      </c>
    </row>
    <row r="82" spans="1:18" x14ac:dyDescent="0.3">
      <c r="A82" s="25">
        <v>66</v>
      </c>
      <c r="B82" s="20">
        <v>48549</v>
      </c>
      <c r="C82" s="10">
        <f t="shared" si="16"/>
        <v>2032</v>
      </c>
      <c r="D82" s="34"/>
      <c r="E82" s="34">
        <f t="shared" ref="E82:E136" si="17">I81*$E$2</f>
        <v>460.72902993076252</v>
      </c>
      <c r="F82" s="34">
        <f t="shared" ref="F82:F136" si="18">-$E$5</f>
        <v>-1813.6295341543778</v>
      </c>
      <c r="G82" s="35">
        <f t="shared" ref="G82:G136" si="19">G81+D82+E82+F82</f>
        <v>84878.511674392532</v>
      </c>
      <c r="H82" s="35">
        <f t="shared" si="14"/>
        <v>-21177.188662760938</v>
      </c>
      <c r="I82" s="36">
        <f t="shared" si="15"/>
        <v>63701.323011631597</v>
      </c>
      <c r="K82" s="16">
        <f t="shared" ref="K82:K136" si="20">-F82</f>
        <v>1813.6295341543778</v>
      </c>
      <c r="L82" s="16">
        <f t="shared" ref="L82:L136" si="21">K82-E82</f>
        <v>1352.9005042236154</v>
      </c>
      <c r="M82" s="16">
        <f t="shared" ref="M82:M136" si="22">K82-L82</f>
        <v>460.72902993076241</v>
      </c>
      <c r="N82" s="16">
        <f t="shared" ref="N82:N136" si="23">I81</f>
        <v>64716.674840051419</v>
      </c>
      <c r="O82" s="39">
        <f t="shared" ref="O82:O136" si="24">M82/N82*12</f>
        <v>8.5430043691731128E-2</v>
      </c>
      <c r="P82" s="14">
        <f t="shared" ref="P82:P136" si="25">N82*$E$4</f>
        <v>34423.115163338924</v>
      </c>
      <c r="Q82" s="40">
        <f t="shared" ref="Q82:Q136" si="26">$E$3</f>
        <v>9.425E-2</v>
      </c>
      <c r="R82" s="14">
        <f t="shared" ref="R82:R136" si="27">P82*Q82/12</f>
        <v>270.36488367872448</v>
      </c>
    </row>
    <row r="83" spans="1:18" x14ac:dyDescent="0.3">
      <c r="A83" s="25">
        <v>67</v>
      </c>
      <c r="B83" s="20">
        <v>48580</v>
      </c>
      <c r="C83" s="10">
        <f t="shared" si="16"/>
        <v>2033</v>
      </c>
      <c r="D83" s="34"/>
      <c r="E83" s="34">
        <f t="shared" si="17"/>
        <v>453.50056734206379</v>
      </c>
      <c r="F83" s="34">
        <f t="shared" si="18"/>
        <v>-1813.6295341543778</v>
      </c>
      <c r="G83" s="35">
        <f t="shared" si="19"/>
        <v>83518.382707580226</v>
      </c>
      <c r="H83" s="35">
        <f t="shared" si="14"/>
        <v>-20837.836485541266</v>
      </c>
      <c r="I83" s="36">
        <f t="shared" si="15"/>
        <v>62680.54622203896</v>
      </c>
      <c r="K83" s="16">
        <f t="shared" si="20"/>
        <v>1813.6295341543778</v>
      </c>
      <c r="L83" s="16">
        <f t="shared" si="21"/>
        <v>1360.128966812314</v>
      </c>
      <c r="M83" s="16">
        <f t="shared" si="22"/>
        <v>453.50056734206373</v>
      </c>
      <c r="N83" s="16">
        <f t="shared" si="23"/>
        <v>63701.323011631597</v>
      </c>
      <c r="O83" s="39">
        <f t="shared" si="24"/>
        <v>8.5430043691731128E-2</v>
      </c>
      <c r="P83" s="14">
        <f t="shared" si="25"/>
        <v>33883.044570908365</v>
      </c>
      <c r="Q83" s="40">
        <f t="shared" si="26"/>
        <v>9.425E-2</v>
      </c>
      <c r="R83" s="14">
        <f t="shared" si="27"/>
        <v>266.12307923400948</v>
      </c>
    </row>
    <row r="84" spans="1:18" x14ac:dyDescent="0.3">
      <c r="A84" s="25">
        <v>68</v>
      </c>
      <c r="B84" s="20">
        <v>48611</v>
      </c>
      <c r="C84" s="10">
        <f t="shared" si="16"/>
        <v>2033</v>
      </c>
      <c r="D84" s="34"/>
      <c r="E84" s="34">
        <f t="shared" si="17"/>
        <v>446.23348353086345</v>
      </c>
      <c r="F84" s="34">
        <f t="shared" si="18"/>
        <v>-1813.6295341543778</v>
      </c>
      <c r="G84" s="35">
        <f t="shared" si="19"/>
        <v>82150.986656956709</v>
      </c>
      <c r="H84" s="35">
        <f t="shared" si="14"/>
        <v>-20496.6711709107</v>
      </c>
      <c r="I84" s="36">
        <f t="shared" si="15"/>
        <v>61654.315486046005</v>
      </c>
      <c r="K84" s="16">
        <f t="shared" si="20"/>
        <v>1813.6295341543778</v>
      </c>
      <c r="L84" s="16">
        <f t="shared" si="21"/>
        <v>1367.3960506235144</v>
      </c>
      <c r="M84" s="16">
        <f t="shared" si="22"/>
        <v>446.2334835308634</v>
      </c>
      <c r="N84" s="16">
        <f t="shared" si="23"/>
        <v>62680.54622203896</v>
      </c>
      <c r="O84" s="39">
        <f t="shared" si="24"/>
        <v>8.5430043691731128E-2</v>
      </c>
      <c r="P84" s="14">
        <f t="shared" si="25"/>
        <v>33340.0884151563</v>
      </c>
      <c r="Q84" s="40">
        <f t="shared" si="26"/>
        <v>9.425E-2</v>
      </c>
      <c r="R84" s="14">
        <f t="shared" si="27"/>
        <v>261.8586110940401</v>
      </c>
    </row>
    <row r="85" spans="1:18" ht="14.4" customHeight="1" outlineLevel="1" x14ac:dyDescent="0.3">
      <c r="A85" s="25">
        <v>69</v>
      </c>
      <c r="B85" s="20">
        <v>48639</v>
      </c>
      <c r="C85" s="10">
        <f t="shared" si="16"/>
        <v>2033</v>
      </c>
      <c r="D85" s="34"/>
      <c r="E85" s="34">
        <f t="shared" si="17"/>
        <v>438.9275721463905</v>
      </c>
      <c r="F85" s="34">
        <f t="shared" si="18"/>
        <v>-1813.6295341543778</v>
      </c>
      <c r="G85" s="35">
        <f t="shared" si="19"/>
        <v>80776.284694948728</v>
      </c>
      <c r="H85" s="35">
        <f t="shared" si="14"/>
        <v>-20153.683031389708</v>
      </c>
      <c r="I85" s="36">
        <f t="shared" si="15"/>
        <v>60622.60166355902</v>
      </c>
      <c r="K85" s="16">
        <f t="shared" si="20"/>
        <v>1813.6295341543778</v>
      </c>
      <c r="L85" s="16">
        <f t="shared" si="21"/>
        <v>1374.7019620079873</v>
      </c>
      <c r="M85" s="16">
        <f t="shared" si="22"/>
        <v>438.9275721463905</v>
      </c>
      <c r="N85" s="16">
        <f t="shared" si="23"/>
        <v>61654.315486046005</v>
      </c>
      <c r="O85" s="39">
        <f t="shared" si="24"/>
        <v>8.5430043691731142E-2</v>
      </c>
      <c r="P85" s="14">
        <f t="shared" si="25"/>
        <v>32794.231278698768</v>
      </c>
      <c r="Q85" s="40">
        <f t="shared" si="26"/>
        <v>9.425E-2</v>
      </c>
      <c r="R85" s="14">
        <f t="shared" si="27"/>
        <v>257.57135816811325</v>
      </c>
    </row>
    <row r="86" spans="1:18" ht="14.4" customHeight="1" outlineLevel="1" x14ac:dyDescent="0.3">
      <c r="A86" s="25">
        <v>70</v>
      </c>
      <c r="B86" s="20">
        <v>48670</v>
      </c>
      <c r="C86" s="10">
        <f t="shared" si="16"/>
        <v>2033</v>
      </c>
      <c r="D86" s="34"/>
      <c r="E86" s="34">
        <f t="shared" si="17"/>
        <v>431.58262573535501</v>
      </c>
      <c r="F86" s="34">
        <f t="shared" si="18"/>
        <v>-1813.6295341543778</v>
      </c>
      <c r="G86" s="35">
        <f t="shared" si="19"/>
        <v>79394.237786529717</v>
      </c>
      <c r="H86" s="35">
        <f t="shared" si="14"/>
        <v>-19808.862327739163</v>
      </c>
      <c r="I86" s="36">
        <f t="shared" si="15"/>
        <v>59585.375458790557</v>
      </c>
      <c r="K86" s="16">
        <f t="shared" si="20"/>
        <v>1813.6295341543778</v>
      </c>
      <c r="L86" s="16">
        <f t="shared" si="21"/>
        <v>1382.0469084190227</v>
      </c>
      <c r="M86" s="16">
        <f t="shared" si="22"/>
        <v>431.58262573535512</v>
      </c>
      <c r="N86" s="16">
        <f t="shared" si="23"/>
        <v>60622.60166355902</v>
      </c>
      <c r="O86" s="39">
        <f t="shared" si="24"/>
        <v>8.5430043691731156E-2</v>
      </c>
      <c r="P86" s="14">
        <f t="shared" si="25"/>
        <v>32245.457661777727</v>
      </c>
      <c r="Q86" s="40">
        <f t="shared" si="26"/>
        <v>9.425E-2</v>
      </c>
      <c r="R86" s="14">
        <f t="shared" si="27"/>
        <v>253.2611987185459</v>
      </c>
    </row>
    <row r="87" spans="1:18" ht="14.4" customHeight="1" outlineLevel="1" x14ac:dyDescent="0.3">
      <c r="A87" s="25">
        <v>71</v>
      </c>
      <c r="B87" s="20">
        <v>48700</v>
      </c>
      <c r="C87" s="10">
        <f t="shared" si="16"/>
        <v>2033</v>
      </c>
      <c r="D87" s="34"/>
      <c r="E87" s="34">
        <f t="shared" si="17"/>
        <v>424.19843573605681</v>
      </c>
      <c r="F87" s="34">
        <f t="shared" si="18"/>
        <v>-1813.6295341543778</v>
      </c>
      <c r="G87" s="35">
        <f t="shared" si="19"/>
        <v>78004.806688111406</v>
      </c>
      <c r="H87" s="35">
        <f t="shared" si="14"/>
        <v>-19462.199268683795</v>
      </c>
      <c r="I87" s="36">
        <f t="shared" si="15"/>
        <v>58542.607419427615</v>
      </c>
      <c r="K87" s="16">
        <f t="shared" si="20"/>
        <v>1813.6295341543778</v>
      </c>
      <c r="L87" s="16">
        <f t="shared" si="21"/>
        <v>1389.431098418321</v>
      </c>
      <c r="M87" s="16">
        <f t="shared" si="22"/>
        <v>424.19843573605681</v>
      </c>
      <c r="N87" s="16">
        <f t="shared" si="23"/>
        <v>59585.375458790557</v>
      </c>
      <c r="O87" s="39">
        <f t="shared" si="24"/>
        <v>8.5430043691731142E-2</v>
      </c>
      <c r="P87" s="14">
        <f t="shared" si="25"/>
        <v>31693.751981820864</v>
      </c>
      <c r="Q87" s="40">
        <f t="shared" si="26"/>
        <v>9.425E-2</v>
      </c>
      <c r="R87" s="14">
        <f t="shared" si="27"/>
        <v>248.92801035721803</v>
      </c>
    </row>
    <row r="88" spans="1:18" ht="14.4" customHeight="1" outlineLevel="1" x14ac:dyDescent="0.3">
      <c r="A88" s="25">
        <v>72</v>
      </c>
      <c r="B88" s="20">
        <v>48731</v>
      </c>
      <c r="C88" s="10">
        <f t="shared" si="16"/>
        <v>2033</v>
      </c>
      <c r="D88" s="34"/>
      <c r="E88" s="34">
        <f t="shared" si="17"/>
        <v>416.77479247246373</v>
      </c>
      <c r="F88" s="34">
        <f t="shared" si="18"/>
        <v>-1813.6295341543778</v>
      </c>
      <c r="G88" s="35">
        <f t="shared" si="19"/>
        <v>76607.951946429501</v>
      </c>
      <c r="H88" s="35">
        <f t="shared" si="14"/>
        <v>-19113.684010634159</v>
      </c>
      <c r="I88" s="36">
        <f t="shared" si="15"/>
        <v>57494.267935795346</v>
      </c>
      <c r="J88" s="38"/>
      <c r="K88" s="16">
        <f t="shared" si="20"/>
        <v>1813.6295341543778</v>
      </c>
      <c r="L88" s="16">
        <f t="shared" si="21"/>
        <v>1396.854741681914</v>
      </c>
      <c r="M88" s="16">
        <f t="shared" si="22"/>
        <v>416.77479247246379</v>
      </c>
      <c r="N88" s="16">
        <f t="shared" si="23"/>
        <v>58542.607419427615</v>
      </c>
      <c r="O88" s="39">
        <f t="shared" si="24"/>
        <v>8.5430043691731156E-2</v>
      </c>
      <c r="P88" s="14">
        <f t="shared" si="25"/>
        <v>31139.09857299917</v>
      </c>
      <c r="Q88" s="40">
        <f t="shared" si="26"/>
        <v>9.425E-2</v>
      </c>
      <c r="R88" s="14">
        <f t="shared" si="27"/>
        <v>244.57167004209762</v>
      </c>
    </row>
    <row r="89" spans="1:18" ht="14.4" customHeight="1" outlineLevel="1" x14ac:dyDescent="0.3">
      <c r="A89" s="25">
        <v>73</v>
      </c>
      <c r="B89" s="20">
        <v>48761</v>
      </c>
      <c r="C89" s="10">
        <f t="shared" si="16"/>
        <v>2033</v>
      </c>
      <c r="D89" s="34"/>
      <c r="E89" s="34">
        <f t="shared" si="17"/>
        <v>409.31148514825776</v>
      </c>
      <c r="F89" s="34">
        <f t="shared" si="18"/>
        <v>-1813.6295341543778</v>
      </c>
      <c r="G89" s="35">
        <f t="shared" si="19"/>
        <v>75203.63389742338</v>
      </c>
      <c r="H89" s="35">
        <f t="shared" si="14"/>
        <v>-18763.306657407134</v>
      </c>
      <c r="I89" s="36">
        <f t="shared" si="15"/>
        <v>56440.327240016246</v>
      </c>
      <c r="K89" s="16">
        <f t="shared" si="20"/>
        <v>1813.6295341543778</v>
      </c>
      <c r="L89" s="16">
        <f t="shared" si="21"/>
        <v>1404.31804900612</v>
      </c>
      <c r="M89" s="16">
        <f t="shared" si="22"/>
        <v>409.31148514825782</v>
      </c>
      <c r="N89" s="16">
        <f t="shared" si="23"/>
        <v>57494.267935795346</v>
      </c>
      <c r="O89" s="39">
        <f t="shared" si="24"/>
        <v>8.5430043691731156E-2</v>
      </c>
      <c r="P89" s="14">
        <f t="shared" si="25"/>
        <v>30581.481685782099</v>
      </c>
      <c r="Q89" s="40">
        <f t="shared" si="26"/>
        <v>9.425E-2</v>
      </c>
      <c r="R89" s="14">
        <f t="shared" si="27"/>
        <v>240.1920540737469</v>
      </c>
    </row>
    <row r="90" spans="1:18" ht="14.4" customHeight="1" outlineLevel="1" x14ac:dyDescent="0.3">
      <c r="A90" s="25">
        <v>74</v>
      </c>
      <c r="B90" s="20">
        <v>48792</v>
      </c>
      <c r="C90" s="10">
        <f t="shared" si="16"/>
        <v>2033</v>
      </c>
      <c r="D90" s="34"/>
      <c r="E90" s="34">
        <f t="shared" si="17"/>
        <v>401.80830184084925</v>
      </c>
      <c r="F90" s="34">
        <f t="shared" si="18"/>
        <v>-1813.6295341543778</v>
      </c>
      <c r="G90" s="35">
        <f t="shared" si="19"/>
        <v>73791.812665109857</v>
      </c>
      <c r="H90" s="35">
        <f t="shared" si="14"/>
        <v>-18411.057259944908</v>
      </c>
      <c r="I90" s="36">
        <f t="shared" si="15"/>
        <v>55380.755405164949</v>
      </c>
      <c r="K90" s="16">
        <f t="shared" si="20"/>
        <v>1813.6295341543778</v>
      </c>
      <c r="L90" s="16">
        <f t="shared" si="21"/>
        <v>1411.8212323135285</v>
      </c>
      <c r="M90" s="16">
        <f t="shared" si="22"/>
        <v>401.80830184084925</v>
      </c>
      <c r="N90" s="16">
        <f t="shared" si="23"/>
        <v>56440.327240016246</v>
      </c>
      <c r="O90" s="39">
        <f t="shared" si="24"/>
        <v>8.5430043691731142E-2</v>
      </c>
      <c r="P90" s="14">
        <f t="shared" si="25"/>
        <v>30020.885486490337</v>
      </c>
      <c r="Q90" s="40">
        <f t="shared" si="26"/>
        <v>9.425E-2</v>
      </c>
      <c r="R90" s="14">
        <f t="shared" si="27"/>
        <v>235.78903809180952</v>
      </c>
    </row>
    <row r="91" spans="1:18" ht="14.4" customHeight="1" outlineLevel="1" x14ac:dyDescent="0.3">
      <c r="A91" s="25">
        <v>75</v>
      </c>
      <c r="B91" s="20">
        <v>48823</v>
      </c>
      <c r="C91" s="10">
        <f t="shared" si="16"/>
        <v>2033</v>
      </c>
      <c r="D91" s="34"/>
      <c r="E91" s="34">
        <f t="shared" si="17"/>
        <v>394.26502949535978</v>
      </c>
      <c r="F91" s="34">
        <f t="shared" si="18"/>
        <v>-1813.6295341543778</v>
      </c>
      <c r="G91" s="35">
        <f t="shared" si="19"/>
        <v>72372.448160450847</v>
      </c>
      <c r="H91" s="35">
        <f t="shared" si="14"/>
        <v>-18056.925816032486</v>
      </c>
      <c r="I91" s="36">
        <f t="shared" si="15"/>
        <v>54315.522344418365</v>
      </c>
      <c r="K91" s="16">
        <f t="shared" si="20"/>
        <v>1813.6295341543778</v>
      </c>
      <c r="L91" s="16">
        <f t="shared" si="21"/>
        <v>1419.3645046590179</v>
      </c>
      <c r="M91" s="16">
        <f t="shared" si="22"/>
        <v>394.26502949535984</v>
      </c>
      <c r="N91" s="16">
        <f t="shared" si="23"/>
        <v>55380.755405164949</v>
      </c>
      <c r="O91" s="39">
        <f t="shared" si="24"/>
        <v>8.5430043691731156E-2</v>
      </c>
      <c r="P91" s="14">
        <f t="shared" si="25"/>
        <v>29457.294056846244</v>
      </c>
      <c r="Q91" s="40">
        <f t="shared" si="26"/>
        <v>9.425E-2</v>
      </c>
      <c r="R91" s="14">
        <f t="shared" si="27"/>
        <v>231.36249707147988</v>
      </c>
    </row>
    <row r="92" spans="1:18" ht="14.4" customHeight="1" outlineLevel="1" x14ac:dyDescent="0.3">
      <c r="A92" s="25">
        <v>76</v>
      </c>
      <c r="B92" s="20">
        <v>48853</v>
      </c>
      <c r="C92" s="10">
        <f t="shared" si="16"/>
        <v>2033</v>
      </c>
      <c r="D92" s="34"/>
      <c r="E92" s="34">
        <f t="shared" si="17"/>
        <v>386.68145391857166</v>
      </c>
      <c r="F92" s="34">
        <f t="shared" si="18"/>
        <v>-1813.6295341543778</v>
      </c>
      <c r="G92" s="35">
        <f t="shared" si="19"/>
        <v>70945.500080215046</v>
      </c>
      <c r="H92" s="35">
        <f t="shared" si="14"/>
        <v>-17700.902270013656</v>
      </c>
      <c r="I92" s="36">
        <f t="shared" si="15"/>
        <v>53244.597810201391</v>
      </c>
      <c r="K92" s="16">
        <f t="shared" si="20"/>
        <v>1813.6295341543778</v>
      </c>
      <c r="L92" s="16">
        <f t="shared" si="21"/>
        <v>1426.9480802358062</v>
      </c>
      <c r="M92" s="16">
        <f t="shared" si="22"/>
        <v>386.68145391857161</v>
      </c>
      <c r="N92" s="16">
        <f t="shared" si="23"/>
        <v>54315.522344418365</v>
      </c>
      <c r="O92" s="39">
        <f t="shared" si="24"/>
        <v>8.5430043691731128E-2</v>
      </c>
      <c r="P92" s="14">
        <f t="shared" si="25"/>
        <v>28890.691393521793</v>
      </c>
      <c r="Q92" s="40">
        <f t="shared" si="26"/>
        <v>9.425E-2</v>
      </c>
      <c r="R92" s="14">
        <f t="shared" si="27"/>
        <v>226.91230531995242</v>
      </c>
    </row>
    <row r="93" spans="1:18" ht="14.4" customHeight="1" outlineLevel="1" x14ac:dyDescent="0.3">
      <c r="A93" s="25">
        <v>77</v>
      </c>
      <c r="B93" s="20">
        <v>48884</v>
      </c>
      <c r="C93" s="10">
        <f t="shared" si="16"/>
        <v>2033</v>
      </c>
      <c r="D93" s="34"/>
      <c r="E93" s="34">
        <f t="shared" si="17"/>
        <v>379.05735977284644</v>
      </c>
      <c r="F93" s="34">
        <f t="shared" si="18"/>
        <v>-1813.6295341543778</v>
      </c>
      <c r="G93" s="35">
        <f t="shared" si="19"/>
        <v>69510.927905833523</v>
      </c>
      <c r="H93" s="35">
        <f t="shared" si="14"/>
        <v>-17342.976512505466</v>
      </c>
      <c r="I93" s="36">
        <f t="shared" si="15"/>
        <v>52167.951393328054</v>
      </c>
      <c r="K93" s="16">
        <f t="shared" si="20"/>
        <v>1813.6295341543778</v>
      </c>
      <c r="L93" s="16">
        <f t="shared" si="21"/>
        <v>1434.5721743815313</v>
      </c>
      <c r="M93" s="16">
        <f t="shared" si="22"/>
        <v>379.05735977284644</v>
      </c>
      <c r="N93" s="16">
        <f t="shared" si="23"/>
        <v>53244.597810201391</v>
      </c>
      <c r="O93" s="39">
        <f t="shared" si="24"/>
        <v>8.5430043691731142E-2</v>
      </c>
      <c r="P93" s="14">
        <f t="shared" si="25"/>
        <v>28321.061407684178</v>
      </c>
      <c r="Q93" s="40">
        <f t="shared" si="26"/>
        <v>9.425E-2</v>
      </c>
      <c r="R93" s="14">
        <f t="shared" si="27"/>
        <v>222.43833647285282</v>
      </c>
    </row>
    <row r="94" spans="1:18" ht="14.4" customHeight="1" outlineLevel="1" x14ac:dyDescent="0.3">
      <c r="A94" s="25">
        <v>78</v>
      </c>
      <c r="B94" s="20">
        <v>48914</v>
      </c>
      <c r="C94" s="10">
        <f t="shared" si="16"/>
        <v>2033</v>
      </c>
      <c r="D94" s="34"/>
      <c r="E94" s="34">
        <f t="shared" si="17"/>
        <v>371.39253057001019</v>
      </c>
      <c r="F94" s="34">
        <f t="shared" si="18"/>
        <v>-1813.6295341543778</v>
      </c>
      <c r="G94" s="35">
        <f t="shared" si="19"/>
        <v>68068.69090224916</v>
      </c>
      <c r="H94" s="35">
        <f t="shared" si="14"/>
        <v>-16983.138380111166</v>
      </c>
      <c r="I94" s="36">
        <f t="shared" si="15"/>
        <v>51085.552522137994</v>
      </c>
      <c r="K94" s="16">
        <f t="shared" si="20"/>
        <v>1813.6295341543778</v>
      </c>
      <c r="L94" s="16">
        <f t="shared" si="21"/>
        <v>1442.2370035843676</v>
      </c>
      <c r="M94" s="16">
        <f t="shared" si="22"/>
        <v>371.39253057001019</v>
      </c>
      <c r="N94" s="16">
        <f t="shared" si="23"/>
        <v>52167.951393328054</v>
      </c>
      <c r="O94" s="39">
        <f t="shared" si="24"/>
        <v>8.5430043691731142E-2</v>
      </c>
      <c r="P94" s="14">
        <f t="shared" si="25"/>
        <v>27748.387924538987</v>
      </c>
      <c r="Q94" s="40">
        <f t="shared" si="26"/>
        <v>9.425E-2</v>
      </c>
      <c r="R94" s="14">
        <f t="shared" si="27"/>
        <v>217.94046349064999</v>
      </c>
    </row>
    <row r="95" spans="1:18" ht="14.4" customHeight="1" outlineLevel="1" x14ac:dyDescent="0.3">
      <c r="A95" s="25">
        <v>79</v>
      </c>
      <c r="B95" s="20">
        <v>48945</v>
      </c>
      <c r="C95" s="10">
        <f t="shared" si="16"/>
        <v>2034</v>
      </c>
      <c r="D95" s="34"/>
      <c r="E95" s="34">
        <f t="shared" si="17"/>
        <v>363.68674866520621</v>
      </c>
      <c r="F95" s="34">
        <f t="shared" si="18"/>
        <v>-1813.6295341543778</v>
      </c>
      <c r="G95" s="35">
        <f t="shared" si="19"/>
        <v>66618.748116759991</v>
      </c>
      <c r="H95" s="35">
        <f t="shared" si="14"/>
        <v>-16621.377655131619</v>
      </c>
      <c r="I95" s="36">
        <f t="shared" si="15"/>
        <v>49997.370461628372</v>
      </c>
      <c r="K95" s="16">
        <f t="shared" si="20"/>
        <v>1813.6295341543778</v>
      </c>
      <c r="L95" s="16">
        <f t="shared" si="21"/>
        <v>1449.9427854891715</v>
      </c>
      <c r="M95" s="16">
        <f t="shared" si="22"/>
        <v>363.68674866520632</v>
      </c>
      <c r="N95" s="16">
        <f t="shared" si="23"/>
        <v>51085.552522137994</v>
      </c>
      <c r="O95" s="39">
        <f t="shared" si="24"/>
        <v>8.5430043691731156E-2</v>
      </c>
      <c r="P95" s="14">
        <f t="shared" si="25"/>
        <v>27172.654682870882</v>
      </c>
      <c r="Q95" s="40">
        <f t="shared" si="26"/>
        <v>9.425E-2</v>
      </c>
      <c r="R95" s="14">
        <f t="shared" si="27"/>
        <v>213.4185586550484</v>
      </c>
    </row>
    <row r="96" spans="1:18" ht="14.4" customHeight="1" outlineLevel="1" x14ac:dyDescent="0.3">
      <c r="A96" s="25">
        <v>80</v>
      </c>
      <c r="B96" s="20">
        <v>48976</v>
      </c>
      <c r="C96" s="10">
        <f t="shared" si="16"/>
        <v>2034</v>
      </c>
      <c r="D96" s="34"/>
      <c r="E96" s="34">
        <f t="shared" si="17"/>
        <v>355.93979525071501</v>
      </c>
      <c r="F96" s="34">
        <f t="shared" si="18"/>
        <v>-1813.6295341543778</v>
      </c>
      <c r="G96" s="35">
        <f t="shared" si="19"/>
        <v>65161.058377856323</v>
      </c>
      <c r="H96" s="35">
        <f t="shared" si="14"/>
        <v>-16257.684065275153</v>
      </c>
      <c r="I96" s="36">
        <f t="shared" si="15"/>
        <v>48903.374312581174</v>
      </c>
      <c r="K96" s="16">
        <f t="shared" si="20"/>
        <v>1813.6295341543778</v>
      </c>
      <c r="L96" s="16">
        <f t="shared" si="21"/>
        <v>1457.6897389036628</v>
      </c>
      <c r="M96" s="16">
        <f t="shared" si="22"/>
        <v>355.93979525071495</v>
      </c>
      <c r="N96" s="16">
        <f t="shared" si="23"/>
        <v>49997.370461628372</v>
      </c>
      <c r="O96" s="39">
        <f t="shared" si="24"/>
        <v>8.5430043691731128E-2</v>
      </c>
      <c r="P96" s="14">
        <f t="shared" si="25"/>
        <v>26593.845334581867</v>
      </c>
      <c r="Q96" s="40">
        <f t="shared" si="26"/>
        <v>9.425E-2</v>
      </c>
      <c r="R96" s="14">
        <f t="shared" si="27"/>
        <v>208.87249356536176</v>
      </c>
    </row>
    <row r="97" spans="1:18" ht="14.4" customHeight="1" outlineLevel="1" x14ac:dyDescent="0.3">
      <c r="A97" s="25">
        <v>81</v>
      </c>
      <c r="B97" s="20">
        <v>49004</v>
      </c>
      <c r="C97" s="10">
        <f t="shared" si="16"/>
        <v>2034</v>
      </c>
      <c r="D97" s="34"/>
      <c r="E97" s="34">
        <f t="shared" si="17"/>
        <v>348.15145034974103</v>
      </c>
      <c r="F97" s="34">
        <f t="shared" si="18"/>
        <v>-1813.6295341543778</v>
      </c>
      <c r="G97" s="35">
        <f t="shared" si="19"/>
        <v>63695.580294051681</v>
      </c>
      <c r="H97" s="35">
        <f t="shared" si="14"/>
        <v>-15892.047283365895</v>
      </c>
      <c r="I97" s="36">
        <f t="shared" si="15"/>
        <v>47803.533010685787</v>
      </c>
      <c r="K97" s="16">
        <f t="shared" si="20"/>
        <v>1813.6295341543778</v>
      </c>
      <c r="L97" s="16">
        <f t="shared" si="21"/>
        <v>1465.4780838046368</v>
      </c>
      <c r="M97" s="16">
        <f t="shared" si="22"/>
        <v>348.15145034974103</v>
      </c>
      <c r="N97" s="16">
        <f t="shared" si="23"/>
        <v>48903.374312581174</v>
      </c>
      <c r="O97" s="39">
        <f t="shared" si="24"/>
        <v>8.5430043691731142E-2</v>
      </c>
      <c r="P97" s="14">
        <f t="shared" si="25"/>
        <v>26011.943444227098</v>
      </c>
      <c r="Q97" s="40">
        <f t="shared" si="26"/>
        <v>9.425E-2</v>
      </c>
      <c r="R97" s="14">
        <f t="shared" si="27"/>
        <v>204.30213913486702</v>
      </c>
    </row>
    <row r="98" spans="1:18" ht="14.4" customHeight="1" outlineLevel="1" x14ac:dyDescent="0.3">
      <c r="A98" s="25">
        <v>82</v>
      </c>
      <c r="B98" s="20">
        <v>49035</v>
      </c>
      <c r="C98" s="10">
        <f t="shared" si="16"/>
        <v>2034</v>
      </c>
      <c r="D98" s="34"/>
      <c r="E98" s="34">
        <f t="shared" si="17"/>
        <v>340.32149281016655</v>
      </c>
      <c r="F98" s="34">
        <f t="shared" si="18"/>
        <v>-1813.6295341543778</v>
      </c>
      <c r="G98" s="35">
        <f t="shared" si="19"/>
        <v>62222.272252707466</v>
      </c>
      <c r="H98" s="35">
        <f t="shared" si="14"/>
        <v>-15524.456927050513</v>
      </c>
      <c r="I98" s="36">
        <f t="shared" si="15"/>
        <v>46697.815325656949</v>
      </c>
      <c r="K98" s="16">
        <f t="shared" si="20"/>
        <v>1813.6295341543778</v>
      </c>
      <c r="L98" s="16">
        <f t="shared" si="21"/>
        <v>1473.3080413442112</v>
      </c>
      <c r="M98" s="16">
        <f t="shared" si="22"/>
        <v>340.32149281016655</v>
      </c>
      <c r="N98" s="16">
        <f t="shared" si="23"/>
        <v>47803.533010685787</v>
      </c>
      <c r="O98" s="39">
        <f t="shared" si="24"/>
        <v>8.5430043691731142E-2</v>
      </c>
      <c r="P98" s="14">
        <f t="shared" si="25"/>
        <v>25426.932488548158</v>
      </c>
      <c r="Q98" s="40">
        <f t="shared" si="26"/>
        <v>9.425E-2</v>
      </c>
      <c r="R98" s="14">
        <f t="shared" si="27"/>
        <v>199.70736558713864</v>
      </c>
    </row>
    <row r="99" spans="1:18" ht="14.4" customHeight="1" outlineLevel="1" x14ac:dyDescent="0.3">
      <c r="A99" s="25">
        <v>83</v>
      </c>
      <c r="B99" s="20">
        <v>49065</v>
      </c>
      <c r="C99" s="10">
        <f t="shared" si="16"/>
        <v>2034</v>
      </c>
      <c r="D99" s="34"/>
      <c r="E99" s="34">
        <f t="shared" si="17"/>
        <v>332.44970029827209</v>
      </c>
      <c r="F99" s="34">
        <f t="shared" si="18"/>
        <v>-1813.6295341543778</v>
      </c>
      <c r="G99" s="35">
        <f t="shared" si="19"/>
        <v>60741.09241885136</v>
      </c>
      <c r="H99" s="35">
        <f t="shared" si="14"/>
        <v>-15154.902558503414</v>
      </c>
      <c r="I99" s="36">
        <f t="shared" si="15"/>
        <v>45586.189860347949</v>
      </c>
      <c r="K99" s="16">
        <f t="shared" si="20"/>
        <v>1813.6295341543778</v>
      </c>
      <c r="L99" s="16">
        <f t="shared" si="21"/>
        <v>1481.1798338561057</v>
      </c>
      <c r="M99" s="16">
        <f t="shared" si="22"/>
        <v>332.44970029827209</v>
      </c>
      <c r="N99" s="16">
        <f t="shared" si="23"/>
        <v>46697.815325656949</v>
      </c>
      <c r="O99" s="39">
        <f t="shared" si="24"/>
        <v>8.5430043691731142E-2</v>
      </c>
      <c r="P99" s="14">
        <f t="shared" si="25"/>
        <v>24838.795856003922</v>
      </c>
      <c r="Q99" s="40">
        <f t="shared" si="26"/>
        <v>9.425E-2</v>
      </c>
      <c r="R99" s="14">
        <f t="shared" si="27"/>
        <v>195.08804245236414</v>
      </c>
    </row>
    <row r="100" spans="1:18" ht="14.4" customHeight="1" outlineLevel="1" x14ac:dyDescent="0.3">
      <c r="A100" s="25">
        <v>84</v>
      </c>
      <c r="B100" s="20">
        <v>49096</v>
      </c>
      <c r="C100" s="10">
        <f t="shared" si="16"/>
        <v>2034</v>
      </c>
      <c r="D100" s="34"/>
      <c r="E100" s="34">
        <f t="shared" si="17"/>
        <v>324.53584929242305</v>
      </c>
      <c r="F100" s="34">
        <f t="shared" si="18"/>
        <v>-1813.6295341543778</v>
      </c>
      <c r="G100" s="35">
        <f t="shared" si="19"/>
        <v>59251.9987339894</v>
      </c>
      <c r="H100" s="35">
        <f t="shared" si="14"/>
        <v>-14783.373684130354</v>
      </c>
      <c r="I100" s="36">
        <f t="shared" si="15"/>
        <v>44468.625049859045</v>
      </c>
      <c r="J100" s="38"/>
      <c r="K100" s="16">
        <f t="shared" si="20"/>
        <v>1813.6295341543778</v>
      </c>
      <c r="L100" s="16">
        <f t="shared" si="21"/>
        <v>1489.0936848619547</v>
      </c>
      <c r="M100" s="16">
        <f t="shared" si="22"/>
        <v>324.53584929242311</v>
      </c>
      <c r="N100" s="16">
        <f t="shared" si="23"/>
        <v>45586.189860347949</v>
      </c>
      <c r="O100" s="39">
        <f t="shared" si="24"/>
        <v>8.5430043691731156E-2</v>
      </c>
      <c r="P100" s="14">
        <f t="shared" si="25"/>
        <v>24247.516846298833</v>
      </c>
      <c r="Q100" s="40">
        <f t="shared" si="26"/>
        <v>9.425E-2</v>
      </c>
      <c r="R100" s="14">
        <f t="shared" si="27"/>
        <v>190.44403856363874</v>
      </c>
    </row>
    <row r="101" spans="1:18" ht="14.4" customHeight="1" outlineLevel="1" x14ac:dyDescent="0.3">
      <c r="A101" s="25">
        <v>85</v>
      </c>
      <c r="B101" s="20">
        <v>49126</v>
      </c>
      <c r="C101" s="10">
        <f t="shared" si="16"/>
        <v>2034</v>
      </c>
      <c r="D101" s="34"/>
      <c r="E101" s="34">
        <f t="shared" si="17"/>
        <v>316.57971507672232</v>
      </c>
      <c r="F101" s="34">
        <f t="shared" si="18"/>
        <v>-1813.6295341543778</v>
      </c>
      <c r="G101" s="35">
        <f t="shared" si="19"/>
        <v>57754.948914911743</v>
      </c>
      <c r="H101" s="35">
        <f t="shared" si="14"/>
        <v>-14409.859754270479</v>
      </c>
      <c r="I101" s="36">
        <f t="shared" si="15"/>
        <v>43345.089160641262</v>
      </c>
      <c r="K101" s="16">
        <f t="shared" si="20"/>
        <v>1813.6295341543778</v>
      </c>
      <c r="L101" s="16">
        <f t="shared" si="21"/>
        <v>1497.0498190776555</v>
      </c>
      <c r="M101" s="16">
        <f t="shared" si="22"/>
        <v>316.57971507672232</v>
      </c>
      <c r="N101" s="16">
        <f t="shared" si="23"/>
        <v>44468.625049859045</v>
      </c>
      <c r="O101" s="39">
        <f t="shared" si="24"/>
        <v>8.5430043691731128E-2</v>
      </c>
      <c r="P101" s="14">
        <f t="shared" si="25"/>
        <v>23653.078669908678</v>
      </c>
      <c r="Q101" s="40">
        <f t="shared" si="26"/>
        <v>9.425E-2</v>
      </c>
      <c r="R101" s="14">
        <f t="shared" si="27"/>
        <v>185.77522205324109</v>
      </c>
    </row>
    <row r="102" spans="1:18" ht="14.4" customHeight="1" outlineLevel="1" x14ac:dyDescent="0.3">
      <c r="A102" s="25">
        <v>86</v>
      </c>
      <c r="B102" s="20">
        <v>49157</v>
      </c>
      <c r="C102" s="10">
        <f t="shared" si="16"/>
        <v>2034</v>
      </c>
      <c r="D102" s="34"/>
      <c r="E102" s="34">
        <f t="shared" si="17"/>
        <v>308.58107173463043</v>
      </c>
      <c r="F102" s="34">
        <f t="shared" si="18"/>
        <v>-1813.6295341543778</v>
      </c>
      <c r="G102" s="35">
        <f t="shared" si="19"/>
        <v>56249.900452491995</v>
      </c>
      <c r="H102" s="35">
        <f t="shared" si="14"/>
        <v>-14034.350162896753</v>
      </c>
      <c r="I102" s="36">
        <f t="shared" si="15"/>
        <v>42215.550289595238</v>
      </c>
      <c r="K102" s="16">
        <f t="shared" si="20"/>
        <v>1813.6295341543778</v>
      </c>
      <c r="L102" s="16">
        <f t="shared" si="21"/>
        <v>1505.0484624197475</v>
      </c>
      <c r="M102" s="16">
        <f t="shared" si="22"/>
        <v>308.58107173463031</v>
      </c>
      <c r="N102" s="16">
        <f t="shared" si="23"/>
        <v>43345.089160641262</v>
      </c>
      <c r="O102" s="39">
        <f t="shared" si="24"/>
        <v>8.5430043691731114E-2</v>
      </c>
      <c r="P102" s="14">
        <f t="shared" si="25"/>
        <v>23055.464447603907</v>
      </c>
      <c r="Q102" s="40">
        <f t="shared" si="26"/>
        <v>9.425E-2</v>
      </c>
      <c r="R102" s="14">
        <f t="shared" si="27"/>
        <v>181.08146034888901</v>
      </c>
    </row>
    <row r="103" spans="1:18" ht="14.4" customHeight="1" outlineLevel="1" x14ac:dyDescent="0.3">
      <c r="A103" s="25">
        <v>87</v>
      </c>
      <c r="B103" s="20">
        <v>49188</v>
      </c>
      <c r="C103" s="10">
        <f t="shared" si="16"/>
        <v>2034</v>
      </c>
      <c r="D103" s="34"/>
      <c r="E103" s="34">
        <f t="shared" si="17"/>
        <v>300.53969214254954</v>
      </c>
      <c r="F103" s="34">
        <f t="shared" si="18"/>
        <v>-1813.6295341543778</v>
      </c>
      <c r="G103" s="35">
        <f t="shared" si="19"/>
        <v>54736.810610480163</v>
      </c>
      <c r="H103" s="35">
        <f t="shared" si="14"/>
        <v>-13656.8342473148</v>
      </c>
      <c r="I103" s="36">
        <f t="shared" si="15"/>
        <v>41079.976363165362</v>
      </c>
      <c r="K103" s="16">
        <f t="shared" si="20"/>
        <v>1813.6295341543778</v>
      </c>
      <c r="L103" s="16">
        <f t="shared" si="21"/>
        <v>1513.0898420118283</v>
      </c>
      <c r="M103" s="16">
        <f t="shared" si="22"/>
        <v>300.53969214254948</v>
      </c>
      <c r="N103" s="16">
        <f t="shared" si="23"/>
        <v>42215.550289595238</v>
      </c>
      <c r="O103" s="39">
        <f t="shared" si="24"/>
        <v>8.5430043691731128E-2</v>
      </c>
      <c r="P103" s="14">
        <f t="shared" si="25"/>
        <v>22454.657209970279</v>
      </c>
      <c r="Q103" s="40">
        <f t="shared" si="26"/>
        <v>9.425E-2</v>
      </c>
      <c r="R103" s="14">
        <f t="shared" si="27"/>
        <v>176.36262016997489</v>
      </c>
    </row>
    <row r="104" spans="1:18" ht="14.4" customHeight="1" outlineLevel="1" x14ac:dyDescent="0.3">
      <c r="A104" s="25">
        <v>88</v>
      </c>
      <c r="B104" s="20">
        <v>49218</v>
      </c>
      <c r="C104" s="10">
        <f t="shared" si="16"/>
        <v>2034</v>
      </c>
      <c r="D104" s="34"/>
      <c r="E104" s="34">
        <f t="shared" si="17"/>
        <v>292.45534796337495</v>
      </c>
      <c r="F104" s="34">
        <f t="shared" si="18"/>
        <v>-1813.6295341543778</v>
      </c>
      <c r="G104" s="35">
        <f t="shared" si="19"/>
        <v>53215.636424289158</v>
      </c>
      <c r="H104" s="35">
        <f t="shared" si="14"/>
        <v>-13277.301287860144</v>
      </c>
      <c r="I104" s="36">
        <f t="shared" si="15"/>
        <v>39938.335136429014</v>
      </c>
      <c r="K104" s="16">
        <f t="shared" si="20"/>
        <v>1813.6295341543778</v>
      </c>
      <c r="L104" s="16">
        <f t="shared" si="21"/>
        <v>1521.1741861910027</v>
      </c>
      <c r="M104" s="16">
        <f t="shared" si="22"/>
        <v>292.45534796337506</v>
      </c>
      <c r="N104" s="16">
        <f t="shared" si="23"/>
        <v>41079.976363165362</v>
      </c>
      <c r="O104" s="39">
        <f t="shared" si="24"/>
        <v>8.543004369173117E-2</v>
      </c>
      <c r="P104" s="14">
        <f t="shared" si="25"/>
        <v>21850.639896927041</v>
      </c>
      <c r="Q104" s="40">
        <f t="shared" si="26"/>
        <v>9.425E-2</v>
      </c>
      <c r="R104" s="14">
        <f t="shared" si="27"/>
        <v>171.61856752378114</v>
      </c>
    </row>
    <row r="105" spans="1:18" ht="14.4" customHeight="1" outlineLevel="1" x14ac:dyDescent="0.3">
      <c r="A105" s="25">
        <v>89</v>
      </c>
      <c r="B105" s="20">
        <v>49249</v>
      </c>
      <c r="C105" s="10">
        <f t="shared" si="16"/>
        <v>2034</v>
      </c>
      <c r="D105" s="34"/>
      <c r="E105" s="34">
        <f t="shared" si="17"/>
        <v>284.32780964001097</v>
      </c>
      <c r="F105" s="34">
        <f t="shared" si="18"/>
        <v>-1813.6295341543778</v>
      </c>
      <c r="G105" s="35">
        <f t="shared" si="19"/>
        <v>51686.334699774787</v>
      </c>
      <c r="H105" s="35">
        <f t="shared" si="14"/>
        <v>-12895.74050759381</v>
      </c>
      <c r="I105" s="36">
        <f t="shared" si="15"/>
        <v>38790.594192180979</v>
      </c>
      <c r="K105" s="16">
        <f t="shared" si="20"/>
        <v>1813.6295341543778</v>
      </c>
      <c r="L105" s="16">
        <f t="shared" si="21"/>
        <v>1529.3017245143669</v>
      </c>
      <c r="M105" s="16">
        <f t="shared" si="22"/>
        <v>284.32780964001086</v>
      </c>
      <c r="N105" s="16">
        <f t="shared" si="23"/>
        <v>39938.335136429014</v>
      </c>
      <c r="O105" s="39">
        <f t="shared" si="24"/>
        <v>8.5430043691731114E-2</v>
      </c>
      <c r="P105" s="14">
        <f t="shared" si="25"/>
        <v>21243.395357242505</v>
      </c>
      <c r="Q105" s="40">
        <f t="shared" si="26"/>
        <v>9.425E-2</v>
      </c>
      <c r="R105" s="14">
        <f t="shared" si="27"/>
        <v>166.8491677016755</v>
      </c>
    </row>
    <row r="106" spans="1:18" ht="14.4" customHeight="1" outlineLevel="1" x14ac:dyDescent="0.3">
      <c r="A106" s="25">
        <v>90</v>
      </c>
      <c r="B106" s="20">
        <v>49279</v>
      </c>
      <c r="C106" s="10">
        <f t="shared" si="16"/>
        <v>2034</v>
      </c>
      <c r="D106" s="34"/>
      <c r="E106" s="34">
        <f t="shared" si="17"/>
        <v>276.15684638885278</v>
      </c>
      <c r="F106" s="34">
        <f t="shared" si="18"/>
        <v>-1813.6295341543778</v>
      </c>
      <c r="G106" s="35">
        <f t="shared" si="19"/>
        <v>50148.86201200926</v>
      </c>
      <c r="H106" s="35">
        <f t="shared" si="14"/>
        <v>-12512.14107199631</v>
      </c>
      <c r="I106" s="36">
        <f t="shared" si="15"/>
        <v>37636.72094001295</v>
      </c>
      <c r="K106" s="16">
        <f t="shared" si="20"/>
        <v>1813.6295341543778</v>
      </c>
      <c r="L106" s="16">
        <f t="shared" si="21"/>
        <v>1537.4726877655251</v>
      </c>
      <c r="M106" s="16">
        <f t="shared" si="22"/>
        <v>276.15684638885273</v>
      </c>
      <c r="N106" s="16">
        <f t="shared" si="23"/>
        <v>38790.594192180979</v>
      </c>
      <c r="O106" s="39">
        <f t="shared" si="24"/>
        <v>8.5430043691731128E-2</v>
      </c>
      <c r="P106" s="14">
        <f t="shared" si="25"/>
        <v>20632.906348047021</v>
      </c>
      <c r="Q106" s="40">
        <f t="shared" si="26"/>
        <v>9.425E-2</v>
      </c>
      <c r="R106" s="14">
        <f t="shared" si="27"/>
        <v>162.05428527528599</v>
      </c>
    </row>
    <row r="107" spans="1:18" ht="14.4" customHeight="1" outlineLevel="1" x14ac:dyDescent="0.3">
      <c r="A107" s="25">
        <v>91</v>
      </c>
      <c r="B107" s="20">
        <v>49310</v>
      </c>
      <c r="C107" s="10">
        <f t="shared" si="16"/>
        <v>2035</v>
      </c>
      <c r="D107" s="34"/>
      <c r="E107" s="34">
        <f t="shared" si="17"/>
        <v>267.94222619323324</v>
      </c>
      <c r="F107" s="34">
        <f t="shared" si="18"/>
        <v>-1813.6295341543778</v>
      </c>
      <c r="G107" s="35">
        <f t="shared" si="19"/>
        <v>48603.174704048113</v>
      </c>
      <c r="H107" s="35">
        <f t="shared" si="14"/>
        <v>-12126.492088660005</v>
      </c>
      <c r="I107" s="36">
        <f t="shared" si="15"/>
        <v>36476.682615388112</v>
      </c>
      <c r="K107" s="16">
        <f t="shared" si="20"/>
        <v>1813.6295341543778</v>
      </c>
      <c r="L107" s="16">
        <f t="shared" si="21"/>
        <v>1545.6873079611446</v>
      </c>
      <c r="M107" s="16">
        <f t="shared" si="22"/>
        <v>267.94222619323318</v>
      </c>
      <c r="N107" s="16">
        <f t="shared" si="23"/>
        <v>37636.72094001295</v>
      </c>
      <c r="O107" s="39">
        <f t="shared" si="24"/>
        <v>8.5430043691731128E-2</v>
      </c>
      <c r="P107" s="14">
        <f t="shared" si="25"/>
        <v>20019.155534343365</v>
      </c>
      <c r="Q107" s="40">
        <f t="shared" si="26"/>
        <v>9.425E-2</v>
      </c>
      <c r="R107" s="14">
        <f t="shared" si="27"/>
        <v>157.23378409265518</v>
      </c>
    </row>
    <row r="108" spans="1:18" ht="14.4" customHeight="1" outlineLevel="1" x14ac:dyDescent="0.3">
      <c r="A108" s="25">
        <v>92</v>
      </c>
      <c r="B108" s="20">
        <v>49341</v>
      </c>
      <c r="C108" s="10">
        <f t="shared" si="16"/>
        <v>2035</v>
      </c>
      <c r="D108" s="34"/>
      <c r="E108" s="34">
        <f t="shared" si="17"/>
        <v>259.68371579683469</v>
      </c>
      <c r="F108" s="34">
        <f t="shared" si="18"/>
        <v>-1813.6295341543778</v>
      </c>
      <c r="G108" s="35">
        <f t="shared" si="19"/>
        <v>47049.228885690565</v>
      </c>
      <c r="H108" s="35">
        <f t="shared" si="14"/>
        <v>-11738.782606979796</v>
      </c>
      <c r="I108" s="36">
        <f t="shared" si="15"/>
        <v>35310.44627871077</v>
      </c>
      <c r="K108" s="16">
        <f t="shared" si="20"/>
        <v>1813.6295341543778</v>
      </c>
      <c r="L108" s="16">
        <f t="shared" si="21"/>
        <v>1553.945818357543</v>
      </c>
      <c r="M108" s="16">
        <f t="shared" si="22"/>
        <v>259.6837157968348</v>
      </c>
      <c r="N108" s="16">
        <f t="shared" si="23"/>
        <v>36476.682615388112</v>
      </c>
      <c r="O108" s="39">
        <f t="shared" si="24"/>
        <v>8.5430043691731183E-2</v>
      </c>
      <c r="P108" s="14">
        <f t="shared" si="25"/>
        <v>19402.125488514517</v>
      </c>
      <c r="Q108" s="40">
        <f t="shared" si="26"/>
        <v>9.425E-2</v>
      </c>
      <c r="R108" s="14">
        <f t="shared" si="27"/>
        <v>152.38752727437443</v>
      </c>
    </row>
    <row r="109" spans="1:18" ht="14.4" customHeight="1" outlineLevel="1" x14ac:dyDescent="0.3">
      <c r="A109" s="25">
        <v>93</v>
      </c>
      <c r="B109" s="20">
        <v>49369</v>
      </c>
      <c r="C109" s="10">
        <f t="shared" si="16"/>
        <v>2035</v>
      </c>
      <c r="D109" s="34"/>
      <c r="E109" s="34">
        <f t="shared" si="17"/>
        <v>251.38108069706553</v>
      </c>
      <c r="F109" s="34">
        <f t="shared" si="18"/>
        <v>-1813.6295341543778</v>
      </c>
      <c r="G109" s="35">
        <f t="shared" si="19"/>
        <v>45486.980432233249</v>
      </c>
      <c r="H109" s="35">
        <f t="shared" si="14"/>
        <v>-11349.001617842196</v>
      </c>
      <c r="I109" s="36">
        <f t="shared" si="15"/>
        <v>34137.978814391055</v>
      </c>
      <c r="K109" s="16">
        <f t="shared" si="20"/>
        <v>1813.6295341543778</v>
      </c>
      <c r="L109" s="16">
        <f t="shared" si="21"/>
        <v>1562.2484534573123</v>
      </c>
      <c r="M109" s="16">
        <f t="shared" si="22"/>
        <v>251.3810806970655</v>
      </c>
      <c r="N109" s="16">
        <f t="shared" si="23"/>
        <v>35310.44627871077</v>
      </c>
      <c r="O109" s="39">
        <f t="shared" si="24"/>
        <v>8.5430043691731128E-2</v>
      </c>
      <c r="P109" s="14">
        <f t="shared" si="25"/>
        <v>18781.798689828782</v>
      </c>
      <c r="Q109" s="40">
        <f t="shared" si="26"/>
        <v>9.425E-2</v>
      </c>
      <c r="R109" s="14">
        <f t="shared" si="27"/>
        <v>147.51537720969688</v>
      </c>
    </row>
    <row r="110" spans="1:18" ht="14.4" customHeight="1" outlineLevel="1" x14ac:dyDescent="0.3">
      <c r="A110" s="25">
        <v>94</v>
      </c>
      <c r="B110" s="20">
        <v>49400</v>
      </c>
      <c r="C110" s="10">
        <f t="shared" si="16"/>
        <v>2035</v>
      </c>
      <c r="D110" s="34"/>
      <c r="E110" s="34">
        <f t="shared" si="17"/>
        <v>243.03408513840165</v>
      </c>
      <c r="F110" s="34">
        <f t="shared" si="18"/>
        <v>-1813.6295341543778</v>
      </c>
      <c r="G110" s="35">
        <f t="shared" si="19"/>
        <v>43916.384983217271</v>
      </c>
      <c r="H110" s="35">
        <f t="shared" si="14"/>
        <v>-10957.138053312709</v>
      </c>
      <c r="I110" s="36">
        <f t="shared" si="15"/>
        <v>32959.246929904562</v>
      </c>
      <c r="K110" s="16">
        <f t="shared" si="20"/>
        <v>1813.6295341543778</v>
      </c>
      <c r="L110" s="16">
        <f t="shared" si="21"/>
        <v>1570.5954490159761</v>
      </c>
      <c r="M110" s="16">
        <f t="shared" si="22"/>
        <v>243.03408513840168</v>
      </c>
      <c r="N110" s="16">
        <f t="shared" si="23"/>
        <v>34137.978814391055</v>
      </c>
      <c r="O110" s="39">
        <f t="shared" si="24"/>
        <v>8.5430043691731156E-2</v>
      </c>
      <c r="P110" s="14">
        <f t="shared" si="25"/>
        <v>18158.157523942311</v>
      </c>
      <c r="Q110" s="40">
        <f t="shared" si="26"/>
        <v>9.425E-2</v>
      </c>
      <c r="R110" s="14">
        <f t="shared" si="27"/>
        <v>142.61719555263025</v>
      </c>
    </row>
    <row r="111" spans="1:18" ht="14.4" customHeight="1" outlineLevel="1" x14ac:dyDescent="0.3">
      <c r="A111" s="25">
        <v>95</v>
      </c>
      <c r="B111" s="20">
        <v>49430</v>
      </c>
      <c r="C111" s="10">
        <f t="shared" si="16"/>
        <v>2035</v>
      </c>
      <c r="D111" s="34"/>
      <c r="E111" s="34">
        <f t="shared" si="17"/>
        <v>234.64249210569184</v>
      </c>
      <c r="F111" s="34">
        <f t="shared" si="18"/>
        <v>-1813.6295341543778</v>
      </c>
      <c r="G111" s="35">
        <f t="shared" si="19"/>
        <v>42337.39794116858</v>
      </c>
      <c r="H111" s="35">
        <f t="shared" si="14"/>
        <v>-10563.18078632156</v>
      </c>
      <c r="I111" s="36">
        <f t="shared" si="15"/>
        <v>31774.217154847021</v>
      </c>
      <c r="K111" s="16">
        <f t="shared" si="20"/>
        <v>1813.6295341543778</v>
      </c>
      <c r="L111" s="16">
        <f t="shared" si="21"/>
        <v>1578.9870420486859</v>
      </c>
      <c r="M111" s="16">
        <f t="shared" si="22"/>
        <v>234.64249210569187</v>
      </c>
      <c r="N111" s="16">
        <f t="shared" si="23"/>
        <v>32959.246929904562</v>
      </c>
      <c r="O111" s="39">
        <f t="shared" si="24"/>
        <v>8.5430043691731156E-2</v>
      </c>
      <c r="P111" s="14">
        <f t="shared" si="25"/>
        <v>17531.184282398895</v>
      </c>
      <c r="Q111" s="40">
        <f t="shared" si="26"/>
        <v>9.425E-2</v>
      </c>
      <c r="R111" s="14">
        <f t="shared" si="27"/>
        <v>137.69284321800799</v>
      </c>
    </row>
    <row r="112" spans="1:18" ht="14.4" customHeight="1" outlineLevel="1" x14ac:dyDescent="0.3">
      <c r="A112" s="25">
        <v>96</v>
      </c>
      <c r="B112" s="20">
        <v>49461</v>
      </c>
      <c r="C112" s="10">
        <f t="shared" si="16"/>
        <v>2035</v>
      </c>
      <c r="D112" s="34"/>
      <c r="E112" s="34">
        <f t="shared" si="17"/>
        <v>226.20606331742786</v>
      </c>
      <c r="F112" s="34">
        <f t="shared" si="18"/>
        <v>-1813.6295341543778</v>
      </c>
      <c r="G112" s="35">
        <f t="shared" si="19"/>
        <v>40749.974470331625</v>
      </c>
      <c r="H112" s="35">
        <f t="shared" si="14"/>
        <v>-10167.118630347741</v>
      </c>
      <c r="I112" s="36">
        <f t="shared" si="15"/>
        <v>30582.855839983884</v>
      </c>
      <c r="J112" s="38"/>
      <c r="K112" s="16">
        <f t="shared" si="20"/>
        <v>1813.6295341543778</v>
      </c>
      <c r="L112" s="16">
        <f t="shared" si="21"/>
        <v>1587.4234708369499</v>
      </c>
      <c r="M112" s="16">
        <f t="shared" si="22"/>
        <v>226.20606331742783</v>
      </c>
      <c r="N112" s="16">
        <f t="shared" si="23"/>
        <v>31774.217154847021</v>
      </c>
      <c r="O112" s="39">
        <f t="shared" si="24"/>
        <v>8.5430043691731128E-2</v>
      </c>
      <c r="P112" s="14">
        <f t="shared" si="25"/>
        <v>16900.861162127178</v>
      </c>
      <c r="Q112" s="40">
        <f t="shared" si="26"/>
        <v>9.425E-2</v>
      </c>
      <c r="R112" s="14">
        <f t="shared" si="27"/>
        <v>132.74218037754054</v>
      </c>
    </row>
    <row r="113" spans="1:18" ht="14.4" customHeight="1" outlineLevel="1" x14ac:dyDescent="0.3">
      <c r="A113" s="25">
        <v>97</v>
      </c>
      <c r="B113" s="20">
        <v>49491</v>
      </c>
      <c r="C113" s="10">
        <f t="shared" si="16"/>
        <v>2035</v>
      </c>
      <c r="D113" s="34"/>
      <c r="E113" s="34">
        <f t="shared" si="17"/>
        <v>217.72455921897819</v>
      </c>
      <c r="F113" s="34">
        <f t="shared" si="18"/>
        <v>-1813.6295341543778</v>
      </c>
      <c r="G113" s="35">
        <f t="shared" si="19"/>
        <v>39154.069495396223</v>
      </c>
      <c r="H113" s="35">
        <f t="shared" si="14"/>
        <v>-9768.9403391013584</v>
      </c>
      <c r="I113" s="36">
        <f t="shared" si="15"/>
        <v>29385.129156294865</v>
      </c>
      <c r="K113" s="16">
        <f t="shared" si="20"/>
        <v>1813.6295341543778</v>
      </c>
      <c r="L113" s="16">
        <f t="shared" si="21"/>
        <v>1595.9049749353997</v>
      </c>
      <c r="M113" s="16">
        <f t="shared" si="22"/>
        <v>217.72455921897813</v>
      </c>
      <c r="N113" s="16">
        <f t="shared" si="23"/>
        <v>30582.855839983884</v>
      </c>
      <c r="O113" s="39">
        <f t="shared" si="24"/>
        <v>8.5430043691731128E-2</v>
      </c>
      <c r="P113" s="14">
        <f t="shared" si="25"/>
        <v>16267.170264935094</v>
      </c>
      <c r="Q113" s="40">
        <f t="shared" si="26"/>
        <v>9.425E-2</v>
      </c>
      <c r="R113" s="14">
        <f t="shared" si="27"/>
        <v>127.76506645584438</v>
      </c>
    </row>
    <row r="114" spans="1:18" ht="14.4" customHeight="1" outlineLevel="1" x14ac:dyDescent="0.3">
      <c r="A114" s="25">
        <v>98</v>
      </c>
      <c r="B114" s="20">
        <v>49522</v>
      </c>
      <c r="C114" s="10">
        <f t="shared" si="16"/>
        <v>2035</v>
      </c>
      <c r="D114" s="34"/>
      <c r="E114" s="34">
        <f t="shared" si="17"/>
        <v>209.19773897578608</v>
      </c>
      <c r="F114" s="34">
        <f t="shared" si="18"/>
        <v>-1813.6295341543778</v>
      </c>
      <c r="G114" s="35">
        <f t="shared" si="19"/>
        <v>37549.63770021763</v>
      </c>
      <c r="H114" s="35">
        <f t="shared" si="14"/>
        <v>-9368.6346062042994</v>
      </c>
      <c r="I114" s="36">
        <f t="shared" si="15"/>
        <v>28181.003094013329</v>
      </c>
      <c r="K114" s="16">
        <f t="shared" si="20"/>
        <v>1813.6295341543778</v>
      </c>
      <c r="L114" s="16">
        <f t="shared" si="21"/>
        <v>1604.4317951785918</v>
      </c>
      <c r="M114" s="16">
        <f t="shared" si="22"/>
        <v>209.19773897578602</v>
      </c>
      <c r="N114" s="16">
        <f t="shared" si="23"/>
        <v>29385.129156294865</v>
      </c>
      <c r="O114" s="39">
        <f t="shared" si="24"/>
        <v>8.5430043691731128E-2</v>
      </c>
      <c r="P114" s="14">
        <f t="shared" si="25"/>
        <v>15630.093597001665</v>
      </c>
      <c r="Q114" s="40">
        <f t="shared" si="26"/>
        <v>9.425E-2</v>
      </c>
      <c r="R114" s="14">
        <f t="shared" si="27"/>
        <v>122.76136012645058</v>
      </c>
    </row>
    <row r="115" spans="1:18" ht="14.4" customHeight="1" outlineLevel="1" x14ac:dyDescent="0.3">
      <c r="A115" s="25">
        <v>99</v>
      </c>
      <c r="B115" s="20">
        <v>49553</v>
      </c>
      <c r="C115" s="10">
        <f t="shared" si="16"/>
        <v>2035</v>
      </c>
      <c r="D115" s="34"/>
      <c r="E115" s="34">
        <f t="shared" si="17"/>
        <v>200.62536046653076</v>
      </c>
      <c r="F115" s="34">
        <f t="shared" si="18"/>
        <v>-1813.6295341543778</v>
      </c>
      <c r="G115" s="35">
        <f t="shared" si="19"/>
        <v>35936.633526529782</v>
      </c>
      <c r="H115" s="35">
        <f t="shared" si="14"/>
        <v>-8966.1900648691808</v>
      </c>
      <c r="I115" s="36">
        <f t="shared" si="15"/>
        <v>26970.443461660601</v>
      </c>
      <c r="K115" s="16">
        <f t="shared" si="20"/>
        <v>1813.6295341543778</v>
      </c>
      <c r="L115" s="16">
        <f t="shared" si="21"/>
        <v>1613.004173687847</v>
      </c>
      <c r="M115" s="16">
        <f t="shared" si="22"/>
        <v>200.62536046653076</v>
      </c>
      <c r="N115" s="16">
        <f t="shared" si="23"/>
        <v>28181.003094013329</v>
      </c>
      <c r="O115" s="39">
        <f t="shared" si="24"/>
        <v>8.5430043691731142E-2</v>
      </c>
      <c r="P115" s="14">
        <f t="shared" si="25"/>
        <v>14989.613068366054</v>
      </c>
      <c r="Q115" s="40">
        <f t="shared" si="26"/>
        <v>9.425E-2</v>
      </c>
      <c r="R115" s="14">
        <f t="shared" si="27"/>
        <v>117.73091930779172</v>
      </c>
    </row>
    <row r="116" spans="1:18" ht="14.4" customHeight="1" outlineLevel="1" x14ac:dyDescent="0.3">
      <c r="A116" s="25">
        <v>100</v>
      </c>
      <c r="B116" s="20">
        <v>49583</v>
      </c>
      <c r="C116" s="10">
        <f t="shared" si="16"/>
        <v>2035</v>
      </c>
      <c r="D116" s="34"/>
      <c r="E116" s="34">
        <f t="shared" si="17"/>
        <v>192.00718027625248</v>
      </c>
      <c r="F116" s="34">
        <f t="shared" si="18"/>
        <v>-1813.6295341543778</v>
      </c>
      <c r="G116" s="35">
        <f t="shared" si="19"/>
        <v>34315.011172651655</v>
      </c>
      <c r="H116" s="35">
        <f t="shared" si="14"/>
        <v>-8561.5952875765888</v>
      </c>
      <c r="I116" s="36">
        <f t="shared" si="15"/>
        <v>25753.415885075068</v>
      </c>
      <c r="K116" s="16">
        <f t="shared" si="20"/>
        <v>1813.6295341543778</v>
      </c>
      <c r="L116" s="16">
        <f t="shared" si="21"/>
        <v>1621.6223538781253</v>
      </c>
      <c r="M116" s="16">
        <f t="shared" si="22"/>
        <v>192.00718027625248</v>
      </c>
      <c r="N116" s="16">
        <f t="shared" si="23"/>
        <v>26970.443461660601</v>
      </c>
      <c r="O116" s="39">
        <f t="shared" si="24"/>
        <v>8.5430043691731142E-2</v>
      </c>
      <c r="P116" s="14">
        <f t="shared" si="25"/>
        <v>14345.710492413898</v>
      </c>
      <c r="Q116" s="40">
        <f t="shared" si="26"/>
        <v>9.425E-2</v>
      </c>
      <c r="R116" s="14">
        <f t="shared" si="27"/>
        <v>112.6736011591675</v>
      </c>
    </row>
    <row r="117" spans="1:18" ht="14.4" customHeight="1" outlineLevel="1" x14ac:dyDescent="0.3">
      <c r="A117" s="25">
        <v>101</v>
      </c>
      <c r="B117" s="20">
        <v>49614</v>
      </c>
      <c r="C117" s="10">
        <f t="shared" si="16"/>
        <v>2035</v>
      </c>
      <c r="D117" s="34"/>
      <c r="E117" s="34">
        <f t="shared" si="17"/>
        <v>183.34295368944049</v>
      </c>
      <c r="F117" s="34">
        <f t="shared" si="18"/>
        <v>-1813.6295341543778</v>
      </c>
      <c r="G117" s="35">
        <f t="shared" si="19"/>
        <v>32684.724592186718</v>
      </c>
      <c r="H117" s="35">
        <f t="shared" si="14"/>
        <v>-8154.8387857505859</v>
      </c>
      <c r="I117" s="36">
        <f t="shared" si="15"/>
        <v>24529.885806436134</v>
      </c>
      <c r="K117" s="16">
        <f t="shared" si="20"/>
        <v>1813.6295341543778</v>
      </c>
      <c r="L117" s="16">
        <f t="shared" si="21"/>
        <v>1630.2865804649373</v>
      </c>
      <c r="M117" s="16">
        <f t="shared" si="22"/>
        <v>183.34295368944049</v>
      </c>
      <c r="N117" s="16">
        <f t="shared" si="23"/>
        <v>25753.415885075068</v>
      </c>
      <c r="O117" s="39">
        <f t="shared" si="24"/>
        <v>8.5430043691731142E-2</v>
      </c>
      <c r="P117" s="14">
        <f t="shared" si="25"/>
        <v>13698.367585360891</v>
      </c>
      <c r="Q117" s="40">
        <f t="shared" si="26"/>
        <v>9.425E-2</v>
      </c>
      <c r="R117" s="14">
        <f t="shared" si="27"/>
        <v>107.58926207668867</v>
      </c>
    </row>
    <row r="118" spans="1:18" ht="14.4" customHeight="1" outlineLevel="1" x14ac:dyDescent="0.3">
      <c r="A118" s="25">
        <v>102</v>
      </c>
      <c r="B118" s="20">
        <v>49644</v>
      </c>
      <c r="C118" s="10">
        <f t="shared" si="16"/>
        <v>2035</v>
      </c>
      <c r="D118" s="34"/>
      <c r="E118" s="34">
        <f t="shared" si="17"/>
        <v>174.63243468308454</v>
      </c>
      <c r="F118" s="34">
        <f t="shared" si="18"/>
        <v>-1813.6295341543778</v>
      </c>
      <c r="G118" s="35">
        <f t="shared" si="19"/>
        <v>31045.727492715425</v>
      </c>
      <c r="H118" s="35">
        <f t="shared" si="14"/>
        <v>-7745.9090094324984</v>
      </c>
      <c r="I118" s="36">
        <f t="shared" si="15"/>
        <v>23299.818483282928</v>
      </c>
      <c r="K118" s="16">
        <f t="shared" si="20"/>
        <v>1813.6295341543778</v>
      </c>
      <c r="L118" s="16">
        <f t="shared" si="21"/>
        <v>1638.9970994712933</v>
      </c>
      <c r="M118" s="16">
        <f t="shared" si="22"/>
        <v>174.63243468308451</v>
      </c>
      <c r="N118" s="16">
        <f t="shared" si="23"/>
        <v>24529.885806436134</v>
      </c>
      <c r="O118" s="39">
        <f t="shared" si="24"/>
        <v>8.5430043691731128E-2</v>
      </c>
      <c r="P118" s="14">
        <f t="shared" si="25"/>
        <v>13047.565965733616</v>
      </c>
      <c r="Q118" s="40">
        <f t="shared" si="26"/>
        <v>9.425E-2</v>
      </c>
      <c r="R118" s="14">
        <f t="shared" si="27"/>
        <v>102.47775768919945</v>
      </c>
    </row>
    <row r="119" spans="1:18" ht="14.4" customHeight="1" outlineLevel="1" x14ac:dyDescent="0.3">
      <c r="A119" s="25">
        <v>103</v>
      </c>
      <c r="B119" s="20">
        <v>49675</v>
      </c>
      <c r="C119" s="10">
        <f t="shared" si="16"/>
        <v>2036</v>
      </c>
      <c r="D119" s="34"/>
      <c r="E119" s="34">
        <f t="shared" si="17"/>
        <v>165.87537591968879</v>
      </c>
      <c r="F119" s="34">
        <f t="shared" si="18"/>
        <v>-1813.6295341543778</v>
      </c>
      <c r="G119" s="35">
        <f t="shared" si="19"/>
        <v>29397.973334480736</v>
      </c>
      <c r="H119" s="35">
        <f t="shared" si="14"/>
        <v>-7334.7943469529437</v>
      </c>
      <c r="I119" s="36">
        <f t="shared" si="15"/>
        <v>22063.17898752779</v>
      </c>
      <c r="K119" s="16">
        <f t="shared" si="20"/>
        <v>1813.6295341543778</v>
      </c>
      <c r="L119" s="16">
        <f t="shared" si="21"/>
        <v>1647.7541582346889</v>
      </c>
      <c r="M119" s="16">
        <f t="shared" si="22"/>
        <v>165.87537591968885</v>
      </c>
      <c r="N119" s="16">
        <f t="shared" si="23"/>
        <v>23299.818483282928</v>
      </c>
      <c r="O119" s="39">
        <f t="shared" si="24"/>
        <v>8.543004369173117E-2</v>
      </c>
      <c r="P119" s="14">
        <f t="shared" si="25"/>
        <v>12393.287153847594</v>
      </c>
      <c r="Q119" s="40">
        <f t="shared" si="26"/>
        <v>9.425E-2</v>
      </c>
      <c r="R119" s="14">
        <f t="shared" si="27"/>
        <v>97.338942854177972</v>
      </c>
    </row>
    <row r="120" spans="1:18" ht="14.4" customHeight="1" outlineLevel="1" x14ac:dyDescent="0.3">
      <c r="A120" s="25">
        <v>104</v>
      </c>
      <c r="B120" s="20">
        <v>49706</v>
      </c>
      <c r="C120" s="10">
        <f t="shared" si="16"/>
        <v>2036</v>
      </c>
      <c r="D120" s="34"/>
      <c r="E120" s="34">
        <f t="shared" si="17"/>
        <v>157.07152874024862</v>
      </c>
      <c r="F120" s="34">
        <f t="shared" si="18"/>
        <v>-1813.6295341543778</v>
      </c>
      <c r="G120" s="35">
        <f t="shared" si="19"/>
        <v>27741.415329066607</v>
      </c>
      <c r="H120" s="35">
        <f t="shared" si="14"/>
        <v>-6921.4831246021186</v>
      </c>
      <c r="I120" s="36">
        <f t="shared" si="15"/>
        <v>20819.932204464487</v>
      </c>
      <c r="K120" s="16">
        <f t="shared" si="20"/>
        <v>1813.6295341543778</v>
      </c>
      <c r="L120" s="16">
        <f t="shared" si="21"/>
        <v>1656.5580054141292</v>
      </c>
      <c r="M120" s="16">
        <f t="shared" si="22"/>
        <v>157.0715287402486</v>
      </c>
      <c r="N120" s="16">
        <f t="shared" si="23"/>
        <v>22063.17898752779</v>
      </c>
      <c r="O120" s="39">
        <f t="shared" si="24"/>
        <v>8.5430043691731128E-2</v>
      </c>
      <c r="P120" s="14">
        <f t="shared" si="25"/>
        <v>11735.51257128255</v>
      </c>
      <c r="Q120" s="40">
        <f t="shared" si="26"/>
        <v>9.425E-2</v>
      </c>
      <c r="R120" s="14">
        <f t="shared" si="27"/>
        <v>92.172671653615041</v>
      </c>
    </row>
    <row r="121" spans="1:18" ht="14.4" customHeight="1" outlineLevel="1" x14ac:dyDescent="0.3">
      <c r="A121" s="25">
        <v>105</v>
      </c>
      <c r="B121" s="20">
        <v>49735</v>
      </c>
      <c r="C121" s="10">
        <f t="shared" si="16"/>
        <v>2036</v>
      </c>
      <c r="D121" s="34"/>
      <c r="E121" s="34">
        <f t="shared" si="17"/>
        <v>148.22064315719012</v>
      </c>
      <c r="F121" s="34">
        <f t="shared" si="18"/>
        <v>-1813.6295341543778</v>
      </c>
      <c r="G121" s="35">
        <f t="shared" si="19"/>
        <v>26076.00643806942</v>
      </c>
      <c r="H121" s="35">
        <f t="shared" si="14"/>
        <v>-6505.96360629832</v>
      </c>
      <c r="I121" s="36">
        <f t="shared" si="15"/>
        <v>19570.042831771101</v>
      </c>
      <c r="K121" s="16">
        <f t="shared" si="20"/>
        <v>1813.6295341543778</v>
      </c>
      <c r="L121" s="16">
        <f t="shared" si="21"/>
        <v>1665.4088909971877</v>
      </c>
      <c r="M121" s="16">
        <f t="shared" si="22"/>
        <v>148.22064315719012</v>
      </c>
      <c r="N121" s="16">
        <f t="shared" si="23"/>
        <v>20819.932204464487</v>
      </c>
      <c r="O121" s="39">
        <f t="shared" si="24"/>
        <v>8.5430043691731156E-2</v>
      </c>
      <c r="P121" s="14">
        <f t="shared" si="25"/>
        <v>11074.22354035488</v>
      </c>
      <c r="Q121" s="40">
        <f t="shared" si="26"/>
        <v>9.425E-2</v>
      </c>
      <c r="R121" s="14">
        <f t="shared" si="27"/>
        <v>86.978797389870621</v>
      </c>
    </row>
    <row r="122" spans="1:18" ht="14.4" customHeight="1" outlineLevel="1" x14ac:dyDescent="0.3">
      <c r="A122" s="25">
        <v>106</v>
      </c>
      <c r="B122" s="20">
        <v>49766</v>
      </c>
      <c r="C122" s="10">
        <f t="shared" si="16"/>
        <v>2036</v>
      </c>
      <c r="D122" s="34"/>
      <c r="E122" s="34">
        <f t="shared" si="17"/>
        <v>139.32246784727124</v>
      </c>
      <c r="F122" s="34">
        <f t="shared" si="18"/>
        <v>-1813.6295341543778</v>
      </c>
      <c r="G122" s="35">
        <f t="shared" si="19"/>
        <v>24401.699371762315</v>
      </c>
      <c r="H122" s="35">
        <f t="shared" si="14"/>
        <v>-6088.2239932546972</v>
      </c>
      <c r="I122" s="36">
        <f t="shared" si="15"/>
        <v>18313.475378507617</v>
      </c>
      <c r="K122" s="16">
        <f t="shared" si="20"/>
        <v>1813.6295341543778</v>
      </c>
      <c r="L122" s="16">
        <f t="shared" si="21"/>
        <v>1674.3070663071067</v>
      </c>
      <c r="M122" s="16">
        <f t="shared" si="22"/>
        <v>139.32246784727113</v>
      </c>
      <c r="N122" s="16">
        <f t="shared" si="23"/>
        <v>19570.042831771101</v>
      </c>
      <c r="O122" s="39">
        <f t="shared" si="24"/>
        <v>8.5430043691731072E-2</v>
      </c>
      <c r="P122" s="14">
        <f t="shared" si="25"/>
        <v>10409.401283587282</v>
      </c>
      <c r="Q122" s="40">
        <f t="shared" si="26"/>
        <v>9.425E-2</v>
      </c>
      <c r="R122" s="14">
        <f t="shared" si="27"/>
        <v>81.757172581508442</v>
      </c>
    </row>
    <row r="123" spans="1:18" ht="14.4" customHeight="1" outlineLevel="1" x14ac:dyDescent="0.3">
      <c r="A123" s="25">
        <v>107</v>
      </c>
      <c r="B123" s="20">
        <v>49796</v>
      </c>
      <c r="C123" s="10">
        <f t="shared" si="16"/>
        <v>2036</v>
      </c>
      <c r="D123" s="34"/>
      <c r="E123" s="34">
        <f t="shared" si="17"/>
        <v>130.37675014444568</v>
      </c>
      <c r="F123" s="34">
        <f t="shared" si="18"/>
        <v>-1813.6295341543778</v>
      </c>
      <c r="G123" s="35">
        <f t="shared" si="19"/>
        <v>22718.446587752383</v>
      </c>
      <c r="H123" s="35">
        <f t="shared" si="14"/>
        <v>-5668.2524236442196</v>
      </c>
      <c r="I123" s="36">
        <f t="shared" si="15"/>
        <v>17050.194164108165</v>
      </c>
      <c r="K123" s="16">
        <f t="shared" si="20"/>
        <v>1813.6295341543778</v>
      </c>
      <c r="L123" s="16">
        <f t="shared" si="21"/>
        <v>1683.2527840099322</v>
      </c>
      <c r="M123" s="16">
        <f t="shared" si="22"/>
        <v>130.37675014444562</v>
      </c>
      <c r="N123" s="16">
        <f t="shared" si="23"/>
        <v>18313.475378507617</v>
      </c>
      <c r="O123" s="39">
        <f t="shared" si="24"/>
        <v>8.54300436917311E-2</v>
      </c>
      <c r="P123" s="14">
        <f t="shared" si="25"/>
        <v>9741.0269231755647</v>
      </c>
      <c r="Q123" s="40">
        <f t="shared" si="26"/>
        <v>9.425E-2</v>
      </c>
      <c r="R123" s="14">
        <f t="shared" si="27"/>
        <v>76.507648959108081</v>
      </c>
    </row>
    <row r="124" spans="1:18" ht="14.4" customHeight="1" outlineLevel="1" x14ac:dyDescent="0.3">
      <c r="A124" s="25">
        <v>108</v>
      </c>
      <c r="B124" s="20">
        <v>49827</v>
      </c>
      <c r="C124" s="10">
        <f t="shared" si="16"/>
        <v>2036</v>
      </c>
      <c r="D124" s="34"/>
      <c r="E124" s="34">
        <f t="shared" si="17"/>
        <v>121.38323603268832</v>
      </c>
      <c r="F124" s="34">
        <f t="shared" si="18"/>
        <v>-1813.6295341543778</v>
      </c>
      <c r="G124" s="35">
        <f t="shared" si="19"/>
        <v>21026.200289630695</v>
      </c>
      <c r="H124" s="35">
        <f t="shared" si="14"/>
        <v>-5246.0369722628584</v>
      </c>
      <c r="I124" s="36">
        <f t="shared" si="15"/>
        <v>15780.163317367836</v>
      </c>
      <c r="J124" s="38"/>
      <c r="K124" s="16">
        <f t="shared" si="20"/>
        <v>1813.6295341543778</v>
      </c>
      <c r="L124" s="16">
        <f t="shared" si="21"/>
        <v>1692.2462981216895</v>
      </c>
      <c r="M124" s="16">
        <f t="shared" si="22"/>
        <v>121.38323603268827</v>
      </c>
      <c r="N124" s="16">
        <f t="shared" si="23"/>
        <v>17050.194164108165</v>
      </c>
      <c r="O124" s="39">
        <f t="shared" si="24"/>
        <v>8.5430043691731114E-2</v>
      </c>
      <c r="P124" s="14">
        <f t="shared" si="25"/>
        <v>9069.0814804526235</v>
      </c>
      <c r="Q124" s="40">
        <f t="shared" si="26"/>
        <v>9.425E-2</v>
      </c>
      <c r="R124" s="14">
        <f t="shared" si="27"/>
        <v>71.230077461054989</v>
      </c>
    </row>
    <row r="125" spans="1:18" ht="14.4" customHeight="1" outlineLevel="1" x14ac:dyDescent="0.3">
      <c r="A125" s="25">
        <v>109</v>
      </c>
      <c r="B125" s="20">
        <v>49857</v>
      </c>
      <c r="C125" s="10">
        <f t="shared" si="16"/>
        <v>2036</v>
      </c>
      <c r="D125" s="34"/>
      <c r="E125" s="34">
        <f t="shared" si="17"/>
        <v>112.34167013878228</v>
      </c>
      <c r="F125" s="34">
        <f t="shared" si="18"/>
        <v>-1813.6295341543778</v>
      </c>
      <c r="G125" s="35">
        <f t="shared" si="19"/>
        <v>19324.912425615101</v>
      </c>
      <c r="H125" s="35">
        <f t="shared" si="14"/>
        <v>-4821.565650190968</v>
      </c>
      <c r="I125" s="36">
        <f t="shared" si="15"/>
        <v>14503.346775424132</v>
      </c>
      <c r="K125" s="16">
        <f t="shared" si="20"/>
        <v>1813.6295341543778</v>
      </c>
      <c r="L125" s="16">
        <f t="shared" si="21"/>
        <v>1701.2878640155955</v>
      </c>
      <c r="M125" s="16">
        <f t="shared" si="22"/>
        <v>112.34167013878232</v>
      </c>
      <c r="N125" s="16">
        <f t="shared" si="23"/>
        <v>15780.163317367836</v>
      </c>
      <c r="O125" s="39">
        <f t="shared" si="24"/>
        <v>8.543004369173117E-2</v>
      </c>
      <c r="P125" s="14">
        <f t="shared" si="25"/>
        <v>8393.5458753495168</v>
      </c>
      <c r="Q125" s="40">
        <f t="shared" si="26"/>
        <v>9.425E-2</v>
      </c>
      <c r="R125" s="14">
        <f t="shared" si="27"/>
        <v>65.92430822930767</v>
      </c>
    </row>
    <row r="126" spans="1:18" ht="14.4" customHeight="1" outlineLevel="1" x14ac:dyDescent="0.3">
      <c r="A126" s="25">
        <v>110</v>
      </c>
      <c r="B126" s="20">
        <v>49888</v>
      </c>
      <c r="C126" s="10">
        <f t="shared" si="16"/>
        <v>2036</v>
      </c>
      <c r="D126" s="34"/>
      <c r="E126" s="34">
        <f t="shared" si="17"/>
        <v>103.25179572506762</v>
      </c>
      <c r="F126" s="34">
        <f t="shared" si="18"/>
        <v>-1813.6295341543778</v>
      </c>
      <c r="G126" s="35">
        <f t="shared" si="19"/>
        <v>17614.534687185791</v>
      </c>
      <c r="H126" s="35">
        <f t="shared" si="14"/>
        <v>-4394.8264044528551</v>
      </c>
      <c r="I126" s="36">
        <f t="shared" si="15"/>
        <v>13219.708282732936</v>
      </c>
      <c r="K126" s="16">
        <f t="shared" si="20"/>
        <v>1813.6295341543778</v>
      </c>
      <c r="L126" s="16">
        <f t="shared" si="21"/>
        <v>1710.3777384293101</v>
      </c>
      <c r="M126" s="16">
        <f t="shared" si="22"/>
        <v>103.25179572506772</v>
      </c>
      <c r="N126" s="16">
        <f t="shared" si="23"/>
        <v>14503.346775424132</v>
      </c>
      <c r="O126" s="39">
        <f t="shared" si="24"/>
        <v>8.5430043691731211E-2</v>
      </c>
      <c r="P126" s="14">
        <f t="shared" si="25"/>
        <v>7714.4009258536935</v>
      </c>
      <c r="Q126" s="40">
        <f t="shared" si="26"/>
        <v>9.425E-2</v>
      </c>
      <c r="R126" s="14">
        <f t="shared" si="27"/>
        <v>60.590190605142546</v>
      </c>
    </row>
    <row r="127" spans="1:18" ht="14.4" customHeight="1" outlineLevel="1" x14ac:dyDescent="0.3">
      <c r="A127" s="25">
        <v>111</v>
      </c>
      <c r="B127" s="20">
        <v>49919</v>
      </c>
      <c r="C127" s="10">
        <f t="shared" si="16"/>
        <v>2036</v>
      </c>
      <c r="D127" s="34"/>
      <c r="E127" s="34">
        <f t="shared" si="17"/>
        <v>94.113354682151225</v>
      </c>
      <c r="F127" s="34">
        <f t="shared" si="18"/>
        <v>-1813.6295341543778</v>
      </c>
      <c r="G127" s="35">
        <f t="shared" si="19"/>
        <v>15895.018507713565</v>
      </c>
      <c r="H127" s="35">
        <f t="shared" si="14"/>
        <v>-3965.8071176745343</v>
      </c>
      <c r="I127" s="36">
        <f t="shared" si="15"/>
        <v>11929.21139003903</v>
      </c>
      <c r="K127" s="16">
        <f t="shared" si="20"/>
        <v>1813.6295341543778</v>
      </c>
      <c r="L127" s="16">
        <f t="shared" si="21"/>
        <v>1719.5161794722267</v>
      </c>
      <c r="M127" s="16">
        <f t="shared" si="22"/>
        <v>94.113354682151112</v>
      </c>
      <c r="N127" s="16">
        <f t="shared" si="23"/>
        <v>13219.708282732936</v>
      </c>
      <c r="O127" s="39">
        <f t="shared" si="24"/>
        <v>8.5430043691731045E-2</v>
      </c>
      <c r="P127" s="14">
        <f t="shared" si="25"/>
        <v>7031.627347464314</v>
      </c>
      <c r="Q127" s="40">
        <f t="shared" si="26"/>
        <v>9.425E-2</v>
      </c>
      <c r="R127" s="14">
        <f t="shared" si="27"/>
        <v>55.227573124875967</v>
      </c>
    </row>
    <row r="128" spans="1:18" ht="14.4" customHeight="1" outlineLevel="1" x14ac:dyDescent="0.3">
      <c r="A128" s="25">
        <v>112</v>
      </c>
      <c r="B128" s="20">
        <v>49949</v>
      </c>
      <c r="C128" s="10">
        <f t="shared" si="16"/>
        <v>2036</v>
      </c>
      <c r="D128" s="34"/>
      <c r="E128" s="34">
        <f t="shared" si="17"/>
        <v>84.9260875215776</v>
      </c>
      <c r="F128" s="34">
        <f t="shared" si="18"/>
        <v>-1813.6295341543778</v>
      </c>
      <c r="G128" s="35">
        <f t="shared" si="19"/>
        <v>14166.315061080764</v>
      </c>
      <c r="H128" s="35">
        <f t="shared" si="14"/>
        <v>-3534.4956077396505</v>
      </c>
      <c r="I128" s="36">
        <f t="shared" si="15"/>
        <v>10631.819453341113</v>
      </c>
      <c r="K128" s="16">
        <f t="shared" si="20"/>
        <v>1813.6295341543778</v>
      </c>
      <c r="L128" s="16">
        <f t="shared" si="21"/>
        <v>1728.7034466328003</v>
      </c>
      <c r="M128" s="16">
        <f t="shared" si="22"/>
        <v>84.926087521577529</v>
      </c>
      <c r="N128" s="16">
        <f t="shared" si="23"/>
        <v>11929.21139003903</v>
      </c>
      <c r="O128" s="39">
        <f t="shared" si="24"/>
        <v>8.5430043691731072E-2</v>
      </c>
      <c r="P128" s="14">
        <f t="shared" si="25"/>
        <v>6345.2057526446561</v>
      </c>
      <c r="Q128" s="40">
        <f t="shared" si="26"/>
        <v>9.425E-2</v>
      </c>
      <c r="R128" s="14">
        <f t="shared" si="27"/>
        <v>49.836303515563237</v>
      </c>
    </row>
    <row r="129" spans="1:18" ht="14.4" customHeight="1" outlineLevel="1" x14ac:dyDescent="0.3">
      <c r="A129" s="25">
        <v>113</v>
      </c>
      <c r="B129" s="20">
        <v>49980</v>
      </c>
      <c r="C129" s="10">
        <f t="shared" si="16"/>
        <v>2036</v>
      </c>
      <c r="D129" s="34"/>
      <c r="E129" s="34">
        <f t="shared" si="17"/>
        <v>75.689733368460708</v>
      </c>
      <c r="F129" s="34">
        <f t="shared" si="18"/>
        <v>-1813.6295341543778</v>
      </c>
      <c r="G129" s="35">
        <f t="shared" si="19"/>
        <v>12428.375260294848</v>
      </c>
      <c r="H129" s="35">
        <f t="shared" si="14"/>
        <v>-3100.8796274435645</v>
      </c>
      <c r="I129" s="36">
        <f t="shared" si="15"/>
        <v>9327.4956328512835</v>
      </c>
      <c r="K129" s="16">
        <f t="shared" si="20"/>
        <v>1813.6295341543778</v>
      </c>
      <c r="L129" s="16">
        <f t="shared" si="21"/>
        <v>1737.939800785917</v>
      </c>
      <c r="M129" s="16">
        <f t="shared" si="22"/>
        <v>75.689733368460793</v>
      </c>
      <c r="N129" s="16">
        <f t="shared" si="23"/>
        <v>10631.819453341113</v>
      </c>
      <c r="O129" s="39">
        <f t="shared" si="24"/>
        <v>8.5430043691731239E-2</v>
      </c>
      <c r="P129" s="14">
        <f t="shared" si="25"/>
        <v>5655.1166502716042</v>
      </c>
      <c r="Q129" s="40">
        <f t="shared" si="26"/>
        <v>9.425E-2</v>
      </c>
      <c r="R129" s="14">
        <f t="shared" si="27"/>
        <v>44.416228690674892</v>
      </c>
    </row>
    <row r="130" spans="1:18" ht="14.4" customHeight="1" outlineLevel="1" x14ac:dyDescent="0.3">
      <c r="A130" s="25">
        <v>114</v>
      </c>
      <c r="B130" s="20">
        <v>50010</v>
      </c>
      <c r="C130" s="10">
        <f t="shared" si="16"/>
        <v>2036</v>
      </c>
      <c r="D130" s="34"/>
      <c r="E130" s="34">
        <f t="shared" si="17"/>
        <v>66.404029954076378</v>
      </c>
      <c r="F130" s="34">
        <f t="shared" si="18"/>
        <v>-1813.6295341543778</v>
      </c>
      <c r="G130" s="35">
        <f t="shared" si="19"/>
        <v>10681.149756094546</v>
      </c>
      <c r="H130" s="35">
        <f t="shared" si="14"/>
        <v>-2664.9468641455892</v>
      </c>
      <c r="I130" s="36">
        <f t="shared" si="15"/>
        <v>8016.2028919489567</v>
      </c>
      <c r="K130" s="16">
        <f t="shared" si="20"/>
        <v>1813.6295341543778</v>
      </c>
      <c r="L130" s="16">
        <f t="shared" si="21"/>
        <v>1747.2255042003014</v>
      </c>
      <c r="M130" s="16">
        <f t="shared" si="22"/>
        <v>66.40402995407635</v>
      </c>
      <c r="N130" s="16">
        <f t="shared" si="23"/>
        <v>9327.4956328512835</v>
      </c>
      <c r="O130" s="39">
        <f t="shared" si="24"/>
        <v>8.54300436917311E-2</v>
      </c>
      <c r="P130" s="14">
        <f t="shared" si="25"/>
        <v>4961.3404450821981</v>
      </c>
      <c r="Q130" s="40">
        <f t="shared" si="26"/>
        <v>9.425E-2</v>
      </c>
      <c r="R130" s="14">
        <f t="shared" si="27"/>
        <v>38.967194745749765</v>
      </c>
    </row>
    <row r="131" spans="1:18" ht="14.4" customHeight="1" outlineLevel="1" x14ac:dyDescent="0.3">
      <c r="A131" s="25">
        <v>115</v>
      </c>
      <c r="B131" s="20">
        <v>50041</v>
      </c>
      <c r="C131" s="10">
        <f t="shared" si="16"/>
        <v>2037</v>
      </c>
      <c r="D131" s="34"/>
      <c r="E131" s="34">
        <f t="shared" si="17"/>
        <v>57.068713608415074</v>
      </c>
      <c r="F131" s="34">
        <f t="shared" si="18"/>
        <v>-1813.6295341543778</v>
      </c>
      <c r="G131" s="35">
        <f t="shared" si="19"/>
        <v>8924.5889355485833</v>
      </c>
      <c r="H131" s="35">
        <f t="shared" si="14"/>
        <v>-2226.6849394193714</v>
      </c>
      <c r="I131" s="36">
        <f t="shared" si="15"/>
        <v>6697.9039961292119</v>
      </c>
      <c r="K131" s="16">
        <f t="shared" si="20"/>
        <v>1813.6295341543778</v>
      </c>
      <c r="L131" s="16">
        <f t="shared" si="21"/>
        <v>1756.5608205459628</v>
      </c>
      <c r="M131" s="16">
        <f t="shared" si="22"/>
        <v>57.06871360841501</v>
      </c>
      <c r="N131" s="16">
        <f t="shared" si="23"/>
        <v>8016.2028919489567</v>
      </c>
      <c r="O131" s="39">
        <f t="shared" si="24"/>
        <v>8.5430043691731045E-2</v>
      </c>
      <c r="P131" s="14">
        <f t="shared" si="25"/>
        <v>4263.8574371172099</v>
      </c>
      <c r="Q131" s="40">
        <f t="shared" si="26"/>
        <v>9.425E-2</v>
      </c>
      <c r="R131" s="14">
        <f t="shared" si="27"/>
        <v>33.489046954024751</v>
      </c>
    </row>
    <row r="132" spans="1:18" ht="14.4" customHeight="1" outlineLevel="1" x14ac:dyDescent="0.3">
      <c r="A132" s="25">
        <v>116</v>
      </c>
      <c r="B132" s="20">
        <v>50072</v>
      </c>
      <c r="C132" s="10">
        <f t="shared" si="16"/>
        <v>2037</v>
      </c>
      <c r="D132" s="34"/>
      <c r="E132" s="34">
        <f t="shared" si="17"/>
        <v>47.683519252694936</v>
      </c>
      <c r="F132" s="34">
        <f t="shared" si="18"/>
        <v>-1813.6295341543778</v>
      </c>
      <c r="G132" s="35">
        <f t="shared" si="19"/>
        <v>7158.6429206469002</v>
      </c>
      <c r="H132" s="35">
        <f t="shared" si="14"/>
        <v>-1786.0814087014016</v>
      </c>
      <c r="I132" s="36">
        <f t="shared" si="15"/>
        <v>5372.5615119454988</v>
      </c>
      <c r="K132" s="16">
        <f t="shared" si="20"/>
        <v>1813.6295341543778</v>
      </c>
      <c r="L132" s="16">
        <f t="shared" si="21"/>
        <v>1765.9460149016829</v>
      </c>
      <c r="M132" s="16">
        <f t="shared" si="22"/>
        <v>47.68351925269485</v>
      </c>
      <c r="N132" s="16">
        <f t="shared" si="23"/>
        <v>6697.9039961292119</v>
      </c>
      <c r="O132" s="39">
        <f t="shared" si="24"/>
        <v>8.5430043691730989E-2</v>
      </c>
      <c r="P132" s="14">
        <f t="shared" si="25"/>
        <v>3562.6478211617687</v>
      </c>
      <c r="Q132" s="40">
        <f t="shared" si="26"/>
        <v>9.425E-2</v>
      </c>
      <c r="R132" s="14">
        <f t="shared" si="27"/>
        <v>27.981629762041393</v>
      </c>
    </row>
    <row r="133" spans="1:18" ht="14.4" customHeight="1" outlineLevel="1" x14ac:dyDescent="0.3">
      <c r="A133" s="25">
        <v>117</v>
      </c>
      <c r="B133" s="20">
        <v>50100</v>
      </c>
      <c r="C133" s="10">
        <f t="shared" si="16"/>
        <v>2037</v>
      </c>
      <c r="D133" s="34"/>
      <c r="E133" s="34">
        <f t="shared" si="17"/>
        <v>38.248180391834758</v>
      </c>
      <c r="F133" s="34">
        <f t="shared" si="18"/>
        <v>-1813.6295341543778</v>
      </c>
      <c r="G133" s="35">
        <f t="shared" si="19"/>
        <v>5383.2615668843573</v>
      </c>
      <c r="H133" s="35">
        <f t="shared" si="14"/>
        <v>-1343.1237609376471</v>
      </c>
      <c r="I133" s="36">
        <f t="shared" si="15"/>
        <v>4040.1378059467102</v>
      </c>
      <c r="K133" s="16">
        <f t="shared" si="20"/>
        <v>1813.6295341543778</v>
      </c>
      <c r="L133" s="16">
        <f t="shared" si="21"/>
        <v>1775.3813537625431</v>
      </c>
      <c r="M133" s="16">
        <f t="shared" si="22"/>
        <v>38.248180391834694</v>
      </c>
      <c r="N133" s="16">
        <f t="shared" si="23"/>
        <v>5372.5615119454988</v>
      </c>
      <c r="O133" s="39">
        <f t="shared" si="24"/>
        <v>8.5430043691731003E-2</v>
      </c>
      <c r="P133" s="14">
        <f t="shared" si="25"/>
        <v>2857.69168618298</v>
      </c>
      <c r="Q133" s="40">
        <f t="shared" si="26"/>
        <v>9.425E-2</v>
      </c>
      <c r="R133" s="14">
        <f t="shared" si="27"/>
        <v>22.444786785228825</v>
      </c>
    </row>
    <row r="134" spans="1:18" ht="14.4" customHeight="1" outlineLevel="1" x14ac:dyDescent="0.3">
      <c r="A134" s="25">
        <v>118</v>
      </c>
      <c r="B134" s="20">
        <v>50131</v>
      </c>
      <c r="C134" s="10">
        <f t="shared" si="16"/>
        <v>2037</v>
      </c>
      <c r="D134" s="34"/>
      <c r="E134" s="34">
        <f t="shared" si="17"/>
        <v>28.762429106886852</v>
      </c>
      <c r="F134" s="34">
        <f t="shared" si="18"/>
        <v>-1813.6295341543778</v>
      </c>
      <c r="G134" s="35">
        <f t="shared" si="19"/>
        <v>3598.3944618368664</v>
      </c>
      <c r="H134" s="35">
        <f t="shared" si="14"/>
        <v>-897.79941822829812</v>
      </c>
      <c r="I134" s="36">
        <f t="shared" si="15"/>
        <v>2700.5950436085682</v>
      </c>
      <c r="K134" s="16">
        <f t="shared" si="20"/>
        <v>1813.6295341543778</v>
      </c>
      <c r="L134" s="16">
        <f t="shared" si="21"/>
        <v>1784.8671050474909</v>
      </c>
      <c r="M134" s="16">
        <f t="shared" si="22"/>
        <v>28.762429106886884</v>
      </c>
      <c r="N134" s="16">
        <f t="shared" si="23"/>
        <v>4040.1378059467102</v>
      </c>
      <c r="O134" s="39">
        <f t="shared" si="24"/>
        <v>8.5430043691731239E-2</v>
      </c>
      <c r="P134" s="14">
        <f t="shared" si="25"/>
        <v>2148.9690147645501</v>
      </c>
      <c r="Q134" s="40">
        <f t="shared" si="26"/>
        <v>9.425E-2</v>
      </c>
      <c r="R134" s="14">
        <f t="shared" si="27"/>
        <v>16.878360803463238</v>
      </c>
    </row>
    <row r="135" spans="1:18" ht="14.4" customHeight="1" outlineLevel="1" x14ac:dyDescent="0.3">
      <c r="A135" s="25">
        <v>119</v>
      </c>
      <c r="B135" s="20">
        <v>50161</v>
      </c>
      <c r="C135" s="10">
        <f t="shared" si="16"/>
        <v>2037</v>
      </c>
      <c r="D135" s="34"/>
      <c r="E135" s="34">
        <f t="shared" si="17"/>
        <v>19.22599604742938</v>
      </c>
      <c r="F135" s="34">
        <f t="shared" si="18"/>
        <v>-1813.6295341543778</v>
      </c>
      <c r="G135" s="35">
        <f t="shared" si="19"/>
        <v>1803.990923729918</v>
      </c>
      <c r="H135" s="35">
        <f t="shared" si="14"/>
        <v>-450.09573547061456</v>
      </c>
      <c r="I135" s="36">
        <f t="shared" si="15"/>
        <v>1353.8951882593035</v>
      </c>
      <c r="K135" s="16">
        <f t="shared" si="20"/>
        <v>1813.6295341543778</v>
      </c>
      <c r="L135" s="16">
        <f t="shared" si="21"/>
        <v>1794.4035381069484</v>
      </c>
      <c r="M135" s="16">
        <f t="shared" si="22"/>
        <v>19.225996047429362</v>
      </c>
      <c r="N135" s="16">
        <f t="shared" si="23"/>
        <v>2700.5950436085682</v>
      </c>
      <c r="O135" s="39">
        <f t="shared" si="24"/>
        <v>8.5430043691731072E-2</v>
      </c>
      <c r="P135" s="14">
        <f t="shared" si="25"/>
        <v>1436.4596825383833</v>
      </c>
      <c r="Q135" s="40">
        <f t="shared" si="26"/>
        <v>9.425E-2</v>
      </c>
      <c r="R135" s="14">
        <f t="shared" si="27"/>
        <v>11.282193756603553</v>
      </c>
    </row>
    <row r="136" spans="1:18" ht="14.4" customHeight="1" outlineLevel="1" x14ac:dyDescent="0.3">
      <c r="A136" s="25">
        <v>120</v>
      </c>
      <c r="B136" s="20">
        <v>50192</v>
      </c>
      <c r="C136" s="10">
        <f t="shared" si="16"/>
        <v>2037</v>
      </c>
      <c r="D136" s="34"/>
      <c r="E136" s="34">
        <f t="shared" si="17"/>
        <v>9.6386104239180721</v>
      </c>
      <c r="F136" s="34">
        <f t="shared" si="18"/>
        <v>-1813.6295341543778</v>
      </c>
      <c r="G136" s="35">
        <f t="shared" si="19"/>
        <v>-5.4160409490577877E-10</v>
      </c>
      <c r="H136" s="35">
        <f t="shared" si="14"/>
        <v>1.351302216789918E-10</v>
      </c>
      <c r="I136" s="36">
        <f t="shared" si="15"/>
        <v>-4.0647387322678697E-10</v>
      </c>
      <c r="J136" s="38"/>
      <c r="K136" s="16">
        <f t="shared" si="20"/>
        <v>1813.6295341543778</v>
      </c>
      <c r="L136" s="16">
        <f t="shared" si="21"/>
        <v>1803.9909237304596</v>
      </c>
      <c r="M136" s="16">
        <f t="shared" si="22"/>
        <v>9.6386104239181805</v>
      </c>
      <c r="N136" s="16">
        <f t="shared" si="23"/>
        <v>1353.8951882593035</v>
      </c>
      <c r="O136" s="39">
        <f t="shared" si="24"/>
        <v>8.5430043691732113E-2</v>
      </c>
      <c r="P136" s="14">
        <f t="shared" si="25"/>
        <v>720.1434576131478</v>
      </c>
      <c r="Q136" s="40">
        <f t="shared" si="26"/>
        <v>9.425E-2</v>
      </c>
      <c r="R136" s="14">
        <f t="shared" si="27"/>
        <v>5.6561267400032653</v>
      </c>
    </row>
    <row r="137" spans="1:18" x14ac:dyDescent="0.3">
      <c r="B137" s="11" t="s">
        <v>43</v>
      </c>
      <c r="C137" s="11"/>
      <c r="D137" s="34"/>
      <c r="E137" s="35">
        <f>SUM(E17:E136)</f>
        <v>57276.892466159989</v>
      </c>
      <c r="F137" s="35">
        <f>SUM(F17:F136)</f>
        <v>-217635.54409852505</v>
      </c>
      <c r="G137" s="35"/>
      <c r="H137" s="35"/>
      <c r="I137" s="35"/>
      <c r="J137" s="43"/>
    </row>
  </sheetData>
  <mergeCells count="1">
    <mergeCell ref="D14:G14"/>
  </mergeCells>
  <pageMargins left="0.7" right="0.7" top="0.75" bottom="0.75" header="0.3" footer="0.3"/>
  <pageSetup firstPageNumber="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7DAC9-2CD0-476C-B30B-2DF0F1138336}">
  <dimension ref="A1:R137"/>
  <sheetViews>
    <sheetView workbookViewId="0">
      <pane ySplit="15" topLeftCell="A16" activePane="bottomLeft" state="frozen"/>
      <selection pane="bottomLeft"/>
    </sheetView>
  </sheetViews>
  <sheetFormatPr defaultRowHeight="14.4" outlineLevelRow="1" x14ac:dyDescent="0.3"/>
  <cols>
    <col min="1" max="1" width="4.6640625" style="10" bestFit="1" customWidth="1"/>
    <col min="2" max="3" width="16.5546875" style="10" customWidth="1"/>
    <col min="4" max="4" width="14.6640625" style="10" customWidth="1"/>
    <col min="5" max="5" width="13.5546875" style="10" customWidth="1"/>
    <col min="6" max="6" width="15.33203125" style="10" customWidth="1"/>
    <col min="7" max="7" width="16.44140625" style="13" customWidth="1"/>
    <col min="8" max="8" width="14.44140625" style="13" customWidth="1"/>
    <col min="9" max="9" width="15.88671875" style="10" bestFit="1" customWidth="1"/>
    <col min="10" max="10" width="15.109375" style="10" bestFit="1" customWidth="1"/>
    <col min="11" max="11" width="9.88671875" style="10" bestFit="1" customWidth="1"/>
    <col min="12" max="12" width="12.6640625" style="10" bestFit="1" customWidth="1"/>
    <col min="13" max="13" width="7" style="10" bestFit="1" customWidth="1"/>
    <col min="14" max="14" width="9.88671875" style="10" bestFit="1" customWidth="1"/>
    <col min="15" max="15" width="8.5546875" style="10" bestFit="1" customWidth="1"/>
    <col min="16" max="16" width="8.44140625" style="10" bestFit="1" customWidth="1"/>
    <col min="17" max="17" width="7.44140625" style="10" bestFit="1" customWidth="1"/>
    <col min="18" max="18" width="12.6640625" style="10" bestFit="1" customWidth="1"/>
    <col min="19" max="250" width="9.109375" style="10"/>
    <col min="251" max="251" width="4.6640625" style="10" bestFit="1" customWidth="1"/>
    <col min="252" max="252" width="24.33203125" style="10" bestFit="1" customWidth="1"/>
    <col min="253" max="253" width="13.6640625" style="10" customWidth="1"/>
    <col min="254" max="254" width="13.109375" style="10" bestFit="1" customWidth="1"/>
    <col min="255" max="256" width="12.5546875" style="10" bestFit="1" customWidth="1"/>
    <col min="257" max="257" width="14.33203125" style="10" bestFit="1" customWidth="1"/>
    <col min="258" max="258" width="12.5546875" style="10" bestFit="1" customWidth="1"/>
    <col min="259" max="259" width="14.109375" style="10" bestFit="1" customWidth="1"/>
    <col min="260" max="260" width="12.44140625" style="10" bestFit="1" customWidth="1"/>
    <col min="261" max="261" width="15.88671875" style="10" bestFit="1" customWidth="1"/>
    <col min="262" max="262" width="15.109375" style="10" bestFit="1" customWidth="1"/>
    <col min="263" max="263" width="9.88671875" style="10" bestFit="1" customWidth="1"/>
    <col min="264" max="506" width="9.109375" style="10"/>
    <col min="507" max="507" width="4.6640625" style="10" bestFit="1" customWidth="1"/>
    <col min="508" max="508" width="24.33203125" style="10" bestFit="1" customWidth="1"/>
    <col min="509" max="509" width="13.6640625" style="10" customWidth="1"/>
    <col min="510" max="510" width="13.109375" style="10" bestFit="1" customWidth="1"/>
    <col min="511" max="512" width="12.5546875" style="10" bestFit="1" customWidth="1"/>
    <col min="513" max="513" width="14.33203125" style="10" bestFit="1" customWidth="1"/>
    <col min="514" max="514" width="12.5546875" style="10" bestFit="1" customWidth="1"/>
    <col min="515" max="515" width="14.109375" style="10" bestFit="1" customWidth="1"/>
    <col min="516" max="516" width="12.44140625" style="10" bestFit="1" customWidth="1"/>
    <col min="517" max="517" width="15.88671875" style="10" bestFit="1" customWidth="1"/>
    <col min="518" max="518" width="15.109375" style="10" bestFit="1" customWidth="1"/>
    <col min="519" max="519" width="9.88671875" style="10" bestFit="1" customWidth="1"/>
    <col min="520" max="762" width="9.109375" style="10"/>
    <col min="763" max="763" width="4.6640625" style="10" bestFit="1" customWidth="1"/>
    <col min="764" max="764" width="24.33203125" style="10" bestFit="1" customWidth="1"/>
    <col min="765" max="765" width="13.6640625" style="10" customWidth="1"/>
    <col min="766" max="766" width="13.109375" style="10" bestFit="1" customWidth="1"/>
    <col min="767" max="768" width="12.5546875" style="10" bestFit="1" customWidth="1"/>
    <col min="769" max="769" width="14.33203125" style="10" bestFit="1" customWidth="1"/>
    <col min="770" max="770" width="12.5546875" style="10" bestFit="1" customWidth="1"/>
    <col min="771" max="771" width="14.109375" style="10" bestFit="1" customWidth="1"/>
    <col min="772" max="772" width="12.44140625" style="10" bestFit="1" customWidth="1"/>
    <col min="773" max="773" width="15.88671875" style="10" bestFit="1" customWidth="1"/>
    <col min="774" max="774" width="15.109375" style="10" bestFit="1" customWidth="1"/>
    <col min="775" max="775" width="9.88671875" style="10" bestFit="1" customWidth="1"/>
    <col min="776" max="1018" width="9.109375" style="10"/>
    <col min="1019" max="1019" width="4.6640625" style="10" bestFit="1" customWidth="1"/>
    <col min="1020" max="1020" width="24.33203125" style="10" bestFit="1" customWidth="1"/>
    <col min="1021" max="1021" width="13.6640625" style="10" customWidth="1"/>
    <col min="1022" max="1022" width="13.109375" style="10" bestFit="1" customWidth="1"/>
    <col min="1023" max="1024" width="12.5546875" style="10" bestFit="1" customWidth="1"/>
    <col min="1025" max="1025" width="14.33203125" style="10" bestFit="1" customWidth="1"/>
    <col min="1026" max="1026" width="12.5546875" style="10" bestFit="1" customWidth="1"/>
    <col min="1027" max="1027" width="14.109375" style="10" bestFit="1" customWidth="1"/>
    <col min="1028" max="1028" width="12.44140625" style="10" bestFit="1" customWidth="1"/>
    <col min="1029" max="1029" width="15.88671875" style="10" bestFit="1" customWidth="1"/>
    <col min="1030" max="1030" width="15.109375" style="10" bestFit="1" customWidth="1"/>
    <col min="1031" max="1031" width="9.88671875" style="10" bestFit="1" customWidth="1"/>
    <col min="1032" max="1274" width="9.109375" style="10"/>
    <col min="1275" max="1275" width="4.6640625" style="10" bestFit="1" customWidth="1"/>
    <col min="1276" max="1276" width="24.33203125" style="10" bestFit="1" customWidth="1"/>
    <col min="1277" max="1277" width="13.6640625" style="10" customWidth="1"/>
    <col min="1278" max="1278" width="13.109375" style="10" bestFit="1" customWidth="1"/>
    <col min="1279" max="1280" width="12.5546875" style="10" bestFit="1" customWidth="1"/>
    <col min="1281" max="1281" width="14.33203125" style="10" bestFit="1" customWidth="1"/>
    <col min="1282" max="1282" width="12.5546875" style="10" bestFit="1" customWidth="1"/>
    <col min="1283" max="1283" width="14.109375" style="10" bestFit="1" customWidth="1"/>
    <col min="1284" max="1284" width="12.44140625" style="10" bestFit="1" customWidth="1"/>
    <col min="1285" max="1285" width="15.88671875" style="10" bestFit="1" customWidth="1"/>
    <col min="1286" max="1286" width="15.109375" style="10" bestFit="1" customWidth="1"/>
    <col min="1287" max="1287" width="9.88671875" style="10" bestFit="1" customWidth="1"/>
    <col min="1288" max="1530" width="9.109375" style="10"/>
    <col min="1531" max="1531" width="4.6640625" style="10" bestFit="1" customWidth="1"/>
    <col min="1532" max="1532" width="24.33203125" style="10" bestFit="1" customWidth="1"/>
    <col min="1533" max="1533" width="13.6640625" style="10" customWidth="1"/>
    <col min="1534" max="1534" width="13.109375" style="10" bestFit="1" customWidth="1"/>
    <col min="1535" max="1536" width="12.5546875" style="10" bestFit="1" customWidth="1"/>
    <col min="1537" max="1537" width="14.33203125" style="10" bestFit="1" customWidth="1"/>
    <col min="1538" max="1538" width="12.5546875" style="10" bestFit="1" customWidth="1"/>
    <col min="1539" max="1539" width="14.109375" style="10" bestFit="1" customWidth="1"/>
    <col min="1540" max="1540" width="12.44140625" style="10" bestFit="1" customWidth="1"/>
    <col min="1541" max="1541" width="15.88671875" style="10" bestFit="1" customWidth="1"/>
    <col min="1542" max="1542" width="15.109375" style="10" bestFit="1" customWidth="1"/>
    <col min="1543" max="1543" width="9.88671875" style="10" bestFit="1" customWidth="1"/>
    <col min="1544" max="1786" width="9.109375" style="10"/>
    <col min="1787" max="1787" width="4.6640625" style="10" bestFit="1" customWidth="1"/>
    <col min="1788" max="1788" width="24.33203125" style="10" bestFit="1" customWidth="1"/>
    <col min="1789" max="1789" width="13.6640625" style="10" customWidth="1"/>
    <col min="1790" max="1790" width="13.109375" style="10" bestFit="1" customWidth="1"/>
    <col min="1791" max="1792" width="12.5546875" style="10" bestFit="1" customWidth="1"/>
    <col min="1793" max="1793" width="14.33203125" style="10" bestFit="1" customWidth="1"/>
    <col min="1794" max="1794" width="12.5546875" style="10" bestFit="1" customWidth="1"/>
    <col min="1795" max="1795" width="14.109375" style="10" bestFit="1" customWidth="1"/>
    <col min="1796" max="1796" width="12.44140625" style="10" bestFit="1" customWidth="1"/>
    <col min="1797" max="1797" width="15.88671875" style="10" bestFit="1" customWidth="1"/>
    <col min="1798" max="1798" width="15.109375" style="10" bestFit="1" customWidth="1"/>
    <col min="1799" max="1799" width="9.88671875" style="10" bestFit="1" customWidth="1"/>
    <col min="1800" max="2042" width="9.109375" style="10"/>
    <col min="2043" max="2043" width="4.6640625" style="10" bestFit="1" customWidth="1"/>
    <col min="2044" max="2044" width="24.33203125" style="10" bestFit="1" customWidth="1"/>
    <col min="2045" max="2045" width="13.6640625" style="10" customWidth="1"/>
    <col min="2046" max="2046" width="13.109375" style="10" bestFit="1" customWidth="1"/>
    <col min="2047" max="2048" width="12.5546875" style="10" bestFit="1" customWidth="1"/>
    <col min="2049" max="2049" width="14.33203125" style="10" bestFit="1" customWidth="1"/>
    <col min="2050" max="2050" width="12.5546875" style="10" bestFit="1" customWidth="1"/>
    <col min="2051" max="2051" width="14.109375" style="10" bestFit="1" customWidth="1"/>
    <col min="2052" max="2052" width="12.44140625" style="10" bestFit="1" customWidth="1"/>
    <col min="2053" max="2053" width="15.88671875" style="10" bestFit="1" customWidth="1"/>
    <col min="2054" max="2054" width="15.109375" style="10" bestFit="1" customWidth="1"/>
    <col min="2055" max="2055" width="9.88671875" style="10" bestFit="1" customWidth="1"/>
    <col min="2056" max="2298" width="9.109375" style="10"/>
    <col min="2299" max="2299" width="4.6640625" style="10" bestFit="1" customWidth="1"/>
    <col min="2300" max="2300" width="24.33203125" style="10" bestFit="1" customWidth="1"/>
    <col min="2301" max="2301" width="13.6640625" style="10" customWidth="1"/>
    <col min="2302" max="2302" width="13.109375" style="10" bestFit="1" customWidth="1"/>
    <col min="2303" max="2304" width="12.5546875" style="10" bestFit="1" customWidth="1"/>
    <col min="2305" max="2305" width="14.33203125" style="10" bestFit="1" customWidth="1"/>
    <col min="2306" max="2306" width="12.5546875" style="10" bestFit="1" customWidth="1"/>
    <col min="2307" max="2307" width="14.109375" style="10" bestFit="1" customWidth="1"/>
    <col min="2308" max="2308" width="12.44140625" style="10" bestFit="1" customWidth="1"/>
    <col min="2309" max="2309" width="15.88671875" style="10" bestFit="1" customWidth="1"/>
    <col min="2310" max="2310" width="15.109375" style="10" bestFit="1" customWidth="1"/>
    <col min="2311" max="2311" width="9.88671875" style="10" bestFit="1" customWidth="1"/>
    <col min="2312" max="2554" width="9.109375" style="10"/>
    <col min="2555" max="2555" width="4.6640625" style="10" bestFit="1" customWidth="1"/>
    <col min="2556" max="2556" width="24.33203125" style="10" bestFit="1" customWidth="1"/>
    <col min="2557" max="2557" width="13.6640625" style="10" customWidth="1"/>
    <col min="2558" max="2558" width="13.109375" style="10" bestFit="1" customWidth="1"/>
    <col min="2559" max="2560" width="12.5546875" style="10" bestFit="1" customWidth="1"/>
    <col min="2561" max="2561" width="14.33203125" style="10" bestFit="1" customWidth="1"/>
    <col min="2562" max="2562" width="12.5546875" style="10" bestFit="1" customWidth="1"/>
    <col min="2563" max="2563" width="14.109375" style="10" bestFit="1" customWidth="1"/>
    <col min="2564" max="2564" width="12.44140625" style="10" bestFit="1" customWidth="1"/>
    <col min="2565" max="2565" width="15.88671875" style="10" bestFit="1" customWidth="1"/>
    <col min="2566" max="2566" width="15.109375" style="10" bestFit="1" customWidth="1"/>
    <col min="2567" max="2567" width="9.88671875" style="10" bestFit="1" customWidth="1"/>
    <col min="2568" max="2810" width="9.109375" style="10"/>
    <col min="2811" max="2811" width="4.6640625" style="10" bestFit="1" customWidth="1"/>
    <col min="2812" max="2812" width="24.33203125" style="10" bestFit="1" customWidth="1"/>
    <col min="2813" max="2813" width="13.6640625" style="10" customWidth="1"/>
    <col min="2814" max="2814" width="13.109375" style="10" bestFit="1" customWidth="1"/>
    <col min="2815" max="2816" width="12.5546875" style="10" bestFit="1" customWidth="1"/>
    <col min="2817" max="2817" width="14.33203125" style="10" bestFit="1" customWidth="1"/>
    <col min="2818" max="2818" width="12.5546875" style="10" bestFit="1" customWidth="1"/>
    <col min="2819" max="2819" width="14.109375" style="10" bestFit="1" customWidth="1"/>
    <col min="2820" max="2820" width="12.44140625" style="10" bestFit="1" customWidth="1"/>
    <col min="2821" max="2821" width="15.88671875" style="10" bestFit="1" customWidth="1"/>
    <col min="2822" max="2822" width="15.109375" style="10" bestFit="1" customWidth="1"/>
    <col min="2823" max="2823" width="9.88671875" style="10" bestFit="1" customWidth="1"/>
    <col min="2824" max="3066" width="9.109375" style="10"/>
    <col min="3067" max="3067" width="4.6640625" style="10" bestFit="1" customWidth="1"/>
    <col min="3068" max="3068" width="24.33203125" style="10" bestFit="1" customWidth="1"/>
    <col min="3069" max="3069" width="13.6640625" style="10" customWidth="1"/>
    <col min="3070" max="3070" width="13.109375" style="10" bestFit="1" customWidth="1"/>
    <col min="3071" max="3072" width="12.5546875" style="10" bestFit="1" customWidth="1"/>
    <col min="3073" max="3073" width="14.33203125" style="10" bestFit="1" customWidth="1"/>
    <col min="3074" max="3074" width="12.5546875" style="10" bestFit="1" customWidth="1"/>
    <col min="3075" max="3075" width="14.109375" style="10" bestFit="1" customWidth="1"/>
    <col min="3076" max="3076" width="12.44140625" style="10" bestFit="1" customWidth="1"/>
    <col min="3077" max="3077" width="15.88671875" style="10" bestFit="1" customWidth="1"/>
    <col min="3078" max="3078" width="15.109375" style="10" bestFit="1" customWidth="1"/>
    <col min="3079" max="3079" width="9.88671875" style="10" bestFit="1" customWidth="1"/>
    <col min="3080" max="3322" width="9.109375" style="10"/>
    <col min="3323" max="3323" width="4.6640625" style="10" bestFit="1" customWidth="1"/>
    <col min="3324" max="3324" width="24.33203125" style="10" bestFit="1" customWidth="1"/>
    <col min="3325" max="3325" width="13.6640625" style="10" customWidth="1"/>
    <col min="3326" max="3326" width="13.109375" style="10" bestFit="1" customWidth="1"/>
    <col min="3327" max="3328" width="12.5546875" style="10" bestFit="1" customWidth="1"/>
    <col min="3329" max="3329" width="14.33203125" style="10" bestFit="1" customWidth="1"/>
    <col min="3330" max="3330" width="12.5546875" style="10" bestFit="1" customWidth="1"/>
    <col min="3331" max="3331" width="14.109375" style="10" bestFit="1" customWidth="1"/>
    <col min="3332" max="3332" width="12.44140625" style="10" bestFit="1" customWidth="1"/>
    <col min="3333" max="3333" width="15.88671875" style="10" bestFit="1" customWidth="1"/>
    <col min="3334" max="3334" width="15.109375" style="10" bestFit="1" customWidth="1"/>
    <col min="3335" max="3335" width="9.88671875" style="10" bestFit="1" customWidth="1"/>
    <col min="3336" max="3578" width="9.109375" style="10"/>
    <col min="3579" max="3579" width="4.6640625" style="10" bestFit="1" customWidth="1"/>
    <col min="3580" max="3580" width="24.33203125" style="10" bestFit="1" customWidth="1"/>
    <col min="3581" max="3581" width="13.6640625" style="10" customWidth="1"/>
    <col min="3582" max="3582" width="13.109375" style="10" bestFit="1" customWidth="1"/>
    <col min="3583" max="3584" width="12.5546875" style="10" bestFit="1" customWidth="1"/>
    <col min="3585" max="3585" width="14.33203125" style="10" bestFit="1" customWidth="1"/>
    <col min="3586" max="3586" width="12.5546875" style="10" bestFit="1" customWidth="1"/>
    <col min="3587" max="3587" width="14.109375" style="10" bestFit="1" customWidth="1"/>
    <col min="3588" max="3588" width="12.44140625" style="10" bestFit="1" customWidth="1"/>
    <col min="3589" max="3589" width="15.88671875" style="10" bestFit="1" customWidth="1"/>
    <col min="3590" max="3590" width="15.109375" style="10" bestFit="1" customWidth="1"/>
    <col min="3591" max="3591" width="9.88671875" style="10" bestFit="1" customWidth="1"/>
    <col min="3592" max="3834" width="9.109375" style="10"/>
    <col min="3835" max="3835" width="4.6640625" style="10" bestFit="1" customWidth="1"/>
    <col min="3836" max="3836" width="24.33203125" style="10" bestFit="1" customWidth="1"/>
    <col min="3837" max="3837" width="13.6640625" style="10" customWidth="1"/>
    <col min="3838" max="3838" width="13.109375" style="10" bestFit="1" customWidth="1"/>
    <col min="3839" max="3840" width="12.5546875" style="10" bestFit="1" customWidth="1"/>
    <col min="3841" max="3841" width="14.33203125" style="10" bestFit="1" customWidth="1"/>
    <col min="3842" max="3842" width="12.5546875" style="10" bestFit="1" customWidth="1"/>
    <col min="3843" max="3843" width="14.109375" style="10" bestFit="1" customWidth="1"/>
    <col min="3844" max="3844" width="12.44140625" style="10" bestFit="1" customWidth="1"/>
    <col min="3845" max="3845" width="15.88671875" style="10" bestFit="1" customWidth="1"/>
    <col min="3846" max="3846" width="15.109375" style="10" bestFit="1" customWidth="1"/>
    <col min="3847" max="3847" width="9.88671875" style="10" bestFit="1" customWidth="1"/>
    <col min="3848" max="4090" width="9.109375" style="10"/>
    <col min="4091" max="4091" width="4.6640625" style="10" bestFit="1" customWidth="1"/>
    <col min="4092" max="4092" width="24.33203125" style="10" bestFit="1" customWidth="1"/>
    <col min="4093" max="4093" width="13.6640625" style="10" customWidth="1"/>
    <col min="4094" max="4094" width="13.109375" style="10" bestFit="1" customWidth="1"/>
    <col min="4095" max="4096" width="12.5546875" style="10" bestFit="1" customWidth="1"/>
    <col min="4097" max="4097" width="14.33203125" style="10" bestFit="1" customWidth="1"/>
    <col min="4098" max="4098" width="12.5546875" style="10" bestFit="1" customWidth="1"/>
    <col min="4099" max="4099" width="14.109375" style="10" bestFit="1" customWidth="1"/>
    <col min="4100" max="4100" width="12.44140625" style="10" bestFit="1" customWidth="1"/>
    <col min="4101" max="4101" width="15.88671875" style="10" bestFit="1" customWidth="1"/>
    <col min="4102" max="4102" width="15.109375" style="10" bestFit="1" customWidth="1"/>
    <col min="4103" max="4103" width="9.88671875" style="10" bestFit="1" customWidth="1"/>
    <col min="4104" max="4346" width="9.109375" style="10"/>
    <col min="4347" max="4347" width="4.6640625" style="10" bestFit="1" customWidth="1"/>
    <col min="4348" max="4348" width="24.33203125" style="10" bestFit="1" customWidth="1"/>
    <col min="4349" max="4349" width="13.6640625" style="10" customWidth="1"/>
    <col min="4350" max="4350" width="13.109375" style="10" bestFit="1" customWidth="1"/>
    <col min="4351" max="4352" width="12.5546875" style="10" bestFit="1" customWidth="1"/>
    <col min="4353" max="4353" width="14.33203125" style="10" bestFit="1" customWidth="1"/>
    <col min="4354" max="4354" width="12.5546875" style="10" bestFit="1" customWidth="1"/>
    <col min="4355" max="4355" width="14.109375" style="10" bestFit="1" customWidth="1"/>
    <col min="4356" max="4356" width="12.44140625" style="10" bestFit="1" customWidth="1"/>
    <col min="4357" max="4357" width="15.88671875" style="10" bestFit="1" customWidth="1"/>
    <col min="4358" max="4358" width="15.109375" style="10" bestFit="1" customWidth="1"/>
    <col min="4359" max="4359" width="9.88671875" style="10" bestFit="1" customWidth="1"/>
    <col min="4360" max="4602" width="9.109375" style="10"/>
    <col min="4603" max="4603" width="4.6640625" style="10" bestFit="1" customWidth="1"/>
    <col min="4604" max="4604" width="24.33203125" style="10" bestFit="1" customWidth="1"/>
    <col min="4605" max="4605" width="13.6640625" style="10" customWidth="1"/>
    <col min="4606" max="4606" width="13.109375" style="10" bestFit="1" customWidth="1"/>
    <col min="4607" max="4608" width="12.5546875" style="10" bestFit="1" customWidth="1"/>
    <col min="4609" max="4609" width="14.33203125" style="10" bestFit="1" customWidth="1"/>
    <col min="4610" max="4610" width="12.5546875" style="10" bestFit="1" customWidth="1"/>
    <col min="4611" max="4611" width="14.109375" style="10" bestFit="1" customWidth="1"/>
    <col min="4612" max="4612" width="12.44140625" style="10" bestFit="1" customWidth="1"/>
    <col min="4613" max="4613" width="15.88671875" style="10" bestFit="1" customWidth="1"/>
    <col min="4614" max="4614" width="15.109375" style="10" bestFit="1" customWidth="1"/>
    <col min="4615" max="4615" width="9.88671875" style="10" bestFit="1" customWidth="1"/>
    <col min="4616" max="4858" width="9.109375" style="10"/>
    <col min="4859" max="4859" width="4.6640625" style="10" bestFit="1" customWidth="1"/>
    <col min="4860" max="4860" width="24.33203125" style="10" bestFit="1" customWidth="1"/>
    <col min="4861" max="4861" width="13.6640625" style="10" customWidth="1"/>
    <col min="4862" max="4862" width="13.109375" style="10" bestFit="1" customWidth="1"/>
    <col min="4863" max="4864" width="12.5546875" style="10" bestFit="1" customWidth="1"/>
    <col min="4865" max="4865" width="14.33203125" style="10" bestFit="1" customWidth="1"/>
    <col min="4866" max="4866" width="12.5546875" style="10" bestFit="1" customWidth="1"/>
    <col min="4867" max="4867" width="14.109375" style="10" bestFit="1" customWidth="1"/>
    <col min="4868" max="4868" width="12.44140625" style="10" bestFit="1" customWidth="1"/>
    <col min="4869" max="4869" width="15.88671875" style="10" bestFit="1" customWidth="1"/>
    <col min="4870" max="4870" width="15.109375" style="10" bestFit="1" customWidth="1"/>
    <col min="4871" max="4871" width="9.88671875" style="10" bestFit="1" customWidth="1"/>
    <col min="4872" max="5114" width="9.109375" style="10"/>
    <col min="5115" max="5115" width="4.6640625" style="10" bestFit="1" customWidth="1"/>
    <col min="5116" max="5116" width="24.33203125" style="10" bestFit="1" customWidth="1"/>
    <col min="5117" max="5117" width="13.6640625" style="10" customWidth="1"/>
    <col min="5118" max="5118" width="13.109375" style="10" bestFit="1" customWidth="1"/>
    <col min="5119" max="5120" width="12.5546875" style="10" bestFit="1" customWidth="1"/>
    <col min="5121" max="5121" width="14.33203125" style="10" bestFit="1" customWidth="1"/>
    <col min="5122" max="5122" width="12.5546875" style="10" bestFit="1" customWidth="1"/>
    <col min="5123" max="5123" width="14.109375" style="10" bestFit="1" customWidth="1"/>
    <col min="5124" max="5124" width="12.44140625" style="10" bestFit="1" customWidth="1"/>
    <col min="5125" max="5125" width="15.88671875" style="10" bestFit="1" customWidth="1"/>
    <col min="5126" max="5126" width="15.109375" style="10" bestFit="1" customWidth="1"/>
    <col min="5127" max="5127" width="9.88671875" style="10" bestFit="1" customWidth="1"/>
    <col min="5128" max="5370" width="9.109375" style="10"/>
    <col min="5371" max="5371" width="4.6640625" style="10" bestFit="1" customWidth="1"/>
    <col min="5372" max="5372" width="24.33203125" style="10" bestFit="1" customWidth="1"/>
    <col min="5373" max="5373" width="13.6640625" style="10" customWidth="1"/>
    <col min="5374" max="5374" width="13.109375" style="10" bestFit="1" customWidth="1"/>
    <col min="5375" max="5376" width="12.5546875" style="10" bestFit="1" customWidth="1"/>
    <col min="5377" max="5377" width="14.33203125" style="10" bestFit="1" customWidth="1"/>
    <col min="5378" max="5378" width="12.5546875" style="10" bestFit="1" customWidth="1"/>
    <col min="5379" max="5379" width="14.109375" style="10" bestFit="1" customWidth="1"/>
    <col min="5380" max="5380" width="12.44140625" style="10" bestFit="1" customWidth="1"/>
    <col min="5381" max="5381" width="15.88671875" style="10" bestFit="1" customWidth="1"/>
    <col min="5382" max="5382" width="15.109375" style="10" bestFit="1" customWidth="1"/>
    <col min="5383" max="5383" width="9.88671875" style="10" bestFit="1" customWidth="1"/>
    <col min="5384" max="5626" width="9.109375" style="10"/>
    <col min="5627" max="5627" width="4.6640625" style="10" bestFit="1" customWidth="1"/>
    <col min="5628" max="5628" width="24.33203125" style="10" bestFit="1" customWidth="1"/>
    <col min="5629" max="5629" width="13.6640625" style="10" customWidth="1"/>
    <col min="5630" max="5630" width="13.109375" style="10" bestFit="1" customWidth="1"/>
    <col min="5631" max="5632" width="12.5546875" style="10" bestFit="1" customWidth="1"/>
    <col min="5633" max="5633" width="14.33203125" style="10" bestFit="1" customWidth="1"/>
    <col min="5634" max="5634" width="12.5546875" style="10" bestFit="1" customWidth="1"/>
    <col min="5635" max="5635" width="14.109375" style="10" bestFit="1" customWidth="1"/>
    <col min="5636" max="5636" width="12.44140625" style="10" bestFit="1" customWidth="1"/>
    <col min="5637" max="5637" width="15.88671875" style="10" bestFit="1" customWidth="1"/>
    <col min="5638" max="5638" width="15.109375" style="10" bestFit="1" customWidth="1"/>
    <col min="5639" max="5639" width="9.88671875" style="10" bestFit="1" customWidth="1"/>
    <col min="5640" max="5882" width="9.109375" style="10"/>
    <col min="5883" max="5883" width="4.6640625" style="10" bestFit="1" customWidth="1"/>
    <col min="5884" max="5884" width="24.33203125" style="10" bestFit="1" customWidth="1"/>
    <col min="5885" max="5885" width="13.6640625" style="10" customWidth="1"/>
    <col min="5886" max="5886" width="13.109375" style="10" bestFit="1" customWidth="1"/>
    <col min="5887" max="5888" width="12.5546875" style="10" bestFit="1" customWidth="1"/>
    <col min="5889" max="5889" width="14.33203125" style="10" bestFit="1" customWidth="1"/>
    <col min="5890" max="5890" width="12.5546875" style="10" bestFit="1" customWidth="1"/>
    <col min="5891" max="5891" width="14.109375" style="10" bestFit="1" customWidth="1"/>
    <col min="5892" max="5892" width="12.44140625" style="10" bestFit="1" customWidth="1"/>
    <col min="5893" max="5893" width="15.88671875" style="10" bestFit="1" customWidth="1"/>
    <col min="5894" max="5894" width="15.109375" style="10" bestFit="1" customWidth="1"/>
    <col min="5895" max="5895" width="9.88671875" style="10" bestFit="1" customWidth="1"/>
    <col min="5896" max="6138" width="9.109375" style="10"/>
    <col min="6139" max="6139" width="4.6640625" style="10" bestFit="1" customWidth="1"/>
    <col min="6140" max="6140" width="24.33203125" style="10" bestFit="1" customWidth="1"/>
    <col min="6141" max="6141" width="13.6640625" style="10" customWidth="1"/>
    <col min="6142" max="6142" width="13.109375" style="10" bestFit="1" customWidth="1"/>
    <col min="6143" max="6144" width="12.5546875" style="10" bestFit="1" customWidth="1"/>
    <col min="6145" max="6145" width="14.33203125" style="10" bestFit="1" customWidth="1"/>
    <col min="6146" max="6146" width="12.5546875" style="10" bestFit="1" customWidth="1"/>
    <col min="6147" max="6147" width="14.109375" style="10" bestFit="1" customWidth="1"/>
    <col min="6148" max="6148" width="12.44140625" style="10" bestFit="1" customWidth="1"/>
    <col min="6149" max="6149" width="15.88671875" style="10" bestFit="1" customWidth="1"/>
    <col min="6150" max="6150" width="15.109375" style="10" bestFit="1" customWidth="1"/>
    <col min="6151" max="6151" width="9.88671875" style="10" bestFit="1" customWidth="1"/>
    <col min="6152" max="6394" width="9.109375" style="10"/>
    <col min="6395" max="6395" width="4.6640625" style="10" bestFit="1" customWidth="1"/>
    <col min="6396" max="6396" width="24.33203125" style="10" bestFit="1" customWidth="1"/>
    <col min="6397" max="6397" width="13.6640625" style="10" customWidth="1"/>
    <col min="6398" max="6398" width="13.109375" style="10" bestFit="1" customWidth="1"/>
    <col min="6399" max="6400" width="12.5546875" style="10" bestFit="1" customWidth="1"/>
    <col min="6401" max="6401" width="14.33203125" style="10" bestFit="1" customWidth="1"/>
    <col min="6402" max="6402" width="12.5546875" style="10" bestFit="1" customWidth="1"/>
    <col min="6403" max="6403" width="14.109375" style="10" bestFit="1" customWidth="1"/>
    <col min="6404" max="6404" width="12.44140625" style="10" bestFit="1" customWidth="1"/>
    <col min="6405" max="6405" width="15.88671875" style="10" bestFit="1" customWidth="1"/>
    <col min="6406" max="6406" width="15.109375" style="10" bestFit="1" customWidth="1"/>
    <col min="6407" max="6407" width="9.88671875" style="10" bestFit="1" customWidth="1"/>
    <col min="6408" max="6650" width="9.109375" style="10"/>
    <col min="6651" max="6651" width="4.6640625" style="10" bestFit="1" customWidth="1"/>
    <col min="6652" max="6652" width="24.33203125" style="10" bestFit="1" customWidth="1"/>
    <col min="6653" max="6653" width="13.6640625" style="10" customWidth="1"/>
    <col min="6654" max="6654" width="13.109375" style="10" bestFit="1" customWidth="1"/>
    <col min="6655" max="6656" width="12.5546875" style="10" bestFit="1" customWidth="1"/>
    <col min="6657" max="6657" width="14.33203125" style="10" bestFit="1" customWidth="1"/>
    <col min="6658" max="6658" width="12.5546875" style="10" bestFit="1" customWidth="1"/>
    <col min="6659" max="6659" width="14.109375" style="10" bestFit="1" customWidth="1"/>
    <col min="6660" max="6660" width="12.44140625" style="10" bestFit="1" customWidth="1"/>
    <col min="6661" max="6661" width="15.88671875" style="10" bestFit="1" customWidth="1"/>
    <col min="6662" max="6662" width="15.109375" style="10" bestFit="1" customWidth="1"/>
    <col min="6663" max="6663" width="9.88671875" style="10" bestFit="1" customWidth="1"/>
    <col min="6664" max="6906" width="9.109375" style="10"/>
    <col min="6907" max="6907" width="4.6640625" style="10" bestFit="1" customWidth="1"/>
    <col min="6908" max="6908" width="24.33203125" style="10" bestFit="1" customWidth="1"/>
    <col min="6909" max="6909" width="13.6640625" style="10" customWidth="1"/>
    <col min="6910" max="6910" width="13.109375" style="10" bestFit="1" customWidth="1"/>
    <col min="6911" max="6912" width="12.5546875" style="10" bestFit="1" customWidth="1"/>
    <col min="6913" max="6913" width="14.33203125" style="10" bestFit="1" customWidth="1"/>
    <col min="6914" max="6914" width="12.5546875" style="10" bestFit="1" customWidth="1"/>
    <col min="6915" max="6915" width="14.109375" style="10" bestFit="1" customWidth="1"/>
    <col min="6916" max="6916" width="12.44140625" style="10" bestFit="1" customWidth="1"/>
    <col min="6917" max="6917" width="15.88671875" style="10" bestFit="1" customWidth="1"/>
    <col min="6918" max="6918" width="15.109375" style="10" bestFit="1" customWidth="1"/>
    <col min="6919" max="6919" width="9.88671875" style="10" bestFit="1" customWidth="1"/>
    <col min="6920" max="7162" width="9.109375" style="10"/>
    <col min="7163" max="7163" width="4.6640625" style="10" bestFit="1" customWidth="1"/>
    <col min="7164" max="7164" width="24.33203125" style="10" bestFit="1" customWidth="1"/>
    <col min="7165" max="7165" width="13.6640625" style="10" customWidth="1"/>
    <col min="7166" max="7166" width="13.109375" style="10" bestFit="1" customWidth="1"/>
    <col min="7167" max="7168" width="12.5546875" style="10" bestFit="1" customWidth="1"/>
    <col min="7169" max="7169" width="14.33203125" style="10" bestFit="1" customWidth="1"/>
    <col min="7170" max="7170" width="12.5546875" style="10" bestFit="1" customWidth="1"/>
    <col min="7171" max="7171" width="14.109375" style="10" bestFit="1" customWidth="1"/>
    <col min="7172" max="7172" width="12.44140625" style="10" bestFit="1" customWidth="1"/>
    <col min="7173" max="7173" width="15.88671875" style="10" bestFit="1" customWidth="1"/>
    <col min="7174" max="7174" width="15.109375" style="10" bestFit="1" customWidth="1"/>
    <col min="7175" max="7175" width="9.88671875" style="10" bestFit="1" customWidth="1"/>
    <col min="7176" max="7418" width="9.109375" style="10"/>
    <col min="7419" max="7419" width="4.6640625" style="10" bestFit="1" customWidth="1"/>
    <col min="7420" max="7420" width="24.33203125" style="10" bestFit="1" customWidth="1"/>
    <col min="7421" max="7421" width="13.6640625" style="10" customWidth="1"/>
    <col min="7422" max="7422" width="13.109375" style="10" bestFit="1" customWidth="1"/>
    <col min="7423" max="7424" width="12.5546875" style="10" bestFit="1" customWidth="1"/>
    <col min="7425" max="7425" width="14.33203125" style="10" bestFit="1" customWidth="1"/>
    <col min="7426" max="7426" width="12.5546875" style="10" bestFit="1" customWidth="1"/>
    <col min="7427" max="7427" width="14.109375" style="10" bestFit="1" customWidth="1"/>
    <col min="7428" max="7428" width="12.44140625" style="10" bestFit="1" customWidth="1"/>
    <col min="7429" max="7429" width="15.88671875" style="10" bestFit="1" customWidth="1"/>
    <col min="7430" max="7430" width="15.109375" style="10" bestFit="1" customWidth="1"/>
    <col min="7431" max="7431" width="9.88671875" style="10" bestFit="1" customWidth="1"/>
    <col min="7432" max="7674" width="9.109375" style="10"/>
    <col min="7675" max="7675" width="4.6640625" style="10" bestFit="1" customWidth="1"/>
    <col min="7676" max="7676" width="24.33203125" style="10" bestFit="1" customWidth="1"/>
    <col min="7677" max="7677" width="13.6640625" style="10" customWidth="1"/>
    <col min="7678" max="7678" width="13.109375" style="10" bestFit="1" customWidth="1"/>
    <col min="7679" max="7680" width="12.5546875" style="10" bestFit="1" customWidth="1"/>
    <col min="7681" max="7681" width="14.33203125" style="10" bestFit="1" customWidth="1"/>
    <col min="7682" max="7682" width="12.5546875" style="10" bestFit="1" customWidth="1"/>
    <col min="7683" max="7683" width="14.109375" style="10" bestFit="1" customWidth="1"/>
    <col min="7684" max="7684" width="12.44140625" style="10" bestFit="1" customWidth="1"/>
    <col min="7685" max="7685" width="15.88671875" style="10" bestFit="1" customWidth="1"/>
    <col min="7686" max="7686" width="15.109375" style="10" bestFit="1" customWidth="1"/>
    <col min="7687" max="7687" width="9.88671875" style="10" bestFit="1" customWidth="1"/>
    <col min="7688" max="7930" width="9.109375" style="10"/>
    <col min="7931" max="7931" width="4.6640625" style="10" bestFit="1" customWidth="1"/>
    <col min="7932" max="7932" width="24.33203125" style="10" bestFit="1" customWidth="1"/>
    <col min="7933" max="7933" width="13.6640625" style="10" customWidth="1"/>
    <col min="7934" max="7934" width="13.109375" style="10" bestFit="1" customWidth="1"/>
    <col min="7935" max="7936" width="12.5546875" style="10" bestFit="1" customWidth="1"/>
    <col min="7937" max="7937" width="14.33203125" style="10" bestFit="1" customWidth="1"/>
    <col min="7938" max="7938" width="12.5546875" style="10" bestFit="1" customWidth="1"/>
    <col min="7939" max="7939" width="14.109375" style="10" bestFit="1" customWidth="1"/>
    <col min="7940" max="7940" width="12.44140625" style="10" bestFit="1" customWidth="1"/>
    <col min="7941" max="7941" width="15.88671875" style="10" bestFit="1" customWidth="1"/>
    <col min="7942" max="7942" width="15.109375" style="10" bestFit="1" customWidth="1"/>
    <col min="7943" max="7943" width="9.88671875" style="10" bestFit="1" customWidth="1"/>
    <col min="7944" max="8186" width="9.109375" style="10"/>
    <col min="8187" max="8187" width="4.6640625" style="10" bestFit="1" customWidth="1"/>
    <col min="8188" max="8188" width="24.33203125" style="10" bestFit="1" customWidth="1"/>
    <col min="8189" max="8189" width="13.6640625" style="10" customWidth="1"/>
    <col min="8190" max="8190" width="13.109375" style="10" bestFit="1" customWidth="1"/>
    <col min="8191" max="8192" width="12.5546875" style="10" bestFit="1" customWidth="1"/>
    <col min="8193" max="8193" width="14.33203125" style="10" bestFit="1" customWidth="1"/>
    <col min="8194" max="8194" width="12.5546875" style="10" bestFit="1" customWidth="1"/>
    <col min="8195" max="8195" width="14.109375" style="10" bestFit="1" customWidth="1"/>
    <col min="8196" max="8196" width="12.44140625" style="10" bestFit="1" customWidth="1"/>
    <col min="8197" max="8197" width="15.88671875" style="10" bestFit="1" customWidth="1"/>
    <col min="8198" max="8198" width="15.109375" style="10" bestFit="1" customWidth="1"/>
    <col min="8199" max="8199" width="9.88671875" style="10" bestFit="1" customWidth="1"/>
    <col min="8200" max="8442" width="9.109375" style="10"/>
    <col min="8443" max="8443" width="4.6640625" style="10" bestFit="1" customWidth="1"/>
    <col min="8444" max="8444" width="24.33203125" style="10" bestFit="1" customWidth="1"/>
    <col min="8445" max="8445" width="13.6640625" style="10" customWidth="1"/>
    <col min="8446" max="8446" width="13.109375" style="10" bestFit="1" customWidth="1"/>
    <col min="8447" max="8448" width="12.5546875" style="10" bestFit="1" customWidth="1"/>
    <col min="8449" max="8449" width="14.33203125" style="10" bestFit="1" customWidth="1"/>
    <col min="8450" max="8450" width="12.5546875" style="10" bestFit="1" customWidth="1"/>
    <col min="8451" max="8451" width="14.109375" style="10" bestFit="1" customWidth="1"/>
    <col min="8452" max="8452" width="12.44140625" style="10" bestFit="1" customWidth="1"/>
    <col min="8453" max="8453" width="15.88671875" style="10" bestFit="1" customWidth="1"/>
    <col min="8454" max="8454" width="15.109375" style="10" bestFit="1" customWidth="1"/>
    <col min="8455" max="8455" width="9.88671875" style="10" bestFit="1" customWidth="1"/>
    <col min="8456" max="8698" width="9.109375" style="10"/>
    <col min="8699" max="8699" width="4.6640625" style="10" bestFit="1" customWidth="1"/>
    <col min="8700" max="8700" width="24.33203125" style="10" bestFit="1" customWidth="1"/>
    <col min="8701" max="8701" width="13.6640625" style="10" customWidth="1"/>
    <col min="8702" max="8702" width="13.109375" style="10" bestFit="1" customWidth="1"/>
    <col min="8703" max="8704" width="12.5546875" style="10" bestFit="1" customWidth="1"/>
    <col min="8705" max="8705" width="14.33203125" style="10" bestFit="1" customWidth="1"/>
    <col min="8706" max="8706" width="12.5546875" style="10" bestFit="1" customWidth="1"/>
    <col min="8707" max="8707" width="14.109375" style="10" bestFit="1" customWidth="1"/>
    <col min="8708" max="8708" width="12.44140625" style="10" bestFit="1" customWidth="1"/>
    <col min="8709" max="8709" width="15.88671875" style="10" bestFit="1" customWidth="1"/>
    <col min="8710" max="8710" width="15.109375" style="10" bestFit="1" customWidth="1"/>
    <col min="8711" max="8711" width="9.88671875" style="10" bestFit="1" customWidth="1"/>
    <col min="8712" max="8954" width="9.109375" style="10"/>
    <col min="8955" max="8955" width="4.6640625" style="10" bestFit="1" customWidth="1"/>
    <col min="8956" max="8956" width="24.33203125" style="10" bestFit="1" customWidth="1"/>
    <col min="8957" max="8957" width="13.6640625" style="10" customWidth="1"/>
    <col min="8958" max="8958" width="13.109375" style="10" bestFit="1" customWidth="1"/>
    <col min="8959" max="8960" width="12.5546875" style="10" bestFit="1" customWidth="1"/>
    <col min="8961" max="8961" width="14.33203125" style="10" bestFit="1" customWidth="1"/>
    <col min="8962" max="8962" width="12.5546875" style="10" bestFit="1" customWidth="1"/>
    <col min="8963" max="8963" width="14.109375" style="10" bestFit="1" customWidth="1"/>
    <col min="8964" max="8964" width="12.44140625" style="10" bestFit="1" customWidth="1"/>
    <col min="8965" max="8965" width="15.88671875" style="10" bestFit="1" customWidth="1"/>
    <col min="8966" max="8966" width="15.109375" style="10" bestFit="1" customWidth="1"/>
    <col min="8967" max="8967" width="9.88671875" style="10" bestFit="1" customWidth="1"/>
    <col min="8968" max="9210" width="9.109375" style="10"/>
    <col min="9211" max="9211" width="4.6640625" style="10" bestFit="1" customWidth="1"/>
    <col min="9212" max="9212" width="24.33203125" style="10" bestFit="1" customWidth="1"/>
    <col min="9213" max="9213" width="13.6640625" style="10" customWidth="1"/>
    <col min="9214" max="9214" width="13.109375" style="10" bestFit="1" customWidth="1"/>
    <col min="9215" max="9216" width="12.5546875" style="10" bestFit="1" customWidth="1"/>
    <col min="9217" max="9217" width="14.33203125" style="10" bestFit="1" customWidth="1"/>
    <col min="9218" max="9218" width="12.5546875" style="10" bestFit="1" customWidth="1"/>
    <col min="9219" max="9219" width="14.109375" style="10" bestFit="1" customWidth="1"/>
    <col min="9220" max="9220" width="12.44140625" style="10" bestFit="1" customWidth="1"/>
    <col min="9221" max="9221" width="15.88671875" style="10" bestFit="1" customWidth="1"/>
    <col min="9222" max="9222" width="15.109375" style="10" bestFit="1" customWidth="1"/>
    <col min="9223" max="9223" width="9.88671875" style="10" bestFit="1" customWidth="1"/>
    <col min="9224" max="9466" width="9.109375" style="10"/>
    <col min="9467" max="9467" width="4.6640625" style="10" bestFit="1" customWidth="1"/>
    <col min="9468" max="9468" width="24.33203125" style="10" bestFit="1" customWidth="1"/>
    <col min="9469" max="9469" width="13.6640625" style="10" customWidth="1"/>
    <col min="9470" max="9470" width="13.109375" style="10" bestFit="1" customWidth="1"/>
    <col min="9471" max="9472" width="12.5546875" style="10" bestFit="1" customWidth="1"/>
    <col min="9473" max="9473" width="14.33203125" style="10" bestFit="1" customWidth="1"/>
    <col min="9474" max="9474" width="12.5546875" style="10" bestFit="1" customWidth="1"/>
    <col min="9475" max="9475" width="14.109375" style="10" bestFit="1" customWidth="1"/>
    <col min="9476" max="9476" width="12.44140625" style="10" bestFit="1" customWidth="1"/>
    <col min="9477" max="9477" width="15.88671875" style="10" bestFit="1" customWidth="1"/>
    <col min="9478" max="9478" width="15.109375" style="10" bestFit="1" customWidth="1"/>
    <col min="9479" max="9479" width="9.88671875" style="10" bestFit="1" customWidth="1"/>
    <col min="9480" max="9722" width="9.109375" style="10"/>
    <col min="9723" max="9723" width="4.6640625" style="10" bestFit="1" customWidth="1"/>
    <col min="9724" max="9724" width="24.33203125" style="10" bestFit="1" customWidth="1"/>
    <col min="9725" max="9725" width="13.6640625" style="10" customWidth="1"/>
    <col min="9726" max="9726" width="13.109375" style="10" bestFit="1" customWidth="1"/>
    <col min="9727" max="9728" width="12.5546875" style="10" bestFit="1" customWidth="1"/>
    <col min="9729" max="9729" width="14.33203125" style="10" bestFit="1" customWidth="1"/>
    <col min="9730" max="9730" width="12.5546875" style="10" bestFit="1" customWidth="1"/>
    <col min="9731" max="9731" width="14.109375" style="10" bestFit="1" customWidth="1"/>
    <col min="9732" max="9732" width="12.44140625" style="10" bestFit="1" customWidth="1"/>
    <col min="9733" max="9733" width="15.88671875" style="10" bestFit="1" customWidth="1"/>
    <col min="9734" max="9734" width="15.109375" style="10" bestFit="1" customWidth="1"/>
    <col min="9735" max="9735" width="9.88671875" style="10" bestFit="1" customWidth="1"/>
    <col min="9736" max="9978" width="9.109375" style="10"/>
    <col min="9979" max="9979" width="4.6640625" style="10" bestFit="1" customWidth="1"/>
    <col min="9980" max="9980" width="24.33203125" style="10" bestFit="1" customWidth="1"/>
    <col min="9981" max="9981" width="13.6640625" style="10" customWidth="1"/>
    <col min="9982" max="9982" width="13.109375" style="10" bestFit="1" customWidth="1"/>
    <col min="9983" max="9984" width="12.5546875" style="10" bestFit="1" customWidth="1"/>
    <col min="9985" max="9985" width="14.33203125" style="10" bestFit="1" customWidth="1"/>
    <col min="9986" max="9986" width="12.5546875" style="10" bestFit="1" customWidth="1"/>
    <col min="9987" max="9987" width="14.109375" style="10" bestFit="1" customWidth="1"/>
    <col min="9988" max="9988" width="12.44140625" style="10" bestFit="1" customWidth="1"/>
    <col min="9989" max="9989" width="15.88671875" style="10" bestFit="1" customWidth="1"/>
    <col min="9990" max="9990" width="15.109375" style="10" bestFit="1" customWidth="1"/>
    <col min="9991" max="9991" width="9.88671875" style="10" bestFit="1" customWidth="1"/>
    <col min="9992" max="10234" width="9.109375" style="10"/>
    <col min="10235" max="10235" width="4.6640625" style="10" bestFit="1" customWidth="1"/>
    <col min="10236" max="10236" width="24.33203125" style="10" bestFit="1" customWidth="1"/>
    <col min="10237" max="10237" width="13.6640625" style="10" customWidth="1"/>
    <col min="10238" max="10238" width="13.109375" style="10" bestFit="1" customWidth="1"/>
    <col min="10239" max="10240" width="12.5546875" style="10" bestFit="1" customWidth="1"/>
    <col min="10241" max="10241" width="14.33203125" style="10" bestFit="1" customWidth="1"/>
    <col min="10242" max="10242" width="12.5546875" style="10" bestFit="1" customWidth="1"/>
    <col min="10243" max="10243" width="14.109375" style="10" bestFit="1" customWidth="1"/>
    <col min="10244" max="10244" width="12.44140625" style="10" bestFit="1" customWidth="1"/>
    <col min="10245" max="10245" width="15.88671875" style="10" bestFit="1" customWidth="1"/>
    <col min="10246" max="10246" width="15.109375" style="10" bestFit="1" customWidth="1"/>
    <col min="10247" max="10247" width="9.88671875" style="10" bestFit="1" customWidth="1"/>
    <col min="10248" max="10490" width="9.109375" style="10"/>
    <col min="10491" max="10491" width="4.6640625" style="10" bestFit="1" customWidth="1"/>
    <col min="10492" max="10492" width="24.33203125" style="10" bestFit="1" customWidth="1"/>
    <col min="10493" max="10493" width="13.6640625" style="10" customWidth="1"/>
    <col min="10494" max="10494" width="13.109375" style="10" bestFit="1" customWidth="1"/>
    <col min="10495" max="10496" width="12.5546875" style="10" bestFit="1" customWidth="1"/>
    <col min="10497" max="10497" width="14.33203125" style="10" bestFit="1" customWidth="1"/>
    <col min="10498" max="10498" width="12.5546875" style="10" bestFit="1" customWidth="1"/>
    <col min="10499" max="10499" width="14.109375" style="10" bestFit="1" customWidth="1"/>
    <col min="10500" max="10500" width="12.44140625" style="10" bestFit="1" customWidth="1"/>
    <col min="10501" max="10501" width="15.88671875" style="10" bestFit="1" customWidth="1"/>
    <col min="10502" max="10502" width="15.109375" style="10" bestFit="1" customWidth="1"/>
    <col min="10503" max="10503" width="9.88671875" style="10" bestFit="1" customWidth="1"/>
    <col min="10504" max="10746" width="9.109375" style="10"/>
    <col min="10747" max="10747" width="4.6640625" style="10" bestFit="1" customWidth="1"/>
    <col min="10748" max="10748" width="24.33203125" style="10" bestFit="1" customWidth="1"/>
    <col min="10749" max="10749" width="13.6640625" style="10" customWidth="1"/>
    <col min="10750" max="10750" width="13.109375" style="10" bestFit="1" customWidth="1"/>
    <col min="10751" max="10752" width="12.5546875" style="10" bestFit="1" customWidth="1"/>
    <col min="10753" max="10753" width="14.33203125" style="10" bestFit="1" customWidth="1"/>
    <col min="10754" max="10754" width="12.5546875" style="10" bestFit="1" customWidth="1"/>
    <col min="10755" max="10755" width="14.109375" style="10" bestFit="1" customWidth="1"/>
    <col min="10756" max="10756" width="12.44140625" style="10" bestFit="1" customWidth="1"/>
    <col min="10757" max="10757" width="15.88671875" style="10" bestFit="1" customWidth="1"/>
    <col min="10758" max="10758" width="15.109375" style="10" bestFit="1" customWidth="1"/>
    <col min="10759" max="10759" width="9.88671875" style="10" bestFit="1" customWidth="1"/>
    <col min="10760" max="11002" width="9.109375" style="10"/>
    <col min="11003" max="11003" width="4.6640625" style="10" bestFit="1" customWidth="1"/>
    <col min="11004" max="11004" width="24.33203125" style="10" bestFit="1" customWidth="1"/>
    <col min="11005" max="11005" width="13.6640625" style="10" customWidth="1"/>
    <col min="11006" max="11006" width="13.109375" style="10" bestFit="1" customWidth="1"/>
    <col min="11007" max="11008" width="12.5546875" style="10" bestFit="1" customWidth="1"/>
    <col min="11009" max="11009" width="14.33203125" style="10" bestFit="1" customWidth="1"/>
    <col min="11010" max="11010" width="12.5546875" style="10" bestFit="1" customWidth="1"/>
    <col min="11011" max="11011" width="14.109375" style="10" bestFit="1" customWidth="1"/>
    <col min="11012" max="11012" width="12.44140625" style="10" bestFit="1" customWidth="1"/>
    <col min="11013" max="11013" width="15.88671875" style="10" bestFit="1" customWidth="1"/>
    <col min="11014" max="11014" width="15.109375" style="10" bestFit="1" customWidth="1"/>
    <col min="11015" max="11015" width="9.88671875" style="10" bestFit="1" customWidth="1"/>
    <col min="11016" max="11258" width="9.109375" style="10"/>
    <col min="11259" max="11259" width="4.6640625" style="10" bestFit="1" customWidth="1"/>
    <col min="11260" max="11260" width="24.33203125" style="10" bestFit="1" customWidth="1"/>
    <col min="11261" max="11261" width="13.6640625" style="10" customWidth="1"/>
    <col min="11262" max="11262" width="13.109375" style="10" bestFit="1" customWidth="1"/>
    <col min="11263" max="11264" width="12.5546875" style="10" bestFit="1" customWidth="1"/>
    <col min="11265" max="11265" width="14.33203125" style="10" bestFit="1" customWidth="1"/>
    <col min="11266" max="11266" width="12.5546875" style="10" bestFit="1" customWidth="1"/>
    <col min="11267" max="11267" width="14.109375" style="10" bestFit="1" customWidth="1"/>
    <col min="11268" max="11268" width="12.44140625" style="10" bestFit="1" customWidth="1"/>
    <col min="11269" max="11269" width="15.88671875" style="10" bestFit="1" customWidth="1"/>
    <col min="11270" max="11270" width="15.109375" style="10" bestFit="1" customWidth="1"/>
    <col min="11271" max="11271" width="9.88671875" style="10" bestFit="1" customWidth="1"/>
    <col min="11272" max="11514" width="9.109375" style="10"/>
    <col min="11515" max="11515" width="4.6640625" style="10" bestFit="1" customWidth="1"/>
    <col min="11516" max="11516" width="24.33203125" style="10" bestFit="1" customWidth="1"/>
    <col min="11517" max="11517" width="13.6640625" style="10" customWidth="1"/>
    <col min="11518" max="11518" width="13.109375" style="10" bestFit="1" customWidth="1"/>
    <col min="11519" max="11520" width="12.5546875" style="10" bestFit="1" customWidth="1"/>
    <col min="11521" max="11521" width="14.33203125" style="10" bestFit="1" customWidth="1"/>
    <col min="11522" max="11522" width="12.5546875" style="10" bestFit="1" customWidth="1"/>
    <col min="11523" max="11523" width="14.109375" style="10" bestFit="1" customWidth="1"/>
    <col min="11524" max="11524" width="12.44140625" style="10" bestFit="1" customWidth="1"/>
    <col min="11525" max="11525" width="15.88671875" style="10" bestFit="1" customWidth="1"/>
    <col min="11526" max="11526" width="15.109375" style="10" bestFit="1" customWidth="1"/>
    <col min="11527" max="11527" width="9.88671875" style="10" bestFit="1" customWidth="1"/>
    <col min="11528" max="11770" width="9.109375" style="10"/>
    <col min="11771" max="11771" width="4.6640625" style="10" bestFit="1" customWidth="1"/>
    <col min="11772" max="11772" width="24.33203125" style="10" bestFit="1" customWidth="1"/>
    <col min="11773" max="11773" width="13.6640625" style="10" customWidth="1"/>
    <col min="11774" max="11774" width="13.109375" style="10" bestFit="1" customWidth="1"/>
    <col min="11775" max="11776" width="12.5546875" style="10" bestFit="1" customWidth="1"/>
    <col min="11777" max="11777" width="14.33203125" style="10" bestFit="1" customWidth="1"/>
    <col min="11778" max="11778" width="12.5546875" style="10" bestFit="1" customWidth="1"/>
    <col min="11779" max="11779" width="14.109375" style="10" bestFit="1" customWidth="1"/>
    <col min="11780" max="11780" width="12.44140625" style="10" bestFit="1" customWidth="1"/>
    <col min="11781" max="11781" width="15.88671875" style="10" bestFit="1" customWidth="1"/>
    <col min="11782" max="11782" width="15.109375" style="10" bestFit="1" customWidth="1"/>
    <col min="11783" max="11783" width="9.88671875" style="10" bestFit="1" customWidth="1"/>
    <col min="11784" max="12026" width="9.109375" style="10"/>
    <col min="12027" max="12027" width="4.6640625" style="10" bestFit="1" customWidth="1"/>
    <col min="12028" max="12028" width="24.33203125" style="10" bestFit="1" customWidth="1"/>
    <col min="12029" max="12029" width="13.6640625" style="10" customWidth="1"/>
    <col min="12030" max="12030" width="13.109375" style="10" bestFit="1" customWidth="1"/>
    <col min="12031" max="12032" width="12.5546875" style="10" bestFit="1" customWidth="1"/>
    <col min="12033" max="12033" width="14.33203125" style="10" bestFit="1" customWidth="1"/>
    <col min="12034" max="12034" width="12.5546875" style="10" bestFit="1" customWidth="1"/>
    <col min="12035" max="12035" width="14.109375" style="10" bestFit="1" customWidth="1"/>
    <col min="12036" max="12036" width="12.44140625" style="10" bestFit="1" customWidth="1"/>
    <col min="12037" max="12037" width="15.88671875" style="10" bestFit="1" customWidth="1"/>
    <col min="12038" max="12038" width="15.109375" style="10" bestFit="1" customWidth="1"/>
    <col min="12039" max="12039" width="9.88671875" style="10" bestFit="1" customWidth="1"/>
    <col min="12040" max="12282" width="9.109375" style="10"/>
    <col min="12283" max="12283" width="4.6640625" style="10" bestFit="1" customWidth="1"/>
    <col min="12284" max="12284" width="24.33203125" style="10" bestFit="1" customWidth="1"/>
    <col min="12285" max="12285" width="13.6640625" style="10" customWidth="1"/>
    <col min="12286" max="12286" width="13.109375" style="10" bestFit="1" customWidth="1"/>
    <col min="12287" max="12288" width="12.5546875" style="10" bestFit="1" customWidth="1"/>
    <col min="12289" max="12289" width="14.33203125" style="10" bestFit="1" customWidth="1"/>
    <col min="12290" max="12290" width="12.5546875" style="10" bestFit="1" customWidth="1"/>
    <col min="12291" max="12291" width="14.109375" style="10" bestFit="1" customWidth="1"/>
    <col min="12292" max="12292" width="12.44140625" style="10" bestFit="1" customWidth="1"/>
    <col min="12293" max="12293" width="15.88671875" style="10" bestFit="1" customWidth="1"/>
    <col min="12294" max="12294" width="15.109375" style="10" bestFit="1" customWidth="1"/>
    <col min="12295" max="12295" width="9.88671875" style="10" bestFit="1" customWidth="1"/>
    <col min="12296" max="12538" width="9.109375" style="10"/>
    <col min="12539" max="12539" width="4.6640625" style="10" bestFit="1" customWidth="1"/>
    <col min="12540" max="12540" width="24.33203125" style="10" bestFit="1" customWidth="1"/>
    <col min="12541" max="12541" width="13.6640625" style="10" customWidth="1"/>
    <col min="12542" max="12542" width="13.109375" style="10" bestFit="1" customWidth="1"/>
    <col min="12543" max="12544" width="12.5546875" style="10" bestFit="1" customWidth="1"/>
    <col min="12545" max="12545" width="14.33203125" style="10" bestFit="1" customWidth="1"/>
    <col min="12546" max="12546" width="12.5546875" style="10" bestFit="1" customWidth="1"/>
    <col min="12547" max="12547" width="14.109375" style="10" bestFit="1" customWidth="1"/>
    <col min="12548" max="12548" width="12.44140625" style="10" bestFit="1" customWidth="1"/>
    <col min="12549" max="12549" width="15.88671875" style="10" bestFit="1" customWidth="1"/>
    <col min="12550" max="12550" width="15.109375" style="10" bestFit="1" customWidth="1"/>
    <col min="12551" max="12551" width="9.88671875" style="10" bestFit="1" customWidth="1"/>
    <col min="12552" max="12794" width="9.109375" style="10"/>
    <col min="12795" max="12795" width="4.6640625" style="10" bestFit="1" customWidth="1"/>
    <col min="12796" max="12796" width="24.33203125" style="10" bestFit="1" customWidth="1"/>
    <col min="12797" max="12797" width="13.6640625" style="10" customWidth="1"/>
    <col min="12798" max="12798" width="13.109375" style="10" bestFit="1" customWidth="1"/>
    <col min="12799" max="12800" width="12.5546875" style="10" bestFit="1" customWidth="1"/>
    <col min="12801" max="12801" width="14.33203125" style="10" bestFit="1" customWidth="1"/>
    <col min="12802" max="12802" width="12.5546875" style="10" bestFit="1" customWidth="1"/>
    <col min="12803" max="12803" width="14.109375" style="10" bestFit="1" customWidth="1"/>
    <col min="12804" max="12804" width="12.44140625" style="10" bestFit="1" customWidth="1"/>
    <col min="12805" max="12805" width="15.88671875" style="10" bestFit="1" customWidth="1"/>
    <col min="12806" max="12806" width="15.109375" style="10" bestFit="1" customWidth="1"/>
    <col min="12807" max="12807" width="9.88671875" style="10" bestFit="1" customWidth="1"/>
    <col min="12808" max="13050" width="9.109375" style="10"/>
    <col min="13051" max="13051" width="4.6640625" style="10" bestFit="1" customWidth="1"/>
    <col min="13052" max="13052" width="24.33203125" style="10" bestFit="1" customWidth="1"/>
    <col min="13053" max="13053" width="13.6640625" style="10" customWidth="1"/>
    <col min="13054" max="13054" width="13.109375" style="10" bestFit="1" customWidth="1"/>
    <col min="13055" max="13056" width="12.5546875" style="10" bestFit="1" customWidth="1"/>
    <col min="13057" max="13057" width="14.33203125" style="10" bestFit="1" customWidth="1"/>
    <col min="13058" max="13058" width="12.5546875" style="10" bestFit="1" customWidth="1"/>
    <col min="13059" max="13059" width="14.109375" style="10" bestFit="1" customWidth="1"/>
    <col min="13060" max="13060" width="12.44140625" style="10" bestFit="1" customWidth="1"/>
    <col min="13061" max="13061" width="15.88671875" style="10" bestFit="1" customWidth="1"/>
    <col min="13062" max="13062" width="15.109375" style="10" bestFit="1" customWidth="1"/>
    <col min="13063" max="13063" width="9.88671875" style="10" bestFit="1" customWidth="1"/>
    <col min="13064" max="13306" width="9.109375" style="10"/>
    <col min="13307" max="13307" width="4.6640625" style="10" bestFit="1" customWidth="1"/>
    <col min="13308" max="13308" width="24.33203125" style="10" bestFit="1" customWidth="1"/>
    <col min="13309" max="13309" width="13.6640625" style="10" customWidth="1"/>
    <col min="13310" max="13310" width="13.109375" style="10" bestFit="1" customWidth="1"/>
    <col min="13311" max="13312" width="12.5546875" style="10" bestFit="1" customWidth="1"/>
    <col min="13313" max="13313" width="14.33203125" style="10" bestFit="1" customWidth="1"/>
    <col min="13314" max="13314" width="12.5546875" style="10" bestFit="1" customWidth="1"/>
    <col min="13315" max="13315" width="14.109375" style="10" bestFit="1" customWidth="1"/>
    <col min="13316" max="13316" width="12.44140625" style="10" bestFit="1" customWidth="1"/>
    <col min="13317" max="13317" width="15.88671875" style="10" bestFit="1" customWidth="1"/>
    <col min="13318" max="13318" width="15.109375" style="10" bestFit="1" customWidth="1"/>
    <col min="13319" max="13319" width="9.88671875" style="10" bestFit="1" customWidth="1"/>
    <col min="13320" max="13562" width="9.109375" style="10"/>
    <col min="13563" max="13563" width="4.6640625" style="10" bestFit="1" customWidth="1"/>
    <col min="13564" max="13564" width="24.33203125" style="10" bestFit="1" customWidth="1"/>
    <col min="13565" max="13565" width="13.6640625" style="10" customWidth="1"/>
    <col min="13566" max="13566" width="13.109375" style="10" bestFit="1" customWidth="1"/>
    <col min="13567" max="13568" width="12.5546875" style="10" bestFit="1" customWidth="1"/>
    <col min="13569" max="13569" width="14.33203125" style="10" bestFit="1" customWidth="1"/>
    <col min="13570" max="13570" width="12.5546875" style="10" bestFit="1" customWidth="1"/>
    <col min="13571" max="13571" width="14.109375" style="10" bestFit="1" customWidth="1"/>
    <col min="13572" max="13572" width="12.44140625" style="10" bestFit="1" customWidth="1"/>
    <col min="13573" max="13573" width="15.88671875" style="10" bestFit="1" customWidth="1"/>
    <col min="13574" max="13574" width="15.109375" style="10" bestFit="1" customWidth="1"/>
    <col min="13575" max="13575" width="9.88671875" style="10" bestFit="1" customWidth="1"/>
    <col min="13576" max="13818" width="9.109375" style="10"/>
    <col min="13819" max="13819" width="4.6640625" style="10" bestFit="1" customWidth="1"/>
    <col min="13820" max="13820" width="24.33203125" style="10" bestFit="1" customWidth="1"/>
    <col min="13821" max="13821" width="13.6640625" style="10" customWidth="1"/>
    <col min="13822" max="13822" width="13.109375" style="10" bestFit="1" customWidth="1"/>
    <col min="13823" max="13824" width="12.5546875" style="10" bestFit="1" customWidth="1"/>
    <col min="13825" max="13825" width="14.33203125" style="10" bestFit="1" customWidth="1"/>
    <col min="13826" max="13826" width="12.5546875" style="10" bestFit="1" customWidth="1"/>
    <col min="13827" max="13827" width="14.109375" style="10" bestFit="1" customWidth="1"/>
    <col min="13828" max="13828" width="12.44140625" style="10" bestFit="1" customWidth="1"/>
    <col min="13829" max="13829" width="15.88671875" style="10" bestFit="1" customWidth="1"/>
    <col min="13830" max="13830" width="15.109375" style="10" bestFit="1" customWidth="1"/>
    <col min="13831" max="13831" width="9.88671875" style="10" bestFit="1" customWidth="1"/>
    <col min="13832" max="14074" width="9.109375" style="10"/>
    <col min="14075" max="14075" width="4.6640625" style="10" bestFit="1" customWidth="1"/>
    <col min="14076" max="14076" width="24.33203125" style="10" bestFit="1" customWidth="1"/>
    <col min="14077" max="14077" width="13.6640625" style="10" customWidth="1"/>
    <col min="14078" max="14078" width="13.109375" style="10" bestFit="1" customWidth="1"/>
    <col min="14079" max="14080" width="12.5546875" style="10" bestFit="1" customWidth="1"/>
    <col min="14081" max="14081" width="14.33203125" style="10" bestFit="1" customWidth="1"/>
    <col min="14082" max="14082" width="12.5546875" style="10" bestFit="1" customWidth="1"/>
    <col min="14083" max="14083" width="14.109375" style="10" bestFit="1" customWidth="1"/>
    <col min="14084" max="14084" width="12.44140625" style="10" bestFit="1" customWidth="1"/>
    <col min="14085" max="14085" width="15.88671875" style="10" bestFit="1" customWidth="1"/>
    <col min="14086" max="14086" width="15.109375" style="10" bestFit="1" customWidth="1"/>
    <col min="14087" max="14087" width="9.88671875" style="10" bestFit="1" customWidth="1"/>
    <col min="14088" max="14330" width="9.109375" style="10"/>
    <col min="14331" max="14331" width="4.6640625" style="10" bestFit="1" customWidth="1"/>
    <col min="14332" max="14332" width="24.33203125" style="10" bestFit="1" customWidth="1"/>
    <col min="14333" max="14333" width="13.6640625" style="10" customWidth="1"/>
    <col min="14334" max="14334" width="13.109375" style="10" bestFit="1" customWidth="1"/>
    <col min="14335" max="14336" width="12.5546875" style="10" bestFit="1" customWidth="1"/>
    <col min="14337" max="14337" width="14.33203125" style="10" bestFit="1" customWidth="1"/>
    <col min="14338" max="14338" width="12.5546875" style="10" bestFit="1" customWidth="1"/>
    <col min="14339" max="14339" width="14.109375" style="10" bestFit="1" customWidth="1"/>
    <col min="14340" max="14340" width="12.44140625" style="10" bestFit="1" customWidth="1"/>
    <col min="14341" max="14341" width="15.88671875" style="10" bestFit="1" customWidth="1"/>
    <col min="14342" max="14342" width="15.109375" style="10" bestFit="1" customWidth="1"/>
    <col min="14343" max="14343" width="9.88671875" style="10" bestFit="1" customWidth="1"/>
    <col min="14344" max="14586" width="9.109375" style="10"/>
    <col min="14587" max="14587" width="4.6640625" style="10" bestFit="1" customWidth="1"/>
    <col min="14588" max="14588" width="24.33203125" style="10" bestFit="1" customWidth="1"/>
    <col min="14589" max="14589" width="13.6640625" style="10" customWidth="1"/>
    <col min="14590" max="14590" width="13.109375" style="10" bestFit="1" customWidth="1"/>
    <col min="14591" max="14592" width="12.5546875" style="10" bestFit="1" customWidth="1"/>
    <col min="14593" max="14593" width="14.33203125" style="10" bestFit="1" customWidth="1"/>
    <col min="14594" max="14594" width="12.5546875" style="10" bestFit="1" customWidth="1"/>
    <col min="14595" max="14595" width="14.109375" style="10" bestFit="1" customWidth="1"/>
    <col min="14596" max="14596" width="12.44140625" style="10" bestFit="1" customWidth="1"/>
    <col min="14597" max="14597" width="15.88671875" style="10" bestFit="1" customWidth="1"/>
    <col min="14598" max="14598" width="15.109375" style="10" bestFit="1" customWidth="1"/>
    <col min="14599" max="14599" width="9.88671875" style="10" bestFit="1" customWidth="1"/>
    <col min="14600" max="14842" width="9.109375" style="10"/>
    <col min="14843" max="14843" width="4.6640625" style="10" bestFit="1" customWidth="1"/>
    <col min="14844" max="14844" width="24.33203125" style="10" bestFit="1" customWidth="1"/>
    <col min="14845" max="14845" width="13.6640625" style="10" customWidth="1"/>
    <col min="14846" max="14846" width="13.109375" style="10" bestFit="1" customWidth="1"/>
    <col min="14847" max="14848" width="12.5546875" style="10" bestFit="1" customWidth="1"/>
    <col min="14849" max="14849" width="14.33203125" style="10" bestFit="1" customWidth="1"/>
    <col min="14850" max="14850" width="12.5546875" style="10" bestFit="1" customWidth="1"/>
    <col min="14851" max="14851" width="14.109375" style="10" bestFit="1" customWidth="1"/>
    <col min="14852" max="14852" width="12.44140625" style="10" bestFit="1" customWidth="1"/>
    <col min="14853" max="14853" width="15.88671875" style="10" bestFit="1" customWidth="1"/>
    <col min="14854" max="14854" width="15.109375" style="10" bestFit="1" customWidth="1"/>
    <col min="14855" max="14855" width="9.88671875" style="10" bestFit="1" customWidth="1"/>
    <col min="14856" max="15098" width="9.109375" style="10"/>
    <col min="15099" max="15099" width="4.6640625" style="10" bestFit="1" customWidth="1"/>
    <col min="15100" max="15100" width="24.33203125" style="10" bestFit="1" customWidth="1"/>
    <col min="15101" max="15101" width="13.6640625" style="10" customWidth="1"/>
    <col min="15102" max="15102" width="13.109375" style="10" bestFit="1" customWidth="1"/>
    <col min="15103" max="15104" width="12.5546875" style="10" bestFit="1" customWidth="1"/>
    <col min="15105" max="15105" width="14.33203125" style="10" bestFit="1" customWidth="1"/>
    <col min="15106" max="15106" width="12.5546875" style="10" bestFit="1" customWidth="1"/>
    <col min="15107" max="15107" width="14.109375" style="10" bestFit="1" customWidth="1"/>
    <col min="15108" max="15108" width="12.44140625" style="10" bestFit="1" customWidth="1"/>
    <col min="15109" max="15109" width="15.88671875" style="10" bestFit="1" customWidth="1"/>
    <col min="15110" max="15110" width="15.109375" style="10" bestFit="1" customWidth="1"/>
    <col min="15111" max="15111" width="9.88671875" style="10" bestFit="1" customWidth="1"/>
    <col min="15112" max="15354" width="9.109375" style="10"/>
    <col min="15355" max="15355" width="4.6640625" style="10" bestFit="1" customWidth="1"/>
    <col min="15356" max="15356" width="24.33203125" style="10" bestFit="1" customWidth="1"/>
    <col min="15357" max="15357" width="13.6640625" style="10" customWidth="1"/>
    <col min="15358" max="15358" width="13.109375" style="10" bestFit="1" customWidth="1"/>
    <col min="15359" max="15360" width="12.5546875" style="10" bestFit="1" customWidth="1"/>
    <col min="15361" max="15361" width="14.33203125" style="10" bestFit="1" customWidth="1"/>
    <col min="15362" max="15362" width="12.5546875" style="10" bestFit="1" customWidth="1"/>
    <col min="15363" max="15363" width="14.109375" style="10" bestFit="1" customWidth="1"/>
    <col min="15364" max="15364" width="12.44140625" style="10" bestFit="1" customWidth="1"/>
    <col min="15365" max="15365" width="15.88671875" style="10" bestFit="1" customWidth="1"/>
    <col min="15366" max="15366" width="15.109375" style="10" bestFit="1" customWidth="1"/>
    <col min="15367" max="15367" width="9.88671875" style="10" bestFit="1" customWidth="1"/>
    <col min="15368" max="15610" width="9.109375" style="10"/>
    <col min="15611" max="15611" width="4.6640625" style="10" bestFit="1" customWidth="1"/>
    <col min="15612" max="15612" width="24.33203125" style="10" bestFit="1" customWidth="1"/>
    <col min="15613" max="15613" width="13.6640625" style="10" customWidth="1"/>
    <col min="15614" max="15614" width="13.109375" style="10" bestFit="1" customWidth="1"/>
    <col min="15615" max="15616" width="12.5546875" style="10" bestFit="1" customWidth="1"/>
    <col min="15617" max="15617" width="14.33203125" style="10" bestFit="1" customWidth="1"/>
    <col min="15618" max="15618" width="12.5546875" style="10" bestFit="1" customWidth="1"/>
    <col min="15619" max="15619" width="14.109375" style="10" bestFit="1" customWidth="1"/>
    <col min="15620" max="15620" width="12.44140625" style="10" bestFit="1" customWidth="1"/>
    <col min="15621" max="15621" width="15.88671875" style="10" bestFit="1" customWidth="1"/>
    <col min="15622" max="15622" width="15.109375" style="10" bestFit="1" customWidth="1"/>
    <col min="15623" max="15623" width="9.88671875" style="10" bestFit="1" customWidth="1"/>
    <col min="15624" max="15866" width="9.109375" style="10"/>
    <col min="15867" max="15867" width="4.6640625" style="10" bestFit="1" customWidth="1"/>
    <col min="15868" max="15868" width="24.33203125" style="10" bestFit="1" customWidth="1"/>
    <col min="15869" max="15869" width="13.6640625" style="10" customWidth="1"/>
    <col min="15870" max="15870" width="13.109375" style="10" bestFit="1" customWidth="1"/>
    <col min="15871" max="15872" width="12.5546875" style="10" bestFit="1" customWidth="1"/>
    <col min="15873" max="15873" width="14.33203125" style="10" bestFit="1" customWidth="1"/>
    <col min="15874" max="15874" width="12.5546875" style="10" bestFit="1" customWidth="1"/>
    <col min="15875" max="15875" width="14.109375" style="10" bestFit="1" customWidth="1"/>
    <col min="15876" max="15876" width="12.44140625" style="10" bestFit="1" customWidth="1"/>
    <col min="15877" max="15877" width="15.88671875" style="10" bestFit="1" customWidth="1"/>
    <col min="15878" max="15878" width="15.109375" style="10" bestFit="1" customWidth="1"/>
    <col min="15879" max="15879" width="9.88671875" style="10" bestFit="1" customWidth="1"/>
    <col min="15880" max="16122" width="9.109375" style="10"/>
    <col min="16123" max="16123" width="4.6640625" style="10" bestFit="1" customWidth="1"/>
    <col min="16124" max="16124" width="24.33203125" style="10" bestFit="1" customWidth="1"/>
    <col min="16125" max="16125" width="13.6640625" style="10" customWidth="1"/>
    <col min="16126" max="16126" width="13.109375" style="10" bestFit="1" customWidth="1"/>
    <col min="16127" max="16128" width="12.5546875" style="10" bestFit="1" customWidth="1"/>
    <col min="16129" max="16129" width="14.33203125" style="10" bestFit="1" customWidth="1"/>
    <col min="16130" max="16130" width="12.5546875" style="10" bestFit="1" customWidth="1"/>
    <col min="16131" max="16131" width="14.109375" style="10" bestFit="1" customWidth="1"/>
    <col min="16132" max="16132" width="12.44140625" style="10" bestFit="1" customWidth="1"/>
    <col min="16133" max="16133" width="15.88671875" style="10" bestFit="1" customWidth="1"/>
    <col min="16134" max="16134" width="15.109375" style="10" bestFit="1" customWidth="1"/>
    <col min="16135" max="16135" width="9.88671875" style="10" bestFit="1" customWidth="1"/>
    <col min="16136" max="16384" width="9.109375" style="10"/>
  </cols>
  <sheetData>
    <row r="1" spans="1:18" x14ac:dyDescent="0.3">
      <c r="B1" s="11" t="s">
        <v>16</v>
      </c>
      <c r="C1" s="11"/>
      <c r="E1" s="12">
        <v>8.6018171420861322E-2</v>
      </c>
      <c r="F1" s="11"/>
    </row>
    <row r="2" spans="1:18" x14ac:dyDescent="0.3">
      <c r="B2" s="10" t="s">
        <v>17</v>
      </c>
      <c r="E2" s="12">
        <f>E1/12</f>
        <v>7.1681809517384438E-3</v>
      </c>
      <c r="I2" s="16"/>
    </row>
    <row r="3" spans="1:18" x14ac:dyDescent="0.3">
      <c r="B3" s="10" t="s">
        <v>18</v>
      </c>
      <c r="E3" s="44">
        <v>9.425E-2</v>
      </c>
      <c r="I3" s="16"/>
    </row>
    <row r="4" spans="1:18" x14ac:dyDescent="0.3">
      <c r="B4" s="10" t="s">
        <v>19</v>
      </c>
      <c r="E4" s="12">
        <v>0.53236521756528432</v>
      </c>
      <c r="I4" s="16"/>
    </row>
    <row r="5" spans="1:18" x14ac:dyDescent="0.3">
      <c r="B5" s="10" t="s">
        <v>20</v>
      </c>
      <c r="E5" s="17">
        <v>1256.9538803155776</v>
      </c>
      <c r="F5" s="11"/>
      <c r="H5" s="13" t="s">
        <v>21</v>
      </c>
      <c r="I5" s="16"/>
    </row>
    <row r="6" spans="1:18" x14ac:dyDescent="0.3">
      <c r="B6" s="11" t="s">
        <v>22</v>
      </c>
      <c r="C6" s="11"/>
      <c r="E6" s="17">
        <f>E5*12</f>
        <v>15083.446563786933</v>
      </c>
    </row>
    <row r="7" spans="1:18" x14ac:dyDescent="0.3">
      <c r="B7" s="11" t="s">
        <v>23</v>
      </c>
      <c r="C7" s="11"/>
      <c r="E7" s="18">
        <v>0.2495</v>
      </c>
    </row>
    <row r="8" spans="1:18" x14ac:dyDescent="0.3">
      <c r="B8" s="11" t="s">
        <v>24</v>
      </c>
      <c r="C8" s="11"/>
      <c r="E8" s="19">
        <v>10</v>
      </c>
    </row>
    <row r="9" spans="1:18" x14ac:dyDescent="0.3">
      <c r="B9" s="11"/>
      <c r="C9" s="11"/>
      <c r="E9" s="19"/>
    </row>
    <row r="10" spans="1:18" x14ac:dyDescent="0.3">
      <c r="B10" s="11"/>
      <c r="C10" s="11"/>
      <c r="D10" s="20"/>
      <c r="E10" s="19"/>
      <c r="G10" s="21"/>
      <c r="I10" s="21"/>
    </row>
    <row r="11" spans="1:18" x14ac:dyDescent="0.3">
      <c r="B11" s="11"/>
      <c r="C11" s="11"/>
      <c r="E11" s="18"/>
      <c r="G11" s="22"/>
      <c r="I11" s="22"/>
    </row>
    <row r="12" spans="1:18" x14ac:dyDescent="0.3">
      <c r="B12" s="23" t="s">
        <v>25</v>
      </c>
      <c r="C12" s="23"/>
      <c r="D12" s="20"/>
      <c r="E12" s="24"/>
      <c r="F12" s="25"/>
      <c r="G12" s="26"/>
      <c r="H12" s="27"/>
      <c r="I12" s="28">
        <v>110918.27635904367</v>
      </c>
      <c r="J12" s="10" t="s">
        <v>26</v>
      </c>
    </row>
    <row r="13" spans="1:18" x14ac:dyDescent="0.3">
      <c r="B13" s="23"/>
      <c r="C13" s="23"/>
      <c r="D13" s="20"/>
      <c r="E13" s="24"/>
      <c r="F13" s="25"/>
      <c r="G13" s="26"/>
      <c r="H13" s="27"/>
      <c r="I13" s="26"/>
    </row>
    <row r="14" spans="1:18" x14ac:dyDescent="0.3">
      <c r="B14" s="11"/>
      <c r="C14" s="11"/>
      <c r="D14" s="72"/>
      <c r="E14" s="72"/>
      <c r="F14" s="72"/>
      <c r="G14" s="72"/>
      <c r="H14" s="27"/>
      <c r="I14" s="29"/>
    </row>
    <row r="15" spans="1:18" ht="43.2" x14ac:dyDescent="0.3">
      <c r="A15" s="25" t="s">
        <v>27</v>
      </c>
      <c r="B15" s="30" t="s">
        <v>28</v>
      </c>
      <c r="C15" s="30" t="s">
        <v>29</v>
      </c>
      <c r="D15" s="30" t="s">
        <v>30</v>
      </c>
      <c r="E15" s="30" t="s">
        <v>31</v>
      </c>
      <c r="F15" s="30" t="s">
        <v>32</v>
      </c>
      <c r="G15" s="31" t="s">
        <v>33</v>
      </c>
      <c r="H15" s="31" t="s">
        <v>34</v>
      </c>
      <c r="I15" s="30" t="s">
        <v>35</v>
      </c>
      <c r="K15" s="32" t="s">
        <v>36</v>
      </c>
      <c r="L15" s="32" t="s">
        <v>37</v>
      </c>
      <c r="M15" s="32" t="s">
        <v>38</v>
      </c>
      <c r="N15" s="32" t="s">
        <v>39</v>
      </c>
      <c r="O15" s="32" t="s">
        <v>40</v>
      </c>
      <c r="P15" s="33" t="s">
        <v>41</v>
      </c>
      <c r="Q15" s="32" t="s">
        <v>18</v>
      </c>
      <c r="R15" s="33" t="s">
        <v>42</v>
      </c>
    </row>
    <row r="16" spans="1:18" ht="15" customHeight="1" x14ac:dyDescent="0.3">
      <c r="A16" s="25"/>
      <c r="B16" s="20">
        <v>46934</v>
      </c>
      <c r="C16" s="10">
        <f>YEAR(B16)</f>
        <v>2028</v>
      </c>
      <c r="D16" s="34"/>
      <c r="E16" s="34"/>
      <c r="F16" s="34"/>
      <c r="G16" s="35">
        <f>I12</f>
        <v>110918.27635904367</v>
      </c>
      <c r="H16" s="35">
        <f t="shared" ref="H16:H79" si="0">-G16*$E$7</f>
        <v>-27674.109951581395</v>
      </c>
      <c r="I16" s="36">
        <f t="shared" ref="I16:I79" si="1">G16+H16</f>
        <v>83244.166407462268</v>
      </c>
    </row>
    <row r="17" spans="1:18" ht="15" customHeight="1" x14ac:dyDescent="0.3">
      <c r="A17" s="25">
        <v>1</v>
      </c>
      <c r="B17" s="20">
        <v>46965</v>
      </c>
      <c r="C17" s="10">
        <f t="shared" ref="C17:C80" si="2">YEAR(B17)</f>
        <v>2028</v>
      </c>
      <c r="D17" s="37"/>
      <c r="E17" s="34">
        <f>I16*$E$2</f>
        <v>596.70924798531632</v>
      </c>
      <c r="F17" s="34">
        <f>-$E$5</f>
        <v>-1256.9538803155776</v>
      </c>
      <c r="G17" s="35">
        <f>G16+D17+E17+F17</f>
        <v>110258.03172671341</v>
      </c>
      <c r="H17" s="35">
        <f t="shared" si="0"/>
        <v>-27509.378915814996</v>
      </c>
      <c r="I17" s="36">
        <f t="shared" si="1"/>
        <v>82748.652810898406</v>
      </c>
      <c r="J17" s="38"/>
      <c r="K17" s="16">
        <f>-F17</f>
        <v>1256.9538803155776</v>
      </c>
      <c r="L17" s="16">
        <f>K17-E17</f>
        <v>660.24463233026131</v>
      </c>
      <c r="M17" s="16">
        <f>K17-L17</f>
        <v>596.70924798531632</v>
      </c>
      <c r="N17" s="16">
        <f>I16</f>
        <v>83244.166407462268</v>
      </c>
      <c r="O17" s="39">
        <f>M17/N17*12</f>
        <v>8.6018171420861336E-2</v>
      </c>
      <c r="P17" s="14">
        <f>N17*$E$4</f>
        <v>44316.298760549384</v>
      </c>
      <c r="Q17" s="40">
        <f>$E$3</f>
        <v>9.425E-2</v>
      </c>
      <c r="R17" s="14">
        <f>P17*Q17/12</f>
        <v>348.0675965151483</v>
      </c>
    </row>
    <row r="18" spans="1:18" ht="15" customHeight="1" x14ac:dyDescent="0.3">
      <c r="A18" s="25">
        <v>2</v>
      </c>
      <c r="B18" s="20">
        <v>46996</v>
      </c>
      <c r="C18" s="10">
        <f t="shared" si="2"/>
        <v>2028</v>
      </c>
      <c r="D18" s="37"/>
      <c r="E18" s="34">
        <f t="shared" ref="E18:E81" si="3">I17*$E$2</f>
        <v>593.15731686109984</v>
      </c>
      <c r="F18" s="34">
        <f t="shared" ref="F18:F81" si="4">-$E$5</f>
        <v>-1256.9538803155776</v>
      </c>
      <c r="G18" s="35">
        <f t="shared" ref="G18:G81" si="5">G17+D18+E18+F18</f>
        <v>109594.23516325894</v>
      </c>
      <c r="H18" s="35">
        <f t="shared" si="0"/>
        <v>-27343.761673233104</v>
      </c>
      <c r="I18" s="36">
        <f t="shared" si="1"/>
        <v>82250.473490025834</v>
      </c>
      <c r="K18" s="16">
        <f t="shared" ref="K18:K81" si="6">-F18</f>
        <v>1256.9538803155776</v>
      </c>
      <c r="L18" s="16">
        <f t="shared" ref="L18:L81" si="7">K18-E18</f>
        <v>663.79656345447779</v>
      </c>
      <c r="M18" s="16">
        <f t="shared" ref="M18:M81" si="8">K18-L18</f>
        <v>593.15731686109984</v>
      </c>
      <c r="N18" s="16">
        <f t="shared" ref="N18:N81" si="9">I17</f>
        <v>82748.652810898406</v>
      </c>
      <c r="O18" s="39">
        <f t="shared" ref="O18:O81" si="10">M18/N18*12</f>
        <v>8.6018171420861336E-2</v>
      </c>
      <c r="P18" s="14">
        <f t="shared" ref="P18:P81" si="11">N18*$E$4</f>
        <v>44052.504556908105</v>
      </c>
      <c r="Q18" s="40">
        <f t="shared" ref="Q18:Q81" si="12">$E$3</f>
        <v>9.425E-2</v>
      </c>
      <c r="R18" s="14">
        <f t="shared" ref="R18:R81" si="13">P18*Q18/12</f>
        <v>345.9957128740491</v>
      </c>
    </row>
    <row r="19" spans="1:18" x14ac:dyDescent="0.3">
      <c r="A19" s="25">
        <v>3</v>
      </c>
      <c r="B19" s="20">
        <v>47026</v>
      </c>
      <c r="C19" s="10">
        <f t="shared" si="2"/>
        <v>2028</v>
      </c>
      <c r="D19" s="37"/>
      <c r="E19" s="34">
        <f t="shared" si="3"/>
        <v>589.586277342671</v>
      </c>
      <c r="F19" s="34">
        <f t="shared" si="4"/>
        <v>-1256.9538803155776</v>
      </c>
      <c r="G19" s="35">
        <f t="shared" si="5"/>
        <v>108926.86756028605</v>
      </c>
      <c r="H19" s="35">
        <f t="shared" si="0"/>
        <v>-27177.253456291368</v>
      </c>
      <c r="I19" s="36">
        <f t="shared" si="1"/>
        <v>81749.614103994681</v>
      </c>
      <c r="K19" s="16">
        <f t="shared" si="6"/>
        <v>1256.9538803155776</v>
      </c>
      <c r="L19" s="16">
        <f t="shared" si="7"/>
        <v>667.36760297290664</v>
      </c>
      <c r="M19" s="16">
        <f t="shared" si="8"/>
        <v>589.586277342671</v>
      </c>
      <c r="N19" s="16">
        <f t="shared" si="9"/>
        <v>82250.473490025834</v>
      </c>
      <c r="O19" s="39">
        <f t="shared" si="10"/>
        <v>8.6018171420861322E-2</v>
      </c>
      <c r="P19" s="14">
        <f t="shared" si="11"/>
        <v>43787.29121436525</v>
      </c>
      <c r="Q19" s="40">
        <f t="shared" si="12"/>
        <v>9.425E-2</v>
      </c>
      <c r="R19" s="14">
        <f t="shared" si="13"/>
        <v>343.91268307949372</v>
      </c>
    </row>
    <row r="20" spans="1:18" x14ac:dyDescent="0.3">
      <c r="A20" s="25">
        <v>4</v>
      </c>
      <c r="B20" s="20">
        <v>47057</v>
      </c>
      <c r="C20" s="10">
        <f t="shared" si="2"/>
        <v>2028</v>
      </c>
      <c r="D20" s="37"/>
      <c r="E20" s="34">
        <f t="shared" si="3"/>
        <v>585.99602663222311</v>
      </c>
      <c r="F20" s="34">
        <f t="shared" si="4"/>
        <v>-1256.9538803155776</v>
      </c>
      <c r="G20" s="35">
        <f t="shared" si="5"/>
        <v>108255.90970660269</v>
      </c>
      <c r="H20" s="35">
        <f t="shared" si="0"/>
        <v>-27009.84947179737</v>
      </c>
      <c r="I20" s="36">
        <f t="shared" si="1"/>
        <v>81246.060234805322</v>
      </c>
      <c r="K20" s="16">
        <f t="shared" si="6"/>
        <v>1256.9538803155776</v>
      </c>
      <c r="L20" s="16">
        <f t="shared" si="7"/>
        <v>670.95785368335453</v>
      </c>
      <c r="M20" s="16">
        <f t="shared" si="8"/>
        <v>585.99602663222311</v>
      </c>
      <c r="N20" s="16">
        <f t="shared" si="9"/>
        <v>81749.614103994681</v>
      </c>
      <c r="O20" s="39">
        <f t="shared" si="10"/>
        <v>8.6018171420861322E-2</v>
      </c>
      <c r="P20" s="14">
        <f t="shared" si="11"/>
        <v>43520.651098351162</v>
      </c>
      <c r="Q20" s="40">
        <f t="shared" si="12"/>
        <v>9.425E-2</v>
      </c>
      <c r="R20" s="14">
        <f t="shared" si="13"/>
        <v>341.81844716829977</v>
      </c>
    </row>
    <row r="21" spans="1:18" ht="12.75" customHeight="1" x14ac:dyDescent="0.3">
      <c r="A21" s="25">
        <v>5</v>
      </c>
      <c r="B21" s="20">
        <v>47087</v>
      </c>
      <c r="C21" s="10">
        <f t="shared" si="2"/>
        <v>2028</v>
      </c>
      <c r="D21" s="37"/>
      <c r="E21" s="34">
        <f t="shared" si="3"/>
        <v>582.38646137892579</v>
      </c>
      <c r="F21" s="34">
        <f t="shared" si="4"/>
        <v>-1256.9538803155776</v>
      </c>
      <c r="G21" s="35">
        <f t="shared" si="5"/>
        <v>107581.34228766603</v>
      </c>
      <c r="H21" s="35">
        <f t="shared" si="0"/>
        <v>-26841.544900772675</v>
      </c>
      <c r="I21" s="36">
        <f t="shared" si="1"/>
        <v>80739.797386893362</v>
      </c>
      <c r="K21" s="16">
        <f t="shared" si="6"/>
        <v>1256.9538803155776</v>
      </c>
      <c r="L21" s="16">
        <f t="shared" si="7"/>
        <v>674.56741893665185</v>
      </c>
      <c r="M21" s="16">
        <f t="shared" si="8"/>
        <v>582.38646137892579</v>
      </c>
      <c r="N21" s="16">
        <f t="shared" si="9"/>
        <v>81246.060234805322</v>
      </c>
      <c r="O21" s="39">
        <f t="shared" si="10"/>
        <v>8.6018171420861336E-2</v>
      </c>
      <c r="P21" s="14">
        <f t="shared" si="11"/>
        <v>43252.576533224332</v>
      </c>
      <c r="Q21" s="40">
        <f t="shared" si="12"/>
        <v>9.425E-2</v>
      </c>
      <c r="R21" s="14">
        <f t="shared" si="13"/>
        <v>339.71294485469946</v>
      </c>
    </row>
    <row r="22" spans="1:18" x14ac:dyDescent="0.3">
      <c r="A22" s="25">
        <v>6</v>
      </c>
      <c r="B22" s="20">
        <v>47118</v>
      </c>
      <c r="C22" s="10">
        <f t="shared" si="2"/>
        <v>2028</v>
      </c>
      <c r="D22" s="37"/>
      <c r="E22" s="34">
        <f t="shared" si="3"/>
        <v>578.75747767595033</v>
      </c>
      <c r="F22" s="34">
        <f t="shared" si="4"/>
        <v>-1256.9538803155776</v>
      </c>
      <c r="G22" s="35">
        <f t="shared" si="5"/>
        <v>106903.14588502642</v>
      </c>
      <c r="H22" s="35">
        <f t="shared" si="0"/>
        <v>-26672.33489831409</v>
      </c>
      <c r="I22" s="36">
        <f t="shared" si="1"/>
        <v>80230.810986712328</v>
      </c>
      <c r="K22" s="16">
        <f t="shared" si="6"/>
        <v>1256.9538803155776</v>
      </c>
      <c r="L22" s="16">
        <f t="shared" si="7"/>
        <v>678.19640263962731</v>
      </c>
      <c r="M22" s="16">
        <f t="shared" si="8"/>
        <v>578.75747767595033</v>
      </c>
      <c r="N22" s="16">
        <f t="shared" si="9"/>
        <v>80739.797386893362</v>
      </c>
      <c r="O22" s="39">
        <f t="shared" si="10"/>
        <v>8.6018171420861322E-2</v>
      </c>
      <c r="P22" s="14">
        <f t="shared" si="11"/>
        <v>42983.059802050462</v>
      </c>
      <c r="Q22" s="40">
        <f t="shared" si="12"/>
        <v>9.425E-2</v>
      </c>
      <c r="R22" s="14">
        <f t="shared" si="13"/>
        <v>337.59611552860468</v>
      </c>
    </row>
    <row r="23" spans="1:18" x14ac:dyDescent="0.3">
      <c r="A23" s="25">
        <v>7</v>
      </c>
      <c r="B23" s="20">
        <v>47149</v>
      </c>
      <c r="C23" s="10">
        <f t="shared" si="2"/>
        <v>2029</v>
      </c>
      <c r="D23" s="37"/>
      <c r="E23" s="34">
        <f t="shared" si="3"/>
        <v>575.10897105747881</v>
      </c>
      <c r="F23" s="34">
        <f t="shared" si="4"/>
        <v>-1256.9538803155776</v>
      </c>
      <c r="G23" s="35">
        <f t="shared" si="5"/>
        <v>106221.30097576832</v>
      </c>
      <c r="H23" s="35">
        <f t="shared" si="0"/>
        <v>-26502.214593454195</v>
      </c>
      <c r="I23" s="36">
        <f t="shared" si="1"/>
        <v>79719.086382314126</v>
      </c>
      <c r="K23" s="16">
        <f t="shared" si="6"/>
        <v>1256.9538803155776</v>
      </c>
      <c r="L23" s="16">
        <f t="shared" si="7"/>
        <v>681.84490925809882</v>
      </c>
      <c r="M23" s="16">
        <f t="shared" si="8"/>
        <v>575.10897105747881</v>
      </c>
      <c r="N23" s="16">
        <f t="shared" si="9"/>
        <v>80230.810986712328</v>
      </c>
      <c r="O23" s="39">
        <f t="shared" si="10"/>
        <v>8.6018171420861336E-2</v>
      </c>
      <c r="P23" s="14">
        <f t="shared" si="11"/>
        <v>42712.093146380314</v>
      </c>
      <c r="Q23" s="40">
        <f t="shared" si="12"/>
        <v>9.425E-2</v>
      </c>
      <c r="R23" s="14">
        <f t="shared" si="13"/>
        <v>335.46789825386207</v>
      </c>
    </row>
    <row r="24" spans="1:18" x14ac:dyDescent="0.3">
      <c r="A24" s="25">
        <v>8</v>
      </c>
      <c r="B24" s="20">
        <v>47177</v>
      </c>
      <c r="C24" s="10">
        <f t="shared" si="2"/>
        <v>2029</v>
      </c>
      <c r="D24" s="37"/>
      <c r="E24" s="34">
        <f t="shared" si="3"/>
        <v>571.44083649569563</v>
      </c>
      <c r="F24" s="34">
        <f t="shared" si="4"/>
        <v>-1256.9538803155776</v>
      </c>
      <c r="G24" s="35">
        <f t="shared" si="5"/>
        <v>105535.78793194843</v>
      </c>
      <c r="H24" s="35">
        <f t="shared" si="0"/>
        <v>-26331.179089021134</v>
      </c>
      <c r="I24" s="36">
        <f t="shared" si="1"/>
        <v>79204.608842927293</v>
      </c>
      <c r="K24" s="16">
        <f t="shared" si="6"/>
        <v>1256.9538803155776</v>
      </c>
      <c r="L24" s="16">
        <f t="shared" si="7"/>
        <v>685.513043819882</v>
      </c>
      <c r="M24" s="16">
        <f t="shared" si="8"/>
        <v>571.44083649569563</v>
      </c>
      <c r="N24" s="16">
        <f t="shared" si="9"/>
        <v>79719.086382314126</v>
      </c>
      <c r="O24" s="39">
        <f t="shared" si="10"/>
        <v>8.6018171420861322E-2</v>
      </c>
      <c r="P24" s="14">
        <f t="shared" si="11"/>
        <v>42439.668766026356</v>
      </c>
      <c r="Q24" s="40">
        <f t="shared" si="12"/>
        <v>9.425E-2</v>
      </c>
      <c r="R24" s="14">
        <f t="shared" si="13"/>
        <v>333.32823176649867</v>
      </c>
    </row>
    <row r="25" spans="1:18" x14ac:dyDescent="0.3">
      <c r="A25" s="25">
        <v>9</v>
      </c>
      <c r="B25" s="20">
        <v>47208</v>
      </c>
      <c r="C25" s="10">
        <f t="shared" si="2"/>
        <v>2029</v>
      </c>
      <c r="D25" s="37"/>
      <c r="E25" s="34">
        <f t="shared" si="3"/>
        <v>567.7529683977657</v>
      </c>
      <c r="F25" s="34">
        <f t="shared" si="4"/>
        <v>-1256.9538803155776</v>
      </c>
      <c r="G25" s="35">
        <f t="shared" si="5"/>
        <v>104846.58702003062</v>
      </c>
      <c r="H25" s="35">
        <f t="shared" si="0"/>
        <v>-26159.223461497641</v>
      </c>
      <c r="I25" s="36">
        <f t="shared" si="1"/>
        <v>78687.36355853299</v>
      </c>
      <c r="K25" s="16">
        <f t="shared" si="6"/>
        <v>1256.9538803155776</v>
      </c>
      <c r="L25" s="16">
        <f t="shared" si="7"/>
        <v>689.20091191781194</v>
      </c>
      <c r="M25" s="16">
        <f t="shared" si="8"/>
        <v>567.7529683977657</v>
      </c>
      <c r="N25" s="16">
        <f t="shared" si="9"/>
        <v>79204.608842927293</v>
      </c>
      <c r="O25" s="39">
        <f t="shared" si="10"/>
        <v>8.6018171420861322E-2</v>
      </c>
      <c r="P25" s="14">
        <f t="shared" si="11"/>
        <v>42165.778818838233</v>
      </c>
      <c r="Q25" s="40">
        <f t="shared" si="12"/>
        <v>9.425E-2</v>
      </c>
      <c r="R25" s="14">
        <f t="shared" si="13"/>
        <v>331.17705447295862</v>
      </c>
    </row>
    <row r="26" spans="1:18" x14ac:dyDescent="0.3">
      <c r="A26" s="25">
        <v>10</v>
      </c>
      <c r="B26" s="20">
        <v>47238</v>
      </c>
      <c r="C26" s="10">
        <f t="shared" si="2"/>
        <v>2029</v>
      </c>
      <c r="D26" s="37"/>
      <c r="E26" s="34">
        <f t="shared" si="3"/>
        <v>564.04526060279397</v>
      </c>
      <c r="F26" s="34">
        <f t="shared" si="4"/>
        <v>-1256.9538803155776</v>
      </c>
      <c r="G26" s="35">
        <f t="shared" si="5"/>
        <v>104153.67840031785</v>
      </c>
      <c r="H26" s="35">
        <f t="shared" si="0"/>
        <v>-25986.342760879303</v>
      </c>
      <c r="I26" s="36">
        <f t="shared" si="1"/>
        <v>78167.335639438548</v>
      </c>
      <c r="K26" s="16">
        <f t="shared" si="6"/>
        <v>1256.9538803155776</v>
      </c>
      <c r="L26" s="16">
        <f t="shared" si="7"/>
        <v>692.90861971278366</v>
      </c>
      <c r="M26" s="16">
        <f t="shared" si="8"/>
        <v>564.04526060279397</v>
      </c>
      <c r="N26" s="16">
        <f t="shared" si="9"/>
        <v>78687.36355853299</v>
      </c>
      <c r="O26" s="39">
        <f t="shared" si="10"/>
        <v>8.6018171420861322E-2</v>
      </c>
      <c r="P26" s="14">
        <f t="shared" si="11"/>
        <v>41890.415420477038</v>
      </c>
      <c r="Q26" s="40">
        <f t="shared" si="12"/>
        <v>9.425E-2</v>
      </c>
      <c r="R26" s="14">
        <f t="shared" si="13"/>
        <v>329.01430444833005</v>
      </c>
    </row>
    <row r="27" spans="1:18" x14ac:dyDescent="0.3">
      <c r="A27" s="25">
        <v>11</v>
      </c>
      <c r="B27" s="20">
        <v>47269</v>
      </c>
      <c r="C27" s="10">
        <f t="shared" si="2"/>
        <v>2029</v>
      </c>
      <c r="D27" s="37"/>
      <c r="E27" s="34">
        <f t="shared" si="3"/>
        <v>560.31760637876903</v>
      </c>
      <c r="F27" s="34">
        <f t="shared" si="4"/>
        <v>-1256.9538803155776</v>
      </c>
      <c r="G27" s="35">
        <f t="shared" si="5"/>
        <v>103457.04212638104</v>
      </c>
      <c r="H27" s="35">
        <f t="shared" si="0"/>
        <v>-25812.532010532072</v>
      </c>
      <c r="I27" s="36">
        <f t="shared" si="1"/>
        <v>77644.510115848971</v>
      </c>
      <c r="J27" s="41"/>
      <c r="K27" s="16">
        <f t="shared" si="6"/>
        <v>1256.9538803155776</v>
      </c>
      <c r="L27" s="16">
        <f t="shared" si="7"/>
        <v>696.63627393680861</v>
      </c>
      <c r="M27" s="16">
        <f t="shared" si="8"/>
        <v>560.31760637876903</v>
      </c>
      <c r="N27" s="16">
        <f t="shared" si="9"/>
        <v>78167.335639438548</v>
      </c>
      <c r="O27" s="39">
        <f t="shared" si="10"/>
        <v>8.6018171420861336E-2</v>
      </c>
      <c r="P27" s="14">
        <f t="shared" si="11"/>
        <v>41613.570644188309</v>
      </c>
      <c r="Q27" s="40">
        <f t="shared" si="12"/>
        <v>9.425E-2</v>
      </c>
      <c r="R27" s="14">
        <f t="shared" si="13"/>
        <v>326.83991943456232</v>
      </c>
    </row>
    <row r="28" spans="1:18" x14ac:dyDescent="0.3">
      <c r="A28" s="25">
        <v>12</v>
      </c>
      <c r="B28" s="20">
        <v>47299</v>
      </c>
      <c r="C28" s="10">
        <f t="shared" si="2"/>
        <v>2029</v>
      </c>
      <c r="D28" s="37"/>
      <c r="E28" s="34">
        <f t="shared" si="3"/>
        <v>556.56989841949155</v>
      </c>
      <c r="F28" s="34">
        <f t="shared" si="4"/>
        <v>-1256.9538803155776</v>
      </c>
      <c r="G28" s="35">
        <f t="shared" si="5"/>
        <v>102756.65814448496</v>
      </c>
      <c r="H28" s="35">
        <f t="shared" si="0"/>
        <v>-25637.786207048997</v>
      </c>
      <c r="I28" s="36">
        <f t="shared" si="1"/>
        <v>77118.871937435964</v>
      </c>
      <c r="J28" s="16"/>
      <c r="K28" s="16">
        <f t="shared" si="6"/>
        <v>1256.9538803155776</v>
      </c>
      <c r="L28" s="16">
        <f t="shared" si="7"/>
        <v>700.38398189608608</v>
      </c>
      <c r="M28" s="16">
        <f t="shared" si="8"/>
        <v>556.56989841949155</v>
      </c>
      <c r="N28" s="16">
        <f t="shared" si="9"/>
        <v>77644.510115848971</v>
      </c>
      <c r="O28" s="39">
        <f t="shared" si="10"/>
        <v>8.6018171420861336E-2</v>
      </c>
      <c r="P28" s="14">
        <f t="shared" si="11"/>
        <v>41335.236520573853</v>
      </c>
      <c r="Q28" s="40">
        <f t="shared" si="12"/>
        <v>9.425E-2</v>
      </c>
      <c r="R28" s="14">
        <f t="shared" si="13"/>
        <v>324.65383683867384</v>
      </c>
    </row>
    <row r="29" spans="1:18" x14ac:dyDescent="0.3">
      <c r="A29" s="25">
        <v>13</v>
      </c>
      <c r="B29" s="20">
        <v>47330</v>
      </c>
      <c r="C29" s="10">
        <f t="shared" si="2"/>
        <v>2029</v>
      </c>
      <c r="D29" s="34"/>
      <c r="E29" s="34">
        <f t="shared" si="3"/>
        <v>552.80202884148491</v>
      </c>
      <c r="F29" s="34">
        <f t="shared" si="4"/>
        <v>-1256.9538803155776</v>
      </c>
      <c r="G29" s="35">
        <f t="shared" si="5"/>
        <v>102052.50629301087</v>
      </c>
      <c r="H29" s="35">
        <f t="shared" si="0"/>
        <v>-25462.100320106212</v>
      </c>
      <c r="I29" s="36">
        <f t="shared" si="1"/>
        <v>76590.405972904657</v>
      </c>
      <c r="K29" s="16">
        <f t="shared" si="6"/>
        <v>1256.9538803155776</v>
      </c>
      <c r="L29" s="16">
        <f t="shared" si="7"/>
        <v>704.15185147409272</v>
      </c>
      <c r="M29" s="16">
        <f t="shared" si="8"/>
        <v>552.80202884148491</v>
      </c>
      <c r="N29" s="16">
        <f t="shared" si="9"/>
        <v>77118.871937435964</v>
      </c>
      <c r="O29" s="39">
        <f t="shared" si="10"/>
        <v>8.6018171420861322E-2</v>
      </c>
      <c r="P29" s="14">
        <f t="shared" si="11"/>
        <v>41055.405037362398</v>
      </c>
      <c r="Q29" s="40">
        <f t="shared" si="12"/>
        <v>9.425E-2</v>
      </c>
      <c r="R29" s="14">
        <f t="shared" si="13"/>
        <v>322.45599373095052</v>
      </c>
    </row>
    <row r="30" spans="1:18" x14ac:dyDescent="0.3">
      <c r="A30" s="25">
        <v>14</v>
      </c>
      <c r="B30" s="20">
        <v>47361</v>
      </c>
      <c r="C30" s="10">
        <f t="shared" si="2"/>
        <v>2029</v>
      </c>
      <c r="D30" s="34"/>
      <c r="E30" s="34">
        <f t="shared" si="3"/>
        <v>549.01388918088946</v>
      </c>
      <c r="F30" s="34">
        <f t="shared" si="4"/>
        <v>-1256.9538803155776</v>
      </c>
      <c r="G30" s="35">
        <f t="shared" si="5"/>
        <v>101344.56630187618</v>
      </c>
      <c r="H30" s="35">
        <f t="shared" si="0"/>
        <v>-25285.469292318106</v>
      </c>
      <c r="I30" s="36">
        <f t="shared" si="1"/>
        <v>76059.097009558085</v>
      </c>
      <c r="K30" s="16">
        <f t="shared" si="6"/>
        <v>1256.9538803155776</v>
      </c>
      <c r="L30" s="16">
        <f t="shared" si="7"/>
        <v>707.93999113468817</v>
      </c>
      <c r="M30" s="16">
        <f t="shared" si="8"/>
        <v>549.01388918088946</v>
      </c>
      <c r="N30" s="16">
        <f t="shared" si="9"/>
        <v>76590.405972904657</v>
      </c>
      <c r="O30" s="39">
        <f t="shared" si="10"/>
        <v>8.6018171420861322E-2</v>
      </c>
      <c r="P30" s="14">
        <f t="shared" si="11"/>
        <v>40774.068139178838</v>
      </c>
      <c r="Q30" s="40">
        <f t="shared" si="12"/>
        <v>9.425E-2</v>
      </c>
      <c r="R30" s="14">
        <f t="shared" si="13"/>
        <v>320.24632684313377</v>
      </c>
    </row>
    <row r="31" spans="1:18" x14ac:dyDescent="0.3">
      <c r="A31" s="25">
        <v>15</v>
      </c>
      <c r="B31" s="20">
        <v>47391</v>
      </c>
      <c r="C31" s="10">
        <f t="shared" si="2"/>
        <v>2029</v>
      </c>
      <c r="D31" s="34"/>
      <c r="E31" s="34">
        <f t="shared" si="3"/>
        <v>545.2053703903407</v>
      </c>
      <c r="F31" s="34">
        <f t="shared" si="4"/>
        <v>-1256.9538803155776</v>
      </c>
      <c r="G31" s="35">
        <f t="shared" si="5"/>
        <v>100632.81779195095</v>
      </c>
      <c r="H31" s="35">
        <f t="shared" si="0"/>
        <v>-25107.888039091762</v>
      </c>
      <c r="I31" s="36">
        <f t="shared" si="1"/>
        <v>75524.929752859185</v>
      </c>
      <c r="K31" s="16">
        <f t="shared" si="6"/>
        <v>1256.9538803155776</v>
      </c>
      <c r="L31" s="16">
        <f t="shared" si="7"/>
        <v>711.74850992523693</v>
      </c>
      <c r="M31" s="16">
        <f t="shared" si="8"/>
        <v>545.2053703903407</v>
      </c>
      <c r="N31" s="16">
        <f t="shared" si="9"/>
        <v>76059.097009558085</v>
      </c>
      <c r="O31" s="39">
        <f t="shared" si="10"/>
        <v>8.6018171420861322E-2</v>
      </c>
      <c r="P31" s="14">
        <f t="shared" si="11"/>
        <v>40491.217727312454</v>
      </c>
      <c r="Q31" s="40">
        <f t="shared" si="12"/>
        <v>9.425E-2</v>
      </c>
      <c r="R31" s="14">
        <f t="shared" si="13"/>
        <v>318.02477256659989</v>
      </c>
    </row>
    <row r="32" spans="1:18" x14ac:dyDescent="0.3">
      <c r="A32" s="25">
        <v>16</v>
      </c>
      <c r="B32" s="20">
        <v>47422</v>
      </c>
      <c r="C32" s="10">
        <f t="shared" si="2"/>
        <v>2029</v>
      </c>
      <c r="D32" s="34"/>
      <c r="E32" s="34">
        <f t="shared" si="3"/>
        <v>541.37636283582924</v>
      </c>
      <c r="F32" s="34">
        <f t="shared" si="4"/>
        <v>-1256.9538803155776</v>
      </c>
      <c r="G32" s="35">
        <f t="shared" si="5"/>
        <v>99917.240274471202</v>
      </c>
      <c r="H32" s="35">
        <f t="shared" si="0"/>
        <v>-24929.351448480564</v>
      </c>
      <c r="I32" s="36">
        <f t="shared" si="1"/>
        <v>74987.888825990638</v>
      </c>
      <c r="K32" s="16">
        <f t="shared" si="6"/>
        <v>1256.9538803155776</v>
      </c>
      <c r="L32" s="16">
        <f t="shared" si="7"/>
        <v>715.57751747974839</v>
      </c>
      <c r="M32" s="16">
        <f t="shared" si="8"/>
        <v>541.37636283582924</v>
      </c>
      <c r="N32" s="16">
        <f t="shared" si="9"/>
        <v>75524.929752859185</v>
      </c>
      <c r="O32" s="39">
        <f t="shared" si="10"/>
        <v>8.6018171420861322E-2</v>
      </c>
      <c r="P32" s="14">
        <f t="shared" si="11"/>
        <v>40206.845659483697</v>
      </c>
      <c r="Q32" s="40">
        <f t="shared" si="12"/>
        <v>9.425E-2</v>
      </c>
      <c r="R32" s="14">
        <f t="shared" si="13"/>
        <v>315.79126695052821</v>
      </c>
    </row>
    <row r="33" spans="1:18" x14ac:dyDescent="0.3">
      <c r="A33" s="25">
        <v>17</v>
      </c>
      <c r="B33" s="20">
        <v>47452</v>
      </c>
      <c r="C33" s="10">
        <f t="shared" si="2"/>
        <v>2029</v>
      </c>
      <c r="D33" s="34"/>
      <c r="E33" s="34">
        <f t="shared" si="3"/>
        <v>537.52675629354621</v>
      </c>
      <c r="F33" s="34">
        <f t="shared" si="4"/>
        <v>-1256.9538803155776</v>
      </c>
      <c r="G33" s="35">
        <f t="shared" si="5"/>
        <v>99197.813150449176</v>
      </c>
      <c r="H33" s="35">
        <f t="shared" si="0"/>
        <v>-24749.854381037068</v>
      </c>
      <c r="I33" s="36">
        <f t="shared" si="1"/>
        <v>74447.9587694121</v>
      </c>
      <c r="K33" s="16">
        <f t="shared" si="6"/>
        <v>1256.9538803155776</v>
      </c>
      <c r="L33" s="16">
        <f t="shared" si="7"/>
        <v>719.42712402203142</v>
      </c>
      <c r="M33" s="16">
        <f t="shared" si="8"/>
        <v>537.52675629354621</v>
      </c>
      <c r="N33" s="16">
        <f t="shared" si="9"/>
        <v>74987.888825990638</v>
      </c>
      <c r="O33" s="39">
        <f t="shared" si="10"/>
        <v>8.6018171420861322E-2</v>
      </c>
      <c r="P33" s="14">
        <f t="shared" si="11"/>
        <v>39920.943749609862</v>
      </c>
      <c r="Q33" s="40">
        <f t="shared" si="12"/>
        <v>9.425E-2</v>
      </c>
      <c r="R33" s="14">
        <f t="shared" si="13"/>
        <v>313.54574570006076</v>
      </c>
    </row>
    <row r="34" spans="1:18" x14ac:dyDescent="0.3">
      <c r="A34" s="25">
        <v>18</v>
      </c>
      <c r="B34" s="20">
        <v>47483</v>
      </c>
      <c r="C34" s="10">
        <f t="shared" si="2"/>
        <v>2029</v>
      </c>
      <c r="D34" s="34"/>
      <c r="E34" s="34">
        <f t="shared" si="3"/>
        <v>533.65643994670882</v>
      </c>
      <c r="F34" s="34">
        <f t="shared" si="4"/>
        <v>-1256.9538803155776</v>
      </c>
      <c r="G34" s="35">
        <f t="shared" si="5"/>
        <v>98474.515710080304</v>
      </c>
      <c r="H34" s="35">
        <f t="shared" si="0"/>
        <v>-24569.391669665038</v>
      </c>
      <c r="I34" s="36">
        <f t="shared" si="1"/>
        <v>73905.124040415263</v>
      </c>
      <c r="K34" s="16">
        <f t="shared" si="6"/>
        <v>1256.9538803155776</v>
      </c>
      <c r="L34" s="16">
        <f t="shared" si="7"/>
        <v>723.29744036886882</v>
      </c>
      <c r="M34" s="16">
        <f t="shared" si="8"/>
        <v>533.65643994670882</v>
      </c>
      <c r="N34" s="16">
        <f t="shared" si="9"/>
        <v>74447.9587694121</v>
      </c>
      <c r="O34" s="39">
        <f t="shared" si="10"/>
        <v>8.6018171420861322E-2</v>
      </c>
      <c r="P34" s="14">
        <f t="shared" si="11"/>
        <v>39633.503767569389</v>
      </c>
      <c r="Q34" s="40">
        <f t="shared" si="12"/>
        <v>9.425E-2</v>
      </c>
      <c r="R34" s="14">
        <f t="shared" si="13"/>
        <v>311.28814417445125</v>
      </c>
    </row>
    <row r="35" spans="1:18" x14ac:dyDescent="0.3">
      <c r="A35" s="25">
        <v>19</v>
      </c>
      <c r="B35" s="20">
        <v>47514</v>
      </c>
      <c r="C35" s="10">
        <f t="shared" si="2"/>
        <v>2030</v>
      </c>
      <c r="D35" s="34"/>
      <c r="E35" s="34">
        <f t="shared" si="3"/>
        <v>529.7653023823716</v>
      </c>
      <c r="F35" s="34">
        <f t="shared" si="4"/>
        <v>-1256.9538803155776</v>
      </c>
      <c r="G35" s="35">
        <f t="shared" si="5"/>
        <v>97747.327132147097</v>
      </c>
      <c r="H35" s="35">
        <f t="shared" si="0"/>
        <v>-24387.958119470699</v>
      </c>
      <c r="I35" s="36">
        <f t="shared" si="1"/>
        <v>73359.369012676398</v>
      </c>
      <c r="K35" s="16">
        <f t="shared" si="6"/>
        <v>1256.9538803155776</v>
      </c>
      <c r="L35" s="16">
        <f t="shared" si="7"/>
        <v>727.18857793320603</v>
      </c>
      <c r="M35" s="16">
        <f t="shared" si="8"/>
        <v>529.7653023823716</v>
      </c>
      <c r="N35" s="16">
        <f t="shared" si="9"/>
        <v>73905.124040415263</v>
      </c>
      <c r="O35" s="39">
        <f t="shared" si="10"/>
        <v>8.6018171420861322E-2</v>
      </c>
      <c r="P35" s="14">
        <f t="shared" si="11"/>
        <v>39344.517438964998</v>
      </c>
      <c r="Q35" s="40">
        <f t="shared" si="12"/>
        <v>9.425E-2</v>
      </c>
      <c r="R35" s="14">
        <f t="shared" si="13"/>
        <v>309.01839738520425</v>
      </c>
    </row>
    <row r="36" spans="1:18" x14ac:dyDescent="0.3">
      <c r="A36" s="25">
        <v>20</v>
      </c>
      <c r="B36" s="20">
        <v>47542</v>
      </c>
      <c r="C36" s="10">
        <f t="shared" si="2"/>
        <v>2030</v>
      </c>
      <c r="D36" s="34"/>
      <c r="E36" s="34">
        <f t="shared" si="3"/>
        <v>525.85323158821836</v>
      </c>
      <c r="F36" s="34">
        <f t="shared" si="4"/>
        <v>-1256.9538803155776</v>
      </c>
      <c r="G36" s="35">
        <f t="shared" si="5"/>
        <v>97016.226483419741</v>
      </c>
      <c r="H36" s="35">
        <f t="shared" si="0"/>
        <v>-24205.548507613225</v>
      </c>
      <c r="I36" s="36">
        <f t="shared" si="1"/>
        <v>72810.677975806524</v>
      </c>
      <c r="K36" s="16">
        <f t="shared" si="6"/>
        <v>1256.9538803155776</v>
      </c>
      <c r="L36" s="16">
        <f t="shared" si="7"/>
        <v>731.10064872735927</v>
      </c>
      <c r="M36" s="16">
        <f t="shared" si="8"/>
        <v>525.85323158821836</v>
      </c>
      <c r="N36" s="16">
        <f t="shared" si="9"/>
        <v>73359.369012676398</v>
      </c>
      <c r="O36" s="39">
        <f t="shared" si="10"/>
        <v>8.6018171420861322E-2</v>
      </c>
      <c r="P36" s="14">
        <f t="shared" si="11"/>
        <v>39053.976444885448</v>
      </c>
      <c r="Q36" s="40">
        <f t="shared" si="12"/>
        <v>9.425E-2</v>
      </c>
      <c r="R36" s="14">
        <f t="shared" si="13"/>
        <v>306.73643999420443</v>
      </c>
    </row>
    <row r="37" spans="1:18" x14ac:dyDescent="0.3">
      <c r="A37" s="25">
        <v>21</v>
      </c>
      <c r="B37" s="20">
        <v>47573</v>
      </c>
      <c r="C37" s="10">
        <f t="shared" si="2"/>
        <v>2030</v>
      </c>
      <c r="D37" s="34"/>
      <c r="E37" s="34">
        <f t="shared" si="3"/>
        <v>521.9201149493382</v>
      </c>
      <c r="F37" s="34">
        <f t="shared" si="4"/>
        <v>-1256.9538803155776</v>
      </c>
      <c r="G37" s="35">
        <f t="shared" si="5"/>
        <v>96281.192718053499</v>
      </c>
      <c r="H37" s="35">
        <f t="shared" si="0"/>
        <v>-24022.157583154349</v>
      </c>
      <c r="I37" s="36">
        <f t="shared" si="1"/>
        <v>72259.035134899153</v>
      </c>
      <c r="K37" s="16">
        <f t="shared" si="6"/>
        <v>1256.9538803155776</v>
      </c>
      <c r="L37" s="16">
        <f t="shared" si="7"/>
        <v>735.03376536623944</v>
      </c>
      <c r="M37" s="16">
        <f t="shared" si="8"/>
        <v>521.9201149493382</v>
      </c>
      <c r="N37" s="16">
        <f t="shared" si="9"/>
        <v>72810.677975806524</v>
      </c>
      <c r="O37" s="39">
        <f t="shared" si="10"/>
        <v>8.6018171420861336E-2</v>
      </c>
      <c r="P37" s="14">
        <f t="shared" si="11"/>
        <v>38761.872421666092</v>
      </c>
      <c r="Q37" s="40">
        <f t="shared" si="12"/>
        <v>9.425E-2</v>
      </c>
      <c r="R37" s="14">
        <f t="shared" si="13"/>
        <v>304.44220631183578</v>
      </c>
    </row>
    <row r="38" spans="1:18" x14ac:dyDescent="0.3">
      <c r="A38" s="25">
        <v>22</v>
      </c>
      <c r="B38" s="20">
        <v>47603</v>
      </c>
      <c r="C38" s="10">
        <f t="shared" si="2"/>
        <v>2030</v>
      </c>
      <c r="D38" s="34"/>
      <c r="E38" s="34">
        <f t="shared" si="3"/>
        <v>517.96583924498304</v>
      </c>
      <c r="F38" s="34">
        <f t="shared" si="4"/>
        <v>-1256.9538803155776</v>
      </c>
      <c r="G38" s="35">
        <f t="shared" si="5"/>
        <v>95542.204676982903</v>
      </c>
      <c r="H38" s="35">
        <f t="shared" si="0"/>
        <v>-23837.780066907235</v>
      </c>
      <c r="I38" s="36">
        <f t="shared" si="1"/>
        <v>71704.424610075672</v>
      </c>
      <c r="K38" s="16">
        <f t="shared" si="6"/>
        <v>1256.9538803155776</v>
      </c>
      <c r="L38" s="16">
        <f t="shared" si="7"/>
        <v>738.98804107059459</v>
      </c>
      <c r="M38" s="16">
        <f t="shared" si="8"/>
        <v>517.96583924498304</v>
      </c>
      <c r="N38" s="16">
        <f t="shared" si="9"/>
        <v>72259.035134899153</v>
      </c>
      <c r="O38" s="39">
        <f t="shared" si="10"/>
        <v>8.6018171420861322E-2</v>
      </c>
      <c r="P38" s="14">
        <f t="shared" si="11"/>
        <v>38468.196960648114</v>
      </c>
      <c r="Q38" s="40">
        <f t="shared" si="12"/>
        <v>9.425E-2</v>
      </c>
      <c r="R38" s="14">
        <f t="shared" si="13"/>
        <v>302.13563029509038</v>
      </c>
    </row>
    <row r="39" spans="1:18" x14ac:dyDescent="0.3">
      <c r="A39" s="25">
        <v>23</v>
      </c>
      <c r="B39" s="20">
        <v>47634</v>
      </c>
      <c r="C39" s="10">
        <f t="shared" si="2"/>
        <v>2030</v>
      </c>
      <c r="D39" s="34"/>
      <c r="E39" s="34">
        <f t="shared" si="3"/>
        <v>513.99029064530976</v>
      </c>
      <c r="F39" s="34">
        <f t="shared" si="4"/>
        <v>-1256.9538803155776</v>
      </c>
      <c r="G39" s="35">
        <f t="shared" si="5"/>
        <v>94799.241087312635</v>
      </c>
      <c r="H39" s="35">
        <f t="shared" si="0"/>
        <v>-23652.410651284503</v>
      </c>
      <c r="I39" s="36">
        <f t="shared" si="1"/>
        <v>71146.830436028133</v>
      </c>
      <c r="K39" s="16">
        <f t="shared" si="6"/>
        <v>1256.9538803155776</v>
      </c>
      <c r="L39" s="16">
        <f t="shared" si="7"/>
        <v>742.96358967026788</v>
      </c>
      <c r="M39" s="16">
        <f t="shared" si="8"/>
        <v>513.99029064530976</v>
      </c>
      <c r="N39" s="16">
        <f t="shared" si="9"/>
        <v>71704.424610075672</v>
      </c>
      <c r="O39" s="39">
        <f t="shared" si="10"/>
        <v>8.6018171420861336E-2</v>
      </c>
      <c r="P39" s="14">
        <f t="shared" si="11"/>
        <v>38172.94160793646</v>
      </c>
      <c r="Q39" s="40">
        <f t="shared" si="12"/>
        <v>9.425E-2</v>
      </c>
      <c r="R39" s="14">
        <f t="shared" si="13"/>
        <v>299.8166455456676</v>
      </c>
    </row>
    <row r="40" spans="1:18" x14ac:dyDescent="0.3">
      <c r="A40" s="25">
        <v>24</v>
      </c>
      <c r="B40" s="20">
        <v>47664</v>
      </c>
      <c r="C40" s="10">
        <f t="shared" si="2"/>
        <v>2030</v>
      </c>
      <c r="D40" s="34"/>
      <c r="E40" s="34">
        <f t="shared" si="3"/>
        <v>509.99335470810183</v>
      </c>
      <c r="F40" s="34">
        <f t="shared" si="4"/>
        <v>-1256.9538803155776</v>
      </c>
      <c r="G40" s="35">
        <f t="shared" si="5"/>
        <v>94052.280561705164</v>
      </c>
      <c r="H40" s="35">
        <f t="shared" si="0"/>
        <v>-23466.044000145437</v>
      </c>
      <c r="I40" s="36">
        <f t="shared" si="1"/>
        <v>70586.236561559723</v>
      </c>
      <c r="J40" s="16"/>
      <c r="K40" s="16">
        <f t="shared" si="6"/>
        <v>1256.9538803155776</v>
      </c>
      <c r="L40" s="16">
        <f t="shared" si="7"/>
        <v>746.9605256074758</v>
      </c>
      <c r="M40" s="16">
        <f t="shared" si="8"/>
        <v>509.99335470810183</v>
      </c>
      <c r="N40" s="16">
        <f t="shared" si="9"/>
        <v>71146.830436028133</v>
      </c>
      <c r="O40" s="39">
        <f t="shared" si="10"/>
        <v>8.6018171420861322E-2</v>
      </c>
      <c r="P40" s="14">
        <f t="shared" si="11"/>
        <v>37876.097864156509</v>
      </c>
      <c r="Q40" s="40">
        <f t="shared" si="12"/>
        <v>9.425E-2</v>
      </c>
      <c r="R40" s="14">
        <f t="shared" si="13"/>
        <v>297.48518530806257</v>
      </c>
    </row>
    <row r="41" spans="1:18" x14ac:dyDescent="0.3">
      <c r="A41" s="25">
        <v>25</v>
      </c>
      <c r="B41" s="20">
        <v>47695</v>
      </c>
      <c r="C41" s="10">
        <f t="shared" si="2"/>
        <v>2030</v>
      </c>
      <c r="D41" s="34"/>
      <c r="E41" s="34">
        <f t="shared" si="3"/>
        <v>505.97491637547614</v>
      </c>
      <c r="F41" s="34">
        <f t="shared" si="4"/>
        <v>-1256.9538803155776</v>
      </c>
      <c r="G41" s="35">
        <f t="shared" si="5"/>
        <v>93301.301597765065</v>
      </c>
      <c r="H41" s="35">
        <f t="shared" si="0"/>
        <v>-23278.674748642385</v>
      </c>
      <c r="I41" s="36">
        <f t="shared" si="1"/>
        <v>70022.62684912268</v>
      </c>
      <c r="J41" s="42"/>
      <c r="K41" s="16">
        <f t="shared" si="6"/>
        <v>1256.9538803155776</v>
      </c>
      <c r="L41" s="16">
        <f t="shared" si="7"/>
        <v>750.97896394010149</v>
      </c>
      <c r="M41" s="16">
        <f t="shared" si="8"/>
        <v>505.97491637547614</v>
      </c>
      <c r="N41" s="16">
        <f t="shared" si="9"/>
        <v>70586.236561559723</v>
      </c>
      <c r="O41" s="39">
        <f t="shared" si="10"/>
        <v>8.6018171420861322E-2</v>
      </c>
      <c r="P41" s="14">
        <f t="shared" si="11"/>
        <v>37577.657184209369</v>
      </c>
      <c r="Q41" s="40">
        <f t="shared" si="12"/>
        <v>9.425E-2</v>
      </c>
      <c r="R41" s="14">
        <f t="shared" si="13"/>
        <v>295.14118246764446</v>
      </c>
    </row>
    <row r="42" spans="1:18" x14ac:dyDescent="0.3">
      <c r="A42" s="25">
        <v>26</v>
      </c>
      <c r="B42" s="20">
        <v>47726</v>
      </c>
      <c r="C42" s="10">
        <f t="shared" si="2"/>
        <v>2030</v>
      </c>
      <c r="D42" s="34"/>
      <c r="E42" s="34">
        <f t="shared" si="3"/>
        <v>501.93485997057013</v>
      </c>
      <c r="F42" s="34">
        <f t="shared" si="4"/>
        <v>-1256.9538803155776</v>
      </c>
      <c r="G42" s="35">
        <f t="shared" si="5"/>
        <v>92546.282577420061</v>
      </c>
      <c r="H42" s="35">
        <f t="shared" si="0"/>
        <v>-23090.297503066304</v>
      </c>
      <c r="I42" s="36">
        <f t="shared" si="1"/>
        <v>69455.985074353754</v>
      </c>
      <c r="J42" s="16"/>
      <c r="K42" s="16">
        <f t="shared" si="6"/>
        <v>1256.9538803155776</v>
      </c>
      <c r="L42" s="16">
        <f t="shared" si="7"/>
        <v>755.01902034500745</v>
      </c>
      <c r="M42" s="16">
        <f t="shared" si="8"/>
        <v>501.93485997057019</v>
      </c>
      <c r="N42" s="16">
        <f t="shared" si="9"/>
        <v>70022.62684912268</v>
      </c>
      <c r="O42" s="39">
        <f t="shared" si="10"/>
        <v>8.6018171420861336E-2</v>
      </c>
      <c r="P42" s="14">
        <f t="shared" si="11"/>
        <v>37277.610977025914</v>
      </c>
      <c r="Q42" s="40">
        <f t="shared" si="12"/>
        <v>9.425E-2</v>
      </c>
      <c r="R42" s="14">
        <f t="shared" si="13"/>
        <v>292.78456954872439</v>
      </c>
    </row>
    <row r="43" spans="1:18" x14ac:dyDescent="0.3">
      <c r="A43" s="25">
        <v>27</v>
      </c>
      <c r="B43" s="20">
        <v>47756</v>
      </c>
      <c r="C43" s="10">
        <f t="shared" si="2"/>
        <v>2030</v>
      </c>
      <c r="D43" s="34"/>
      <c r="E43" s="34">
        <f t="shared" si="3"/>
        <v>497.87306919421223</v>
      </c>
      <c r="F43" s="34">
        <f t="shared" si="4"/>
        <v>-1256.9538803155776</v>
      </c>
      <c r="G43" s="35">
        <f t="shared" si="5"/>
        <v>91787.201766298705</v>
      </c>
      <c r="H43" s="35">
        <f t="shared" si="0"/>
        <v>-22900.906840691528</v>
      </c>
      <c r="I43" s="36">
        <f t="shared" si="1"/>
        <v>68886.294925607173</v>
      </c>
      <c r="K43" s="16">
        <f t="shared" si="6"/>
        <v>1256.9538803155776</v>
      </c>
      <c r="L43" s="16">
        <f t="shared" si="7"/>
        <v>759.0808111213654</v>
      </c>
      <c r="M43" s="16">
        <f t="shared" si="8"/>
        <v>497.87306919421223</v>
      </c>
      <c r="N43" s="16">
        <f t="shared" si="9"/>
        <v>69455.985074353754</v>
      </c>
      <c r="O43" s="39">
        <f t="shared" si="10"/>
        <v>8.6018171420861322E-2</v>
      </c>
      <c r="P43" s="14">
        <f t="shared" si="11"/>
        <v>36975.950605319478</v>
      </c>
      <c r="Q43" s="40">
        <f t="shared" si="12"/>
        <v>9.425E-2</v>
      </c>
      <c r="R43" s="14">
        <f t="shared" si="13"/>
        <v>290.41527871261343</v>
      </c>
    </row>
    <row r="44" spans="1:18" x14ac:dyDescent="0.3">
      <c r="A44" s="25">
        <v>28</v>
      </c>
      <c r="B44" s="20">
        <v>47787</v>
      </c>
      <c r="C44" s="10">
        <f t="shared" si="2"/>
        <v>2030</v>
      </c>
      <c r="D44" s="34"/>
      <c r="E44" s="34">
        <f t="shared" si="3"/>
        <v>493.78942712157396</v>
      </c>
      <c r="F44" s="34">
        <f t="shared" si="4"/>
        <v>-1256.9538803155776</v>
      </c>
      <c r="G44" s="35">
        <f t="shared" si="5"/>
        <v>91024.037313104709</v>
      </c>
      <c r="H44" s="35">
        <f t="shared" si="0"/>
        <v>-22710.497309619626</v>
      </c>
      <c r="I44" s="36">
        <f t="shared" si="1"/>
        <v>68313.540003485075</v>
      </c>
      <c r="K44" s="16">
        <f t="shared" si="6"/>
        <v>1256.9538803155776</v>
      </c>
      <c r="L44" s="16">
        <f t="shared" si="7"/>
        <v>763.16445319400373</v>
      </c>
      <c r="M44" s="16">
        <f t="shared" si="8"/>
        <v>493.78942712157391</v>
      </c>
      <c r="N44" s="16">
        <f t="shared" si="9"/>
        <v>68886.294925607173</v>
      </c>
      <c r="O44" s="39">
        <f t="shared" si="10"/>
        <v>8.6018171420861322E-2</v>
      </c>
      <c r="P44" s="14">
        <f t="shared" si="11"/>
        <v>36672.667385337205</v>
      </c>
      <c r="Q44" s="40">
        <f t="shared" si="12"/>
        <v>9.425E-2</v>
      </c>
      <c r="R44" s="14">
        <f t="shared" si="13"/>
        <v>288.03324175566928</v>
      </c>
    </row>
    <row r="45" spans="1:18" x14ac:dyDescent="0.3">
      <c r="A45" s="25">
        <v>29</v>
      </c>
      <c r="B45" s="20">
        <v>47817</v>
      </c>
      <c r="C45" s="10">
        <f t="shared" si="2"/>
        <v>2030</v>
      </c>
      <c r="D45" s="34"/>
      <c r="E45" s="34">
        <f t="shared" si="3"/>
        <v>489.68381619880392</v>
      </c>
      <c r="F45" s="34">
        <f t="shared" si="4"/>
        <v>-1256.9538803155776</v>
      </c>
      <c r="G45" s="35">
        <f t="shared" si="5"/>
        <v>90256.767248987933</v>
      </c>
      <c r="H45" s="35">
        <f t="shared" si="0"/>
        <v>-22519.063428622489</v>
      </c>
      <c r="I45" s="36">
        <f t="shared" si="1"/>
        <v>67737.703820365452</v>
      </c>
      <c r="K45" s="16">
        <f t="shared" si="6"/>
        <v>1256.9538803155776</v>
      </c>
      <c r="L45" s="16">
        <f t="shared" si="7"/>
        <v>767.27006411677371</v>
      </c>
      <c r="M45" s="16">
        <f t="shared" si="8"/>
        <v>489.68381619880392</v>
      </c>
      <c r="N45" s="16">
        <f t="shared" si="9"/>
        <v>68313.540003485075</v>
      </c>
      <c r="O45" s="39">
        <f t="shared" si="10"/>
        <v>8.6018171420861322E-2</v>
      </c>
      <c r="P45" s="14">
        <f t="shared" si="11"/>
        <v>36367.752586610084</v>
      </c>
      <c r="Q45" s="40">
        <f t="shared" si="12"/>
        <v>9.425E-2</v>
      </c>
      <c r="R45" s="14">
        <f t="shared" si="13"/>
        <v>285.63839010733335</v>
      </c>
    </row>
    <row r="46" spans="1:18" x14ac:dyDescent="0.3">
      <c r="A46" s="25">
        <v>30</v>
      </c>
      <c r="B46" s="20">
        <v>47848</v>
      </c>
      <c r="C46" s="10">
        <f t="shared" si="2"/>
        <v>2030</v>
      </c>
      <c r="D46" s="34"/>
      <c r="E46" s="34">
        <f t="shared" si="3"/>
        <v>485.55611823964404</v>
      </c>
      <c r="F46" s="34">
        <f t="shared" si="4"/>
        <v>-1256.9538803155776</v>
      </c>
      <c r="G46" s="35">
        <f t="shared" si="5"/>
        <v>89485.369486912008</v>
      </c>
      <c r="H46" s="35">
        <f t="shared" si="0"/>
        <v>-22326.599686984548</v>
      </c>
      <c r="I46" s="36">
        <f t="shared" si="1"/>
        <v>67158.769799927453</v>
      </c>
      <c r="K46" s="16">
        <f t="shared" si="6"/>
        <v>1256.9538803155776</v>
      </c>
      <c r="L46" s="16">
        <f t="shared" si="7"/>
        <v>771.39776207593354</v>
      </c>
      <c r="M46" s="16">
        <f t="shared" si="8"/>
        <v>485.55611823964409</v>
      </c>
      <c r="N46" s="16">
        <f t="shared" si="9"/>
        <v>67737.703820365452</v>
      </c>
      <c r="O46" s="39">
        <f t="shared" si="10"/>
        <v>8.6018171420861336E-2</v>
      </c>
      <c r="P46" s="14">
        <f t="shared" si="11"/>
        <v>36061.197431701643</v>
      </c>
      <c r="Q46" s="40">
        <f t="shared" si="12"/>
        <v>9.425E-2</v>
      </c>
      <c r="R46" s="14">
        <f t="shared" si="13"/>
        <v>283.23065482815667</v>
      </c>
    </row>
    <row r="47" spans="1:18" x14ac:dyDescent="0.3">
      <c r="A47" s="25">
        <v>31</v>
      </c>
      <c r="B47" s="20">
        <v>47879</v>
      </c>
      <c r="C47" s="10">
        <f t="shared" si="2"/>
        <v>2031</v>
      </c>
      <c r="D47" s="34"/>
      <c r="E47" s="34">
        <f t="shared" si="3"/>
        <v>481.40621442202701</v>
      </c>
      <c r="F47" s="34">
        <f t="shared" si="4"/>
        <v>-1256.9538803155776</v>
      </c>
      <c r="G47" s="35">
        <f t="shared" si="5"/>
        <v>88709.821821018457</v>
      </c>
      <c r="H47" s="35">
        <f t="shared" si="0"/>
        <v>-22133.100544344106</v>
      </c>
      <c r="I47" s="36">
        <f t="shared" si="1"/>
        <v>66576.721276674347</v>
      </c>
      <c r="K47" s="16">
        <f t="shared" si="6"/>
        <v>1256.9538803155776</v>
      </c>
      <c r="L47" s="16">
        <f t="shared" si="7"/>
        <v>775.54766589355063</v>
      </c>
      <c r="M47" s="16">
        <f t="shared" si="8"/>
        <v>481.40621442202701</v>
      </c>
      <c r="N47" s="16">
        <f t="shared" si="9"/>
        <v>67158.769799927453</v>
      </c>
      <c r="O47" s="39">
        <f t="shared" si="10"/>
        <v>8.6018171420861322E-2</v>
      </c>
      <c r="P47" s="14">
        <f t="shared" si="11"/>
        <v>35752.993095955222</v>
      </c>
      <c r="Q47" s="40">
        <f t="shared" si="12"/>
        <v>9.425E-2</v>
      </c>
      <c r="R47" s="14">
        <f t="shared" si="13"/>
        <v>280.80996660781494</v>
      </c>
    </row>
    <row r="48" spans="1:18" x14ac:dyDescent="0.3">
      <c r="A48" s="25">
        <v>32</v>
      </c>
      <c r="B48" s="20">
        <v>47907</v>
      </c>
      <c r="C48" s="10">
        <f t="shared" si="2"/>
        <v>2031</v>
      </c>
      <c r="D48" s="34"/>
      <c r="E48" s="34">
        <f t="shared" si="3"/>
        <v>477.23398528465663</v>
      </c>
      <c r="F48" s="34">
        <f t="shared" si="4"/>
        <v>-1256.9538803155776</v>
      </c>
      <c r="G48" s="35">
        <f t="shared" si="5"/>
        <v>87930.101925987547</v>
      </c>
      <c r="H48" s="35">
        <f t="shared" si="0"/>
        <v>-21938.560430533893</v>
      </c>
      <c r="I48" s="36">
        <f t="shared" si="1"/>
        <v>65991.541495453654</v>
      </c>
      <c r="K48" s="16">
        <f t="shared" si="6"/>
        <v>1256.9538803155776</v>
      </c>
      <c r="L48" s="16">
        <f t="shared" si="7"/>
        <v>779.71989503092095</v>
      </c>
      <c r="M48" s="16">
        <f t="shared" si="8"/>
        <v>477.23398528465668</v>
      </c>
      <c r="N48" s="16">
        <f t="shared" si="9"/>
        <v>66576.721276674347</v>
      </c>
      <c r="O48" s="39">
        <f t="shared" si="10"/>
        <v>8.6018171420861336E-2</v>
      </c>
      <c r="P48" s="14">
        <f t="shared" si="11"/>
        <v>35443.13070724003</v>
      </c>
      <c r="Q48" s="40">
        <f t="shared" si="12"/>
        <v>9.425E-2</v>
      </c>
      <c r="R48" s="14">
        <f t="shared" si="13"/>
        <v>278.37625576311444</v>
      </c>
    </row>
    <row r="49" spans="1:18" x14ac:dyDescent="0.3">
      <c r="A49" s="25">
        <v>33</v>
      </c>
      <c r="B49" s="20">
        <v>47938</v>
      </c>
      <c r="C49" s="10">
        <f t="shared" si="2"/>
        <v>2031</v>
      </c>
      <c r="D49" s="34"/>
      <c r="E49" s="34">
        <f t="shared" si="3"/>
        <v>473.03931072356795</v>
      </c>
      <c r="F49" s="34">
        <f t="shared" si="4"/>
        <v>-1256.9538803155776</v>
      </c>
      <c r="G49" s="35">
        <f t="shared" si="5"/>
        <v>87146.187356395545</v>
      </c>
      <c r="H49" s="35">
        <f t="shared" si="0"/>
        <v>-21742.973745420688</v>
      </c>
      <c r="I49" s="36">
        <f t="shared" si="1"/>
        <v>65403.213610974854</v>
      </c>
      <c r="K49" s="16">
        <f t="shared" si="6"/>
        <v>1256.9538803155776</v>
      </c>
      <c r="L49" s="16">
        <f t="shared" si="7"/>
        <v>783.91456959200968</v>
      </c>
      <c r="M49" s="16">
        <f t="shared" si="8"/>
        <v>473.03931072356795</v>
      </c>
      <c r="N49" s="16">
        <f t="shared" si="9"/>
        <v>65991.541495453654</v>
      </c>
      <c r="O49" s="39">
        <f t="shared" si="10"/>
        <v>8.6018171420861322E-2</v>
      </c>
      <c r="P49" s="14">
        <f t="shared" si="11"/>
        <v>35131.601345695672</v>
      </c>
      <c r="Q49" s="40">
        <f t="shared" si="12"/>
        <v>9.425E-2</v>
      </c>
      <c r="R49" s="14">
        <f t="shared" si="13"/>
        <v>275.92945223598474</v>
      </c>
    </row>
    <row r="50" spans="1:18" x14ac:dyDescent="0.3">
      <c r="A50" s="25">
        <v>34</v>
      </c>
      <c r="B50" s="20">
        <v>47968</v>
      </c>
      <c r="C50" s="10">
        <f t="shared" si="2"/>
        <v>2031</v>
      </c>
      <c r="D50" s="34"/>
      <c r="E50" s="34">
        <f t="shared" si="3"/>
        <v>468.82206998867048</v>
      </c>
      <c r="F50" s="34">
        <f t="shared" si="4"/>
        <v>-1256.9538803155776</v>
      </c>
      <c r="G50" s="35">
        <f t="shared" si="5"/>
        <v>86358.055546068645</v>
      </c>
      <c r="H50" s="35">
        <f t="shared" si="0"/>
        <v>-21546.334858744125</v>
      </c>
      <c r="I50" s="36">
        <f t="shared" si="1"/>
        <v>64811.720687324516</v>
      </c>
      <c r="K50" s="16">
        <f t="shared" si="6"/>
        <v>1256.9538803155776</v>
      </c>
      <c r="L50" s="16">
        <f t="shared" si="7"/>
        <v>788.13181032690716</v>
      </c>
      <c r="M50" s="16">
        <f t="shared" si="8"/>
        <v>468.82206998867048</v>
      </c>
      <c r="N50" s="16">
        <f t="shared" si="9"/>
        <v>65403.213610974854</v>
      </c>
      <c r="O50" s="39">
        <f t="shared" si="10"/>
        <v>8.6018171420861322E-2</v>
      </c>
      <c r="P50" s="14">
        <f t="shared" si="11"/>
        <v>34818.39604347539</v>
      </c>
      <c r="Q50" s="40">
        <f t="shared" si="12"/>
        <v>9.425E-2</v>
      </c>
      <c r="R50" s="14">
        <f t="shared" si="13"/>
        <v>273.46948559146296</v>
      </c>
    </row>
    <row r="51" spans="1:18" x14ac:dyDescent="0.3">
      <c r="A51" s="25">
        <v>35</v>
      </c>
      <c r="B51" s="20">
        <v>47999</v>
      </c>
      <c r="C51" s="10">
        <f t="shared" si="2"/>
        <v>2031</v>
      </c>
      <c r="D51" s="34"/>
      <c r="E51" s="34">
        <f t="shared" si="3"/>
        <v>464.58214168027206</v>
      </c>
      <c r="F51" s="34">
        <f t="shared" si="4"/>
        <v>-1256.9538803155776</v>
      </c>
      <c r="G51" s="35">
        <f t="shared" si="5"/>
        <v>85565.68380743335</v>
      </c>
      <c r="H51" s="35">
        <f t="shared" si="0"/>
        <v>-21348.63810995462</v>
      </c>
      <c r="I51" s="36">
        <f t="shared" si="1"/>
        <v>64217.04569747873</v>
      </c>
      <c r="K51" s="16">
        <f t="shared" si="6"/>
        <v>1256.9538803155776</v>
      </c>
      <c r="L51" s="16">
        <f t="shared" si="7"/>
        <v>792.37173863530552</v>
      </c>
      <c r="M51" s="16">
        <f t="shared" si="8"/>
        <v>464.58214168027212</v>
      </c>
      <c r="N51" s="16">
        <f t="shared" si="9"/>
        <v>64811.720687324516</v>
      </c>
      <c r="O51" s="39">
        <f t="shared" si="10"/>
        <v>8.6018171420861336E-2</v>
      </c>
      <c r="P51" s="14">
        <f t="shared" si="11"/>
        <v>34503.505784487956</v>
      </c>
      <c r="Q51" s="40">
        <f t="shared" si="12"/>
        <v>9.425E-2</v>
      </c>
      <c r="R51" s="14">
        <f t="shared" si="13"/>
        <v>270.99628501566582</v>
      </c>
    </row>
    <row r="52" spans="1:18" x14ac:dyDescent="0.3">
      <c r="A52" s="25">
        <v>36</v>
      </c>
      <c r="B52" s="20">
        <v>48029</v>
      </c>
      <c r="C52" s="10">
        <f t="shared" si="2"/>
        <v>2031</v>
      </c>
      <c r="D52" s="34"/>
      <c r="E52" s="34">
        <f t="shared" si="3"/>
        <v>460.31940374558422</v>
      </c>
      <c r="F52" s="34">
        <f t="shared" si="4"/>
        <v>-1256.9538803155776</v>
      </c>
      <c r="G52" s="35">
        <f t="shared" si="5"/>
        <v>84769.04933086336</v>
      </c>
      <c r="H52" s="35">
        <f t="shared" si="0"/>
        <v>-21149.877808050409</v>
      </c>
      <c r="I52" s="36">
        <f t="shared" si="1"/>
        <v>63619.171522812947</v>
      </c>
      <c r="J52" s="38"/>
      <c r="K52" s="16">
        <f t="shared" si="6"/>
        <v>1256.9538803155776</v>
      </c>
      <c r="L52" s="16">
        <f t="shared" si="7"/>
        <v>796.63447656999347</v>
      </c>
      <c r="M52" s="16">
        <f t="shared" si="8"/>
        <v>460.31940374558417</v>
      </c>
      <c r="N52" s="16">
        <f t="shared" si="9"/>
        <v>64217.04569747873</v>
      </c>
      <c r="O52" s="39">
        <f t="shared" si="10"/>
        <v>8.6018171420861322E-2</v>
      </c>
      <c r="P52" s="14">
        <f t="shared" si="11"/>
        <v>34186.921504138067</v>
      </c>
      <c r="Q52" s="40">
        <f t="shared" si="12"/>
        <v>9.425E-2</v>
      </c>
      <c r="R52" s="14">
        <f t="shared" si="13"/>
        <v>268.50977931375104</v>
      </c>
    </row>
    <row r="53" spans="1:18" x14ac:dyDescent="0.3">
      <c r="A53" s="25">
        <v>37</v>
      </c>
      <c r="B53" s="20">
        <v>48060</v>
      </c>
      <c r="C53" s="10">
        <f t="shared" si="2"/>
        <v>2031</v>
      </c>
      <c r="D53" s="34"/>
      <c r="E53" s="34">
        <f t="shared" si="3"/>
        <v>456.03373347520863</v>
      </c>
      <c r="F53" s="34">
        <f t="shared" si="4"/>
        <v>-1256.9538803155776</v>
      </c>
      <c r="G53" s="35">
        <f t="shared" si="5"/>
        <v>83968.129184022997</v>
      </c>
      <c r="H53" s="35">
        <f t="shared" si="0"/>
        <v>-20950.048231413737</v>
      </c>
      <c r="I53" s="36">
        <f t="shared" si="1"/>
        <v>63018.080952609263</v>
      </c>
      <c r="K53" s="16">
        <f t="shared" si="6"/>
        <v>1256.9538803155776</v>
      </c>
      <c r="L53" s="16">
        <f t="shared" si="7"/>
        <v>800.92014684036894</v>
      </c>
      <c r="M53" s="16">
        <f t="shared" si="8"/>
        <v>456.03373347520869</v>
      </c>
      <c r="N53" s="16">
        <f t="shared" si="9"/>
        <v>63619.171522812947</v>
      </c>
      <c r="O53" s="39">
        <f t="shared" si="10"/>
        <v>8.6018171420861336E-2</v>
      </c>
      <c r="P53" s="14">
        <f t="shared" si="11"/>
        <v>33868.634089065454</v>
      </c>
      <c r="Q53" s="40">
        <f t="shared" si="12"/>
        <v>9.425E-2</v>
      </c>
      <c r="R53" s="14">
        <f t="shared" si="13"/>
        <v>266.00989690786827</v>
      </c>
    </row>
    <row r="54" spans="1:18" x14ac:dyDescent="0.3">
      <c r="A54" s="25">
        <v>38</v>
      </c>
      <c r="B54" s="20">
        <v>48091</v>
      </c>
      <c r="C54" s="10">
        <f t="shared" si="2"/>
        <v>2031</v>
      </c>
      <c r="D54" s="34"/>
      <c r="E54" s="34">
        <f t="shared" si="3"/>
        <v>451.72500749960494</v>
      </c>
      <c r="F54" s="34">
        <f t="shared" si="4"/>
        <v>-1256.9538803155776</v>
      </c>
      <c r="G54" s="35">
        <f t="shared" si="5"/>
        <v>83162.900311207035</v>
      </c>
      <c r="H54" s="35">
        <f t="shared" si="0"/>
        <v>-20749.143627646154</v>
      </c>
      <c r="I54" s="36">
        <f t="shared" si="1"/>
        <v>62413.756683560881</v>
      </c>
      <c r="K54" s="16">
        <f t="shared" si="6"/>
        <v>1256.9538803155776</v>
      </c>
      <c r="L54" s="16">
        <f t="shared" si="7"/>
        <v>805.22887281597264</v>
      </c>
      <c r="M54" s="16">
        <f t="shared" si="8"/>
        <v>451.725007499605</v>
      </c>
      <c r="N54" s="16">
        <f t="shared" si="9"/>
        <v>63018.080952609263</v>
      </c>
      <c r="O54" s="39">
        <f t="shared" si="10"/>
        <v>8.6018171420861336E-2</v>
      </c>
      <c r="P54" s="14">
        <f t="shared" si="11"/>
        <v>33548.634376882532</v>
      </c>
      <c r="Q54" s="40">
        <f t="shared" si="12"/>
        <v>9.425E-2</v>
      </c>
      <c r="R54" s="14">
        <f t="shared" si="13"/>
        <v>263.49656583509824</v>
      </c>
    </row>
    <row r="55" spans="1:18" x14ac:dyDescent="0.3">
      <c r="A55" s="25">
        <v>39</v>
      </c>
      <c r="B55" s="20">
        <v>48121</v>
      </c>
      <c r="C55" s="10">
        <f t="shared" si="2"/>
        <v>2031</v>
      </c>
      <c r="D55" s="34"/>
      <c r="E55" s="34">
        <f t="shared" si="3"/>
        <v>447.3931017855391</v>
      </c>
      <c r="F55" s="34">
        <f t="shared" si="4"/>
        <v>-1256.9538803155776</v>
      </c>
      <c r="G55" s="35">
        <f t="shared" si="5"/>
        <v>82353.339532676997</v>
      </c>
      <c r="H55" s="35">
        <f t="shared" si="0"/>
        <v>-20547.158213402912</v>
      </c>
      <c r="I55" s="36">
        <f t="shared" si="1"/>
        <v>61806.181319274081</v>
      </c>
      <c r="K55" s="16">
        <f t="shared" si="6"/>
        <v>1256.9538803155776</v>
      </c>
      <c r="L55" s="16">
        <f t="shared" si="7"/>
        <v>809.56077853003853</v>
      </c>
      <c r="M55" s="16">
        <f t="shared" si="8"/>
        <v>447.3931017855391</v>
      </c>
      <c r="N55" s="16">
        <f t="shared" si="9"/>
        <v>62413.756683560881</v>
      </c>
      <c r="O55" s="39">
        <f t="shared" si="10"/>
        <v>8.6018171420861322E-2</v>
      </c>
      <c r="P55" s="14">
        <f t="shared" si="11"/>
        <v>33226.91315591061</v>
      </c>
      <c r="Q55" s="40">
        <f t="shared" si="12"/>
        <v>9.425E-2</v>
      </c>
      <c r="R55" s="14">
        <f t="shared" si="13"/>
        <v>260.96971374538128</v>
      </c>
    </row>
    <row r="56" spans="1:18" x14ac:dyDescent="0.3">
      <c r="A56" s="25">
        <v>40</v>
      </c>
      <c r="B56" s="20">
        <v>48152</v>
      </c>
      <c r="C56" s="10">
        <f t="shared" si="2"/>
        <v>2031</v>
      </c>
      <c r="D56" s="34"/>
      <c r="E56" s="34">
        <f t="shared" si="3"/>
        <v>443.03789163251292</v>
      </c>
      <c r="F56" s="34">
        <f t="shared" si="4"/>
        <v>-1256.9538803155776</v>
      </c>
      <c r="G56" s="35">
        <f t="shared" si="5"/>
        <v>81539.423543993937</v>
      </c>
      <c r="H56" s="35">
        <f t="shared" si="0"/>
        <v>-20344.086174226486</v>
      </c>
      <c r="I56" s="36">
        <f t="shared" si="1"/>
        <v>61195.337369767454</v>
      </c>
      <c r="K56" s="16">
        <f t="shared" si="6"/>
        <v>1256.9538803155776</v>
      </c>
      <c r="L56" s="16">
        <f t="shared" si="7"/>
        <v>813.91598868306471</v>
      </c>
      <c r="M56" s="16">
        <f t="shared" si="8"/>
        <v>443.03789163251292</v>
      </c>
      <c r="N56" s="16">
        <f t="shared" si="9"/>
        <v>61806.181319274081</v>
      </c>
      <c r="O56" s="39">
        <f t="shared" si="10"/>
        <v>8.6018171420861322E-2</v>
      </c>
      <c r="P56" s="14">
        <f t="shared" si="11"/>
        <v>32903.461164914755</v>
      </c>
      <c r="Q56" s="40">
        <f t="shared" si="12"/>
        <v>9.425E-2</v>
      </c>
      <c r="R56" s="14">
        <f t="shared" si="13"/>
        <v>258.42926789943465</v>
      </c>
    </row>
    <row r="57" spans="1:18" x14ac:dyDescent="0.3">
      <c r="A57" s="25">
        <v>41</v>
      </c>
      <c r="B57" s="20">
        <v>48182</v>
      </c>
      <c r="C57" s="10">
        <f t="shared" si="2"/>
        <v>2031</v>
      </c>
      <c r="D57" s="34"/>
      <c r="E57" s="34">
        <f t="shared" si="3"/>
        <v>438.65925166917481</v>
      </c>
      <c r="F57" s="34">
        <f t="shared" si="4"/>
        <v>-1256.9538803155776</v>
      </c>
      <c r="G57" s="35">
        <f t="shared" si="5"/>
        <v>80721.128915347537</v>
      </c>
      <c r="H57" s="35">
        <f t="shared" si="0"/>
        <v>-20139.92166437921</v>
      </c>
      <c r="I57" s="36">
        <f t="shared" si="1"/>
        <v>60581.207250968328</v>
      </c>
      <c r="K57" s="16">
        <f t="shared" si="6"/>
        <v>1256.9538803155776</v>
      </c>
      <c r="L57" s="16">
        <f t="shared" si="7"/>
        <v>818.29462864640277</v>
      </c>
      <c r="M57" s="16">
        <f t="shared" si="8"/>
        <v>438.65925166917486</v>
      </c>
      <c r="N57" s="16">
        <f t="shared" si="9"/>
        <v>61195.337369767454</v>
      </c>
      <c r="O57" s="39">
        <f t="shared" si="10"/>
        <v>8.6018171420861336E-2</v>
      </c>
      <c r="P57" s="14">
        <f t="shared" si="11"/>
        <v>32578.269092837225</v>
      </c>
      <c r="Q57" s="40">
        <f t="shared" si="12"/>
        <v>9.425E-2</v>
      </c>
      <c r="R57" s="14">
        <f t="shared" si="13"/>
        <v>255.87515516665906</v>
      </c>
    </row>
    <row r="58" spans="1:18" x14ac:dyDescent="0.3">
      <c r="A58" s="25">
        <v>42</v>
      </c>
      <c r="B58" s="20">
        <v>48213</v>
      </c>
      <c r="C58" s="10">
        <f t="shared" si="2"/>
        <v>2031</v>
      </c>
      <c r="D58" s="34"/>
      <c r="E58" s="34">
        <f t="shared" si="3"/>
        <v>434.25705584971007</v>
      </c>
      <c r="F58" s="34">
        <f t="shared" si="4"/>
        <v>-1256.9538803155776</v>
      </c>
      <c r="G58" s="35">
        <f t="shared" si="5"/>
        <v>79898.432090881674</v>
      </c>
      <c r="H58" s="35">
        <f t="shared" si="0"/>
        <v>-19934.658806674979</v>
      </c>
      <c r="I58" s="36">
        <f t="shared" si="1"/>
        <v>59963.773284206691</v>
      </c>
      <c r="K58" s="16">
        <f t="shared" si="6"/>
        <v>1256.9538803155776</v>
      </c>
      <c r="L58" s="16">
        <f t="shared" si="7"/>
        <v>822.69682446586762</v>
      </c>
      <c r="M58" s="16">
        <f t="shared" si="8"/>
        <v>434.25705584971001</v>
      </c>
      <c r="N58" s="16">
        <f t="shared" si="9"/>
        <v>60581.207250968328</v>
      </c>
      <c r="O58" s="39">
        <f t="shared" si="10"/>
        <v>8.6018171420861322E-2</v>
      </c>
      <c r="P58" s="14">
        <f t="shared" si="11"/>
        <v>32251.327578529334</v>
      </c>
      <c r="Q58" s="40">
        <f t="shared" si="12"/>
        <v>9.425E-2</v>
      </c>
      <c r="R58" s="14">
        <f t="shared" si="13"/>
        <v>253.30730202303246</v>
      </c>
    </row>
    <row r="59" spans="1:18" x14ac:dyDescent="0.3">
      <c r="A59" s="25">
        <v>43</v>
      </c>
      <c r="B59" s="20">
        <v>48244</v>
      </c>
      <c r="C59" s="10">
        <f t="shared" si="2"/>
        <v>2032</v>
      </c>
      <c r="D59" s="34"/>
      <c r="E59" s="34">
        <f t="shared" si="3"/>
        <v>429.83117745021298</v>
      </c>
      <c r="F59" s="34">
        <f t="shared" si="4"/>
        <v>-1256.9538803155776</v>
      </c>
      <c r="G59" s="35">
        <f t="shared" si="5"/>
        <v>79071.309388016307</v>
      </c>
      <c r="H59" s="35">
        <f t="shared" si="0"/>
        <v>-19728.291692310067</v>
      </c>
      <c r="I59" s="36">
        <f t="shared" si="1"/>
        <v>59343.017695706236</v>
      </c>
      <c r="K59" s="16">
        <f t="shared" si="6"/>
        <v>1256.9538803155776</v>
      </c>
      <c r="L59" s="16">
        <f t="shared" si="7"/>
        <v>827.12270286536466</v>
      </c>
      <c r="M59" s="16">
        <f t="shared" si="8"/>
        <v>429.83117745021298</v>
      </c>
      <c r="N59" s="16">
        <f t="shared" si="9"/>
        <v>59963.773284206691</v>
      </c>
      <c r="O59" s="39">
        <f t="shared" si="10"/>
        <v>8.6018171420861322E-2</v>
      </c>
      <c r="P59" s="14">
        <f t="shared" si="11"/>
        <v>31922.627210482078</v>
      </c>
      <c r="Q59" s="40">
        <f t="shared" si="12"/>
        <v>9.425E-2</v>
      </c>
      <c r="R59" s="14">
        <f t="shared" si="13"/>
        <v>250.72563454899466</v>
      </c>
    </row>
    <row r="60" spans="1:18" x14ac:dyDescent="0.3">
      <c r="A60" s="25">
        <v>44</v>
      </c>
      <c r="B60" s="20">
        <v>48273</v>
      </c>
      <c r="C60" s="10">
        <f t="shared" si="2"/>
        <v>2032</v>
      </c>
      <c r="D60" s="34"/>
      <c r="E60" s="34">
        <f t="shared" si="3"/>
        <v>425.38148906503886</v>
      </c>
      <c r="F60" s="34">
        <f t="shared" si="4"/>
        <v>-1256.9538803155776</v>
      </c>
      <c r="G60" s="35">
        <f t="shared" si="5"/>
        <v>78239.736996765772</v>
      </c>
      <c r="H60" s="35">
        <f t="shared" si="0"/>
        <v>-19520.81438069306</v>
      </c>
      <c r="I60" s="36">
        <f t="shared" si="1"/>
        <v>58718.922616072712</v>
      </c>
      <c r="K60" s="16">
        <f t="shared" si="6"/>
        <v>1256.9538803155776</v>
      </c>
      <c r="L60" s="16">
        <f t="shared" si="7"/>
        <v>831.57239125053877</v>
      </c>
      <c r="M60" s="16">
        <f t="shared" si="8"/>
        <v>425.38148906503886</v>
      </c>
      <c r="N60" s="16">
        <f t="shared" si="9"/>
        <v>59343.017695706236</v>
      </c>
      <c r="O60" s="39">
        <f t="shared" si="10"/>
        <v>8.6018171420861322E-2</v>
      </c>
      <c r="P60" s="14">
        <f t="shared" si="11"/>
        <v>31592.158526555169</v>
      </c>
      <c r="Q60" s="40">
        <f t="shared" si="12"/>
        <v>9.425E-2</v>
      </c>
      <c r="R60" s="14">
        <f t="shared" si="13"/>
        <v>248.13007842731872</v>
      </c>
    </row>
    <row r="61" spans="1:18" x14ac:dyDescent="0.3">
      <c r="A61" s="25">
        <v>45</v>
      </c>
      <c r="B61" s="20">
        <v>48304</v>
      </c>
      <c r="C61" s="10">
        <f t="shared" si="2"/>
        <v>2032</v>
      </c>
      <c r="D61" s="34"/>
      <c r="E61" s="34">
        <f t="shared" si="3"/>
        <v>420.90786260313615</v>
      </c>
      <c r="F61" s="34">
        <f t="shared" si="4"/>
        <v>-1256.9538803155776</v>
      </c>
      <c r="G61" s="35">
        <f t="shared" si="5"/>
        <v>77403.690979053339</v>
      </c>
      <c r="H61" s="35">
        <f t="shared" si="0"/>
        <v>-19312.220899273809</v>
      </c>
      <c r="I61" s="36">
        <f t="shared" si="1"/>
        <v>58091.47007977953</v>
      </c>
      <c r="K61" s="16">
        <f t="shared" si="6"/>
        <v>1256.9538803155776</v>
      </c>
      <c r="L61" s="16">
        <f t="shared" si="7"/>
        <v>836.04601771244143</v>
      </c>
      <c r="M61" s="16">
        <f t="shared" si="8"/>
        <v>420.90786260313621</v>
      </c>
      <c r="N61" s="16">
        <f t="shared" si="9"/>
        <v>58718.922616072712</v>
      </c>
      <c r="O61" s="39">
        <f t="shared" si="10"/>
        <v>8.601817142086135E-2</v>
      </c>
      <c r="P61" s="14">
        <f t="shared" si="11"/>
        <v>31259.912013704645</v>
      </c>
      <c r="Q61" s="40">
        <f t="shared" si="12"/>
        <v>9.425E-2</v>
      </c>
      <c r="R61" s="14">
        <f t="shared" si="13"/>
        <v>245.52055894097191</v>
      </c>
    </row>
    <row r="62" spans="1:18" x14ac:dyDescent="0.3">
      <c r="A62" s="25">
        <v>46</v>
      </c>
      <c r="B62" s="20">
        <v>48334</v>
      </c>
      <c r="C62" s="10">
        <f t="shared" si="2"/>
        <v>2032</v>
      </c>
      <c r="D62" s="34"/>
      <c r="E62" s="34">
        <f t="shared" si="3"/>
        <v>416.41016928435937</v>
      </c>
      <c r="F62" s="34">
        <f t="shared" si="4"/>
        <v>-1256.9538803155776</v>
      </c>
      <c r="G62" s="35">
        <f t="shared" si="5"/>
        <v>76563.14726802212</v>
      </c>
      <c r="H62" s="35">
        <f t="shared" si="0"/>
        <v>-19102.505243371517</v>
      </c>
      <c r="I62" s="36">
        <f t="shared" si="1"/>
        <v>57460.642024650602</v>
      </c>
      <c r="K62" s="16">
        <f t="shared" si="6"/>
        <v>1256.9538803155776</v>
      </c>
      <c r="L62" s="16">
        <f t="shared" si="7"/>
        <v>840.54371103121821</v>
      </c>
      <c r="M62" s="16">
        <f t="shared" si="8"/>
        <v>416.41016928435943</v>
      </c>
      <c r="N62" s="16">
        <f t="shared" si="9"/>
        <v>58091.47007977953</v>
      </c>
      <c r="O62" s="39">
        <f t="shared" si="10"/>
        <v>8.6018171420861336E-2</v>
      </c>
      <c r="P62" s="14">
        <f t="shared" si="11"/>
        <v>30925.878107709035</v>
      </c>
      <c r="Q62" s="40">
        <f t="shared" si="12"/>
        <v>9.425E-2</v>
      </c>
      <c r="R62" s="14">
        <f t="shared" si="13"/>
        <v>242.89700097096474</v>
      </c>
    </row>
    <row r="63" spans="1:18" x14ac:dyDescent="0.3">
      <c r="A63" s="25">
        <v>47</v>
      </c>
      <c r="B63" s="20">
        <v>48365</v>
      </c>
      <c r="C63" s="10">
        <f t="shared" si="2"/>
        <v>2032</v>
      </c>
      <c r="D63" s="34"/>
      <c r="E63" s="34">
        <f t="shared" si="3"/>
        <v>411.88827963576199</v>
      </c>
      <c r="F63" s="34">
        <f t="shared" si="4"/>
        <v>-1256.9538803155776</v>
      </c>
      <c r="G63" s="35">
        <f t="shared" si="5"/>
        <v>75718.081667342311</v>
      </c>
      <c r="H63" s="35">
        <f t="shared" si="0"/>
        <v>-18891.661376001906</v>
      </c>
      <c r="I63" s="36">
        <f t="shared" si="1"/>
        <v>56826.420291340401</v>
      </c>
      <c r="K63" s="16">
        <f t="shared" si="6"/>
        <v>1256.9538803155776</v>
      </c>
      <c r="L63" s="16">
        <f t="shared" si="7"/>
        <v>845.06560067981559</v>
      </c>
      <c r="M63" s="16">
        <f t="shared" si="8"/>
        <v>411.88827963576205</v>
      </c>
      <c r="N63" s="16">
        <f t="shared" si="9"/>
        <v>57460.642024650602</v>
      </c>
      <c r="O63" s="39">
        <f t="shared" si="10"/>
        <v>8.6018171420861336E-2</v>
      </c>
      <c r="P63" s="14">
        <f t="shared" si="11"/>
        <v>30590.047192894039</v>
      </c>
      <c r="Q63" s="40">
        <f t="shared" si="12"/>
        <v>9.425E-2</v>
      </c>
      <c r="R63" s="14">
        <f t="shared" si="13"/>
        <v>240.25932899418862</v>
      </c>
    </row>
    <row r="64" spans="1:18" x14ac:dyDescent="0.3">
      <c r="A64" s="25">
        <v>48</v>
      </c>
      <c r="B64" s="20">
        <v>48395</v>
      </c>
      <c r="C64" s="10">
        <f t="shared" si="2"/>
        <v>2032</v>
      </c>
      <c r="D64" s="34"/>
      <c r="E64" s="34">
        <f t="shared" si="3"/>
        <v>407.34206348786927</v>
      </c>
      <c r="F64" s="34">
        <f t="shared" si="4"/>
        <v>-1256.9538803155776</v>
      </c>
      <c r="G64" s="35">
        <f t="shared" si="5"/>
        <v>74868.469850514608</v>
      </c>
      <c r="H64" s="35">
        <f t="shared" si="0"/>
        <v>-18679.683227703394</v>
      </c>
      <c r="I64" s="36">
        <f t="shared" si="1"/>
        <v>56188.786622811211</v>
      </c>
      <c r="J64" s="38"/>
      <c r="K64" s="16">
        <f t="shared" si="6"/>
        <v>1256.9538803155776</v>
      </c>
      <c r="L64" s="16">
        <f t="shared" si="7"/>
        <v>849.61181682770837</v>
      </c>
      <c r="M64" s="16">
        <f t="shared" si="8"/>
        <v>407.34206348786927</v>
      </c>
      <c r="N64" s="16">
        <f t="shared" si="9"/>
        <v>56826.420291340401</v>
      </c>
      <c r="O64" s="39">
        <f t="shared" si="10"/>
        <v>8.6018171420861322E-2</v>
      </c>
      <c r="P64" s="14">
        <f t="shared" si="11"/>
        <v>30252.409601855721</v>
      </c>
      <c r="Q64" s="40">
        <f t="shared" si="12"/>
        <v>9.425E-2</v>
      </c>
      <c r="R64" s="14">
        <f t="shared" si="13"/>
        <v>237.60746708124179</v>
      </c>
    </row>
    <row r="65" spans="1:18" x14ac:dyDescent="0.3">
      <c r="A65" s="25">
        <v>49</v>
      </c>
      <c r="B65" s="20">
        <v>48426</v>
      </c>
      <c r="C65" s="10">
        <f t="shared" si="2"/>
        <v>2032</v>
      </c>
      <c r="D65" s="34"/>
      <c r="E65" s="34">
        <f t="shared" si="3"/>
        <v>402.77138997093118</v>
      </c>
      <c r="F65" s="34">
        <f t="shared" si="4"/>
        <v>-1256.9538803155776</v>
      </c>
      <c r="G65" s="35">
        <f t="shared" si="5"/>
        <v>74014.287360169968</v>
      </c>
      <c r="H65" s="35">
        <f t="shared" si="0"/>
        <v>-18466.564696362406</v>
      </c>
      <c r="I65" s="36">
        <f t="shared" si="1"/>
        <v>55547.722663807566</v>
      </c>
      <c r="K65" s="16">
        <f t="shared" si="6"/>
        <v>1256.9538803155776</v>
      </c>
      <c r="L65" s="16">
        <f t="shared" si="7"/>
        <v>854.18249034464645</v>
      </c>
      <c r="M65" s="16">
        <f t="shared" si="8"/>
        <v>402.77138997093118</v>
      </c>
      <c r="N65" s="16">
        <f t="shared" si="9"/>
        <v>56188.786622811211</v>
      </c>
      <c r="O65" s="39">
        <f t="shared" si="10"/>
        <v>8.6018171420861322E-2</v>
      </c>
      <c r="P65" s="14">
        <f t="shared" si="11"/>
        <v>29912.955615182229</v>
      </c>
      <c r="Q65" s="40">
        <f t="shared" si="12"/>
        <v>9.425E-2</v>
      </c>
      <c r="R65" s="14">
        <f t="shared" si="13"/>
        <v>234.94133889424378</v>
      </c>
    </row>
    <row r="66" spans="1:18" x14ac:dyDescent="0.3">
      <c r="A66" s="25">
        <v>50</v>
      </c>
      <c r="B66" s="20">
        <v>48457</v>
      </c>
      <c r="C66" s="10">
        <f t="shared" si="2"/>
        <v>2032</v>
      </c>
      <c r="D66" s="34"/>
      <c r="E66" s="34">
        <f t="shared" si="3"/>
        <v>398.17612751115524</v>
      </c>
      <c r="F66" s="34">
        <f t="shared" si="4"/>
        <v>-1256.9538803155776</v>
      </c>
      <c r="G66" s="35">
        <f t="shared" si="5"/>
        <v>73155.509607365544</v>
      </c>
      <c r="H66" s="35">
        <f t="shared" si="0"/>
        <v>-18252.299647037704</v>
      </c>
      <c r="I66" s="36">
        <f t="shared" si="1"/>
        <v>54903.20996032784</v>
      </c>
      <c r="K66" s="16">
        <f t="shared" si="6"/>
        <v>1256.9538803155776</v>
      </c>
      <c r="L66" s="16">
        <f t="shared" si="7"/>
        <v>858.77775280442233</v>
      </c>
      <c r="M66" s="16">
        <f t="shared" si="8"/>
        <v>398.1761275111553</v>
      </c>
      <c r="N66" s="16">
        <f t="shared" si="9"/>
        <v>55547.722663807566</v>
      </c>
      <c r="O66" s="39">
        <f t="shared" si="10"/>
        <v>8.6018171420861336E-2</v>
      </c>
      <c r="P66" s="14">
        <f t="shared" si="11"/>
        <v>29571.675461173989</v>
      </c>
      <c r="Q66" s="40">
        <f t="shared" si="12"/>
        <v>9.425E-2</v>
      </c>
      <c r="R66" s="14">
        <f t="shared" si="13"/>
        <v>232.26086768463736</v>
      </c>
    </row>
    <row r="67" spans="1:18" x14ac:dyDescent="0.3">
      <c r="A67" s="25">
        <v>51</v>
      </c>
      <c r="B67" s="20">
        <v>48487</v>
      </c>
      <c r="C67" s="10">
        <f t="shared" si="2"/>
        <v>2032</v>
      </c>
      <c r="D67" s="34"/>
      <c r="E67" s="34">
        <f t="shared" si="3"/>
        <v>393.5561438269184</v>
      </c>
      <c r="F67" s="34">
        <f t="shared" si="4"/>
        <v>-1256.9538803155776</v>
      </c>
      <c r="G67" s="35">
        <f t="shared" si="5"/>
        <v>72292.111870876892</v>
      </c>
      <c r="H67" s="35">
        <f t="shared" si="0"/>
        <v>-18036.881911783785</v>
      </c>
      <c r="I67" s="36">
        <f t="shared" si="1"/>
        <v>54255.229959093107</v>
      </c>
      <c r="K67" s="16">
        <f t="shared" si="6"/>
        <v>1256.9538803155776</v>
      </c>
      <c r="L67" s="16">
        <f t="shared" si="7"/>
        <v>863.39773648865923</v>
      </c>
      <c r="M67" s="16">
        <f t="shared" si="8"/>
        <v>393.5561438269184</v>
      </c>
      <c r="N67" s="16">
        <f t="shared" si="9"/>
        <v>54903.20996032784</v>
      </c>
      <c r="O67" s="39">
        <f t="shared" si="10"/>
        <v>8.6018171420861322E-2</v>
      </c>
      <c r="P67" s="14">
        <f t="shared" si="11"/>
        <v>29228.559315562416</v>
      </c>
      <c r="Q67" s="40">
        <f t="shared" si="12"/>
        <v>9.425E-2</v>
      </c>
      <c r="R67" s="14">
        <f t="shared" si="13"/>
        <v>229.56597629097982</v>
      </c>
    </row>
    <row r="68" spans="1:18" x14ac:dyDescent="0.3">
      <c r="A68" s="25">
        <v>52</v>
      </c>
      <c r="B68" s="20">
        <v>48518</v>
      </c>
      <c r="C68" s="10">
        <f t="shared" si="2"/>
        <v>2032</v>
      </c>
      <c r="D68" s="34"/>
      <c r="E68" s="34">
        <f t="shared" si="3"/>
        <v>388.91130592496017</v>
      </c>
      <c r="F68" s="34">
        <f t="shared" si="4"/>
        <v>-1256.9538803155776</v>
      </c>
      <c r="G68" s="35">
        <f t="shared" si="5"/>
        <v>71424.069296486283</v>
      </c>
      <c r="H68" s="35">
        <f t="shared" si="0"/>
        <v>-17820.305289473326</v>
      </c>
      <c r="I68" s="36">
        <f t="shared" si="1"/>
        <v>53603.764007012956</v>
      </c>
      <c r="K68" s="16">
        <f t="shared" si="6"/>
        <v>1256.9538803155776</v>
      </c>
      <c r="L68" s="16">
        <f t="shared" si="7"/>
        <v>868.04257439061746</v>
      </c>
      <c r="M68" s="16">
        <f t="shared" si="8"/>
        <v>388.91130592496017</v>
      </c>
      <c r="N68" s="16">
        <f t="shared" si="9"/>
        <v>54255.229959093107</v>
      </c>
      <c r="O68" s="39">
        <f t="shared" si="10"/>
        <v>8.6018171420861322E-2</v>
      </c>
      <c r="P68" s="14">
        <f t="shared" si="11"/>
        <v>28883.597301227135</v>
      </c>
      <c r="Q68" s="40">
        <f t="shared" si="12"/>
        <v>9.425E-2</v>
      </c>
      <c r="R68" s="14">
        <f t="shared" si="13"/>
        <v>226.85658713672146</v>
      </c>
    </row>
    <row r="69" spans="1:18" x14ac:dyDescent="0.3">
      <c r="A69" s="25">
        <v>53</v>
      </c>
      <c r="B69" s="20">
        <v>48548</v>
      </c>
      <c r="C69" s="10">
        <f t="shared" si="2"/>
        <v>2032</v>
      </c>
      <c r="D69" s="34"/>
      <c r="E69" s="34">
        <f t="shared" si="3"/>
        <v>384.24148009655306</v>
      </c>
      <c r="F69" s="34">
        <f t="shared" si="4"/>
        <v>-1256.9538803155776</v>
      </c>
      <c r="G69" s="35">
        <f t="shared" si="5"/>
        <v>70551.356896267258</v>
      </c>
      <c r="H69" s="35">
        <f t="shared" si="0"/>
        <v>-17602.563545618679</v>
      </c>
      <c r="I69" s="36">
        <f t="shared" si="1"/>
        <v>52948.793350648579</v>
      </c>
      <c r="K69" s="16">
        <f t="shared" si="6"/>
        <v>1256.9538803155776</v>
      </c>
      <c r="L69" s="16">
        <f t="shared" si="7"/>
        <v>872.71240021902463</v>
      </c>
      <c r="M69" s="16">
        <f t="shared" si="8"/>
        <v>384.241480096553</v>
      </c>
      <c r="N69" s="16">
        <f t="shared" si="9"/>
        <v>53603.764007012956</v>
      </c>
      <c r="O69" s="39">
        <f t="shared" si="10"/>
        <v>8.6018171420861322E-2</v>
      </c>
      <c r="P69" s="14">
        <f t="shared" si="11"/>
        <v>28536.779487911608</v>
      </c>
      <c r="Q69" s="40">
        <f t="shared" si="12"/>
        <v>9.425E-2</v>
      </c>
      <c r="R69" s="14">
        <f t="shared" si="13"/>
        <v>224.13262222797243</v>
      </c>
    </row>
    <row r="70" spans="1:18" x14ac:dyDescent="0.3">
      <c r="A70" s="25">
        <v>54</v>
      </c>
      <c r="B70" s="20">
        <v>48579</v>
      </c>
      <c r="C70" s="10">
        <f t="shared" si="2"/>
        <v>2032</v>
      </c>
      <c r="D70" s="34"/>
      <c r="E70" s="34">
        <f t="shared" si="3"/>
        <v>379.54653191365429</v>
      </c>
      <c r="F70" s="34">
        <f t="shared" si="4"/>
        <v>-1256.9538803155776</v>
      </c>
      <c r="G70" s="35">
        <f t="shared" si="5"/>
        <v>69673.949547865341</v>
      </c>
      <c r="H70" s="35">
        <f t="shared" si="0"/>
        <v>-17383.650412192401</v>
      </c>
      <c r="I70" s="36">
        <f t="shared" si="1"/>
        <v>52290.29913567294</v>
      </c>
      <c r="K70" s="16">
        <f t="shared" si="6"/>
        <v>1256.9538803155776</v>
      </c>
      <c r="L70" s="16">
        <f t="shared" si="7"/>
        <v>877.4073484019234</v>
      </c>
      <c r="M70" s="16">
        <f t="shared" si="8"/>
        <v>379.54653191365423</v>
      </c>
      <c r="N70" s="16">
        <f t="shared" si="9"/>
        <v>52948.793350648579</v>
      </c>
      <c r="O70" s="39">
        <f t="shared" si="10"/>
        <v>8.6018171420861309E-2</v>
      </c>
      <c r="P70" s="14">
        <f t="shared" si="11"/>
        <v>28188.095891937312</v>
      </c>
      <c r="Q70" s="40">
        <f t="shared" si="12"/>
        <v>9.425E-2</v>
      </c>
      <c r="R70" s="14">
        <f t="shared" si="13"/>
        <v>221.39400315125764</v>
      </c>
    </row>
    <row r="71" spans="1:18" x14ac:dyDescent="0.3">
      <c r="A71" s="25">
        <v>55</v>
      </c>
      <c r="B71" s="20">
        <v>48610</v>
      </c>
      <c r="C71" s="10">
        <f t="shared" si="2"/>
        <v>2033</v>
      </c>
      <c r="D71" s="34"/>
      <c r="E71" s="34">
        <f t="shared" si="3"/>
        <v>374.82632622503598</v>
      </c>
      <c r="F71" s="34">
        <f t="shared" si="4"/>
        <v>-1256.9538803155776</v>
      </c>
      <c r="G71" s="35">
        <f t="shared" si="5"/>
        <v>68791.821993774807</v>
      </c>
      <c r="H71" s="35">
        <f t="shared" si="0"/>
        <v>-17163.559587446813</v>
      </c>
      <c r="I71" s="36">
        <f t="shared" si="1"/>
        <v>51628.262406327995</v>
      </c>
      <c r="K71" s="16">
        <f t="shared" si="6"/>
        <v>1256.9538803155776</v>
      </c>
      <c r="L71" s="16">
        <f t="shared" si="7"/>
        <v>882.12755409054171</v>
      </c>
      <c r="M71" s="16">
        <f t="shared" si="8"/>
        <v>374.82632622503593</v>
      </c>
      <c r="N71" s="16">
        <f t="shared" si="9"/>
        <v>52290.29913567294</v>
      </c>
      <c r="O71" s="39">
        <f t="shared" si="10"/>
        <v>8.6018171420861322E-2</v>
      </c>
      <c r="P71" s="14">
        <f t="shared" si="11"/>
        <v>27837.536475916324</v>
      </c>
      <c r="Q71" s="40">
        <f t="shared" si="12"/>
        <v>9.425E-2</v>
      </c>
      <c r="R71" s="14">
        <f t="shared" si="13"/>
        <v>218.64065107125944</v>
      </c>
    </row>
    <row r="72" spans="1:18" x14ac:dyDescent="0.3">
      <c r="A72" s="25">
        <v>56</v>
      </c>
      <c r="B72" s="20">
        <v>48638</v>
      </c>
      <c r="C72" s="10">
        <f t="shared" si="2"/>
        <v>2033</v>
      </c>
      <c r="D72" s="34"/>
      <c r="E72" s="34">
        <f t="shared" si="3"/>
        <v>370.08072715239433</v>
      </c>
      <c r="F72" s="34">
        <f t="shared" si="4"/>
        <v>-1256.9538803155776</v>
      </c>
      <c r="G72" s="35">
        <f t="shared" si="5"/>
        <v>67904.948840611629</v>
      </c>
      <c r="H72" s="35">
        <f t="shared" si="0"/>
        <v>-16942.284735732603</v>
      </c>
      <c r="I72" s="36">
        <f t="shared" si="1"/>
        <v>50962.664104879026</v>
      </c>
      <c r="K72" s="16">
        <f t="shared" si="6"/>
        <v>1256.9538803155776</v>
      </c>
      <c r="L72" s="16">
        <f t="shared" si="7"/>
        <v>886.87315316318336</v>
      </c>
      <c r="M72" s="16">
        <f t="shared" si="8"/>
        <v>370.08072715239427</v>
      </c>
      <c r="N72" s="16">
        <f t="shared" si="9"/>
        <v>51628.262406327995</v>
      </c>
      <c r="O72" s="39">
        <f t="shared" si="10"/>
        <v>8.6018171420861322E-2</v>
      </c>
      <c r="P72" s="14">
        <f t="shared" si="11"/>
        <v>27485.091148462394</v>
      </c>
      <c r="Q72" s="40">
        <f t="shared" si="12"/>
        <v>9.425E-2</v>
      </c>
      <c r="R72" s="14">
        <f t="shared" si="13"/>
        <v>215.87248672854841</v>
      </c>
    </row>
    <row r="73" spans="1:18" x14ac:dyDescent="0.3">
      <c r="A73" s="25">
        <v>57</v>
      </c>
      <c r="B73" s="20">
        <v>48669</v>
      </c>
      <c r="C73" s="10">
        <f t="shared" si="2"/>
        <v>2033</v>
      </c>
      <c r="D73" s="34"/>
      <c r="E73" s="34">
        <f t="shared" si="3"/>
        <v>365.30959808643837</v>
      </c>
      <c r="F73" s="34">
        <f t="shared" si="4"/>
        <v>-1256.9538803155776</v>
      </c>
      <c r="G73" s="35">
        <f t="shared" si="5"/>
        <v>67013.304558382501</v>
      </c>
      <c r="H73" s="35">
        <f t="shared" si="0"/>
        <v>-16719.819487316432</v>
      </c>
      <c r="I73" s="36">
        <f t="shared" si="1"/>
        <v>50293.485071066068</v>
      </c>
      <c r="K73" s="16">
        <f t="shared" si="6"/>
        <v>1256.9538803155776</v>
      </c>
      <c r="L73" s="16">
        <f t="shared" si="7"/>
        <v>891.64428222913921</v>
      </c>
      <c r="M73" s="16">
        <f t="shared" si="8"/>
        <v>365.30959808643843</v>
      </c>
      <c r="N73" s="16">
        <f t="shared" si="9"/>
        <v>50962.664104879026</v>
      </c>
      <c r="O73" s="39">
        <f t="shared" si="10"/>
        <v>8.6018171420861336E-2</v>
      </c>
      <c r="P73" s="14">
        <f t="shared" si="11"/>
        <v>27130.749763900429</v>
      </c>
      <c r="Q73" s="40">
        <f t="shared" si="12"/>
        <v>9.425E-2</v>
      </c>
      <c r="R73" s="14">
        <f t="shared" si="13"/>
        <v>213.0894304373013</v>
      </c>
    </row>
    <row r="74" spans="1:18" x14ac:dyDescent="0.3">
      <c r="A74" s="25">
        <v>58</v>
      </c>
      <c r="B74" s="20">
        <v>48699</v>
      </c>
      <c r="C74" s="10">
        <f t="shared" si="2"/>
        <v>2033</v>
      </c>
      <c r="D74" s="34"/>
      <c r="E74" s="34">
        <f t="shared" si="3"/>
        <v>360.51280168295756</v>
      </c>
      <c r="F74" s="34">
        <f t="shared" si="4"/>
        <v>-1256.9538803155776</v>
      </c>
      <c r="G74" s="35">
        <f t="shared" si="5"/>
        <v>66116.863479749882</v>
      </c>
      <c r="H74" s="35">
        <f t="shared" si="0"/>
        <v>-16496.157438197595</v>
      </c>
      <c r="I74" s="36">
        <f t="shared" si="1"/>
        <v>49620.706041552286</v>
      </c>
      <c r="K74" s="16">
        <f t="shared" si="6"/>
        <v>1256.9538803155776</v>
      </c>
      <c r="L74" s="16">
        <f t="shared" si="7"/>
        <v>896.44107863262002</v>
      </c>
      <c r="M74" s="16">
        <f t="shared" si="8"/>
        <v>360.51280168295762</v>
      </c>
      <c r="N74" s="16">
        <f t="shared" si="9"/>
        <v>50293.485071066068</v>
      </c>
      <c r="O74" s="39">
        <f t="shared" si="10"/>
        <v>8.6018171420861336E-2</v>
      </c>
      <c r="P74" s="14">
        <f t="shared" si="11"/>
        <v>26774.502121974467</v>
      </c>
      <c r="Q74" s="40">
        <f t="shared" si="12"/>
        <v>9.425E-2</v>
      </c>
      <c r="R74" s="14">
        <f t="shared" si="13"/>
        <v>210.2914020830078</v>
      </c>
    </row>
    <row r="75" spans="1:18" x14ac:dyDescent="0.3">
      <c r="A75" s="25">
        <v>59</v>
      </c>
      <c r="B75" s="20">
        <v>48730</v>
      </c>
      <c r="C75" s="10">
        <f t="shared" si="2"/>
        <v>2033</v>
      </c>
      <c r="D75" s="34"/>
      <c r="E75" s="34">
        <f t="shared" si="3"/>
        <v>355.6901998588678</v>
      </c>
      <c r="F75" s="34">
        <f t="shared" si="4"/>
        <v>-1256.9538803155776</v>
      </c>
      <c r="G75" s="35">
        <f t="shared" si="5"/>
        <v>65215.599799293173</v>
      </c>
      <c r="H75" s="35">
        <f t="shared" si="0"/>
        <v>-16271.292149923647</v>
      </c>
      <c r="I75" s="36">
        <f t="shared" si="1"/>
        <v>48944.307649369526</v>
      </c>
      <c r="K75" s="16">
        <f t="shared" si="6"/>
        <v>1256.9538803155776</v>
      </c>
      <c r="L75" s="16">
        <f t="shared" si="7"/>
        <v>901.26368045670984</v>
      </c>
      <c r="M75" s="16">
        <f t="shared" si="8"/>
        <v>355.6901998588678</v>
      </c>
      <c r="N75" s="16">
        <f t="shared" si="9"/>
        <v>49620.706041552286</v>
      </c>
      <c r="O75" s="39">
        <f t="shared" si="10"/>
        <v>8.6018171420861322E-2</v>
      </c>
      <c r="P75" s="14">
        <f t="shared" si="11"/>
        <v>26416.337967554002</v>
      </c>
      <c r="Q75" s="40">
        <f t="shared" si="12"/>
        <v>9.425E-2</v>
      </c>
      <c r="R75" s="14">
        <f t="shared" si="13"/>
        <v>207.47832112016374</v>
      </c>
    </row>
    <row r="76" spans="1:18" x14ac:dyDescent="0.3">
      <c r="A76" s="25">
        <v>60</v>
      </c>
      <c r="B76" s="20">
        <v>48760</v>
      </c>
      <c r="C76" s="10">
        <f t="shared" si="2"/>
        <v>2033</v>
      </c>
      <c r="D76" s="34"/>
      <c r="E76" s="34">
        <f t="shared" si="3"/>
        <v>350.84165378823684</v>
      </c>
      <c r="F76" s="34">
        <f t="shared" si="4"/>
        <v>-1256.9538803155776</v>
      </c>
      <c r="G76" s="35">
        <f t="shared" si="5"/>
        <v>64309.487572765829</v>
      </c>
      <c r="H76" s="35">
        <f t="shared" si="0"/>
        <v>-16045.217149405074</v>
      </c>
      <c r="I76" s="36">
        <f t="shared" si="1"/>
        <v>48264.270423360751</v>
      </c>
      <c r="J76" s="38"/>
      <c r="K76" s="16">
        <f t="shared" si="6"/>
        <v>1256.9538803155776</v>
      </c>
      <c r="L76" s="16">
        <f t="shared" si="7"/>
        <v>906.11222652734079</v>
      </c>
      <c r="M76" s="16">
        <f t="shared" si="8"/>
        <v>350.84165378823684</v>
      </c>
      <c r="N76" s="16">
        <f t="shared" si="9"/>
        <v>48944.307649369526</v>
      </c>
      <c r="O76" s="39">
        <f t="shared" si="10"/>
        <v>8.6018171420861322E-2</v>
      </c>
      <c r="P76" s="14">
        <f t="shared" si="11"/>
        <v>26056.246990338819</v>
      </c>
      <c r="Q76" s="40">
        <f t="shared" si="12"/>
        <v>9.425E-2</v>
      </c>
      <c r="R76" s="14">
        <f t="shared" si="13"/>
        <v>204.65010656995278</v>
      </c>
    </row>
    <row r="77" spans="1:18" x14ac:dyDescent="0.3">
      <c r="A77" s="25">
        <v>61</v>
      </c>
      <c r="B77" s="20">
        <v>48791</v>
      </c>
      <c r="C77" s="10">
        <f t="shared" si="2"/>
        <v>2033</v>
      </c>
      <c r="D77" s="34"/>
      <c r="E77" s="34">
        <f t="shared" si="3"/>
        <v>345.96702389828772</v>
      </c>
      <c r="F77" s="34">
        <f t="shared" si="4"/>
        <v>-1256.9538803155776</v>
      </c>
      <c r="G77" s="35">
        <f t="shared" si="5"/>
        <v>63398.500716348535</v>
      </c>
      <c r="H77" s="35">
        <f t="shared" si="0"/>
        <v>-15817.925928728959</v>
      </c>
      <c r="I77" s="36">
        <f t="shared" si="1"/>
        <v>47580.574787619575</v>
      </c>
      <c r="K77" s="16">
        <f t="shared" si="6"/>
        <v>1256.9538803155776</v>
      </c>
      <c r="L77" s="16">
        <f t="shared" si="7"/>
        <v>910.98685641728991</v>
      </c>
      <c r="M77" s="16">
        <f t="shared" si="8"/>
        <v>345.96702389828772</v>
      </c>
      <c r="N77" s="16">
        <f t="shared" si="9"/>
        <v>48264.270423360751</v>
      </c>
      <c r="O77" s="39">
        <f t="shared" si="10"/>
        <v>8.6018171420861336E-2</v>
      </c>
      <c r="P77" s="14">
        <f t="shared" si="11"/>
        <v>25694.218824562162</v>
      </c>
      <c r="Q77" s="40">
        <f t="shared" si="12"/>
        <v>9.425E-2</v>
      </c>
      <c r="R77" s="14">
        <f t="shared" si="13"/>
        <v>201.80667701791529</v>
      </c>
    </row>
    <row r="78" spans="1:18" x14ac:dyDescent="0.3">
      <c r="A78" s="25">
        <v>62</v>
      </c>
      <c r="B78" s="20">
        <v>48822</v>
      </c>
      <c r="C78" s="10">
        <f t="shared" si="2"/>
        <v>2033</v>
      </c>
      <c r="D78" s="34"/>
      <c r="E78" s="34">
        <f t="shared" si="3"/>
        <v>341.06616986538108</v>
      </c>
      <c r="F78" s="34">
        <f t="shared" si="4"/>
        <v>-1256.9538803155776</v>
      </c>
      <c r="G78" s="35">
        <f t="shared" si="5"/>
        <v>62482.613005898333</v>
      </c>
      <c r="H78" s="35">
        <f t="shared" si="0"/>
        <v>-15589.411944971635</v>
      </c>
      <c r="I78" s="36">
        <f t="shared" si="1"/>
        <v>46893.201060926702</v>
      </c>
      <c r="K78" s="16">
        <f t="shared" si="6"/>
        <v>1256.9538803155776</v>
      </c>
      <c r="L78" s="16">
        <f t="shared" si="7"/>
        <v>915.88771045019655</v>
      </c>
      <c r="M78" s="16">
        <f t="shared" si="8"/>
        <v>341.06616986538108</v>
      </c>
      <c r="N78" s="16">
        <f t="shared" si="9"/>
        <v>47580.574787619575</v>
      </c>
      <c r="O78" s="39">
        <f t="shared" si="10"/>
        <v>8.6018171420861322E-2</v>
      </c>
      <c r="P78" s="14">
        <f t="shared" si="11"/>
        <v>25330.243048692377</v>
      </c>
      <c r="Q78" s="40">
        <f t="shared" si="12"/>
        <v>9.425E-2</v>
      </c>
      <c r="R78" s="14">
        <f t="shared" si="13"/>
        <v>198.94795061160471</v>
      </c>
    </row>
    <row r="79" spans="1:18" x14ac:dyDescent="0.3">
      <c r="A79" s="25">
        <v>63</v>
      </c>
      <c r="B79" s="20">
        <v>48852</v>
      </c>
      <c r="C79" s="10">
        <f t="shared" si="2"/>
        <v>2033</v>
      </c>
      <c r="D79" s="34"/>
      <c r="E79" s="34">
        <f t="shared" si="3"/>
        <v>336.13895061097577</v>
      </c>
      <c r="F79" s="34">
        <f t="shared" si="4"/>
        <v>-1256.9538803155776</v>
      </c>
      <c r="G79" s="35">
        <f t="shared" si="5"/>
        <v>61561.798076193729</v>
      </c>
      <c r="H79" s="35">
        <f t="shared" si="0"/>
        <v>-15359.668620010336</v>
      </c>
      <c r="I79" s="36">
        <f t="shared" si="1"/>
        <v>46202.129456183393</v>
      </c>
      <c r="K79" s="16">
        <f t="shared" si="6"/>
        <v>1256.9538803155776</v>
      </c>
      <c r="L79" s="16">
        <f t="shared" si="7"/>
        <v>920.81492970460181</v>
      </c>
      <c r="M79" s="16">
        <f t="shared" si="8"/>
        <v>336.13895061097583</v>
      </c>
      <c r="N79" s="16">
        <f t="shared" si="9"/>
        <v>46893.201060926702</v>
      </c>
      <c r="O79" s="39">
        <f t="shared" si="10"/>
        <v>8.6018171420861336E-2</v>
      </c>
      <c r="P79" s="14">
        <f t="shared" si="11"/>
        <v>24964.309185132865</v>
      </c>
      <c r="Q79" s="40">
        <f t="shared" si="12"/>
        <v>9.425E-2</v>
      </c>
      <c r="R79" s="14">
        <f t="shared" si="13"/>
        <v>196.07384505823106</v>
      </c>
    </row>
    <row r="80" spans="1:18" x14ac:dyDescent="0.3">
      <c r="A80" s="25">
        <v>64</v>
      </c>
      <c r="B80" s="20">
        <v>48883</v>
      </c>
      <c r="C80" s="10">
        <f t="shared" si="2"/>
        <v>2033</v>
      </c>
      <c r="D80" s="34"/>
      <c r="E80" s="34">
        <f t="shared" si="3"/>
        <v>331.18522429756746</v>
      </c>
      <c r="F80" s="34">
        <f t="shared" si="4"/>
        <v>-1256.9538803155776</v>
      </c>
      <c r="G80" s="35">
        <f t="shared" si="5"/>
        <v>60636.029420175713</v>
      </c>
      <c r="H80" s="35">
        <f t="shared" ref="H80:H136" si="14">-G80*$E$7</f>
        <v>-15128.68934033384</v>
      </c>
      <c r="I80" s="36">
        <f t="shared" ref="I80:I136" si="15">G80+H80</f>
        <v>45507.340079841873</v>
      </c>
      <c r="K80" s="16">
        <f t="shared" si="6"/>
        <v>1256.9538803155776</v>
      </c>
      <c r="L80" s="16">
        <f t="shared" si="7"/>
        <v>925.76865601801023</v>
      </c>
      <c r="M80" s="16">
        <f t="shared" si="8"/>
        <v>331.1852242975674</v>
      </c>
      <c r="N80" s="16">
        <f t="shared" si="9"/>
        <v>46202.129456183393</v>
      </c>
      <c r="O80" s="39">
        <f t="shared" si="10"/>
        <v>8.6018171420861309E-2</v>
      </c>
      <c r="P80" s="14">
        <f t="shared" si="11"/>
        <v>24596.406699920502</v>
      </c>
      <c r="Q80" s="40">
        <f t="shared" si="12"/>
        <v>9.425E-2</v>
      </c>
      <c r="R80" s="14">
        <f t="shared" si="13"/>
        <v>193.18427762229229</v>
      </c>
    </row>
    <row r="81" spans="1:18" x14ac:dyDescent="0.3">
      <c r="A81" s="25">
        <v>65</v>
      </c>
      <c r="B81" s="20">
        <v>48913</v>
      </c>
      <c r="C81" s="10">
        <f t="shared" ref="C81:C136" si="16">YEAR(B81)</f>
        <v>2033</v>
      </c>
      <c r="D81" s="34"/>
      <c r="E81" s="34">
        <f t="shared" si="3"/>
        <v>326.20484832460596</v>
      </c>
      <c r="F81" s="34">
        <f t="shared" si="4"/>
        <v>-1256.9538803155776</v>
      </c>
      <c r="G81" s="35">
        <f t="shared" si="5"/>
        <v>59705.280388184736</v>
      </c>
      <c r="H81" s="35">
        <f t="shared" si="14"/>
        <v>-14896.467456852091</v>
      </c>
      <c r="I81" s="36">
        <f t="shared" si="15"/>
        <v>44808.812931332643</v>
      </c>
      <c r="K81" s="16">
        <f t="shared" si="6"/>
        <v>1256.9538803155776</v>
      </c>
      <c r="L81" s="16">
        <f t="shared" si="7"/>
        <v>930.74903199097162</v>
      </c>
      <c r="M81" s="16">
        <f t="shared" si="8"/>
        <v>326.20484832460602</v>
      </c>
      <c r="N81" s="16">
        <f t="shared" si="9"/>
        <v>45507.340079841873</v>
      </c>
      <c r="O81" s="39">
        <f t="shared" si="10"/>
        <v>8.601817142086135E-2</v>
      </c>
      <c r="P81" s="14">
        <f t="shared" si="11"/>
        <v>24226.525002422401</v>
      </c>
      <c r="Q81" s="40">
        <f t="shared" si="12"/>
        <v>9.425E-2</v>
      </c>
      <c r="R81" s="14">
        <f t="shared" si="13"/>
        <v>190.2791651231926</v>
      </c>
    </row>
    <row r="82" spans="1:18" x14ac:dyDescent="0.3">
      <c r="A82" s="25">
        <v>66</v>
      </c>
      <c r="B82" s="20">
        <v>48944</v>
      </c>
      <c r="C82" s="10">
        <f t="shared" si="16"/>
        <v>2033</v>
      </c>
      <c r="D82" s="34"/>
      <c r="E82" s="34">
        <f t="shared" ref="E82:E136" si="17">I81*$E$2</f>
        <v>321.19767932438992</v>
      </c>
      <c r="F82" s="34">
        <f t="shared" ref="F82:F136" si="18">-$E$5</f>
        <v>-1256.9538803155776</v>
      </c>
      <c r="G82" s="35">
        <f t="shared" ref="G82:G136" si="19">G81+D82+E82+F82</f>
        <v>58769.524187193543</v>
      </c>
      <c r="H82" s="35">
        <f t="shared" si="14"/>
        <v>-14662.996284704788</v>
      </c>
      <c r="I82" s="36">
        <f t="shared" si="15"/>
        <v>44106.527902488757</v>
      </c>
      <c r="K82" s="16">
        <f t="shared" ref="K82:K136" si="20">-F82</f>
        <v>1256.9538803155776</v>
      </c>
      <c r="L82" s="16">
        <f t="shared" ref="L82:L136" si="21">K82-E82</f>
        <v>935.75620099118771</v>
      </c>
      <c r="M82" s="16">
        <f t="shared" ref="M82:M136" si="22">K82-L82</f>
        <v>321.19767932438992</v>
      </c>
      <c r="N82" s="16">
        <f t="shared" ref="N82:N136" si="23">I81</f>
        <v>44808.812931332643</v>
      </c>
      <c r="O82" s="39">
        <f t="shared" ref="O82:O136" si="24">M82/N82*12</f>
        <v>8.6018171420861322E-2</v>
      </c>
      <c r="P82" s="14">
        <f t="shared" ref="P82:P136" si="25">N82*$E$4</f>
        <v>23854.653445031028</v>
      </c>
      <c r="Q82" s="40">
        <f t="shared" ref="Q82:Q136" si="26">$E$3</f>
        <v>9.425E-2</v>
      </c>
      <c r="R82" s="14">
        <f t="shared" ref="R82:R136" si="27">P82*Q82/12</f>
        <v>187.35842393284784</v>
      </c>
    </row>
    <row r="83" spans="1:18" x14ac:dyDescent="0.3">
      <c r="A83" s="25">
        <v>67</v>
      </c>
      <c r="B83" s="20">
        <v>48975</v>
      </c>
      <c r="C83" s="10">
        <f t="shared" si="16"/>
        <v>2034</v>
      </c>
      <c r="D83" s="34"/>
      <c r="E83" s="34">
        <f t="shared" si="17"/>
        <v>316.16357315794011</v>
      </c>
      <c r="F83" s="34">
        <f t="shared" si="18"/>
        <v>-1256.9538803155776</v>
      </c>
      <c r="G83" s="35">
        <f t="shared" si="19"/>
        <v>57828.733880035899</v>
      </c>
      <c r="H83" s="35">
        <f t="shared" si="14"/>
        <v>-14428.269103068957</v>
      </c>
      <c r="I83" s="36">
        <f t="shared" si="15"/>
        <v>43400.464776966939</v>
      </c>
      <c r="K83" s="16">
        <f t="shared" si="20"/>
        <v>1256.9538803155776</v>
      </c>
      <c r="L83" s="16">
        <f t="shared" si="21"/>
        <v>940.79030715763747</v>
      </c>
      <c r="M83" s="16">
        <f t="shared" si="22"/>
        <v>316.16357315794016</v>
      </c>
      <c r="N83" s="16">
        <f t="shared" si="23"/>
        <v>44106.527902488757</v>
      </c>
      <c r="O83" s="39">
        <f t="shared" si="24"/>
        <v>8.601817142086135E-2</v>
      </c>
      <c r="P83" s="14">
        <f t="shared" si="25"/>
        <v>23480.781322857711</v>
      </c>
      <c r="Q83" s="40">
        <f t="shared" si="26"/>
        <v>9.425E-2</v>
      </c>
      <c r="R83" s="14">
        <f t="shared" si="27"/>
        <v>184.42196997327827</v>
      </c>
    </row>
    <row r="84" spans="1:18" x14ac:dyDescent="0.3">
      <c r="A84" s="25">
        <v>68</v>
      </c>
      <c r="B84" s="20">
        <v>49003</v>
      </c>
      <c r="C84" s="10">
        <f t="shared" si="16"/>
        <v>2034</v>
      </c>
      <c r="D84" s="34"/>
      <c r="E84" s="34">
        <f t="shared" si="17"/>
        <v>311.10238491084971</v>
      </c>
      <c r="F84" s="34">
        <f t="shared" si="18"/>
        <v>-1256.9538803155776</v>
      </c>
      <c r="G84" s="35">
        <f t="shared" si="19"/>
        <v>56882.882384631172</v>
      </c>
      <c r="H84" s="35">
        <f t="shared" si="14"/>
        <v>-14192.279154965478</v>
      </c>
      <c r="I84" s="36">
        <f t="shared" si="15"/>
        <v>42690.603229665692</v>
      </c>
      <c r="K84" s="16">
        <f t="shared" si="20"/>
        <v>1256.9538803155776</v>
      </c>
      <c r="L84" s="16">
        <f t="shared" si="21"/>
        <v>945.85149540472798</v>
      </c>
      <c r="M84" s="16">
        <f t="shared" si="22"/>
        <v>311.10238491084965</v>
      </c>
      <c r="N84" s="16">
        <f t="shared" si="23"/>
        <v>43400.464776966939</v>
      </c>
      <c r="O84" s="39">
        <f t="shared" si="24"/>
        <v>8.6018171420861322E-2</v>
      </c>
      <c r="P84" s="14">
        <f t="shared" si="25"/>
        <v>23104.897873424463</v>
      </c>
      <c r="Q84" s="40">
        <f t="shared" si="26"/>
        <v>9.425E-2</v>
      </c>
      <c r="R84" s="14">
        <f t="shared" si="27"/>
        <v>181.46971871418796</v>
      </c>
    </row>
    <row r="85" spans="1:18" ht="14.4" customHeight="1" outlineLevel="1" x14ac:dyDescent="0.3">
      <c r="A85" s="25">
        <v>69</v>
      </c>
      <c r="B85" s="20">
        <v>49034</v>
      </c>
      <c r="C85" s="10">
        <f t="shared" si="16"/>
        <v>2034</v>
      </c>
      <c r="D85" s="34"/>
      <c r="E85" s="34">
        <f t="shared" si="17"/>
        <v>306.0139688891133</v>
      </c>
      <c r="F85" s="34">
        <f t="shared" si="18"/>
        <v>-1256.9538803155776</v>
      </c>
      <c r="G85" s="35">
        <f t="shared" si="19"/>
        <v>55931.942473204705</v>
      </c>
      <c r="H85" s="35">
        <f t="shared" si="14"/>
        <v>-13955.019647064573</v>
      </c>
      <c r="I85" s="36">
        <f t="shared" si="15"/>
        <v>41976.922826140129</v>
      </c>
      <c r="K85" s="16">
        <f t="shared" si="20"/>
        <v>1256.9538803155776</v>
      </c>
      <c r="L85" s="16">
        <f t="shared" si="21"/>
        <v>950.93991142646428</v>
      </c>
      <c r="M85" s="16">
        <f t="shared" si="22"/>
        <v>306.01396888911336</v>
      </c>
      <c r="N85" s="16">
        <f t="shared" si="23"/>
        <v>42690.603229665692</v>
      </c>
      <c r="O85" s="39">
        <f t="shared" si="24"/>
        <v>8.6018171420861336E-2</v>
      </c>
      <c r="P85" s="14">
        <f t="shared" si="25"/>
        <v>22726.992276354205</v>
      </c>
      <c r="Q85" s="40">
        <f t="shared" si="26"/>
        <v>9.425E-2</v>
      </c>
      <c r="R85" s="14">
        <f t="shared" si="27"/>
        <v>178.50158517053197</v>
      </c>
    </row>
    <row r="86" spans="1:18" ht="14.4" customHeight="1" outlineLevel="1" x14ac:dyDescent="0.3">
      <c r="A86" s="25">
        <v>70</v>
      </c>
      <c r="B86" s="20">
        <v>49064</v>
      </c>
      <c r="C86" s="10">
        <f t="shared" si="16"/>
        <v>2034</v>
      </c>
      <c r="D86" s="34"/>
      <c r="E86" s="34">
        <f t="shared" si="17"/>
        <v>300.89817861493236</v>
      </c>
      <c r="F86" s="34">
        <f t="shared" si="18"/>
        <v>-1256.9538803155776</v>
      </c>
      <c r="G86" s="35">
        <f t="shared" si="19"/>
        <v>54975.886771504054</v>
      </c>
      <c r="H86" s="35">
        <f t="shared" si="14"/>
        <v>-13716.483749490262</v>
      </c>
      <c r="I86" s="36">
        <f t="shared" si="15"/>
        <v>41259.403022013794</v>
      </c>
      <c r="K86" s="16">
        <f t="shared" si="20"/>
        <v>1256.9538803155776</v>
      </c>
      <c r="L86" s="16">
        <f t="shared" si="21"/>
        <v>956.05570170064527</v>
      </c>
      <c r="M86" s="16">
        <f t="shared" si="22"/>
        <v>300.89817861493236</v>
      </c>
      <c r="N86" s="16">
        <f t="shared" si="23"/>
        <v>41976.922826140129</v>
      </c>
      <c r="O86" s="39">
        <f t="shared" si="24"/>
        <v>8.6018171420861322E-2</v>
      </c>
      <c r="P86" s="14">
        <f t="shared" si="25"/>
        <v>22347.05365305924</v>
      </c>
      <c r="Q86" s="40">
        <f t="shared" si="26"/>
        <v>9.425E-2</v>
      </c>
      <c r="R86" s="14">
        <f t="shared" si="27"/>
        <v>175.51748390006946</v>
      </c>
    </row>
    <row r="87" spans="1:18" ht="14.4" customHeight="1" outlineLevel="1" x14ac:dyDescent="0.3">
      <c r="A87" s="25">
        <v>71</v>
      </c>
      <c r="B87" s="20">
        <v>49095</v>
      </c>
      <c r="C87" s="10">
        <f t="shared" si="16"/>
        <v>2034</v>
      </c>
      <c r="D87" s="34"/>
      <c r="E87" s="34">
        <f t="shared" si="17"/>
        <v>295.75486682249885</v>
      </c>
      <c r="F87" s="34">
        <f t="shared" si="18"/>
        <v>-1256.9538803155776</v>
      </c>
      <c r="G87" s="35">
        <f t="shared" si="19"/>
        <v>54014.687758010972</v>
      </c>
      <c r="H87" s="35">
        <f t="shared" si="14"/>
        <v>-13476.664595623737</v>
      </c>
      <c r="I87" s="36">
        <f t="shared" si="15"/>
        <v>40538.023162387239</v>
      </c>
      <c r="K87" s="16">
        <f t="shared" si="20"/>
        <v>1256.9538803155776</v>
      </c>
      <c r="L87" s="16">
        <f t="shared" si="21"/>
        <v>961.19901349307884</v>
      </c>
      <c r="M87" s="16">
        <f t="shared" si="22"/>
        <v>295.7548668224988</v>
      </c>
      <c r="N87" s="16">
        <f t="shared" si="23"/>
        <v>41259.403022013794</v>
      </c>
      <c r="O87" s="39">
        <f t="shared" si="24"/>
        <v>8.6018171420861309E-2</v>
      </c>
      <c r="P87" s="14">
        <f t="shared" si="25"/>
        <v>21965.071066428121</v>
      </c>
      <c r="Q87" s="40">
        <f t="shared" si="26"/>
        <v>9.425E-2</v>
      </c>
      <c r="R87" s="14">
        <f t="shared" si="27"/>
        <v>172.5173290009042</v>
      </c>
    </row>
    <row r="88" spans="1:18" ht="14.4" customHeight="1" outlineLevel="1" x14ac:dyDescent="0.3">
      <c r="A88" s="25">
        <v>72</v>
      </c>
      <c r="B88" s="20">
        <v>49125</v>
      </c>
      <c r="C88" s="10">
        <f t="shared" si="16"/>
        <v>2034</v>
      </c>
      <c r="D88" s="34"/>
      <c r="E88" s="34">
        <f t="shared" si="17"/>
        <v>290.58388545375601</v>
      </c>
      <c r="F88" s="34">
        <f t="shared" si="18"/>
        <v>-1256.9538803155776</v>
      </c>
      <c r="G88" s="35">
        <f t="shared" si="19"/>
        <v>53048.317763149149</v>
      </c>
      <c r="H88" s="35">
        <f t="shared" si="14"/>
        <v>-13235.555281905712</v>
      </c>
      <c r="I88" s="36">
        <f t="shared" si="15"/>
        <v>39812.762481243437</v>
      </c>
      <c r="J88" s="38"/>
      <c r="K88" s="16">
        <f t="shared" si="20"/>
        <v>1256.9538803155776</v>
      </c>
      <c r="L88" s="16">
        <f t="shared" si="21"/>
        <v>966.36999486182162</v>
      </c>
      <c r="M88" s="16">
        <f t="shared" si="22"/>
        <v>290.58388545375601</v>
      </c>
      <c r="N88" s="16">
        <f t="shared" si="23"/>
        <v>40538.023162387239</v>
      </c>
      <c r="O88" s="39">
        <f t="shared" si="24"/>
        <v>8.6018171420861322E-2</v>
      </c>
      <c r="P88" s="14">
        <f t="shared" si="25"/>
        <v>21581.033520510817</v>
      </c>
      <c r="Q88" s="40">
        <f t="shared" si="26"/>
        <v>9.425E-2</v>
      </c>
      <c r="R88" s="14">
        <f t="shared" si="27"/>
        <v>169.50103410901204</v>
      </c>
    </row>
    <row r="89" spans="1:18" ht="14.4" customHeight="1" outlineLevel="1" x14ac:dyDescent="0.3">
      <c r="A89" s="25">
        <v>73</v>
      </c>
      <c r="B89" s="20">
        <v>49156</v>
      </c>
      <c r="C89" s="10">
        <f t="shared" si="16"/>
        <v>2034</v>
      </c>
      <c r="D89" s="34"/>
      <c r="E89" s="34">
        <f t="shared" si="17"/>
        <v>285.38508565413616</v>
      </c>
      <c r="F89" s="34">
        <f t="shared" si="18"/>
        <v>-1256.9538803155776</v>
      </c>
      <c r="G89" s="35">
        <f t="shared" si="19"/>
        <v>52076.748968487707</v>
      </c>
      <c r="H89" s="35">
        <f t="shared" si="14"/>
        <v>-12993.148867637683</v>
      </c>
      <c r="I89" s="36">
        <f t="shared" si="15"/>
        <v>39083.600100850024</v>
      </c>
      <c r="K89" s="16">
        <f t="shared" si="20"/>
        <v>1256.9538803155776</v>
      </c>
      <c r="L89" s="16">
        <f t="shared" si="21"/>
        <v>971.56879466144142</v>
      </c>
      <c r="M89" s="16">
        <f t="shared" si="22"/>
        <v>285.38508565413622</v>
      </c>
      <c r="N89" s="16">
        <f t="shared" si="23"/>
        <v>39812.762481243437</v>
      </c>
      <c r="O89" s="39">
        <f t="shared" si="24"/>
        <v>8.6018171420861336E-2</v>
      </c>
      <c r="P89" s="14">
        <f t="shared" si="25"/>
        <v>21194.929960202153</v>
      </c>
      <c r="Q89" s="40">
        <f t="shared" si="26"/>
        <v>9.425E-2</v>
      </c>
      <c r="R89" s="14">
        <f t="shared" si="27"/>
        <v>166.4685123957544</v>
      </c>
    </row>
    <row r="90" spans="1:18" ht="14.4" customHeight="1" outlineLevel="1" x14ac:dyDescent="0.3">
      <c r="A90" s="25">
        <v>74</v>
      </c>
      <c r="B90" s="20">
        <v>49187</v>
      </c>
      <c r="C90" s="10">
        <f t="shared" si="16"/>
        <v>2034</v>
      </c>
      <c r="D90" s="34"/>
      <c r="E90" s="34">
        <f t="shared" si="17"/>
        <v>280.15831776827588</v>
      </c>
      <c r="F90" s="34">
        <f t="shared" si="18"/>
        <v>-1256.9538803155776</v>
      </c>
      <c r="G90" s="35">
        <f t="shared" si="19"/>
        <v>51099.953405940403</v>
      </c>
      <c r="H90" s="35">
        <f t="shared" si="14"/>
        <v>-12749.43837478213</v>
      </c>
      <c r="I90" s="36">
        <f t="shared" si="15"/>
        <v>38350.515031158269</v>
      </c>
      <c r="K90" s="16">
        <f t="shared" si="20"/>
        <v>1256.9538803155776</v>
      </c>
      <c r="L90" s="16">
        <f t="shared" si="21"/>
        <v>976.79556254730176</v>
      </c>
      <c r="M90" s="16">
        <f t="shared" si="22"/>
        <v>280.15831776827588</v>
      </c>
      <c r="N90" s="16">
        <f t="shared" si="23"/>
        <v>39083.600100850024</v>
      </c>
      <c r="O90" s="39">
        <f t="shared" si="24"/>
        <v>8.6018171420861322E-2</v>
      </c>
      <c r="P90" s="14">
        <f t="shared" si="25"/>
        <v>20806.749270923592</v>
      </c>
      <c r="Q90" s="40">
        <f t="shared" si="26"/>
        <v>9.425E-2</v>
      </c>
      <c r="R90" s="14">
        <f t="shared" si="27"/>
        <v>163.41967656537904</v>
      </c>
    </row>
    <row r="91" spans="1:18" ht="14.4" customHeight="1" outlineLevel="1" x14ac:dyDescent="0.3">
      <c r="A91" s="25">
        <v>75</v>
      </c>
      <c r="B91" s="20">
        <v>49217</v>
      </c>
      <c r="C91" s="10">
        <f t="shared" si="16"/>
        <v>2034</v>
      </c>
      <c r="D91" s="34"/>
      <c r="E91" s="34">
        <f t="shared" si="17"/>
        <v>274.90343133570758</v>
      </c>
      <c r="F91" s="34">
        <f t="shared" si="18"/>
        <v>-1256.9538803155776</v>
      </c>
      <c r="G91" s="35">
        <f t="shared" si="19"/>
        <v>50117.902956960526</v>
      </c>
      <c r="H91" s="35">
        <f t="shared" si="14"/>
        <v>-12504.416787761651</v>
      </c>
      <c r="I91" s="36">
        <f t="shared" si="15"/>
        <v>37613.486169198877</v>
      </c>
      <c r="K91" s="16">
        <f t="shared" si="20"/>
        <v>1256.9538803155776</v>
      </c>
      <c r="L91" s="16">
        <f t="shared" si="21"/>
        <v>982.05044897987</v>
      </c>
      <c r="M91" s="16">
        <f t="shared" si="22"/>
        <v>274.90343133570764</v>
      </c>
      <c r="N91" s="16">
        <f t="shared" si="23"/>
        <v>38350.515031158269</v>
      </c>
      <c r="O91" s="39">
        <f t="shared" si="24"/>
        <v>8.601817142086135E-2</v>
      </c>
      <c r="P91" s="14">
        <f t="shared" si="25"/>
        <v>20416.480278303279</v>
      </c>
      <c r="Q91" s="40">
        <f t="shared" si="26"/>
        <v>9.425E-2</v>
      </c>
      <c r="R91" s="14">
        <f t="shared" si="27"/>
        <v>160.354438852507</v>
      </c>
    </row>
    <row r="92" spans="1:18" ht="14.4" customHeight="1" outlineLevel="1" x14ac:dyDescent="0.3">
      <c r="A92" s="25">
        <v>76</v>
      </c>
      <c r="B92" s="20">
        <v>49248</v>
      </c>
      <c r="C92" s="10">
        <f t="shared" si="16"/>
        <v>2034</v>
      </c>
      <c r="D92" s="34"/>
      <c r="E92" s="34">
        <f t="shared" si="17"/>
        <v>269.62027508652881</v>
      </c>
      <c r="F92" s="34">
        <f t="shared" si="18"/>
        <v>-1256.9538803155776</v>
      </c>
      <c r="G92" s="35">
        <f t="shared" si="19"/>
        <v>49130.569351731472</v>
      </c>
      <c r="H92" s="35">
        <f t="shared" si="14"/>
        <v>-12258.077053257002</v>
      </c>
      <c r="I92" s="36">
        <f t="shared" si="15"/>
        <v>36872.49229847447</v>
      </c>
      <c r="K92" s="16">
        <f t="shared" si="20"/>
        <v>1256.9538803155776</v>
      </c>
      <c r="L92" s="16">
        <f t="shared" si="21"/>
        <v>987.33360522904877</v>
      </c>
      <c r="M92" s="16">
        <f t="shared" si="22"/>
        <v>269.62027508652886</v>
      </c>
      <c r="N92" s="16">
        <f t="shared" si="23"/>
        <v>37613.486169198877</v>
      </c>
      <c r="O92" s="39">
        <f t="shared" si="24"/>
        <v>8.601817142086135E-2</v>
      </c>
      <c r="P92" s="14">
        <f t="shared" si="25"/>
        <v>20024.111747854375</v>
      </c>
      <c r="Q92" s="40">
        <f t="shared" si="26"/>
        <v>9.425E-2</v>
      </c>
      <c r="R92" s="14">
        <f t="shared" si="27"/>
        <v>157.27271101960625</v>
      </c>
    </row>
    <row r="93" spans="1:18" ht="14.4" customHeight="1" outlineLevel="1" x14ac:dyDescent="0.3">
      <c r="A93" s="25">
        <v>77</v>
      </c>
      <c r="B93" s="20">
        <v>49278</v>
      </c>
      <c r="C93" s="10">
        <f t="shared" si="16"/>
        <v>2034</v>
      </c>
      <c r="D93" s="34"/>
      <c r="E93" s="34">
        <f t="shared" si="17"/>
        <v>264.30869693704716</v>
      </c>
      <c r="F93" s="34">
        <f t="shared" si="18"/>
        <v>-1256.9538803155776</v>
      </c>
      <c r="G93" s="35">
        <f t="shared" si="19"/>
        <v>48137.92416835294</v>
      </c>
      <c r="H93" s="35">
        <f t="shared" si="14"/>
        <v>-12010.412080004058</v>
      </c>
      <c r="I93" s="36">
        <f t="shared" si="15"/>
        <v>36127.512088348885</v>
      </c>
      <c r="K93" s="16">
        <f t="shared" si="20"/>
        <v>1256.9538803155776</v>
      </c>
      <c r="L93" s="16">
        <f t="shared" si="21"/>
        <v>992.64518337853042</v>
      </c>
      <c r="M93" s="16">
        <f t="shared" si="22"/>
        <v>264.30869693704722</v>
      </c>
      <c r="N93" s="16">
        <f t="shared" si="23"/>
        <v>36872.49229847447</v>
      </c>
      <c r="O93" s="39">
        <f t="shared" si="24"/>
        <v>8.601817142086135E-2</v>
      </c>
      <c r="P93" s="14">
        <f t="shared" si="25"/>
        <v>19629.632384651632</v>
      </c>
      <c r="Q93" s="40">
        <f t="shared" si="26"/>
        <v>9.425E-2</v>
      </c>
      <c r="R93" s="14">
        <f t="shared" si="27"/>
        <v>154.17440435445135</v>
      </c>
    </row>
    <row r="94" spans="1:18" ht="14.4" customHeight="1" outlineLevel="1" x14ac:dyDescent="0.3">
      <c r="A94" s="25">
        <v>78</v>
      </c>
      <c r="B94" s="20">
        <v>49309</v>
      </c>
      <c r="C94" s="10">
        <f t="shared" si="16"/>
        <v>2034</v>
      </c>
      <c r="D94" s="34"/>
      <c r="E94" s="34">
        <f t="shared" si="17"/>
        <v>258.96854398540285</v>
      </c>
      <c r="F94" s="34">
        <f t="shared" si="18"/>
        <v>-1256.9538803155776</v>
      </c>
      <c r="G94" s="35">
        <f t="shared" si="19"/>
        <v>47139.938832022759</v>
      </c>
      <c r="H94" s="35">
        <f t="shared" si="14"/>
        <v>-11761.414738589678</v>
      </c>
      <c r="I94" s="36">
        <f t="shared" si="15"/>
        <v>35378.52409343308</v>
      </c>
      <c r="K94" s="16">
        <f t="shared" si="20"/>
        <v>1256.9538803155776</v>
      </c>
      <c r="L94" s="16">
        <f t="shared" si="21"/>
        <v>997.98533633017473</v>
      </c>
      <c r="M94" s="16">
        <f t="shared" si="22"/>
        <v>258.9685439854029</v>
      </c>
      <c r="N94" s="16">
        <f t="shared" si="23"/>
        <v>36127.512088348885</v>
      </c>
      <c r="O94" s="39">
        <f t="shared" si="24"/>
        <v>8.601817142086135E-2</v>
      </c>
      <c r="P94" s="14">
        <f t="shared" si="25"/>
        <v>19233.030833006294</v>
      </c>
      <c r="Q94" s="40">
        <f t="shared" si="26"/>
        <v>9.425E-2</v>
      </c>
      <c r="R94" s="14">
        <f t="shared" si="27"/>
        <v>151.05942966757027</v>
      </c>
    </row>
    <row r="95" spans="1:18" ht="14.4" customHeight="1" outlineLevel="1" x14ac:dyDescent="0.3">
      <c r="A95" s="25">
        <v>79</v>
      </c>
      <c r="B95" s="20">
        <v>49340</v>
      </c>
      <c r="C95" s="10">
        <f t="shared" si="16"/>
        <v>2035</v>
      </c>
      <c r="D95" s="34"/>
      <c r="E95" s="34">
        <f t="shared" si="17"/>
        <v>253.59966250716658</v>
      </c>
      <c r="F95" s="34">
        <f t="shared" si="18"/>
        <v>-1256.9538803155776</v>
      </c>
      <c r="G95" s="35">
        <f t="shared" si="19"/>
        <v>46136.584614214342</v>
      </c>
      <c r="H95" s="35">
        <f t="shared" si="14"/>
        <v>-11511.077861246478</v>
      </c>
      <c r="I95" s="36">
        <f t="shared" si="15"/>
        <v>34625.506752967864</v>
      </c>
      <c r="K95" s="16">
        <f t="shared" si="20"/>
        <v>1256.9538803155776</v>
      </c>
      <c r="L95" s="16">
        <f t="shared" si="21"/>
        <v>1003.354217808411</v>
      </c>
      <c r="M95" s="16">
        <f t="shared" si="22"/>
        <v>253.59966250716661</v>
      </c>
      <c r="N95" s="16">
        <f t="shared" si="23"/>
        <v>35378.52409343308</v>
      </c>
      <c r="O95" s="39">
        <f t="shared" si="24"/>
        <v>8.6018171420861336E-2</v>
      </c>
      <c r="P95" s="14">
        <f t="shared" si="25"/>
        <v>18834.295676139154</v>
      </c>
      <c r="Q95" s="40">
        <f t="shared" si="26"/>
        <v>9.425E-2</v>
      </c>
      <c r="R95" s="14">
        <f t="shared" si="27"/>
        <v>147.92769728967627</v>
      </c>
    </row>
    <row r="96" spans="1:18" ht="14.4" customHeight="1" outlineLevel="1" x14ac:dyDescent="0.3">
      <c r="A96" s="25">
        <v>80</v>
      </c>
      <c r="B96" s="20">
        <v>49368</v>
      </c>
      <c r="C96" s="10">
        <f t="shared" si="16"/>
        <v>2035</v>
      </c>
      <c r="D96" s="34"/>
      <c r="E96" s="34">
        <f t="shared" si="17"/>
        <v>248.20189795091508</v>
      </c>
      <c r="F96" s="34">
        <f t="shared" si="18"/>
        <v>-1256.9538803155776</v>
      </c>
      <c r="G96" s="35">
        <f t="shared" si="19"/>
        <v>45127.832631849677</v>
      </c>
      <c r="H96" s="35">
        <f t="shared" si="14"/>
        <v>-11259.394241646494</v>
      </c>
      <c r="I96" s="36">
        <f t="shared" si="15"/>
        <v>33868.438390203184</v>
      </c>
      <c r="K96" s="16">
        <f t="shared" si="20"/>
        <v>1256.9538803155776</v>
      </c>
      <c r="L96" s="16">
        <f t="shared" si="21"/>
        <v>1008.7519823646626</v>
      </c>
      <c r="M96" s="16">
        <f t="shared" si="22"/>
        <v>248.20189795091505</v>
      </c>
      <c r="N96" s="16">
        <f t="shared" si="23"/>
        <v>34625.506752967864</v>
      </c>
      <c r="O96" s="39">
        <f t="shared" si="24"/>
        <v>8.6018171420861322E-2</v>
      </c>
      <c r="P96" s="14">
        <f t="shared" si="25"/>
        <v>18433.415435851959</v>
      </c>
      <c r="Q96" s="40">
        <f t="shared" si="26"/>
        <v>9.425E-2</v>
      </c>
      <c r="R96" s="14">
        <f t="shared" si="27"/>
        <v>144.77911706908728</v>
      </c>
    </row>
    <row r="97" spans="1:18" ht="14.4" customHeight="1" outlineLevel="1" x14ac:dyDescent="0.3">
      <c r="A97" s="25">
        <v>81</v>
      </c>
      <c r="B97" s="20">
        <v>49399</v>
      </c>
      <c r="C97" s="10">
        <f t="shared" si="16"/>
        <v>2035</v>
      </c>
      <c r="D97" s="34"/>
      <c r="E97" s="34">
        <f t="shared" si="17"/>
        <v>242.7750949337815</v>
      </c>
      <c r="F97" s="34">
        <f t="shared" si="18"/>
        <v>-1256.9538803155776</v>
      </c>
      <c r="G97" s="35">
        <f t="shared" si="19"/>
        <v>44113.653846467874</v>
      </c>
      <c r="H97" s="35">
        <f t="shared" si="14"/>
        <v>-11006.356634693735</v>
      </c>
      <c r="I97" s="36">
        <f t="shared" si="15"/>
        <v>33107.297211774137</v>
      </c>
      <c r="K97" s="16">
        <f t="shared" si="20"/>
        <v>1256.9538803155776</v>
      </c>
      <c r="L97" s="16">
        <f t="shared" si="21"/>
        <v>1014.1787853817962</v>
      </c>
      <c r="M97" s="16">
        <f t="shared" si="22"/>
        <v>242.77509493378147</v>
      </c>
      <c r="N97" s="16">
        <f t="shared" si="23"/>
        <v>33868.438390203184</v>
      </c>
      <c r="O97" s="39">
        <f t="shared" si="24"/>
        <v>8.6018171420861322E-2</v>
      </c>
      <c r="P97" s="14">
        <f t="shared" si="25"/>
        <v>18030.378572196947</v>
      </c>
      <c r="Q97" s="40">
        <f t="shared" si="26"/>
        <v>9.425E-2</v>
      </c>
      <c r="R97" s="14">
        <f t="shared" si="27"/>
        <v>141.61359836913019</v>
      </c>
    </row>
    <row r="98" spans="1:18" ht="14.4" customHeight="1" outlineLevel="1" x14ac:dyDescent="0.3">
      <c r="A98" s="25">
        <v>82</v>
      </c>
      <c r="B98" s="20">
        <v>49429</v>
      </c>
      <c r="C98" s="10">
        <f t="shared" si="16"/>
        <v>2035</v>
      </c>
      <c r="D98" s="34"/>
      <c r="E98" s="34">
        <f t="shared" si="17"/>
        <v>237.31909723698266</v>
      </c>
      <c r="F98" s="34">
        <f t="shared" si="18"/>
        <v>-1256.9538803155776</v>
      </c>
      <c r="G98" s="35">
        <f t="shared" si="19"/>
        <v>43094.019063389278</v>
      </c>
      <c r="H98" s="35">
        <f t="shared" si="14"/>
        <v>-10751.957756315625</v>
      </c>
      <c r="I98" s="36">
        <f t="shared" si="15"/>
        <v>32342.061307073651</v>
      </c>
      <c r="K98" s="16">
        <f t="shared" si="20"/>
        <v>1256.9538803155776</v>
      </c>
      <c r="L98" s="16">
        <f t="shared" si="21"/>
        <v>1019.634783078595</v>
      </c>
      <c r="M98" s="16">
        <f t="shared" si="22"/>
        <v>237.31909723698266</v>
      </c>
      <c r="N98" s="16">
        <f t="shared" si="23"/>
        <v>33107.297211774137</v>
      </c>
      <c r="O98" s="39">
        <f t="shared" si="24"/>
        <v>8.6018171420861322E-2</v>
      </c>
      <c r="P98" s="14">
        <f t="shared" si="25"/>
        <v>17625.17348314467</v>
      </c>
      <c r="Q98" s="40">
        <f t="shared" si="26"/>
        <v>9.425E-2</v>
      </c>
      <c r="R98" s="14">
        <f t="shared" si="27"/>
        <v>138.43105006553211</v>
      </c>
    </row>
    <row r="99" spans="1:18" ht="14.4" customHeight="1" outlineLevel="1" x14ac:dyDescent="0.3">
      <c r="A99" s="25">
        <v>83</v>
      </c>
      <c r="B99" s="20">
        <v>49460</v>
      </c>
      <c r="C99" s="10">
        <f t="shared" si="16"/>
        <v>2035</v>
      </c>
      <c r="D99" s="34"/>
      <c r="E99" s="34">
        <f t="shared" si="17"/>
        <v>231.83374780132229</v>
      </c>
      <c r="F99" s="34">
        <f t="shared" si="18"/>
        <v>-1256.9538803155776</v>
      </c>
      <c r="G99" s="35">
        <f t="shared" si="19"/>
        <v>42068.898930875017</v>
      </c>
      <c r="H99" s="35">
        <f t="shared" si="14"/>
        <v>-10496.190283253316</v>
      </c>
      <c r="I99" s="36">
        <f t="shared" si="15"/>
        <v>31572.708647621701</v>
      </c>
      <c r="K99" s="16">
        <f t="shared" si="20"/>
        <v>1256.9538803155776</v>
      </c>
      <c r="L99" s="16">
        <f t="shared" si="21"/>
        <v>1025.1201325142554</v>
      </c>
      <c r="M99" s="16">
        <f t="shared" si="22"/>
        <v>231.83374780132226</v>
      </c>
      <c r="N99" s="16">
        <f t="shared" si="23"/>
        <v>32342.061307073651</v>
      </c>
      <c r="O99" s="39">
        <f t="shared" si="24"/>
        <v>8.6018171420861322E-2</v>
      </c>
      <c r="P99" s="14">
        <f t="shared" si="25"/>
        <v>17217.788504250027</v>
      </c>
      <c r="Q99" s="40">
        <f t="shared" si="26"/>
        <v>9.425E-2</v>
      </c>
      <c r="R99" s="14">
        <f t="shared" si="27"/>
        <v>135.23138054379709</v>
      </c>
    </row>
    <row r="100" spans="1:18" ht="14.4" customHeight="1" outlineLevel="1" x14ac:dyDescent="0.3">
      <c r="A100" s="25">
        <v>84</v>
      </c>
      <c r="B100" s="20">
        <v>49490</v>
      </c>
      <c r="C100" s="10">
        <f t="shared" si="16"/>
        <v>2035</v>
      </c>
      <c r="D100" s="34"/>
      <c r="E100" s="34">
        <f t="shared" si="17"/>
        <v>226.31888872266953</v>
      </c>
      <c r="F100" s="34">
        <f t="shared" si="18"/>
        <v>-1256.9538803155776</v>
      </c>
      <c r="G100" s="35">
        <f t="shared" si="19"/>
        <v>41038.263939282107</v>
      </c>
      <c r="H100" s="35">
        <f t="shared" si="14"/>
        <v>-10239.046852850886</v>
      </c>
      <c r="I100" s="36">
        <f t="shared" si="15"/>
        <v>30799.217086431221</v>
      </c>
      <c r="J100" s="38"/>
      <c r="K100" s="16">
        <f t="shared" si="20"/>
        <v>1256.9538803155776</v>
      </c>
      <c r="L100" s="16">
        <f t="shared" si="21"/>
        <v>1030.6349915929081</v>
      </c>
      <c r="M100" s="16">
        <f t="shared" si="22"/>
        <v>226.3188887226695</v>
      </c>
      <c r="N100" s="16">
        <f t="shared" si="23"/>
        <v>31572.708647621701</v>
      </c>
      <c r="O100" s="39">
        <f t="shared" si="24"/>
        <v>8.6018171420861322E-2</v>
      </c>
      <c r="P100" s="14">
        <f t="shared" si="25"/>
        <v>16808.211908316462</v>
      </c>
      <c r="Q100" s="40">
        <f t="shared" si="26"/>
        <v>9.425E-2</v>
      </c>
      <c r="R100" s="14">
        <f t="shared" si="27"/>
        <v>132.01449769656887</v>
      </c>
    </row>
    <row r="101" spans="1:18" ht="14.4" customHeight="1" outlineLevel="1" x14ac:dyDescent="0.3">
      <c r="A101" s="25">
        <v>85</v>
      </c>
      <c r="B101" s="20">
        <v>49521</v>
      </c>
      <c r="C101" s="10">
        <f t="shared" si="16"/>
        <v>2035</v>
      </c>
      <c r="D101" s="34"/>
      <c r="E101" s="34">
        <f t="shared" si="17"/>
        <v>220.77436124741348</v>
      </c>
      <c r="F101" s="34">
        <f t="shared" si="18"/>
        <v>-1256.9538803155776</v>
      </c>
      <c r="G101" s="35">
        <f t="shared" si="19"/>
        <v>40002.084420213941</v>
      </c>
      <c r="H101" s="35">
        <f t="shared" si="14"/>
        <v>-9980.5200628433777</v>
      </c>
      <c r="I101" s="36">
        <f t="shared" si="15"/>
        <v>30021.564357370564</v>
      </c>
      <c r="K101" s="16">
        <f t="shared" si="20"/>
        <v>1256.9538803155776</v>
      </c>
      <c r="L101" s="16">
        <f t="shared" si="21"/>
        <v>1036.1795190681642</v>
      </c>
      <c r="M101" s="16">
        <f t="shared" si="22"/>
        <v>220.77436124741348</v>
      </c>
      <c r="N101" s="16">
        <f t="shared" si="23"/>
        <v>30799.217086431221</v>
      </c>
      <c r="O101" s="39">
        <f t="shared" si="24"/>
        <v>8.6018171420861322E-2</v>
      </c>
      <c r="P101" s="14">
        <f t="shared" si="25"/>
        <v>16396.43190505838</v>
      </c>
      <c r="Q101" s="40">
        <f t="shared" si="26"/>
        <v>9.425E-2</v>
      </c>
      <c r="R101" s="14">
        <f t="shared" si="27"/>
        <v>128.78030892097937</v>
      </c>
    </row>
    <row r="102" spans="1:18" ht="14.4" customHeight="1" outlineLevel="1" x14ac:dyDescent="0.3">
      <c r="A102" s="25">
        <v>86</v>
      </c>
      <c r="B102" s="20">
        <v>49552</v>
      </c>
      <c r="C102" s="10">
        <f t="shared" si="16"/>
        <v>2035</v>
      </c>
      <c r="D102" s="34"/>
      <c r="E102" s="34">
        <f t="shared" si="17"/>
        <v>215.20000576789346</v>
      </c>
      <c r="F102" s="34">
        <f t="shared" si="18"/>
        <v>-1256.9538803155776</v>
      </c>
      <c r="G102" s="35">
        <f t="shared" si="19"/>
        <v>38960.330545666257</v>
      </c>
      <c r="H102" s="35">
        <f t="shared" si="14"/>
        <v>-9720.6024711437312</v>
      </c>
      <c r="I102" s="36">
        <f t="shared" si="15"/>
        <v>29239.728074522525</v>
      </c>
      <c r="K102" s="16">
        <f t="shared" si="20"/>
        <v>1256.9538803155776</v>
      </c>
      <c r="L102" s="16">
        <f t="shared" si="21"/>
        <v>1041.7538745476841</v>
      </c>
      <c r="M102" s="16">
        <f t="shared" si="22"/>
        <v>215.20000576789357</v>
      </c>
      <c r="N102" s="16">
        <f t="shared" si="23"/>
        <v>30021.564357370564</v>
      </c>
      <c r="O102" s="39">
        <f t="shared" si="24"/>
        <v>8.6018171420861364E-2</v>
      </c>
      <c r="P102" s="14">
        <f t="shared" si="25"/>
        <v>15982.436640761765</v>
      </c>
      <c r="Q102" s="40">
        <f t="shared" si="26"/>
        <v>9.425E-2</v>
      </c>
      <c r="R102" s="14">
        <f t="shared" si="27"/>
        <v>125.52872111598303</v>
      </c>
    </row>
    <row r="103" spans="1:18" ht="14.4" customHeight="1" outlineLevel="1" x14ac:dyDescent="0.3">
      <c r="A103" s="25">
        <v>87</v>
      </c>
      <c r="B103" s="20">
        <v>49582</v>
      </c>
      <c r="C103" s="10">
        <f t="shared" si="16"/>
        <v>2035</v>
      </c>
      <c r="D103" s="34"/>
      <c r="E103" s="34">
        <f t="shared" si="17"/>
        <v>209.59566181780417</v>
      </c>
      <c r="F103" s="34">
        <f t="shared" si="18"/>
        <v>-1256.9538803155776</v>
      </c>
      <c r="G103" s="35">
        <f t="shared" si="19"/>
        <v>37912.972327168478</v>
      </c>
      <c r="H103" s="35">
        <f t="shared" si="14"/>
        <v>-9459.286595628535</v>
      </c>
      <c r="I103" s="36">
        <f t="shared" si="15"/>
        <v>28453.685731539943</v>
      </c>
      <c r="K103" s="16">
        <f t="shared" si="20"/>
        <v>1256.9538803155776</v>
      </c>
      <c r="L103" s="16">
        <f t="shared" si="21"/>
        <v>1047.3582184977736</v>
      </c>
      <c r="M103" s="16">
        <f t="shared" si="22"/>
        <v>209.59566181780406</v>
      </c>
      <c r="N103" s="16">
        <f t="shared" si="23"/>
        <v>29239.728074522525</v>
      </c>
      <c r="O103" s="39">
        <f t="shared" si="24"/>
        <v>8.6018171420861281E-2</v>
      </c>
      <c r="P103" s="14">
        <f t="shared" si="25"/>
        <v>15566.214197942936</v>
      </c>
      <c r="Q103" s="40">
        <f t="shared" si="26"/>
        <v>9.425E-2</v>
      </c>
      <c r="R103" s="14">
        <f t="shared" si="27"/>
        <v>122.25964067967681</v>
      </c>
    </row>
    <row r="104" spans="1:18" ht="14.4" customHeight="1" outlineLevel="1" x14ac:dyDescent="0.3">
      <c r="A104" s="25">
        <v>88</v>
      </c>
      <c r="B104" s="20">
        <v>49613</v>
      </c>
      <c r="C104" s="10">
        <f t="shared" si="16"/>
        <v>2035</v>
      </c>
      <c r="D104" s="34"/>
      <c r="E104" s="34">
        <f t="shared" si="17"/>
        <v>203.96116806757658</v>
      </c>
      <c r="F104" s="34">
        <f t="shared" si="18"/>
        <v>-1256.9538803155776</v>
      </c>
      <c r="G104" s="35">
        <f t="shared" si="19"/>
        <v>36859.97961492047</v>
      </c>
      <c r="H104" s="35">
        <f t="shared" si="14"/>
        <v>-9196.5649139226571</v>
      </c>
      <c r="I104" s="36">
        <f t="shared" si="15"/>
        <v>27663.414700997811</v>
      </c>
      <c r="K104" s="16">
        <f t="shared" si="20"/>
        <v>1256.9538803155776</v>
      </c>
      <c r="L104" s="16">
        <f t="shared" si="21"/>
        <v>1052.992712248001</v>
      </c>
      <c r="M104" s="16">
        <f t="shared" si="22"/>
        <v>203.96116806757664</v>
      </c>
      <c r="N104" s="16">
        <f t="shared" si="23"/>
        <v>28453.685731539943</v>
      </c>
      <c r="O104" s="39">
        <f t="shared" si="24"/>
        <v>8.601817142086135E-2</v>
      </c>
      <c r="P104" s="14">
        <f t="shared" si="25"/>
        <v>15147.752595005488</v>
      </c>
      <c r="Q104" s="40">
        <f t="shared" si="26"/>
        <v>9.425E-2</v>
      </c>
      <c r="R104" s="14">
        <f t="shared" si="27"/>
        <v>118.97297350660561</v>
      </c>
    </row>
    <row r="105" spans="1:18" ht="14.4" customHeight="1" outlineLevel="1" x14ac:dyDescent="0.3">
      <c r="A105" s="25">
        <v>89</v>
      </c>
      <c r="B105" s="20">
        <v>49643</v>
      </c>
      <c r="C105" s="10">
        <f t="shared" si="16"/>
        <v>2035</v>
      </c>
      <c r="D105" s="34"/>
      <c r="E105" s="34">
        <f t="shared" si="17"/>
        <v>198.29636231973376</v>
      </c>
      <c r="F105" s="34">
        <f t="shared" si="18"/>
        <v>-1256.9538803155776</v>
      </c>
      <c r="G105" s="35">
        <f t="shared" si="19"/>
        <v>35801.322096924625</v>
      </c>
      <c r="H105" s="35">
        <f t="shared" si="14"/>
        <v>-8932.4298631826932</v>
      </c>
      <c r="I105" s="36">
        <f t="shared" si="15"/>
        <v>26868.892233741932</v>
      </c>
      <c r="K105" s="16">
        <f t="shared" si="20"/>
        <v>1256.9538803155776</v>
      </c>
      <c r="L105" s="16">
        <f t="shared" si="21"/>
        <v>1058.6575179958438</v>
      </c>
      <c r="M105" s="16">
        <f t="shared" si="22"/>
        <v>198.29636231973382</v>
      </c>
      <c r="N105" s="16">
        <f t="shared" si="23"/>
        <v>27663.414700997811</v>
      </c>
      <c r="O105" s="39">
        <f t="shared" si="24"/>
        <v>8.601817142086135E-2</v>
      </c>
      <c r="P105" s="14">
        <f t="shared" si="25"/>
        <v>14727.039785895384</v>
      </c>
      <c r="Q105" s="40">
        <f t="shared" si="26"/>
        <v>9.425E-2</v>
      </c>
      <c r="R105" s="14">
        <f t="shared" si="27"/>
        <v>115.66862498505333</v>
      </c>
    </row>
    <row r="106" spans="1:18" ht="14.4" customHeight="1" outlineLevel="1" x14ac:dyDescent="0.3">
      <c r="A106" s="25">
        <v>90</v>
      </c>
      <c r="B106" s="20">
        <v>49674</v>
      </c>
      <c r="C106" s="10">
        <f t="shared" si="16"/>
        <v>2035</v>
      </c>
      <c r="D106" s="34"/>
      <c r="E106" s="34">
        <f t="shared" si="17"/>
        <v>192.60108150422192</v>
      </c>
      <c r="F106" s="34">
        <f t="shared" si="18"/>
        <v>-1256.9538803155776</v>
      </c>
      <c r="G106" s="35">
        <f t="shared" si="19"/>
        <v>34736.969298113268</v>
      </c>
      <c r="H106" s="35">
        <f t="shared" si="14"/>
        <v>-8666.8738398792611</v>
      </c>
      <c r="I106" s="36">
        <f t="shared" si="15"/>
        <v>26070.095458234005</v>
      </c>
      <c r="K106" s="16">
        <f t="shared" si="20"/>
        <v>1256.9538803155776</v>
      </c>
      <c r="L106" s="16">
        <f t="shared" si="21"/>
        <v>1064.3527988113558</v>
      </c>
      <c r="M106" s="16">
        <f t="shared" si="22"/>
        <v>192.60108150422184</v>
      </c>
      <c r="N106" s="16">
        <f t="shared" si="23"/>
        <v>26868.892233741932</v>
      </c>
      <c r="O106" s="39">
        <f t="shared" si="24"/>
        <v>8.6018171420861281E-2</v>
      </c>
      <c r="P106" s="14">
        <f t="shared" si="25"/>
        <v>14304.063659754202</v>
      </c>
      <c r="Q106" s="40">
        <f t="shared" si="26"/>
        <v>9.425E-2</v>
      </c>
      <c r="R106" s="14">
        <f t="shared" si="27"/>
        <v>112.34649999431946</v>
      </c>
    </row>
    <row r="107" spans="1:18" ht="14.4" customHeight="1" outlineLevel="1" x14ac:dyDescent="0.3">
      <c r="A107" s="25">
        <v>91</v>
      </c>
      <c r="B107" s="20">
        <v>49705</v>
      </c>
      <c r="C107" s="10">
        <f t="shared" si="16"/>
        <v>2036</v>
      </c>
      <c r="D107" s="34"/>
      <c r="E107" s="34">
        <f t="shared" si="17"/>
        <v>186.87516167371592</v>
      </c>
      <c r="F107" s="34">
        <f t="shared" si="18"/>
        <v>-1256.9538803155776</v>
      </c>
      <c r="G107" s="35">
        <f t="shared" si="19"/>
        <v>33666.890579471401</v>
      </c>
      <c r="H107" s="35">
        <f t="shared" si="14"/>
        <v>-8399.8891995781141</v>
      </c>
      <c r="I107" s="36">
        <f t="shared" si="15"/>
        <v>25267.001379893285</v>
      </c>
      <c r="K107" s="16">
        <f t="shared" si="20"/>
        <v>1256.9538803155776</v>
      </c>
      <c r="L107" s="16">
        <f t="shared" si="21"/>
        <v>1070.0787186418618</v>
      </c>
      <c r="M107" s="16">
        <f t="shared" si="22"/>
        <v>186.87516167371587</v>
      </c>
      <c r="N107" s="16">
        <f t="shared" si="23"/>
        <v>26070.095458234005</v>
      </c>
      <c r="O107" s="39">
        <f t="shared" si="24"/>
        <v>8.6018171420861309E-2</v>
      </c>
      <c r="P107" s="14">
        <f t="shared" si="25"/>
        <v>13878.812040570478</v>
      </c>
      <c r="Q107" s="40">
        <f t="shared" si="26"/>
        <v>9.425E-2</v>
      </c>
      <c r="R107" s="14">
        <f t="shared" si="27"/>
        <v>109.00650290198062</v>
      </c>
    </row>
    <row r="108" spans="1:18" ht="14.4" customHeight="1" outlineLevel="1" x14ac:dyDescent="0.3">
      <c r="A108" s="25">
        <v>92</v>
      </c>
      <c r="B108" s="20">
        <v>49734</v>
      </c>
      <c r="C108" s="10">
        <f t="shared" si="16"/>
        <v>2036</v>
      </c>
      <c r="D108" s="34"/>
      <c r="E108" s="34">
        <f t="shared" si="17"/>
        <v>181.11843799890002</v>
      </c>
      <c r="F108" s="34">
        <f t="shared" si="18"/>
        <v>-1256.9538803155776</v>
      </c>
      <c r="G108" s="35">
        <f t="shared" si="19"/>
        <v>32591.055137154723</v>
      </c>
      <c r="H108" s="35">
        <f t="shared" si="14"/>
        <v>-8131.4682567201035</v>
      </c>
      <c r="I108" s="36">
        <f t="shared" si="15"/>
        <v>24459.586880434617</v>
      </c>
      <c r="K108" s="16">
        <f t="shared" si="20"/>
        <v>1256.9538803155776</v>
      </c>
      <c r="L108" s="16">
        <f t="shared" si="21"/>
        <v>1075.8354423166777</v>
      </c>
      <c r="M108" s="16">
        <f t="shared" si="22"/>
        <v>181.11843799889994</v>
      </c>
      <c r="N108" s="16">
        <f t="shared" si="23"/>
        <v>25267.001379893285</v>
      </c>
      <c r="O108" s="39">
        <f t="shared" si="24"/>
        <v>8.6018171420861281E-2</v>
      </c>
      <c r="P108" s="14">
        <f t="shared" si="25"/>
        <v>13451.272686829228</v>
      </c>
      <c r="Q108" s="40">
        <f t="shared" si="26"/>
        <v>9.425E-2</v>
      </c>
      <c r="R108" s="14">
        <f t="shared" si="27"/>
        <v>105.6485375611379</v>
      </c>
    </row>
    <row r="109" spans="1:18" ht="14.4" customHeight="1" outlineLevel="1" x14ac:dyDescent="0.3">
      <c r="A109" s="25">
        <v>93</v>
      </c>
      <c r="B109" s="20">
        <v>49765</v>
      </c>
      <c r="C109" s="10">
        <f t="shared" si="16"/>
        <v>2036</v>
      </c>
      <c r="D109" s="34"/>
      <c r="E109" s="34">
        <f t="shared" si="17"/>
        <v>175.33074476372298</v>
      </c>
      <c r="F109" s="34">
        <f t="shared" si="18"/>
        <v>-1256.9538803155776</v>
      </c>
      <c r="G109" s="35">
        <f t="shared" si="19"/>
        <v>31509.432001602869</v>
      </c>
      <c r="H109" s="35">
        <f t="shared" si="14"/>
        <v>-7861.6032843999155</v>
      </c>
      <c r="I109" s="36">
        <f t="shared" si="15"/>
        <v>23647.828717202952</v>
      </c>
      <c r="K109" s="16">
        <f t="shared" si="20"/>
        <v>1256.9538803155776</v>
      </c>
      <c r="L109" s="16">
        <f t="shared" si="21"/>
        <v>1081.6231355518546</v>
      </c>
      <c r="M109" s="16">
        <f t="shared" si="22"/>
        <v>175.33074476372303</v>
      </c>
      <c r="N109" s="16">
        <f t="shared" si="23"/>
        <v>24459.586880434617</v>
      </c>
      <c r="O109" s="39">
        <f t="shared" si="24"/>
        <v>8.601817142086135E-2</v>
      </c>
      <c r="P109" s="14">
        <f t="shared" si="25"/>
        <v>13021.433291159548</v>
      </c>
      <c r="Q109" s="40">
        <f t="shared" si="26"/>
        <v>9.425E-2</v>
      </c>
      <c r="R109" s="14">
        <f t="shared" si="27"/>
        <v>102.27250730764895</v>
      </c>
    </row>
    <row r="110" spans="1:18" ht="14.4" customHeight="1" outlineLevel="1" x14ac:dyDescent="0.3">
      <c r="A110" s="25">
        <v>94</v>
      </c>
      <c r="B110" s="20">
        <v>49795</v>
      </c>
      <c r="C110" s="10">
        <f t="shared" si="16"/>
        <v>2036</v>
      </c>
      <c r="D110" s="34"/>
      <c r="E110" s="34">
        <f t="shared" si="17"/>
        <v>169.51191536062757</v>
      </c>
      <c r="F110" s="34">
        <f t="shared" si="18"/>
        <v>-1256.9538803155776</v>
      </c>
      <c r="G110" s="35">
        <f t="shared" si="19"/>
        <v>30421.99003664792</v>
      </c>
      <c r="H110" s="35">
        <f t="shared" si="14"/>
        <v>-7590.2865141436559</v>
      </c>
      <c r="I110" s="36">
        <f t="shared" si="15"/>
        <v>22831.703522504264</v>
      </c>
      <c r="K110" s="16">
        <f t="shared" si="20"/>
        <v>1256.9538803155776</v>
      </c>
      <c r="L110" s="16">
        <f t="shared" si="21"/>
        <v>1087.44196495495</v>
      </c>
      <c r="M110" s="16">
        <f t="shared" si="22"/>
        <v>169.51191536062765</v>
      </c>
      <c r="N110" s="16">
        <f t="shared" si="23"/>
        <v>23647.828717202952</v>
      </c>
      <c r="O110" s="39">
        <f t="shared" si="24"/>
        <v>8.6018171420861378E-2</v>
      </c>
      <c r="P110" s="14">
        <f t="shared" si="25"/>
        <v>12589.281479980327</v>
      </c>
      <c r="Q110" s="40">
        <f t="shared" si="26"/>
        <v>9.425E-2</v>
      </c>
      <c r="R110" s="14">
        <f t="shared" si="27"/>
        <v>98.878314957345481</v>
      </c>
    </row>
    <row r="111" spans="1:18" ht="14.4" customHeight="1" outlineLevel="1" x14ac:dyDescent="0.3">
      <c r="A111" s="25">
        <v>95</v>
      </c>
      <c r="B111" s="20">
        <v>49826</v>
      </c>
      <c r="C111" s="10">
        <f t="shared" si="16"/>
        <v>2036</v>
      </c>
      <c r="D111" s="34"/>
      <c r="E111" s="34">
        <f t="shared" si="17"/>
        <v>163.66178228575458</v>
      </c>
      <c r="F111" s="34">
        <f t="shared" si="18"/>
        <v>-1256.9538803155776</v>
      </c>
      <c r="G111" s="35">
        <f t="shared" si="19"/>
        <v>29328.697938618097</v>
      </c>
      <c r="H111" s="35">
        <f t="shared" si="14"/>
        <v>-7317.5101356852156</v>
      </c>
      <c r="I111" s="36">
        <f t="shared" si="15"/>
        <v>22011.18780293288</v>
      </c>
      <c r="K111" s="16">
        <f t="shared" si="20"/>
        <v>1256.9538803155776</v>
      </c>
      <c r="L111" s="16">
        <f t="shared" si="21"/>
        <v>1093.2920980298231</v>
      </c>
      <c r="M111" s="16">
        <f t="shared" si="22"/>
        <v>163.6617822857545</v>
      </c>
      <c r="N111" s="16">
        <f t="shared" si="23"/>
        <v>22831.703522504264</v>
      </c>
      <c r="O111" s="39">
        <f t="shared" si="24"/>
        <v>8.6018171420861267E-2</v>
      </c>
      <c r="P111" s="14">
        <f t="shared" si="25"/>
        <v>12154.80481314405</v>
      </c>
      <c r="Q111" s="40">
        <f t="shared" si="26"/>
        <v>9.425E-2</v>
      </c>
      <c r="R111" s="14">
        <f t="shared" si="27"/>
        <v>95.465862803235552</v>
      </c>
    </row>
    <row r="112" spans="1:18" ht="14.4" customHeight="1" outlineLevel="1" x14ac:dyDescent="0.3">
      <c r="A112" s="25">
        <v>96</v>
      </c>
      <c r="B112" s="20">
        <v>49856</v>
      </c>
      <c r="C112" s="10">
        <f t="shared" si="16"/>
        <v>2036</v>
      </c>
      <c r="D112" s="34"/>
      <c r="E112" s="34">
        <f t="shared" si="17"/>
        <v>157.78017713412103</v>
      </c>
      <c r="F112" s="34">
        <f t="shared" si="18"/>
        <v>-1256.9538803155776</v>
      </c>
      <c r="G112" s="35">
        <f t="shared" si="19"/>
        <v>28229.524235436642</v>
      </c>
      <c r="H112" s="35">
        <f t="shared" si="14"/>
        <v>-7043.2662967414417</v>
      </c>
      <c r="I112" s="36">
        <f t="shared" si="15"/>
        <v>21186.257938695198</v>
      </c>
      <c r="J112" s="38"/>
      <c r="K112" s="16">
        <f t="shared" si="20"/>
        <v>1256.9538803155776</v>
      </c>
      <c r="L112" s="16">
        <f t="shared" si="21"/>
        <v>1099.1737031814566</v>
      </c>
      <c r="M112" s="16">
        <f t="shared" si="22"/>
        <v>157.780177134121</v>
      </c>
      <c r="N112" s="16">
        <f t="shared" si="23"/>
        <v>22011.18780293288</v>
      </c>
      <c r="O112" s="39">
        <f t="shared" si="24"/>
        <v>8.6018171420861309E-2</v>
      </c>
      <c r="P112" s="14">
        <f t="shared" si="25"/>
        <v>11717.990783578694</v>
      </c>
      <c r="Q112" s="40">
        <f t="shared" si="26"/>
        <v>9.425E-2</v>
      </c>
      <c r="R112" s="14">
        <f t="shared" si="27"/>
        <v>92.035052612691004</v>
      </c>
    </row>
    <row r="113" spans="1:18" ht="14.4" customHeight="1" outlineLevel="1" x14ac:dyDescent="0.3">
      <c r="A113" s="25">
        <v>97</v>
      </c>
      <c r="B113" s="20">
        <v>49887</v>
      </c>
      <c r="C113" s="10">
        <f t="shared" si="16"/>
        <v>2036</v>
      </c>
      <c r="D113" s="34"/>
      <c r="E113" s="34">
        <f t="shared" si="17"/>
        <v>151.8669305947723</v>
      </c>
      <c r="F113" s="34">
        <f t="shared" si="18"/>
        <v>-1256.9538803155776</v>
      </c>
      <c r="G113" s="35">
        <f t="shared" si="19"/>
        <v>27124.437285715838</v>
      </c>
      <c r="H113" s="35">
        <f t="shared" si="14"/>
        <v>-6767.5471027861013</v>
      </c>
      <c r="I113" s="36">
        <f t="shared" si="15"/>
        <v>20356.890182929736</v>
      </c>
      <c r="K113" s="16">
        <f t="shared" si="20"/>
        <v>1256.9538803155776</v>
      </c>
      <c r="L113" s="16">
        <f t="shared" si="21"/>
        <v>1105.0869497208053</v>
      </c>
      <c r="M113" s="16">
        <f t="shared" si="22"/>
        <v>151.86693059477238</v>
      </c>
      <c r="N113" s="16">
        <f t="shared" si="23"/>
        <v>21186.257938695198</v>
      </c>
      <c r="O113" s="39">
        <f t="shared" si="24"/>
        <v>8.6018171420861364E-2</v>
      </c>
      <c r="P113" s="14">
        <f t="shared" si="25"/>
        <v>11278.826816927702</v>
      </c>
      <c r="Q113" s="40">
        <f t="shared" si="26"/>
        <v>9.425E-2</v>
      </c>
      <c r="R113" s="14">
        <f t="shared" si="27"/>
        <v>88.585785624619646</v>
      </c>
    </row>
    <row r="114" spans="1:18" ht="14.4" customHeight="1" outlineLevel="1" x14ac:dyDescent="0.3">
      <c r="A114" s="25">
        <v>98</v>
      </c>
      <c r="B114" s="20">
        <v>49918</v>
      </c>
      <c r="C114" s="10">
        <f t="shared" si="16"/>
        <v>2036</v>
      </c>
      <c r="D114" s="34"/>
      <c r="E114" s="34">
        <f t="shared" si="17"/>
        <v>145.92187244590826</v>
      </c>
      <c r="F114" s="34">
        <f t="shared" si="18"/>
        <v>-1256.9538803155776</v>
      </c>
      <c r="G114" s="35">
        <f t="shared" si="19"/>
        <v>26013.40527784617</v>
      </c>
      <c r="H114" s="35">
        <f t="shared" si="14"/>
        <v>-6490.3446168226192</v>
      </c>
      <c r="I114" s="36">
        <f t="shared" si="15"/>
        <v>19523.060661023552</v>
      </c>
      <c r="K114" s="16">
        <f t="shared" si="20"/>
        <v>1256.9538803155776</v>
      </c>
      <c r="L114" s="16">
        <f t="shared" si="21"/>
        <v>1111.0320078696693</v>
      </c>
      <c r="M114" s="16">
        <f t="shared" si="22"/>
        <v>145.92187244590832</v>
      </c>
      <c r="N114" s="16">
        <f t="shared" si="23"/>
        <v>20356.890182929736</v>
      </c>
      <c r="O114" s="39">
        <f t="shared" si="24"/>
        <v>8.6018171420861364E-2</v>
      </c>
      <c r="P114" s="14">
        <f t="shared" si="25"/>
        <v>10837.300271187989</v>
      </c>
      <c r="Q114" s="40">
        <f t="shared" si="26"/>
        <v>9.425E-2</v>
      </c>
      <c r="R114" s="14">
        <f t="shared" si="27"/>
        <v>85.117962546622337</v>
      </c>
    </row>
    <row r="115" spans="1:18" ht="14.4" customHeight="1" outlineLevel="1" x14ac:dyDescent="0.3">
      <c r="A115" s="25">
        <v>99</v>
      </c>
      <c r="B115" s="20">
        <v>49948</v>
      </c>
      <c r="C115" s="10">
        <f t="shared" si="16"/>
        <v>2036</v>
      </c>
      <c r="D115" s="34"/>
      <c r="E115" s="34">
        <f t="shared" si="17"/>
        <v>139.94483154998318</v>
      </c>
      <c r="F115" s="34">
        <f t="shared" si="18"/>
        <v>-1256.9538803155776</v>
      </c>
      <c r="G115" s="35">
        <f t="shared" si="19"/>
        <v>24896.396229080576</v>
      </c>
      <c r="H115" s="35">
        <f t="shared" si="14"/>
        <v>-6211.6508591556039</v>
      </c>
      <c r="I115" s="36">
        <f t="shared" si="15"/>
        <v>18684.745369924971</v>
      </c>
      <c r="K115" s="16">
        <f t="shared" si="20"/>
        <v>1256.9538803155776</v>
      </c>
      <c r="L115" s="16">
        <f t="shared" si="21"/>
        <v>1117.0090487655943</v>
      </c>
      <c r="M115" s="16">
        <f t="shared" si="22"/>
        <v>139.94483154998329</v>
      </c>
      <c r="N115" s="16">
        <f t="shared" si="23"/>
        <v>19523.060661023552</v>
      </c>
      <c r="O115" s="39">
        <f t="shared" si="24"/>
        <v>8.6018171420861406E-2</v>
      </c>
      <c r="P115" s="14">
        <f t="shared" si="25"/>
        <v>10393.398436346046</v>
      </c>
      <c r="Q115" s="40">
        <f t="shared" si="26"/>
        <v>9.425E-2</v>
      </c>
      <c r="R115" s="14">
        <f t="shared" si="27"/>
        <v>81.631483552134569</v>
      </c>
    </row>
    <row r="116" spans="1:18" ht="14.4" customHeight="1" outlineLevel="1" x14ac:dyDescent="0.3">
      <c r="A116" s="25">
        <v>100</v>
      </c>
      <c r="B116" s="20">
        <v>49979</v>
      </c>
      <c r="C116" s="10">
        <f t="shared" si="16"/>
        <v>2036</v>
      </c>
      <c r="D116" s="34"/>
      <c r="E116" s="34">
        <f t="shared" si="17"/>
        <v>133.93563584877927</v>
      </c>
      <c r="F116" s="34">
        <f t="shared" si="18"/>
        <v>-1256.9538803155776</v>
      </c>
      <c r="G116" s="35">
        <f t="shared" si="19"/>
        <v>23773.377984613777</v>
      </c>
      <c r="H116" s="35">
        <f t="shared" si="14"/>
        <v>-5931.4578071611377</v>
      </c>
      <c r="I116" s="36">
        <f t="shared" si="15"/>
        <v>17841.920177452637</v>
      </c>
      <c r="K116" s="16">
        <f t="shared" si="20"/>
        <v>1256.9538803155776</v>
      </c>
      <c r="L116" s="16">
        <f t="shared" si="21"/>
        <v>1123.0182444667985</v>
      </c>
      <c r="M116" s="16">
        <f t="shared" si="22"/>
        <v>133.93563584877916</v>
      </c>
      <c r="N116" s="16">
        <f t="shared" si="23"/>
        <v>18684.745369924971</v>
      </c>
      <c r="O116" s="39">
        <f t="shared" si="24"/>
        <v>8.6018171420861267E-2</v>
      </c>
      <c r="P116" s="14">
        <f t="shared" si="25"/>
        <v>9947.1085340120462</v>
      </c>
      <c r="Q116" s="40">
        <f t="shared" si="26"/>
        <v>9.425E-2</v>
      </c>
      <c r="R116" s="14">
        <f t="shared" si="27"/>
        <v>78.126248277552946</v>
      </c>
    </row>
    <row r="117" spans="1:18" ht="14.4" customHeight="1" outlineLevel="1" x14ac:dyDescent="0.3">
      <c r="A117" s="25">
        <v>101</v>
      </c>
      <c r="B117" s="20">
        <v>50009</v>
      </c>
      <c r="C117" s="10">
        <f t="shared" si="16"/>
        <v>2036</v>
      </c>
      <c r="D117" s="34"/>
      <c r="E117" s="34">
        <f t="shared" si="17"/>
        <v>127.8941123584538</v>
      </c>
      <c r="F117" s="34">
        <f t="shared" si="18"/>
        <v>-1256.9538803155776</v>
      </c>
      <c r="G117" s="35">
        <f t="shared" si="19"/>
        <v>22644.318216656655</v>
      </c>
      <c r="H117" s="35">
        <f t="shared" si="14"/>
        <v>-5649.7573950558353</v>
      </c>
      <c r="I117" s="36">
        <f t="shared" si="15"/>
        <v>16994.560821600819</v>
      </c>
      <c r="K117" s="16">
        <f t="shared" si="20"/>
        <v>1256.9538803155776</v>
      </c>
      <c r="L117" s="16">
        <f t="shared" si="21"/>
        <v>1129.0597679571238</v>
      </c>
      <c r="M117" s="16">
        <f t="shared" si="22"/>
        <v>127.89411235845387</v>
      </c>
      <c r="N117" s="16">
        <f t="shared" si="23"/>
        <v>17841.920177452637</v>
      </c>
      <c r="O117" s="39">
        <f t="shared" si="24"/>
        <v>8.6018171420861378E-2</v>
      </c>
      <c r="P117" s="14">
        <f t="shared" si="25"/>
        <v>9498.4177170520088</v>
      </c>
      <c r="Q117" s="40">
        <f t="shared" si="26"/>
        <v>9.425E-2</v>
      </c>
      <c r="R117" s="14">
        <f t="shared" si="27"/>
        <v>74.602155819345981</v>
      </c>
    </row>
    <row r="118" spans="1:18" ht="14.4" customHeight="1" outlineLevel="1" x14ac:dyDescent="0.3">
      <c r="A118" s="25">
        <v>102</v>
      </c>
      <c r="B118" s="20">
        <v>50040</v>
      </c>
      <c r="C118" s="10">
        <f t="shared" si="16"/>
        <v>2036</v>
      </c>
      <c r="D118" s="34"/>
      <c r="E118" s="34">
        <f t="shared" si="17"/>
        <v>121.82008716455942</v>
      </c>
      <c r="F118" s="34">
        <f t="shared" si="18"/>
        <v>-1256.9538803155776</v>
      </c>
      <c r="G118" s="35">
        <f t="shared" si="19"/>
        <v>21509.184423505638</v>
      </c>
      <c r="H118" s="35">
        <f t="shared" si="14"/>
        <v>-5366.541513664657</v>
      </c>
      <c r="I118" s="36">
        <f t="shared" si="15"/>
        <v>16142.642909840981</v>
      </c>
      <c r="K118" s="16">
        <f t="shared" si="20"/>
        <v>1256.9538803155776</v>
      </c>
      <c r="L118" s="16">
        <f t="shared" si="21"/>
        <v>1135.1337931510182</v>
      </c>
      <c r="M118" s="16">
        <f t="shared" si="22"/>
        <v>121.82008716455948</v>
      </c>
      <c r="N118" s="16">
        <f t="shared" si="23"/>
        <v>16994.560821600819</v>
      </c>
      <c r="O118" s="39">
        <f t="shared" si="24"/>
        <v>8.6018171420861364E-2</v>
      </c>
      <c r="P118" s="14">
        <f t="shared" si="25"/>
        <v>9047.3130692179766</v>
      </c>
      <c r="Q118" s="40">
        <f t="shared" si="26"/>
        <v>9.425E-2</v>
      </c>
      <c r="R118" s="14">
        <f t="shared" si="27"/>
        <v>71.059104731149532</v>
      </c>
    </row>
    <row r="119" spans="1:18" ht="14.4" customHeight="1" outlineLevel="1" x14ac:dyDescent="0.3">
      <c r="A119" s="25">
        <v>103</v>
      </c>
      <c r="B119" s="20">
        <v>50071</v>
      </c>
      <c r="C119" s="10">
        <f t="shared" si="16"/>
        <v>2037</v>
      </c>
      <c r="D119" s="34"/>
      <c r="E119" s="34">
        <f t="shared" si="17"/>
        <v>115.71338541703777</v>
      </c>
      <c r="F119" s="34">
        <f t="shared" si="18"/>
        <v>-1256.9538803155776</v>
      </c>
      <c r="G119" s="35">
        <f t="shared" si="19"/>
        <v>20367.943928607099</v>
      </c>
      <c r="H119" s="35">
        <f t="shared" si="14"/>
        <v>-5081.8020101874708</v>
      </c>
      <c r="I119" s="36">
        <f t="shared" si="15"/>
        <v>15286.141918419627</v>
      </c>
      <c r="K119" s="16">
        <f t="shared" si="20"/>
        <v>1256.9538803155776</v>
      </c>
      <c r="L119" s="16">
        <f t="shared" si="21"/>
        <v>1141.24049489854</v>
      </c>
      <c r="M119" s="16">
        <f t="shared" si="22"/>
        <v>115.71338541703767</v>
      </c>
      <c r="N119" s="16">
        <f t="shared" si="23"/>
        <v>16142.642909840981</v>
      </c>
      <c r="O119" s="39">
        <f t="shared" si="24"/>
        <v>8.6018171420861253E-2</v>
      </c>
      <c r="P119" s="14">
        <f t="shared" si="25"/>
        <v>8593.781604776188</v>
      </c>
      <c r="Q119" s="40">
        <f t="shared" si="26"/>
        <v>9.425E-2</v>
      </c>
      <c r="R119" s="14">
        <f t="shared" si="27"/>
        <v>67.496993020846318</v>
      </c>
    </row>
    <row r="120" spans="1:18" ht="14.4" customHeight="1" outlineLevel="1" x14ac:dyDescent="0.3">
      <c r="A120" s="25">
        <v>104</v>
      </c>
      <c r="B120" s="20">
        <v>50099</v>
      </c>
      <c r="C120" s="10">
        <f t="shared" si="16"/>
        <v>2037</v>
      </c>
      <c r="D120" s="34"/>
      <c r="E120" s="34">
        <f t="shared" si="17"/>
        <v>109.57383132518612</v>
      </c>
      <c r="F120" s="34">
        <f t="shared" si="18"/>
        <v>-1256.9538803155776</v>
      </c>
      <c r="G120" s="35">
        <f t="shared" si="19"/>
        <v>19220.563879616708</v>
      </c>
      <c r="H120" s="35">
        <f t="shared" si="14"/>
        <v>-4795.5306879643686</v>
      </c>
      <c r="I120" s="36">
        <f t="shared" si="15"/>
        <v>14425.033191652339</v>
      </c>
      <c r="K120" s="16">
        <f t="shared" si="20"/>
        <v>1256.9538803155776</v>
      </c>
      <c r="L120" s="16">
        <f t="shared" si="21"/>
        <v>1147.3800489903915</v>
      </c>
      <c r="M120" s="16">
        <f t="shared" si="22"/>
        <v>109.57383132518612</v>
      </c>
      <c r="N120" s="16">
        <f t="shared" si="23"/>
        <v>15286.141918419627</v>
      </c>
      <c r="O120" s="39">
        <f t="shared" si="24"/>
        <v>8.6018171420861322E-2</v>
      </c>
      <c r="P120" s="14">
        <f t="shared" si="25"/>
        <v>8137.8102681332775</v>
      </c>
      <c r="Q120" s="40">
        <f t="shared" si="26"/>
        <v>9.425E-2</v>
      </c>
      <c r="R120" s="14">
        <f t="shared" si="27"/>
        <v>63.915718147630116</v>
      </c>
    </row>
    <row r="121" spans="1:18" ht="14.4" customHeight="1" outlineLevel="1" x14ac:dyDescent="0.3">
      <c r="A121" s="25">
        <v>105</v>
      </c>
      <c r="B121" s="20">
        <v>50130</v>
      </c>
      <c r="C121" s="10">
        <f t="shared" si="16"/>
        <v>2037</v>
      </c>
      <c r="D121" s="34"/>
      <c r="E121" s="34">
        <f t="shared" si="17"/>
        <v>103.40124815259711</v>
      </c>
      <c r="F121" s="34">
        <f t="shared" si="18"/>
        <v>-1256.9538803155776</v>
      </c>
      <c r="G121" s="35">
        <f t="shared" si="19"/>
        <v>18067.011247453727</v>
      </c>
      <c r="H121" s="35">
        <f t="shared" si="14"/>
        <v>-4507.7193062397046</v>
      </c>
      <c r="I121" s="36">
        <f t="shared" si="15"/>
        <v>13559.291941214022</v>
      </c>
      <c r="K121" s="16">
        <f t="shared" si="20"/>
        <v>1256.9538803155776</v>
      </c>
      <c r="L121" s="16">
        <f t="shared" si="21"/>
        <v>1153.5526321629804</v>
      </c>
      <c r="M121" s="16">
        <f t="shared" si="22"/>
        <v>103.40124815259719</v>
      </c>
      <c r="N121" s="16">
        <f t="shared" si="23"/>
        <v>14425.033191652339</v>
      </c>
      <c r="O121" s="39">
        <f t="shared" si="24"/>
        <v>8.6018171420861406E-2</v>
      </c>
      <c r="P121" s="14">
        <f t="shared" si="25"/>
        <v>7679.3859334604449</v>
      </c>
      <c r="Q121" s="40">
        <f t="shared" si="26"/>
        <v>9.425E-2</v>
      </c>
      <c r="R121" s="14">
        <f t="shared" si="27"/>
        <v>60.315177019053912</v>
      </c>
    </row>
    <row r="122" spans="1:18" ht="14.4" customHeight="1" outlineLevel="1" x14ac:dyDescent="0.3">
      <c r="A122" s="25">
        <v>106</v>
      </c>
      <c r="B122" s="20">
        <v>50160</v>
      </c>
      <c r="C122" s="10">
        <f t="shared" si="16"/>
        <v>2037</v>
      </c>
      <c r="D122" s="34"/>
      <c r="E122" s="34">
        <f t="shared" si="17"/>
        <v>97.195458212070932</v>
      </c>
      <c r="F122" s="34">
        <f t="shared" si="18"/>
        <v>-1256.9538803155776</v>
      </c>
      <c r="G122" s="35">
        <f t="shared" si="19"/>
        <v>16907.252825350221</v>
      </c>
      <c r="H122" s="35">
        <f t="shared" si="14"/>
        <v>-4218.3595799248797</v>
      </c>
      <c r="I122" s="36">
        <f t="shared" si="15"/>
        <v>12688.893245425341</v>
      </c>
      <c r="K122" s="16">
        <f t="shared" si="20"/>
        <v>1256.9538803155776</v>
      </c>
      <c r="L122" s="16">
        <f t="shared" si="21"/>
        <v>1159.7584221035067</v>
      </c>
      <c r="M122" s="16">
        <f t="shared" si="22"/>
        <v>97.195458212070889</v>
      </c>
      <c r="N122" s="16">
        <f t="shared" si="23"/>
        <v>13559.291941214022</v>
      </c>
      <c r="O122" s="39">
        <f t="shared" si="24"/>
        <v>8.6018171420861281E-2</v>
      </c>
      <c r="P122" s="14">
        <f t="shared" si="25"/>
        <v>7218.4954043156094</v>
      </c>
      <c r="Q122" s="40">
        <f t="shared" si="26"/>
        <v>9.425E-2</v>
      </c>
      <c r="R122" s="14">
        <f t="shared" si="27"/>
        <v>56.695265988062182</v>
      </c>
    </row>
    <row r="123" spans="1:18" ht="14.4" customHeight="1" outlineLevel="1" x14ac:dyDescent="0.3">
      <c r="A123" s="25">
        <v>107</v>
      </c>
      <c r="B123" s="20">
        <v>50191</v>
      </c>
      <c r="C123" s="10">
        <f t="shared" si="16"/>
        <v>2037</v>
      </c>
      <c r="D123" s="34"/>
      <c r="E123" s="34">
        <f t="shared" si="17"/>
        <v>90.956282860500536</v>
      </c>
      <c r="F123" s="34">
        <f t="shared" si="18"/>
        <v>-1256.9538803155776</v>
      </c>
      <c r="G123" s="35">
        <f t="shared" si="19"/>
        <v>15741.255227895144</v>
      </c>
      <c r="H123" s="35">
        <f t="shared" si="14"/>
        <v>-3927.4431793598387</v>
      </c>
      <c r="I123" s="36">
        <f t="shared" si="15"/>
        <v>11813.812048535307</v>
      </c>
      <c r="K123" s="16">
        <f t="shared" si="20"/>
        <v>1256.9538803155776</v>
      </c>
      <c r="L123" s="16">
        <f t="shared" si="21"/>
        <v>1165.9975974550771</v>
      </c>
      <c r="M123" s="16">
        <f t="shared" si="22"/>
        <v>90.956282860500551</v>
      </c>
      <c r="N123" s="16">
        <f t="shared" si="23"/>
        <v>12688.893245425341</v>
      </c>
      <c r="O123" s="39">
        <f t="shared" si="24"/>
        <v>8.601817142086135E-2</v>
      </c>
      <c r="P123" s="14">
        <f t="shared" si="25"/>
        <v>6755.1254132635286</v>
      </c>
      <c r="Q123" s="40">
        <f t="shared" si="26"/>
        <v>9.425E-2</v>
      </c>
      <c r="R123" s="14">
        <f t="shared" si="27"/>
        <v>53.055880850007298</v>
      </c>
    </row>
    <row r="124" spans="1:18" ht="14.4" customHeight="1" outlineLevel="1" x14ac:dyDescent="0.3">
      <c r="A124" s="25">
        <v>108</v>
      </c>
      <c r="B124" s="20">
        <v>50221</v>
      </c>
      <c r="C124" s="10">
        <f t="shared" si="16"/>
        <v>2037</v>
      </c>
      <c r="D124" s="34"/>
      <c r="E124" s="34">
        <f t="shared" si="17"/>
        <v>84.683542493728908</v>
      </c>
      <c r="F124" s="34">
        <f t="shared" si="18"/>
        <v>-1256.9538803155776</v>
      </c>
      <c r="G124" s="35">
        <f t="shared" si="19"/>
        <v>14568.984890073296</v>
      </c>
      <c r="H124" s="35">
        <f t="shared" si="14"/>
        <v>-3634.9617300732875</v>
      </c>
      <c r="I124" s="36">
        <f t="shared" si="15"/>
        <v>10934.023160000008</v>
      </c>
      <c r="J124" s="38"/>
      <c r="K124" s="16">
        <f t="shared" si="20"/>
        <v>1256.9538803155776</v>
      </c>
      <c r="L124" s="16">
        <f t="shared" si="21"/>
        <v>1172.2703378218487</v>
      </c>
      <c r="M124" s="16">
        <f t="shared" si="22"/>
        <v>84.683542493728964</v>
      </c>
      <c r="N124" s="16">
        <f t="shared" si="23"/>
        <v>11813.812048535307</v>
      </c>
      <c r="O124" s="39">
        <f t="shared" si="24"/>
        <v>8.6018171420861378E-2</v>
      </c>
      <c r="P124" s="14">
        <f t="shared" si="25"/>
        <v>6289.2626214938755</v>
      </c>
      <c r="Q124" s="40">
        <f t="shared" si="26"/>
        <v>9.425E-2</v>
      </c>
      <c r="R124" s="14">
        <f t="shared" si="27"/>
        <v>49.396916839649812</v>
      </c>
    </row>
    <row r="125" spans="1:18" ht="14.4" customHeight="1" outlineLevel="1" x14ac:dyDescent="0.3">
      <c r="A125" s="25">
        <v>109</v>
      </c>
      <c r="B125" s="20">
        <v>50252</v>
      </c>
      <c r="C125" s="10">
        <f t="shared" si="16"/>
        <v>2037</v>
      </c>
      <c r="D125" s="34"/>
      <c r="E125" s="34">
        <f t="shared" si="17"/>
        <v>78.377056541379048</v>
      </c>
      <c r="F125" s="34">
        <f t="shared" si="18"/>
        <v>-1256.9538803155776</v>
      </c>
      <c r="G125" s="35">
        <f t="shared" si="19"/>
        <v>13390.408066299098</v>
      </c>
      <c r="H125" s="35">
        <f t="shared" si="14"/>
        <v>-3340.9068125416252</v>
      </c>
      <c r="I125" s="36">
        <f t="shared" si="15"/>
        <v>10049.501253757473</v>
      </c>
      <c r="K125" s="16">
        <f t="shared" si="20"/>
        <v>1256.9538803155776</v>
      </c>
      <c r="L125" s="16">
        <f t="shared" si="21"/>
        <v>1178.5768237741986</v>
      </c>
      <c r="M125" s="16">
        <f t="shared" si="22"/>
        <v>78.377056541379034</v>
      </c>
      <c r="N125" s="16">
        <f t="shared" si="23"/>
        <v>10934.023160000008</v>
      </c>
      <c r="O125" s="39">
        <f t="shared" si="24"/>
        <v>8.6018171420861322E-2</v>
      </c>
      <c r="P125" s="14">
        <f t="shared" si="25"/>
        <v>5820.8936184372615</v>
      </c>
      <c r="Q125" s="40">
        <f t="shared" si="26"/>
        <v>9.425E-2</v>
      </c>
      <c r="R125" s="14">
        <f t="shared" si="27"/>
        <v>45.71826862814266</v>
      </c>
    </row>
    <row r="126" spans="1:18" ht="14.4" customHeight="1" outlineLevel="1" x14ac:dyDescent="0.3">
      <c r="A126" s="25">
        <v>110</v>
      </c>
      <c r="B126" s="20">
        <v>50283</v>
      </c>
      <c r="C126" s="10">
        <f t="shared" si="16"/>
        <v>2037</v>
      </c>
      <c r="D126" s="34"/>
      <c r="E126" s="34">
        <f t="shared" si="17"/>
        <v>72.036643461655927</v>
      </c>
      <c r="F126" s="34">
        <f t="shared" si="18"/>
        <v>-1256.9538803155776</v>
      </c>
      <c r="G126" s="35">
        <f t="shared" si="19"/>
        <v>12205.490829445176</v>
      </c>
      <c r="H126" s="35">
        <f t="shared" si="14"/>
        <v>-3045.2699619465716</v>
      </c>
      <c r="I126" s="36">
        <f t="shared" si="15"/>
        <v>9160.220867498605</v>
      </c>
      <c r="K126" s="16">
        <f t="shared" si="20"/>
        <v>1256.9538803155776</v>
      </c>
      <c r="L126" s="16">
        <f t="shared" si="21"/>
        <v>1184.9172368539216</v>
      </c>
      <c r="M126" s="16">
        <f t="shared" si="22"/>
        <v>72.036643461656013</v>
      </c>
      <c r="N126" s="16">
        <f t="shared" si="23"/>
        <v>10049.501253757473</v>
      </c>
      <c r="O126" s="39">
        <f t="shared" si="24"/>
        <v>8.6018171420861433E-2</v>
      </c>
      <c r="P126" s="14">
        <f t="shared" si="25"/>
        <v>5350.0049213791945</v>
      </c>
      <c r="Q126" s="40">
        <f t="shared" si="26"/>
        <v>9.425E-2</v>
      </c>
      <c r="R126" s="14">
        <f t="shared" si="27"/>
        <v>42.019830319999095</v>
      </c>
    </row>
    <row r="127" spans="1:18" ht="14.4" customHeight="1" outlineLevel="1" x14ac:dyDescent="0.3">
      <c r="A127" s="25">
        <v>111</v>
      </c>
      <c r="B127" s="20">
        <v>50313</v>
      </c>
      <c r="C127" s="10">
        <f t="shared" si="16"/>
        <v>2037</v>
      </c>
      <c r="D127" s="34"/>
      <c r="E127" s="34">
        <f t="shared" si="17"/>
        <v>65.662120736120499</v>
      </c>
      <c r="F127" s="34">
        <f t="shared" si="18"/>
        <v>-1256.9538803155776</v>
      </c>
      <c r="G127" s="35">
        <f t="shared" si="19"/>
        <v>11014.199069865719</v>
      </c>
      <c r="H127" s="35">
        <f t="shared" si="14"/>
        <v>-2748.0426679314969</v>
      </c>
      <c r="I127" s="36">
        <f t="shared" si="15"/>
        <v>8266.1564019342222</v>
      </c>
      <c r="K127" s="16">
        <f t="shared" si="20"/>
        <v>1256.9538803155776</v>
      </c>
      <c r="L127" s="16">
        <f t="shared" si="21"/>
        <v>1191.2917595794572</v>
      </c>
      <c r="M127" s="16">
        <f t="shared" si="22"/>
        <v>65.662120736120414</v>
      </c>
      <c r="N127" s="16">
        <f t="shared" si="23"/>
        <v>9160.220867498605</v>
      </c>
      <c r="O127" s="39">
        <f t="shared" si="24"/>
        <v>8.6018171420861211E-2</v>
      </c>
      <c r="P127" s="14">
        <f t="shared" si="25"/>
        <v>4876.5829750719522</v>
      </c>
      <c r="Q127" s="40">
        <f t="shared" si="26"/>
        <v>9.425E-2</v>
      </c>
      <c r="R127" s="14">
        <f t="shared" si="27"/>
        <v>38.301495450044293</v>
      </c>
    </row>
    <row r="128" spans="1:18" ht="14.4" customHeight="1" outlineLevel="1" x14ac:dyDescent="0.3">
      <c r="A128" s="25">
        <v>112</v>
      </c>
      <c r="B128" s="20">
        <v>50344</v>
      </c>
      <c r="C128" s="10">
        <f t="shared" si="16"/>
        <v>2037</v>
      </c>
      <c r="D128" s="34"/>
      <c r="E128" s="34">
        <f t="shared" si="17"/>
        <v>59.253304864435684</v>
      </c>
      <c r="F128" s="34">
        <f t="shared" si="18"/>
        <v>-1256.9538803155776</v>
      </c>
      <c r="G128" s="35">
        <f t="shared" si="19"/>
        <v>9816.4984944145781</v>
      </c>
      <c r="H128" s="35">
        <f t="shared" si="14"/>
        <v>-2449.2163743564374</v>
      </c>
      <c r="I128" s="36">
        <f t="shared" si="15"/>
        <v>7367.2821200581402</v>
      </c>
      <c r="K128" s="16">
        <f t="shared" si="20"/>
        <v>1256.9538803155776</v>
      </c>
      <c r="L128" s="16">
        <f t="shared" si="21"/>
        <v>1197.700575451142</v>
      </c>
      <c r="M128" s="16">
        <f t="shared" si="22"/>
        <v>59.253304864435677</v>
      </c>
      <c r="N128" s="16">
        <f t="shared" si="23"/>
        <v>8266.1564019342222</v>
      </c>
      <c r="O128" s="39">
        <f t="shared" si="24"/>
        <v>8.6018171420861322E-2</v>
      </c>
      <c r="P128" s="14">
        <f t="shared" si="25"/>
        <v>4400.6141513443799</v>
      </c>
      <c r="Q128" s="40">
        <f t="shared" si="26"/>
        <v>9.425E-2</v>
      </c>
      <c r="R128" s="14">
        <f t="shared" si="27"/>
        <v>34.563156980350648</v>
      </c>
    </row>
    <row r="129" spans="1:18" ht="14.4" customHeight="1" outlineLevel="1" x14ac:dyDescent="0.3">
      <c r="A129" s="25">
        <v>113</v>
      </c>
      <c r="B129" s="20">
        <v>50374</v>
      </c>
      <c r="C129" s="10">
        <f t="shared" si="16"/>
        <v>2037</v>
      </c>
      <c r="D129" s="34"/>
      <c r="E129" s="34">
        <f t="shared" si="17"/>
        <v>52.81001135908398</v>
      </c>
      <c r="F129" s="34">
        <f t="shared" si="18"/>
        <v>-1256.9538803155776</v>
      </c>
      <c r="G129" s="35">
        <f t="shared" si="19"/>
        <v>8612.3546254580851</v>
      </c>
      <c r="H129" s="35">
        <f t="shared" si="14"/>
        <v>-2148.7824790517921</v>
      </c>
      <c r="I129" s="36">
        <f t="shared" si="15"/>
        <v>6463.5721464062935</v>
      </c>
      <c r="K129" s="16">
        <f t="shared" si="20"/>
        <v>1256.9538803155776</v>
      </c>
      <c r="L129" s="16">
        <f t="shared" si="21"/>
        <v>1204.1438689564936</v>
      </c>
      <c r="M129" s="16">
        <f t="shared" si="22"/>
        <v>52.810011359084001</v>
      </c>
      <c r="N129" s="16">
        <f t="shared" si="23"/>
        <v>7367.2821200581402</v>
      </c>
      <c r="O129" s="39">
        <f t="shared" si="24"/>
        <v>8.601817142086135E-2</v>
      </c>
      <c r="P129" s="14">
        <f t="shared" si="25"/>
        <v>3922.0847487095807</v>
      </c>
      <c r="Q129" s="40">
        <f t="shared" si="26"/>
        <v>9.425E-2</v>
      </c>
      <c r="R129" s="14">
        <f t="shared" si="27"/>
        <v>30.804707297156497</v>
      </c>
    </row>
    <row r="130" spans="1:18" ht="14.4" customHeight="1" outlineLevel="1" x14ac:dyDescent="0.3">
      <c r="A130" s="25">
        <v>114</v>
      </c>
      <c r="B130" s="20">
        <v>50405</v>
      </c>
      <c r="C130" s="10">
        <f t="shared" si="16"/>
        <v>2037</v>
      </c>
      <c r="D130" s="34"/>
      <c r="E130" s="34">
        <f t="shared" si="17"/>
        <v>46.332054740056762</v>
      </c>
      <c r="F130" s="34">
        <f t="shared" si="18"/>
        <v>-1256.9538803155776</v>
      </c>
      <c r="G130" s="35">
        <f t="shared" si="19"/>
        <v>7401.732799882564</v>
      </c>
      <c r="H130" s="35">
        <f t="shared" si="14"/>
        <v>-1846.7323335706997</v>
      </c>
      <c r="I130" s="36">
        <f t="shared" si="15"/>
        <v>5555.0004663118643</v>
      </c>
      <c r="K130" s="16">
        <f t="shared" si="20"/>
        <v>1256.9538803155776</v>
      </c>
      <c r="L130" s="16">
        <f t="shared" si="21"/>
        <v>1210.6218255755209</v>
      </c>
      <c r="M130" s="16">
        <f t="shared" si="22"/>
        <v>46.332054740056719</v>
      </c>
      <c r="N130" s="16">
        <f t="shared" si="23"/>
        <v>6463.5721464062935</v>
      </c>
      <c r="O130" s="39">
        <f t="shared" si="24"/>
        <v>8.6018171420861239E-2</v>
      </c>
      <c r="P130" s="14">
        <f t="shared" si="25"/>
        <v>3440.9809919704981</v>
      </c>
      <c r="Q130" s="40">
        <f t="shared" si="26"/>
        <v>9.425E-2</v>
      </c>
      <c r="R130" s="14">
        <f t="shared" si="27"/>
        <v>27.026038207768284</v>
      </c>
    </row>
    <row r="131" spans="1:18" ht="14.4" customHeight="1" outlineLevel="1" x14ac:dyDescent="0.3">
      <c r="A131" s="25">
        <v>115</v>
      </c>
      <c r="B131" s="20">
        <v>50436</v>
      </c>
      <c r="C131" s="10">
        <f t="shared" si="16"/>
        <v>2038</v>
      </c>
      <c r="D131" s="34"/>
      <c r="E131" s="34">
        <f t="shared" si="17"/>
        <v>39.81924852951488</v>
      </c>
      <c r="F131" s="34">
        <f t="shared" si="18"/>
        <v>-1256.9538803155776</v>
      </c>
      <c r="G131" s="35">
        <f t="shared" si="19"/>
        <v>6184.5981680965015</v>
      </c>
      <c r="H131" s="35">
        <f t="shared" si="14"/>
        <v>-1543.057242940077</v>
      </c>
      <c r="I131" s="36">
        <f t="shared" si="15"/>
        <v>4641.5409251564242</v>
      </c>
      <c r="K131" s="16">
        <f t="shared" si="20"/>
        <v>1256.9538803155776</v>
      </c>
      <c r="L131" s="16">
        <f t="shared" si="21"/>
        <v>1217.1346317860628</v>
      </c>
      <c r="M131" s="16">
        <f t="shared" si="22"/>
        <v>39.81924852951488</v>
      </c>
      <c r="N131" s="16">
        <f t="shared" si="23"/>
        <v>5555.0004663118643</v>
      </c>
      <c r="O131" s="39">
        <f t="shared" si="24"/>
        <v>8.6018171420861322E-2</v>
      </c>
      <c r="P131" s="14">
        <f t="shared" si="25"/>
        <v>2957.2890318233717</v>
      </c>
      <c r="Q131" s="40">
        <f t="shared" si="26"/>
        <v>9.425E-2</v>
      </c>
      <c r="R131" s="14">
        <f t="shared" si="27"/>
        <v>23.227040937446066</v>
      </c>
    </row>
    <row r="132" spans="1:18" ht="14.4" customHeight="1" outlineLevel="1" x14ac:dyDescent="0.3">
      <c r="A132" s="25">
        <v>116</v>
      </c>
      <c r="B132" s="20">
        <v>50464</v>
      </c>
      <c r="C132" s="10">
        <f t="shared" si="16"/>
        <v>2038</v>
      </c>
      <c r="D132" s="34"/>
      <c r="E132" s="34">
        <f t="shared" si="17"/>
        <v>33.271405246420713</v>
      </c>
      <c r="F132" s="34">
        <f t="shared" si="18"/>
        <v>-1256.9538803155776</v>
      </c>
      <c r="G132" s="35">
        <f t="shared" si="19"/>
        <v>4960.9156930273448</v>
      </c>
      <c r="H132" s="35">
        <f t="shared" si="14"/>
        <v>-1237.7484654103225</v>
      </c>
      <c r="I132" s="36">
        <f t="shared" si="15"/>
        <v>3723.167227617022</v>
      </c>
      <c r="K132" s="16">
        <f t="shared" si="20"/>
        <v>1256.9538803155776</v>
      </c>
      <c r="L132" s="16">
        <f t="shared" si="21"/>
        <v>1223.6824750691569</v>
      </c>
      <c r="M132" s="16">
        <f t="shared" si="22"/>
        <v>33.271405246420727</v>
      </c>
      <c r="N132" s="16">
        <f t="shared" si="23"/>
        <v>4641.5409251564242</v>
      </c>
      <c r="O132" s="39">
        <f t="shared" si="24"/>
        <v>8.601817142086135E-2</v>
      </c>
      <c r="P132" s="14">
        <f t="shared" si="25"/>
        <v>2470.9949444590707</v>
      </c>
      <c r="Q132" s="40">
        <f t="shared" si="26"/>
        <v>9.425E-2</v>
      </c>
      <c r="R132" s="14">
        <f t="shared" si="27"/>
        <v>19.407606126272285</v>
      </c>
    </row>
    <row r="133" spans="1:18" ht="14.4" customHeight="1" outlineLevel="1" x14ac:dyDescent="0.3">
      <c r="A133" s="25">
        <v>117</v>
      </c>
      <c r="B133" s="20">
        <v>50495</v>
      </c>
      <c r="C133" s="10">
        <f t="shared" si="16"/>
        <v>2038</v>
      </c>
      <c r="D133" s="34"/>
      <c r="E133" s="34">
        <f t="shared" si="17"/>
        <v>26.688336401141168</v>
      </c>
      <c r="F133" s="34">
        <f t="shared" si="18"/>
        <v>-1256.9538803155776</v>
      </c>
      <c r="G133" s="35">
        <f t="shared" si="19"/>
        <v>3730.6501491129084</v>
      </c>
      <c r="H133" s="35">
        <f t="shared" si="14"/>
        <v>-930.7972122036706</v>
      </c>
      <c r="I133" s="36">
        <f t="shared" si="15"/>
        <v>2799.8529369092375</v>
      </c>
      <c r="K133" s="16">
        <f t="shared" si="20"/>
        <v>1256.9538803155776</v>
      </c>
      <c r="L133" s="16">
        <f t="shared" si="21"/>
        <v>1230.2655439144364</v>
      </c>
      <c r="M133" s="16">
        <f t="shared" si="22"/>
        <v>26.688336401141214</v>
      </c>
      <c r="N133" s="16">
        <f t="shared" si="23"/>
        <v>3723.167227617022</v>
      </c>
      <c r="O133" s="39">
        <f t="shared" si="24"/>
        <v>8.6018171420861475E-2</v>
      </c>
      <c r="P133" s="14">
        <f t="shared" si="25"/>
        <v>1982.0847311622724</v>
      </c>
      <c r="Q133" s="40">
        <f t="shared" si="26"/>
        <v>9.425E-2</v>
      </c>
      <c r="R133" s="14">
        <f t="shared" si="27"/>
        <v>15.567623826003681</v>
      </c>
    </row>
    <row r="134" spans="1:18" ht="14.4" customHeight="1" outlineLevel="1" x14ac:dyDescent="0.3">
      <c r="A134" s="25">
        <v>118</v>
      </c>
      <c r="B134" s="20">
        <v>50525</v>
      </c>
      <c r="C134" s="10">
        <f t="shared" si="16"/>
        <v>2038</v>
      </c>
      <c r="D134" s="34"/>
      <c r="E134" s="34">
        <f t="shared" si="17"/>
        <v>20.069852490021734</v>
      </c>
      <c r="F134" s="34">
        <f t="shared" si="18"/>
        <v>-1256.9538803155776</v>
      </c>
      <c r="G134" s="35">
        <f t="shared" si="19"/>
        <v>2493.7661212873527</v>
      </c>
      <c r="H134" s="35">
        <f t="shared" si="14"/>
        <v>-622.19464726119452</v>
      </c>
      <c r="I134" s="36">
        <f t="shared" si="15"/>
        <v>1871.5714740261583</v>
      </c>
      <c r="K134" s="16">
        <f t="shared" si="20"/>
        <v>1256.9538803155776</v>
      </c>
      <c r="L134" s="16">
        <f t="shared" si="21"/>
        <v>1236.8840278255559</v>
      </c>
      <c r="M134" s="16">
        <f t="shared" si="22"/>
        <v>20.069852490021731</v>
      </c>
      <c r="N134" s="16">
        <f t="shared" si="23"/>
        <v>2799.8529369092375</v>
      </c>
      <c r="O134" s="39">
        <f t="shared" si="24"/>
        <v>8.6018171420861309E-2</v>
      </c>
      <c r="P134" s="14">
        <f t="shared" si="25"/>
        <v>1490.5443179084866</v>
      </c>
      <c r="Q134" s="40">
        <f t="shared" si="26"/>
        <v>9.425E-2</v>
      </c>
      <c r="R134" s="14">
        <f t="shared" si="27"/>
        <v>11.70698349690624</v>
      </c>
    </row>
    <row r="135" spans="1:18" ht="14.4" customHeight="1" outlineLevel="1" x14ac:dyDescent="0.3">
      <c r="A135" s="25">
        <v>119</v>
      </c>
      <c r="B135" s="20">
        <v>50556</v>
      </c>
      <c r="C135" s="10">
        <f t="shared" si="16"/>
        <v>2038</v>
      </c>
      <c r="D135" s="34"/>
      <c r="E135" s="34">
        <f t="shared" si="17"/>
        <v>13.41576298993135</v>
      </c>
      <c r="F135" s="34">
        <f t="shared" si="18"/>
        <v>-1256.9538803155776</v>
      </c>
      <c r="G135" s="35">
        <f t="shared" si="19"/>
        <v>1250.2280039617065</v>
      </c>
      <c r="H135" s="35">
        <f t="shared" si="14"/>
        <v>-311.93188698844574</v>
      </c>
      <c r="I135" s="36">
        <f t="shared" si="15"/>
        <v>938.29611697326072</v>
      </c>
      <c r="K135" s="16">
        <f t="shared" si="20"/>
        <v>1256.9538803155776</v>
      </c>
      <c r="L135" s="16">
        <f t="shared" si="21"/>
        <v>1243.5381173256462</v>
      </c>
      <c r="M135" s="16">
        <f t="shared" si="22"/>
        <v>13.415762989931409</v>
      </c>
      <c r="N135" s="16">
        <f t="shared" si="23"/>
        <v>1871.5714740261583</v>
      </c>
      <c r="O135" s="39">
        <f t="shared" si="24"/>
        <v>8.6018171420861711E-2</v>
      </c>
      <c r="P135" s="14">
        <f t="shared" si="25"/>
        <v>996.35955495891562</v>
      </c>
      <c r="Q135" s="40">
        <f t="shared" si="26"/>
        <v>9.425E-2</v>
      </c>
      <c r="R135" s="14">
        <f t="shared" si="27"/>
        <v>7.8255740045731494</v>
      </c>
    </row>
    <row r="136" spans="1:18" ht="14.4" customHeight="1" outlineLevel="1" x14ac:dyDescent="0.3">
      <c r="A136" s="25">
        <v>120</v>
      </c>
      <c r="B136" s="20">
        <v>50586</v>
      </c>
      <c r="C136" s="10">
        <f t="shared" si="16"/>
        <v>2038</v>
      </c>
      <c r="D136" s="34"/>
      <c r="E136" s="34">
        <f t="shared" si="17"/>
        <v>6.725876352777874</v>
      </c>
      <c r="F136" s="34">
        <f t="shared" si="18"/>
        <v>-1256.9538803155776</v>
      </c>
      <c r="G136" s="35">
        <f t="shared" si="19"/>
        <v>-1.0932126315310597E-9</v>
      </c>
      <c r="H136" s="35">
        <f t="shared" si="14"/>
        <v>2.7275655156699941E-10</v>
      </c>
      <c r="I136" s="36">
        <f t="shared" si="15"/>
        <v>-8.2045607996406034E-10</v>
      </c>
      <c r="J136" s="38"/>
      <c r="K136" s="16">
        <f t="shared" si="20"/>
        <v>1256.9538803155776</v>
      </c>
      <c r="L136" s="16">
        <f t="shared" si="21"/>
        <v>1250.2280039627997</v>
      </c>
      <c r="M136" s="16">
        <f t="shared" si="22"/>
        <v>6.7258763527779593</v>
      </c>
      <c r="N136" s="16">
        <f t="shared" si="23"/>
        <v>938.29611697326072</v>
      </c>
      <c r="O136" s="39">
        <f t="shared" si="24"/>
        <v>8.6018171420862405E-2</v>
      </c>
      <c r="P136" s="14">
        <f t="shared" si="25"/>
        <v>499.51621645313139</v>
      </c>
      <c r="Q136" s="40">
        <f t="shared" si="26"/>
        <v>9.425E-2</v>
      </c>
      <c r="R136" s="14">
        <f t="shared" si="27"/>
        <v>3.923283616725636</v>
      </c>
    </row>
    <row r="137" spans="1:18" x14ac:dyDescent="0.3">
      <c r="B137" s="11" t="s">
        <v>43</v>
      </c>
      <c r="C137" s="11"/>
      <c r="D137" s="34"/>
      <c r="E137" s="35">
        <f>SUM(E17:E136)</f>
        <v>39916.189278824429</v>
      </c>
      <c r="F137" s="35">
        <f>SUM(F17:F136)</f>
        <v>-150834.46563786938</v>
      </c>
      <c r="G137" s="35"/>
      <c r="H137" s="35"/>
      <c r="I137" s="35"/>
      <c r="J137" s="43"/>
    </row>
  </sheetData>
  <mergeCells count="1">
    <mergeCell ref="D14:G14"/>
  </mergeCells>
  <pageMargins left="0.7" right="0.7" top="0.75" bottom="0.75" header="0.3" footer="0.3"/>
  <pageSetup firstPageNumber="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1658-D577-47FA-8836-A6C26082F752}">
  <dimension ref="A1:R137"/>
  <sheetViews>
    <sheetView workbookViewId="0">
      <pane ySplit="15" topLeftCell="A16" activePane="bottomLeft" state="frozen"/>
      <selection pane="bottomLeft"/>
    </sheetView>
  </sheetViews>
  <sheetFormatPr defaultRowHeight="14.4" outlineLevelRow="1" x14ac:dyDescent="0.3"/>
  <cols>
    <col min="1" max="1" width="4.6640625" style="10" bestFit="1" customWidth="1"/>
    <col min="2" max="3" width="16.5546875" style="10" customWidth="1"/>
    <col min="4" max="4" width="14.6640625" style="10" customWidth="1"/>
    <col min="5" max="5" width="13.5546875" style="10" customWidth="1"/>
    <col min="6" max="6" width="15.33203125" style="10" customWidth="1"/>
    <col min="7" max="7" width="16.44140625" style="13" customWidth="1"/>
    <col min="8" max="8" width="14.44140625" style="13" customWidth="1"/>
    <col min="9" max="9" width="15.88671875" style="10" bestFit="1" customWidth="1"/>
    <col min="10" max="10" width="15.109375" style="10" bestFit="1" customWidth="1"/>
    <col min="11" max="11" width="9.88671875" style="10" bestFit="1" customWidth="1"/>
    <col min="12" max="12" width="12.6640625" style="10" bestFit="1" customWidth="1"/>
    <col min="13" max="13" width="7" style="10" bestFit="1" customWidth="1"/>
    <col min="14" max="14" width="9.88671875" style="10" bestFit="1" customWidth="1"/>
    <col min="15" max="15" width="8.5546875" style="10" bestFit="1" customWidth="1"/>
    <col min="16" max="16" width="9.5546875" style="10" bestFit="1" customWidth="1"/>
    <col min="17" max="17" width="7.44140625" style="10" bestFit="1" customWidth="1"/>
    <col min="18" max="18" width="12.6640625" style="10" bestFit="1" customWidth="1"/>
    <col min="19" max="250" width="9.109375" style="10"/>
    <col min="251" max="251" width="4.6640625" style="10" bestFit="1" customWidth="1"/>
    <col min="252" max="252" width="24.33203125" style="10" bestFit="1" customWidth="1"/>
    <col min="253" max="253" width="13.6640625" style="10" customWidth="1"/>
    <col min="254" max="254" width="13.109375" style="10" bestFit="1" customWidth="1"/>
    <col min="255" max="256" width="12.5546875" style="10" bestFit="1" customWidth="1"/>
    <col min="257" max="257" width="14.33203125" style="10" bestFit="1" customWidth="1"/>
    <col min="258" max="258" width="12.5546875" style="10" bestFit="1" customWidth="1"/>
    <col min="259" max="259" width="14.109375" style="10" bestFit="1" customWidth="1"/>
    <col min="260" max="260" width="12.44140625" style="10" bestFit="1" customWidth="1"/>
    <col min="261" max="261" width="15.88671875" style="10" bestFit="1" customWidth="1"/>
    <col min="262" max="262" width="15.109375" style="10" bestFit="1" customWidth="1"/>
    <col min="263" max="263" width="9.88671875" style="10" bestFit="1" customWidth="1"/>
    <col min="264" max="506" width="9.109375" style="10"/>
    <col min="507" max="507" width="4.6640625" style="10" bestFit="1" customWidth="1"/>
    <col min="508" max="508" width="24.33203125" style="10" bestFit="1" customWidth="1"/>
    <col min="509" max="509" width="13.6640625" style="10" customWidth="1"/>
    <col min="510" max="510" width="13.109375" style="10" bestFit="1" customWidth="1"/>
    <col min="511" max="512" width="12.5546875" style="10" bestFit="1" customWidth="1"/>
    <col min="513" max="513" width="14.33203125" style="10" bestFit="1" customWidth="1"/>
    <col min="514" max="514" width="12.5546875" style="10" bestFit="1" customWidth="1"/>
    <col min="515" max="515" width="14.109375" style="10" bestFit="1" customWidth="1"/>
    <col min="516" max="516" width="12.44140625" style="10" bestFit="1" customWidth="1"/>
    <col min="517" max="517" width="15.88671875" style="10" bestFit="1" customWidth="1"/>
    <col min="518" max="518" width="15.109375" style="10" bestFit="1" customWidth="1"/>
    <col min="519" max="519" width="9.88671875" style="10" bestFit="1" customWidth="1"/>
    <col min="520" max="762" width="9.109375" style="10"/>
    <col min="763" max="763" width="4.6640625" style="10" bestFit="1" customWidth="1"/>
    <col min="764" max="764" width="24.33203125" style="10" bestFit="1" customWidth="1"/>
    <col min="765" max="765" width="13.6640625" style="10" customWidth="1"/>
    <col min="766" max="766" width="13.109375" style="10" bestFit="1" customWidth="1"/>
    <col min="767" max="768" width="12.5546875" style="10" bestFit="1" customWidth="1"/>
    <col min="769" max="769" width="14.33203125" style="10" bestFit="1" customWidth="1"/>
    <col min="770" max="770" width="12.5546875" style="10" bestFit="1" customWidth="1"/>
    <col min="771" max="771" width="14.109375" style="10" bestFit="1" customWidth="1"/>
    <col min="772" max="772" width="12.44140625" style="10" bestFit="1" customWidth="1"/>
    <col min="773" max="773" width="15.88671875" style="10" bestFit="1" customWidth="1"/>
    <col min="774" max="774" width="15.109375" style="10" bestFit="1" customWidth="1"/>
    <col min="775" max="775" width="9.88671875" style="10" bestFit="1" customWidth="1"/>
    <col min="776" max="1018" width="9.109375" style="10"/>
    <col min="1019" max="1019" width="4.6640625" style="10" bestFit="1" customWidth="1"/>
    <col min="1020" max="1020" width="24.33203125" style="10" bestFit="1" customWidth="1"/>
    <col min="1021" max="1021" width="13.6640625" style="10" customWidth="1"/>
    <col min="1022" max="1022" width="13.109375" style="10" bestFit="1" customWidth="1"/>
    <col min="1023" max="1024" width="12.5546875" style="10" bestFit="1" customWidth="1"/>
    <col min="1025" max="1025" width="14.33203125" style="10" bestFit="1" customWidth="1"/>
    <col min="1026" max="1026" width="12.5546875" style="10" bestFit="1" customWidth="1"/>
    <col min="1027" max="1027" width="14.109375" style="10" bestFit="1" customWidth="1"/>
    <col min="1028" max="1028" width="12.44140625" style="10" bestFit="1" customWidth="1"/>
    <col min="1029" max="1029" width="15.88671875" style="10" bestFit="1" customWidth="1"/>
    <col min="1030" max="1030" width="15.109375" style="10" bestFit="1" customWidth="1"/>
    <col min="1031" max="1031" width="9.88671875" style="10" bestFit="1" customWidth="1"/>
    <col min="1032" max="1274" width="9.109375" style="10"/>
    <col min="1275" max="1275" width="4.6640625" style="10" bestFit="1" customWidth="1"/>
    <col min="1276" max="1276" width="24.33203125" style="10" bestFit="1" customWidth="1"/>
    <col min="1277" max="1277" width="13.6640625" style="10" customWidth="1"/>
    <col min="1278" max="1278" width="13.109375" style="10" bestFit="1" customWidth="1"/>
    <col min="1279" max="1280" width="12.5546875" style="10" bestFit="1" customWidth="1"/>
    <col min="1281" max="1281" width="14.33203125" style="10" bestFit="1" customWidth="1"/>
    <col min="1282" max="1282" width="12.5546875" style="10" bestFit="1" customWidth="1"/>
    <col min="1283" max="1283" width="14.109375" style="10" bestFit="1" customWidth="1"/>
    <col min="1284" max="1284" width="12.44140625" style="10" bestFit="1" customWidth="1"/>
    <col min="1285" max="1285" width="15.88671875" style="10" bestFit="1" customWidth="1"/>
    <col min="1286" max="1286" width="15.109375" style="10" bestFit="1" customWidth="1"/>
    <col min="1287" max="1287" width="9.88671875" style="10" bestFit="1" customWidth="1"/>
    <col min="1288" max="1530" width="9.109375" style="10"/>
    <col min="1531" max="1531" width="4.6640625" style="10" bestFit="1" customWidth="1"/>
    <col min="1532" max="1532" width="24.33203125" style="10" bestFit="1" customWidth="1"/>
    <col min="1533" max="1533" width="13.6640625" style="10" customWidth="1"/>
    <col min="1534" max="1534" width="13.109375" style="10" bestFit="1" customWidth="1"/>
    <col min="1535" max="1536" width="12.5546875" style="10" bestFit="1" customWidth="1"/>
    <col min="1537" max="1537" width="14.33203125" style="10" bestFit="1" customWidth="1"/>
    <col min="1538" max="1538" width="12.5546875" style="10" bestFit="1" customWidth="1"/>
    <col min="1539" max="1539" width="14.109375" style="10" bestFit="1" customWidth="1"/>
    <col min="1540" max="1540" width="12.44140625" style="10" bestFit="1" customWidth="1"/>
    <col min="1541" max="1541" width="15.88671875" style="10" bestFit="1" customWidth="1"/>
    <col min="1542" max="1542" width="15.109375" style="10" bestFit="1" customWidth="1"/>
    <col min="1543" max="1543" width="9.88671875" style="10" bestFit="1" customWidth="1"/>
    <col min="1544" max="1786" width="9.109375" style="10"/>
    <col min="1787" max="1787" width="4.6640625" style="10" bestFit="1" customWidth="1"/>
    <col min="1788" max="1788" width="24.33203125" style="10" bestFit="1" customWidth="1"/>
    <col min="1789" max="1789" width="13.6640625" style="10" customWidth="1"/>
    <col min="1790" max="1790" width="13.109375" style="10" bestFit="1" customWidth="1"/>
    <col min="1791" max="1792" width="12.5546875" style="10" bestFit="1" customWidth="1"/>
    <col min="1793" max="1793" width="14.33203125" style="10" bestFit="1" customWidth="1"/>
    <col min="1794" max="1794" width="12.5546875" style="10" bestFit="1" customWidth="1"/>
    <col min="1795" max="1795" width="14.109375" style="10" bestFit="1" customWidth="1"/>
    <col min="1796" max="1796" width="12.44140625" style="10" bestFit="1" customWidth="1"/>
    <col min="1797" max="1797" width="15.88671875" style="10" bestFit="1" customWidth="1"/>
    <col min="1798" max="1798" width="15.109375" style="10" bestFit="1" customWidth="1"/>
    <col min="1799" max="1799" width="9.88671875" style="10" bestFit="1" customWidth="1"/>
    <col min="1800" max="2042" width="9.109375" style="10"/>
    <col min="2043" max="2043" width="4.6640625" style="10" bestFit="1" customWidth="1"/>
    <col min="2044" max="2044" width="24.33203125" style="10" bestFit="1" customWidth="1"/>
    <col min="2045" max="2045" width="13.6640625" style="10" customWidth="1"/>
    <col min="2046" max="2046" width="13.109375" style="10" bestFit="1" customWidth="1"/>
    <col min="2047" max="2048" width="12.5546875" style="10" bestFit="1" customWidth="1"/>
    <col min="2049" max="2049" width="14.33203125" style="10" bestFit="1" customWidth="1"/>
    <col min="2050" max="2050" width="12.5546875" style="10" bestFit="1" customWidth="1"/>
    <col min="2051" max="2051" width="14.109375" style="10" bestFit="1" customWidth="1"/>
    <col min="2052" max="2052" width="12.44140625" style="10" bestFit="1" customWidth="1"/>
    <col min="2053" max="2053" width="15.88671875" style="10" bestFit="1" customWidth="1"/>
    <col min="2054" max="2054" width="15.109375" style="10" bestFit="1" customWidth="1"/>
    <col min="2055" max="2055" width="9.88671875" style="10" bestFit="1" customWidth="1"/>
    <col min="2056" max="2298" width="9.109375" style="10"/>
    <col min="2299" max="2299" width="4.6640625" style="10" bestFit="1" customWidth="1"/>
    <col min="2300" max="2300" width="24.33203125" style="10" bestFit="1" customWidth="1"/>
    <col min="2301" max="2301" width="13.6640625" style="10" customWidth="1"/>
    <col min="2302" max="2302" width="13.109375" style="10" bestFit="1" customWidth="1"/>
    <col min="2303" max="2304" width="12.5546875" style="10" bestFit="1" customWidth="1"/>
    <col min="2305" max="2305" width="14.33203125" style="10" bestFit="1" customWidth="1"/>
    <col min="2306" max="2306" width="12.5546875" style="10" bestFit="1" customWidth="1"/>
    <col min="2307" max="2307" width="14.109375" style="10" bestFit="1" customWidth="1"/>
    <col min="2308" max="2308" width="12.44140625" style="10" bestFit="1" customWidth="1"/>
    <col min="2309" max="2309" width="15.88671875" style="10" bestFit="1" customWidth="1"/>
    <col min="2310" max="2310" width="15.109375" style="10" bestFit="1" customWidth="1"/>
    <col min="2311" max="2311" width="9.88671875" style="10" bestFit="1" customWidth="1"/>
    <col min="2312" max="2554" width="9.109375" style="10"/>
    <col min="2555" max="2555" width="4.6640625" style="10" bestFit="1" customWidth="1"/>
    <col min="2556" max="2556" width="24.33203125" style="10" bestFit="1" customWidth="1"/>
    <col min="2557" max="2557" width="13.6640625" style="10" customWidth="1"/>
    <col min="2558" max="2558" width="13.109375" style="10" bestFit="1" customWidth="1"/>
    <col min="2559" max="2560" width="12.5546875" style="10" bestFit="1" customWidth="1"/>
    <col min="2561" max="2561" width="14.33203125" style="10" bestFit="1" customWidth="1"/>
    <col min="2562" max="2562" width="12.5546875" style="10" bestFit="1" customWidth="1"/>
    <col min="2563" max="2563" width="14.109375" style="10" bestFit="1" customWidth="1"/>
    <col min="2564" max="2564" width="12.44140625" style="10" bestFit="1" customWidth="1"/>
    <col min="2565" max="2565" width="15.88671875" style="10" bestFit="1" customWidth="1"/>
    <col min="2566" max="2566" width="15.109375" style="10" bestFit="1" customWidth="1"/>
    <col min="2567" max="2567" width="9.88671875" style="10" bestFit="1" customWidth="1"/>
    <col min="2568" max="2810" width="9.109375" style="10"/>
    <col min="2811" max="2811" width="4.6640625" style="10" bestFit="1" customWidth="1"/>
    <col min="2812" max="2812" width="24.33203125" style="10" bestFit="1" customWidth="1"/>
    <col min="2813" max="2813" width="13.6640625" style="10" customWidth="1"/>
    <col min="2814" max="2814" width="13.109375" style="10" bestFit="1" customWidth="1"/>
    <col min="2815" max="2816" width="12.5546875" style="10" bestFit="1" customWidth="1"/>
    <col min="2817" max="2817" width="14.33203125" style="10" bestFit="1" customWidth="1"/>
    <col min="2818" max="2818" width="12.5546875" style="10" bestFit="1" customWidth="1"/>
    <col min="2819" max="2819" width="14.109375" style="10" bestFit="1" customWidth="1"/>
    <col min="2820" max="2820" width="12.44140625" style="10" bestFit="1" customWidth="1"/>
    <col min="2821" max="2821" width="15.88671875" style="10" bestFit="1" customWidth="1"/>
    <col min="2822" max="2822" width="15.109375" style="10" bestFit="1" customWidth="1"/>
    <col min="2823" max="2823" width="9.88671875" style="10" bestFit="1" customWidth="1"/>
    <col min="2824" max="3066" width="9.109375" style="10"/>
    <col min="3067" max="3067" width="4.6640625" style="10" bestFit="1" customWidth="1"/>
    <col min="3068" max="3068" width="24.33203125" style="10" bestFit="1" customWidth="1"/>
    <col min="3069" max="3069" width="13.6640625" style="10" customWidth="1"/>
    <col min="3070" max="3070" width="13.109375" style="10" bestFit="1" customWidth="1"/>
    <col min="3071" max="3072" width="12.5546875" style="10" bestFit="1" customWidth="1"/>
    <col min="3073" max="3073" width="14.33203125" style="10" bestFit="1" customWidth="1"/>
    <col min="3074" max="3074" width="12.5546875" style="10" bestFit="1" customWidth="1"/>
    <col min="3075" max="3075" width="14.109375" style="10" bestFit="1" customWidth="1"/>
    <col min="3076" max="3076" width="12.44140625" style="10" bestFit="1" customWidth="1"/>
    <col min="3077" max="3077" width="15.88671875" style="10" bestFit="1" customWidth="1"/>
    <col min="3078" max="3078" width="15.109375" style="10" bestFit="1" customWidth="1"/>
    <col min="3079" max="3079" width="9.88671875" style="10" bestFit="1" customWidth="1"/>
    <col min="3080" max="3322" width="9.109375" style="10"/>
    <col min="3323" max="3323" width="4.6640625" style="10" bestFit="1" customWidth="1"/>
    <col min="3324" max="3324" width="24.33203125" style="10" bestFit="1" customWidth="1"/>
    <col min="3325" max="3325" width="13.6640625" style="10" customWidth="1"/>
    <col min="3326" max="3326" width="13.109375" style="10" bestFit="1" customWidth="1"/>
    <col min="3327" max="3328" width="12.5546875" style="10" bestFit="1" customWidth="1"/>
    <col min="3329" max="3329" width="14.33203125" style="10" bestFit="1" customWidth="1"/>
    <col min="3330" max="3330" width="12.5546875" style="10" bestFit="1" customWidth="1"/>
    <col min="3331" max="3331" width="14.109375" style="10" bestFit="1" customWidth="1"/>
    <col min="3332" max="3332" width="12.44140625" style="10" bestFit="1" customWidth="1"/>
    <col min="3333" max="3333" width="15.88671875" style="10" bestFit="1" customWidth="1"/>
    <col min="3334" max="3334" width="15.109375" style="10" bestFit="1" customWidth="1"/>
    <col min="3335" max="3335" width="9.88671875" style="10" bestFit="1" customWidth="1"/>
    <col min="3336" max="3578" width="9.109375" style="10"/>
    <col min="3579" max="3579" width="4.6640625" style="10" bestFit="1" customWidth="1"/>
    <col min="3580" max="3580" width="24.33203125" style="10" bestFit="1" customWidth="1"/>
    <col min="3581" max="3581" width="13.6640625" style="10" customWidth="1"/>
    <col min="3582" max="3582" width="13.109375" style="10" bestFit="1" customWidth="1"/>
    <col min="3583" max="3584" width="12.5546875" style="10" bestFit="1" customWidth="1"/>
    <col min="3585" max="3585" width="14.33203125" style="10" bestFit="1" customWidth="1"/>
    <col min="3586" max="3586" width="12.5546875" style="10" bestFit="1" customWidth="1"/>
    <col min="3587" max="3587" width="14.109375" style="10" bestFit="1" customWidth="1"/>
    <col min="3588" max="3588" width="12.44140625" style="10" bestFit="1" customWidth="1"/>
    <col min="3589" max="3589" width="15.88671875" style="10" bestFit="1" customWidth="1"/>
    <col min="3590" max="3590" width="15.109375" style="10" bestFit="1" customWidth="1"/>
    <col min="3591" max="3591" width="9.88671875" style="10" bestFit="1" customWidth="1"/>
    <col min="3592" max="3834" width="9.109375" style="10"/>
    <col min="3835" max="3835" width="4.6640625" style="10" bestFit="1" customWidth="1"/>
    <col min="3836" max="3836" width="24.33203125" style="10" bestFit="1" customWidth="1"/>
    <col min="3837" max="3837" width="13.6640625" style="10" customWidth="1"/>
    <col min="3838" max="3838" width="13.109375" style="10" bestFit="1" customWidth="1"/>
    <col min="3839" max="3840" width="12.5546875" style="10" bestFit="1" customWidth="1"/>
    <col min="3841" max="3841" width="14.33203125" style="10" bestFit="1" customWidth="1"/>
    <col min="3842" max="3842" width="12.5546875" style="10" bestFit="1" customWidth="1"/>
    <col min="3843" max="3843" width="14.109375" style="10" bestFit="1" customWidth="1"/>
    <col min="3844" max="3844" width="12.44140625" style="10" bestFit="1" customWidth="1"/>
    <col min="3845" max="3845" width="15.88671875" style="10" bestFit="1" customWidth="1"/>
    <col min="3846" max="3846" width="15.109375" style="10" bestFit="1" customWidth="1"/>
    <col min="3847" max="3847" width="9.88671875" style="10" bestFit="1" customWidth="1"/>
    <col min="3848" max="4090" width="9.109375" style="10"/>
    <col min="4091" max="4091" width="4.6640625" style="10" bestFit="1" customWidth="1"/>
    <col min="4092" max="4092" width="24.33203125" style="10" bestFit="1" customWidth="1"/>
    <col min="4093" max="4093" width="13.6640625" style="10" customWidth="1"/>
    <col min="4094" max="4094" width="13.109375" style="10" bestFit="1" customWidth="1"/>
    <col min="4095" max="4096" width="12.5546875" style="10" bestFit="1" customWidth="1"/>
    <col min="4097" max="4097" width="14.33203125" style="10" bestFit="1" customWidth="1"/>
    <col min="4098" max="4098" width="12.5546875" style="10" bestFit="1" customWidth="1"/>
    <col min="4099" max="4099" width="14.109375" style="10" bestFit="1" customWidth="1"/>
    <col min="4100" max="4100" width="12.44140625" style="10" bestFit="1" customWidth="1"/>
    <col min="4101" max="4101" width="15.88671875" style="10" bestFit="1" customWidth="1"/>
    <col min="4102" max="4102" width="15.109375" style="10" bestFit="1" customWidth="1"/>
    <col min="4103" max="4103" width="9.88671875" style="10" bestFit="1" customWidth="1"/>
    <col min="4104" max="4346" width="9.109375" style="10"/>
    <col min="4347" max="4347" width="4.6640625" style="10" bestFit="1" customWidth="1"/>
    <col min="4348" max="4348" width="24.33203125" style="10" bestFit="1" customWidth="1"/>
    <col min="4349" max="4349" width="13.6640625" style="10" customWidth="1"/>
    <col min="4350" max="4350" width="13.109375" style="10" bestFit="1" customWidth="1"/>
    <col min="4351" max="4352" width="12.5546875" style="10" bestFit="1" customWidth="1"/>
    <col min="4353" max="4353" width="14.33203125" style="10" bestFit="1" customWidth="1"/>
    <col min="4354" max="4354" width="12.5546875" style="10" bestFit="1" customWidth="1"/>
    <col min="4355" max="4355" width="14.109375" style="10" bestFit="1" customWidth="1"/>
    <col min="4356" max="4356" width="12.44140625" style="10" bestFit="1" customWidth="1"/>
    <col min="4357" max="4357" width="15.88671875" style="10" bestFit="1" customWidth="1"/>
    <col min="4358" max="4358" width="15.109375" style="10" bestFit="1" customWidth="1"/>
    <col min="4359" max="4359" width="9.88671875" style="10" bestFit="1" customWidth="1"/>
    <col min="4360" max="4602" width="9.109375" style="10"/>
    <col min="4603" max="4603" width="4.6640625" style="10" bestFit="1" customWidth="1"/>
    <col min="4604" max="4604" width="24.33203125" style="10" bestFit="1" customWidth="1"/>
    <col min="4605" max="4605" width="13.6640625" style="10" customWidth="1"/>
    <col min="4606" max="4606" width="13.109375" style="10" bestFit="1" customWidth="1"/>
    <col min="4607" max="4608" width="12.5546875" style="10" bestFit="1" customWidth="1"/>
    <col min="4609" max="4609" width="14.33203125" style="10" bestFit="1" customWidth="1"/>
    <col min="4610" max="4610" width="12.5546875" style="10" bestFit="1" customWidth="1"/>
    <col min="4611" max="4611" width="14.109375" style="10" bestFit="1" customWidth="1"/>
    <col min="4612" max="4612" width="12.44140625" style="10" bestFit="1" customWidth="1"/>
    <col min="4613" max="4613" width="15.88671875" style="10" bestFit="1" customWidth="1"/>
    <col min="4614" max="4614" width="15.109375" style="10" bestFit="1" customWidth="1"/>
    <col min="4615" max="4615" width="9.88671875" style="10" bestFit="1" customWidth="1"/>
    <col min="4616" max="4858" width="9.109375" style="10"/>
    <col min="4859" max="4859" width="4.6640625" style="10" bestFit="1" customWidth="1"/>
    <col min="4860" max="4860" width="24.33203125" style="10" bestFit="1" customWidth="1"/>
    <col min="4861" max="4861" width="13.6640625" style="10" customWidth="1"/>
    <col min="4862" max="4862" width="13.109375" style="10" bestFit="1" customWidth="1"/>
    <col min="4863" max="4864" width="12.5546875" style="10" bestFit="1" customWidth="1"/>
    <col min="4865" max="4865" width="14.33203125" style="10" bestFit="1" customWidth="1"/>
    <col min="4866" max="4866" width="12.5546875" style="10" bestFit="1" customWidth="1"/>
    <col min="4867" max="4867" width="14.109375" style="10" bestFit="1" customWidth="1"/>
    <col min="4868" max="4868" width="12.44140625" style="10" bestFit="1" customWidth="1"/>
    <col min="4869" max="4869" width="15.88671875" style="10" bestFit="1" customWidth="1"/>
    <col min="4870" max="4870" width="15.109375" style="10" bestFit="1" customWidth="1"/>
    <col min="4871" max="4871" width="9.88671875" style="10" bestFit="1" customWidth="1"/>
    <col min="4872" max="5114" width="9.109375" style="10"/>
    <col min="5115" max="5115" width="4.6640625" style="10" bestFit="1" customWidth="1"/>
    <col min="5116" max="5116" width="24.33203125" style="10" bestFit="1" customWidth="1"/>
    <col min="5117" max="5117" width="13.6640625" style="10" customWidth="1"/>
    <col min="5118" max="5118" width="13.109375" style="10" bestFit="1" customWidth="1"/>
    <col min="5119" max="5120" width="12.5546875" style="10" bestFit="1" customWidth="1"/>
    <col min="5121" max="5121" width="14.33203125" style="10" bestFit="1" customWidth="1"/>
    <col min="5122" max="5122" width="12.5546875" style="10" bestFit="1" customWidth="1"/>
    <col min="5123" max="5123" width="14.109375" style="10" bestFit="1" customWidth="1"/>
    <col min="5124" max="5124" width="12.44140625" style="10" bestFit="1" customWidth="1"/>
    <col min="5125" max="5125" width="15.88671875" style="10" bestFit="1" customWidth="1"/>
    <col min="5126" max="5126" width="15.109375" style="10" bestFit="1" customWidth="1"/>
    <col min="5127" max="5127" width="9.88671875" style="10" bestFit="1" customWidth="1"/>
    <col min="5128" max="5370" width="9.109375" style="10"/>
    <col min="5371" max="5371" width="4.6640625" style="10" bestFit="1" customWidth="1"/>
    <col min="5372" max="5372" width="24.33203125" style="10" bestFit="1" customWidth="1"/>
    <col min="5373" max="5373" width="13.6640625" style="10" customWidth="1"/>
    <col min="5374" max="5374" width="13.109375" style="10" bestFit="1" customWidth="1"/>
    <col min="5375" max="5376" width="12.5546875" style="10" bestFit="1" customWidth="1"/>
    <col min="5377" max="5377" width="14.33203125" style="10" bestFit="1" customWidth="1"/>
    <col min="5378" max="5378" width="12.5546875" style="10" bestFit="1" customWidth="1"/>
    <col min="5379" max="5379" width="14.109375" style="10" bestFit="1" customWidth="1"/>
    <col min="5380" max="5380" width="12.44140625" style="10" bestFit="1" customWidth="1"/>
    <col min="5381" max="5381" width="15.88671875" style="10" bestFit="1" customWidth="1"/>
    <col min="5382" max="5382" width="15.109375" style="10" bestFit="1" customWidth="1"/>
    <col min="5383" max="5383" width="9.88671875" style="10" bestFit="1" customWidth="1"/>
    <col min="5384" max="5626" width="9.109375" style="10"/>
    <col min="5627" max="5627" width="4.6640625" style="10" bestFit="1" customWidth="1"/>
    <col min="5628" max="5628" width="24.33203125" style="10" bestFit="1" customWidth="1"/>
    <col min="5629" max="5629" width="13.6640625" style="10" customWidth="1"/>
    <col min="5630" max="5630" width="13.109375" style="10" bestFit="1" customWidth="1"/>
    <col min="5631" max="5632" width="12.5546875" style="10" bestFit="1" customWidth="1"/>
    <col min="5633" max="5633" width="14.33203125" style="10" bestFit="1" customWidth="1"/>
    <col min="5634" max="5634" width="12.5546875" style="10" bestFit="1" customWidth="1"/>
    <col min="5635" max="5635" width="14.109375" style="10" bestFit="1" customWidth="1"/>
    <col min="5636" max="5636" width="12.44140625" style="10" bestFit="1" customWidth="1"/>
    <col min="5637" max="5637" width="15.88671875" style="10" bestFit="1" customWidth="1"/>
    <col min="5638" max="5638" width="15.109375" style="10" bestFit="1" customWidth="1"/>
    <col min="5639" max="5639" width="9.88671875" style="10" bestFit="1" customWidth="1"/>
    <col min="5640" max="5882" width="9.109375" style="10"/>
    <col min="5883" max="5883" width="4.6640625" style="10" bestFit="1" customWidth="1"/>
    <col min="5884" max="5884" width="24.33203125" style="10" bestFit="1" customWidth="1"/>
    <col min="5885" max="5885" width="13.6640625" style="10" customWidth="1"/>
    <col min="5886" max="5886" width="13.109375" style="10" bestFit="1" customWidth="1"/>
    <col min="5887" max="5888" width="12.5546875" style="10" bestFit="1" customWidth="1"/>
    <col min="5889" max="5889" width="14.33203125" style="10" bestFit="1" customWidth="1"/>
    <col min="5890" max="5890" width="12.5546875" style="10" bestFit="1" customWidth="1"/>
    <col min="5891" max="5891" width="14.109375" style="10" bestFit="1" customWidth="1"/>
    <col min="5892" max="5892" width="12.44140625" style="10" bestFit="1" customWidth="1"/>
    <col min="5893" max="5893" width="15.88671875" style="10" bestFit="1" customWidth="1"/>
    <col min="5894" max="5894" width="15.109375" style="10" bestFit="1" customWidth="1"/>
    <col min="5895" max="5895" width="9.88671875" style="10" bestFit="1" customWidth="1"/>
    <col min="5896" max="6138" width="9.109375" style="10"/>
    <col min="6139" max="6139" width="4.6640625" style="10" bestFit="1" customWidth="1"/>
    <col min="6140" max="6140" width="24.33203125" style="10" bestFit="1" customWidth="1"/>
    <col min="6141" max="6141" width="13.6640625" style="10" customWidth="1"/>
    <col min="6142" max="6142" width="13.109375" style="10" bestFit="1" customWidth="1"/>
    <col min="6143" max="6144" width="12.5546875" style="10" bestFit="1" customWidth="1"/>
    <col min="6145" max="6145" width="14.33203125" style="10" bestFit="1" customWidth="1"/>
    <col min="6146" max="6146" width="12.5546875" style="10" bestFit="1" customWidth="1"/>
    <col min="6147" max="6147" width="14.109375" style="10" bestFit="1" customWidth="1"/>
    <col min="6148" max="6148" width="12.44140625" style="10" bestFit="1" customWidth="1"/>
    <col min="6149" max="6149" width="15.88671875" style="10" bestFit="1" customWidth="1"/>
    <col min="6150" max="6150" width="15.109375" style="10" bestFit="1" customWidth="1"/>
    <col min="6151" max="6151" width="9.88671875" style="10" bestFit="1" customWidth="1"/>
    <col min="6152" max="6394" width="9.109375" style="10"/>
    <col min="6395" max="6395" width="4.6640625" style="10" bestFit="1" customWidth="1"/>
    <col min="6396" max="6396" width="24.33203125" style="10" bestFit="1" customWidth="1"/>
    <col min="6397" max="6397" width="13.6640625" style="10" customWidth="1"/>
    <col min="6398" max="6398" width="13.109375" style="10" bestFit="1" customWidth="1"/>
    <col min="6399" max="6400" width="12.5546875" style="10" bestFit="1" customWidth="1"/>
    <col min="6401" max="6401" width="14.33203125" style="10" bestFit="1" customWidth="1"/>
    <col min="6402" max="6402" width="12.5546875" style="10" bestFit="1" customWidth="1"/>
    <col min="6403" max="6403" width="14.109375" style="10" bestFit="1" customWidth="1"/>
    <col min="6404" max="6404" width="12.44140625" style="10" bestFit="1" customWidth="1"/>
    <col min="6405" max="6405" width="15.88671875" style="10" bestFit="1" customWidth="1"/>
    <col min="6406" max="6406" width="15.109375" style="10" bestFit="1" customWidth="1"/>
    <col min="6407" max="6407" width="9.88671875" style="10" bestFit="1" customWidth="1"/>
    <col min="6408" max="6650" width="9.109375" style="10"/>
    <col min="6651" max="6651" width="4.6640625" style="10" bestFit="1" customWidth="1"/>
    <col min="6652" max="6652" width="24.33203125" style="10" bestFit="1" customWidth="1"/>
    <col min="6653" max="6653" width="13.6640625" style="10" customWidth="1"/>
    <col min="6654" max="6654" width="13.109375" style="10" bestFit="1" customWidth="1"/>
    <col min="6655" max="6656" width="12.5546875" style="10" bestFit="1" customWidth="1"/>
    <col min="6657" max="6657" width="14.33203125" style="10" bestFit="1" customWidth="1"/>
    <col min="6658" max="6658" width="12.5546875" style="10" bestFit="1" customWidth="1"/>
    <col min="6659" max="6659" width="14.109375" style="10" bestFit="1" customWidth="1"/>
    <col min="6660" max="6660" width="12.44140625" style="10" bestFit="1" customWidth="1"/>
    <col min="6661" max="6661" width="15.88671875" style="10" bestFit="1" customWidth="1"/>
    <col min="6662" max="6662" width="15.109375" style="10" bestFit="1" customWidth="1"/>
    <col min="6663" max="6663" width="9.88671875" style="10" bestFit="1" customWidth="1"/>
    <col min="6664" max="6906" width="9.109375" style="10"/>
    <col min="6907" max="6907" width="4.6640625" style="10" bestFit="1" customWidth="1"/>
    <col min="6908" max="6908" width="24.33203125" style="10" bestFit="1" customWidth="1"/>
    <col min="6909" max="6909" width="13.6640625" style="10" customWidth="1"/>
    <col min="6910" max="6910" width="13.109375" style="10" bestFit="1" customWidth="1"/>
    <col min="6911" max="6912" width="12.5546875" style="10" bestFit="1" customWidth="1"/>
    <col min="6913" max="6913" width="14.33203125" style="10" bestFit="1" customWidth="1"/>
    <col min="6914" max="6914" width="12.5546875" style="10" bestFit="1" customWidth="1"/>
    <col min="6915" max="6915" width="14.109375" style="10" bestFit="1" customWidth="1"/>
    <col min="6916" max="6916" width="12.44140625" style="10" bestFit="1" customWidth="1"/>
    <col min="6917" max="6917" width="15.88671875" style="10" bestFit="1" customWidth="1"/>
    <col min="6918" max="6918" width="15.109375" style="10" bestFit="1" customWidth="1"/>
    <col min="6919" max="6919" width="9.88671875" style="10" bestFit="1" customWidth="1"/>
    <col min="6920" max="7162" width="9.109375" style="10"/>
    <col min="7163" max="7163" width="4.6640625" style="10" bestFit="1" customWidth="1"/>
    <col min="7164" max="7164" width="24.33203125" style="10" bestFit="1" customWidth="1"/>
    <col min="7165" max="7165" width="13.6640625" style="10" customWidth="1"/>
    <col min="7166" max="7166" width="13.109375" style="10" bestFit="1" customWidth="1"/>
    <col min="7167" max="7168" width="12.5546875" style="10" bestFit="1" customWidth="1"/>
    <col min="7169" max="7169" width="14.33203125" style="10" bestFit="1" customWidth="1"/>
    <col min="7170" max="7170" width="12.5546875" style="10" bestFit="1" customWidth="1"/>
    <col min="7171" max="7171" width="14.109375" style="10" bestFit="1" customWidth="1"/>
    <col min="7172" max="7172" width="12.44140625" style="10" bestFit="1" customWidth="1"/>
    <col min="7173" max="7173" width="15.88671875" style="10" bestFit="1" customWidth="1"/>
    <col min="7174" max="7174" width="15.109375" style="10" bestFit="1" customWidth="1"/>
    <col min="7175" max="7175" width="9.88671875" style="10" bestFit="1" customWidth="1"/>
    <col min="7176" max="7418" width="9.109375" style="10"/>
    <col min="7419" max="7419" width="4.6640625" style="10" bestFit="1" customWidth="1"/>
    <col min="7420" max="7420" width="24.33203125" style="10" bestFit="1" customWidth="1"/>
    <col min="7421" max="7421" width="13.6640625" style="10" customWidth="1"/>
    <col min="7422" max="7422" width="13.109375" style="10" bestFit="1" customWidth="1"/>
    <col min="7423" max="7424" width="12.5546875" style="10" bestFit="1" customWidth="1"/>
    <col min="7425" max="7425" width="14.33203125" style="10" bestFit="1" customWidth="1"/>
    <col min="7426" max="7426" width="12.5546875" style="10" bestFit="1" customWidth="1"/>
    <col min="7427" max="7427" width="14.109375" style="10" bestFit="1" customWidth="1"/>
    <col min="7428" max="7428" width="12.44140625" style="10" bestFit="1" customWidth="1"/>
    <col min="7429" max="7429" width="15.88671875" style="10" bestFit="1" customWidth="1"/>
    <col min="7430" max="7430" width="15.109375" style="10" bestFit="1" customWidth="1"/>
    <col min="7431" max="7431" width="9.88671875" style="10" bestFit="1" customWidth="1"/>
    <col min="7432" max="7674" width="9.109375" style="10"/>
    <col min="7675" max="7675" width="4.6640625" style="10" bestFit="1" customWidth="1"/>
    <col min="7676" max="7676" width="24.33203125" style="10" bestFit="1" customWidth="1"/>
    <col min="7677" max="7677" width="13.6640625" style="10" customWidth="1"/>
    <col min="7678" max="7678" width="13.109375" style="10" bestFit="1" customWidth="1"/>
    <col min="7679" max="7680" width="12.5546875" style="10" bestFit="1" customWidth="1"/>
    <col min="7681" max="7681" width="14.33203125" style="10" bestFit="1" customWidth="1"/>
    <col min="7682" max="7682" width="12.5546875" style="10" bestFit="1" customWidth="1"/>
    <col min="7683" max="7683" width="14.109375" style="10" bestFit="1" customWidth="1"/>
    <col min="7684" max="7684" width="12.44140625" style="10" bestFit="1" customWidth="1"/>
    <col min="7685" max="7685" width="15.88671875" style="10" bestFit="1" customWidth="1"/>
    <col min="7686" max="7686" width="15.109375" style="10" bestFit="1" customWidth="1"/>
    <col min="7687" max="7687" width="9.88671875" style="10" bestFit="1" customWidth="1"/>
    <col min="7688" max="7930" width="9.109375" style="10"/>
    <col min="7931" max="7931" width="4.6640625" style="10" bestFit="1" customWidth="1"/>
    <col min="7932" max="7932" width="24.33203125" style="10" bestFit="1" customWidth="1"/>
    <col min="7933" max="7933" width="13.6640625" style="10" customWidth="1"/>
    <col min="7934" max="7934" width="13.109375" style="10" bestFit="1" customWidth="1"/>
    <col min="7935" max="7936" width="12.5546875" style="10" bestFit="1" customWidth="1"/>
    <col min="7937" max="7937" width="14.33203125" style="10" bestFit="1" customWidth="1"/>
    <col min="7938" max="7938" width="12.5546875" style="10" bestFit="1" customWidth="1"/>
    <col min="7939" max="7939" width="14.109375" style="10" bestFit="1" customWidth="1"/>
    <col min="7940" max="7940" width="12.44140625" style="10" bestFit="1" customWidth="1"/>
    <col min="7941" max="7941" width="15.88671875" style="10" bestFit="1" customWidth="1"/>
    <col min="7942" max="7942" width="15.109375" style="10" bestFit="1" customWidth="1"/>
    <col min="7943" max="7943" width="9.88671875" style="10" bestFit="1" customWidth="1"/>
    <col min="7944" max="8186" width="9.109375" style="10"/>
    <col min="8187" max="8187" width="4.6640625" style="10" bestFit="1" customWidth="1"/>
    <col min="8188" max="8188" width="24.33203125" style="10" bestFit="1" customWidth="1"/>
    <col min="8189" max="8189" width="13.6640625" style="10" customWidth="1"/>
    <col min="8190" max="8190" width="13.109375" style="10" bestFit="1" customWidth="1"/>
    <col min="8191" max="8192" width="12.5546875" style="10" bestFit="1" customWidth="1"/>
    <col min="8193" max="8193" width="14.33203125" style="10" bestFit="1" customWidth="1"/>
    <col min="8194" max="8194" width="12.5546875" style="10" bestFit="1" customWidth="1"/>
    <col min="8195" max="8195" width="14.109375" style="10" bestFit="1" customWidth="1"/>
    <col min="8196" max="8196" width="12.44140625" style="10" bestFit="1" customWidth="1"/>
    <col min="8197" max="8197" width="15.88671875" style="10" bestFit="1" customWidth="1"/>
    <col min="8198" max="8198" width="15.109375" style="10" bestFit="1" customWidth="1"/>
    <col min="8199" max="8199" width="9.88671875" style="10" bestFit="1" customWidth="1"/>
    <col min="8200" max="8442" width="9.109375" style="10"/>
    <col min="8443" max="8443" width="4.6640625" style="10" bestFit="1" customWidth="1"/>
    <col min="8444" max="8444" width="24.33203125" style="10" bestFit="1" customWidth="1"/>
    <col min="8445" max="8445" width="13.6640625" style="10" customWidth="1"/>
    <col min="8446" max="8446" width="13.109375" style="10" bestFit="1" customWidth="1"/>
    <col min="8447" max="8448" width="12.5546875" style="10" bestFit="1" customWidth="1"/>
    <col min="8449" max="8449" width="14.33203125" style="10" bestFit="1" customWidth="1"/>
    <col min="8450" max="8450" width="12.5546875" style="10" bestFit="1" customWidth="1"/>
    <col min="8451" max="8451" width="14.109375" style="10" bestFit="1" customWidth="1"/>
    <col min="8452" max="8452" width="12.44140625" style="10" bestFit="1" customWidth="1"/>
    <col min="8453" max="8453" width="15.88671875" style="10" bestFit="1" customWidth="1"/>
    <col min="8454" max="8454" width="15.109375" style="10" bestFit="1" customWidth="1"/>
    <col min="8455" max="8455" width="9.88671875" style="10" bestFit="1" customWidth="1"/>
    <col min="8456" max="8698" width="9.109375" style="10"/>
    <col min="8699" max="8699" width="4.6640625" style="10" bestFit="1" customWidth="1"/>
    <col min="8700" max="8700" width="24.33203125" style="10" bestFit="1" customWidth="1"/>
    <col min="8701" max="8701" width="13.6640625" style="10" customWidth="1"/>
    <col min="8702" max="8702" width="13.109375" style="10" bestFit="1" customWidth="1"/>
    <col min="8703" max="8704" width="12.5546875" style="10" bestFit="1" customWidth="1"/>
    <col min="8705" max="8705" width="14.33203125" style="10" bestFit="1" customWidth="1"/>
    <col min="8706" max="8706" width="12.5546875" style="10" bestFit="1" customWidth="1"/>
    <col min="8707" max="8707" width="14.109375" style="10" bestFit="1" customWidth="1"/>
    <col min="8708" max="8708" width="12.44140625" style="10" bestFit="1" customWidth="1"/>
    <col min="8709" max="8709" width="15.88671875" style="10" bestFit="1" customWidth="1"/>
    <col min="8710" max="8710" width="15.109375" style="10" bestFit="1" customWidth="1"/>
    <col min="8711" max="8711" width="9.88671875" style="10" bestFit="1" customWidth="1"/>
    <col min="8712" max="8954" width="9.109375" style="10"/>
    <col min="8955" max="8955" width="4.6640625" style="10" bestFit="1" customWidth="1"/>
    <col min="8956" max="8956" width="24.33203125" style="10" bestFit="1" customWidth="1"/>
    <col min="8957" max="8957" width="13.6640625" style="10" customWidth="1"/>
    <col min="8958" max="8958" width="13.109375" style="10" bestFit="1" customWidth="1"/>
    <col min="8959" max="8960" width="12.5546875" style="10" bestFit="1" customWidth="1"/>
    <col min="8961" max="8961" width="14.33203125" style="10" bestFit="1" customWidth="1"/>
    <col min="8962" max="8962" width="12.5546875" style="10" bestFit="1" customWidth="1"/>
    <col min="8963" max="8963" width="14.109375" style="10" bestFit="1" customWidth="1"/>
    <col min="8964" max="8964" width="12.44140625" style="10" bestFit="1" customWidth="1"/>
    <col min="8965" max="8965" width="15.88671875" style="10" bestFit="1" customWidth="1"/>
    <col min="8966" max="8966" width="15.109375" style="10" bestFit="1" customWidth="1"/>
    <col min="8967" max="8967" width="9.88671875" style="10" bestFit="1" customWidth="1"/>
    <col min="8968" max="9210" width="9.109375" style="10"/>
    <col min="9211" max="9211" width="4.6640625" style="10" bestFit="1" customWidth="1"/>
    <col min="9212" max="9212" width="24.33203125" style="10" bestFit="1" customWidth="1"/>
    <col min="9213" max="9213" width="13.6640625" style="10" customWidth="1"/>
    <col min="9214" max="9214" width="13.109375" style="10" bestFit="1" customWidth="1"/>
    <col min="9215" max="9216" width="12.5546875" style="10" bestFit="1" customWidth="1"/>
    <col min="9217" max="9217" width="14.33203125" style="10" bestFit="1" customWidth="1"/>
    <col min="9218" max="9218" width="12.5546875" style="10" bestFit="1" customWidth="1"/>
    <col min="9219" max="9219" width="14.109375" style="10" bestFit="1" customWidth="1"/>
    <col min="9220" max="9220" width="12.44140625" style="10" bestFit="1" customWidth="1"/>
    <col min="9221" max="9221" width="15.88671875" style="10" bestFit="1" customWidth="1"/>
    <col min="9222" max="9222" width="15.109375" style="10" bestFit="1" customWidth="1"/>
    <col min="9223" max="9223" width="9.88671875" style="10" bestFit="1" customWidth="1"/>
    <col min="9224" max="9466" width="9.109375" style="10"/>
    <col min="9467" max="9467" width="4.6640625" style="10" bestFit="1" customWidth="1"/>
    <col min="9468" max="9468" width="24.33203125" style="10" bestFit="1" customWidth="1"/>
    <col min="9469" max="9469" width="13.6640625" style="10" customWidth="1"/>
    <col min="9470" max="9470" width="13.109375" style="10" bestFit="1" customWidth="1"/>
    <col min="9471" max="9472" width="12.5546875" style="10" bestFit="1" customWidth="1"/>
    <col min="9473" max="9473" width="14.33203125" style="10" bestFit="1" customWidth="1"/>
    <col min="9474" max="9474" width="12.5546875" style="10" bestFit="1" customWidth="1"/>
    <col min="9475" max="9475" width="14.109375" style="10" bestFit="1" customWidth="1"/>
    <col min="9476" max="9476" width="12.44140625" style="10" bestFit="1" customWidth="1"/>
    <col min="9477" max="9477" width="15.88671875" style="10" bestFit="1" customWidth="1"/>
    <col min="9478" max="9478" width="15.109375" style="10" bestFit="1" customWidth="1"/>
    <col min="9479" max="9479" width="9.88671875" style="10" bestFit="1" customWidth="1"/>
    <col min="9480" max="9722" width="9.109375" style="10"/>
    <col min="9723" max="9723" width="4.6640625" style="10" bestFit="1" customWidth="1"/>
    <col min="9724" max="9724" width="24.33203125" style="10" bestFit="1" customWidth="1"/>
    <col min="9725" max="9725" width="13.6640625" style="10" customWidth="1"/>
    <col min="9726" max="9726" width="13.109375" style="10" bestFit="1" customWidth="1"/>
    <col min="9727" max="9728" width="12.5546875" style="10" bestFit="1" customWidth="1"/>
    <col min="9729" max="9729" width="14.33203125" style="10" bestFit="1" customWidth="1"/>
    <col min="9730" max="9730" width="12.5546875" style="10" bestFit="1" customWidth="1"/>
    <col min="9731" max="9731" width="14.109375" style="10" bestFit="1" customWidth="1"/>
    <col min="9732" max="9732" width="12.44140625" style="10" bestFit="1" customWidth="1"/>
    <col min="9733" max="9733" width="15.88671875" style="10" bestFit="1" customWidth="1"/>
    <col min="9734" max="9734" width="15.109375" style="10" bestFit="1" customWidth="1"/>
    <col min="9735" max="9735" width="9.88671875" style="10" bestFit="1" customWidth="1"/>
    <col min="9736" max="9978" width="9.109375" style="10"/>
    <col min="9979" max="9979" width="4.6640625" style="10" bestFit="1" customWidth="1"/>
    <col min="9980" max="9980" width="24.33203125" style="10" bestFit="1" customWidth="1"/>
    <col min="9981" max="9981" width="13.6640625" style="10" customWidth="1"/>
    <col min="9982" max="9982" width="13.109375" style="10" bestFit="1" customWidth="1"/>
    <col min="9983" max="9984" width="12.5546875" style="10" bestFit="1" customWidth="1"/>
    <col min="9985" max="9985" width="14.33203125" style="10" bestFit="1" customWidth="1"/>
    <col min="9986" max="9986" width="12.5546875" style="10" bestFit="1" customWidth="1"/>
    <col min="9987" max="9987" width="14.109375" style="10" bestFit="1" customWidth="1"/>
    <col min="9988" max="9988" width="12.44140625" style="10" bestFit="1" customWidth="1"/>
    <col min="9989" max="9989" width="15.88671875" style="10" bestFit="1" customWidth="1"/>
    <col min="9990" max="9990" width="15.109375" style="10" bestFit="1" customWidth="1"/>
    <col min="9991" max="9991" width="9.88671875" style="10" bestFit="1" customWidth="1"/>
    <col min="9992" max="10234" width="9.109375" style="10"/>
    <col min="10235" max="10235" width="4.6640625" style="10" bestFit="1" customWidth="1"/>
    <col min="10236" max="10236" width="24.33203125" style="10" bestFit="1" customWidth="1"/>
    <col min="10237" max="10237" width="13.6640625" style="10" customWidth="1"/>
    <col min="10238" max="10238" width="13.109375" style="10" bestFit="1" customWidth="1"/>
    <col min="10239" max="10240" width="12.5546875" style="10" bestFit="1" customWidth="1"/>
    <col min="10241" max="10241" width="14.33203125" style="10" bestFit="1" customWidth="1"/>
    <col min="10242" max="10242" width="12.5546875" style="10" bestFit="1" customWidth="1"/>
    <col min="10243" max="10243" width="14.109375" style="10" bestFit="1" customWidth="1"/>
    <col min="10244" max="10244" width="12.44140625" style="10" bestFit="1" customWidth="1"/>
    <col min="10245" max="10245" width="15.88671875" style="10" bestFit="1" customWidth="1"/>
    <col min="10246" max="10246" width="15.109375" style="10" bestFit="1" customWidth="1"/>
    <col min="10247" max="10247" width="9.88671875" style="10" bestFit="1" customWidth="1"/>
    <col min="10248" max="10490" width="9.109375" style="10"/>
    <col min="10491" max="10491" width="4.6640625" style="10" bestFit="1" customWidth="1"/>
    <col min="10492" max="10492" width="24.33203125" style="10" bestFit="1" customWidth="1"/>
    <col min="10493" max="10493" width="13.6640625" style="10" customWidth="1"/>
    <col min="10494" max="10494" width="13.109375" style="10" bestFit="1" customWidth="1"/>
    <col min="10495" max="10496" width="12.5546875" style="10" bestFit="1" customWidth="1"/>
    <col min="10497" max="10497" width="14.33203125" style="10" bestFit="1" customWidth="1"/>
    <col min="10498" max="10498" width="12.5546875" style="10" bestFit="1" customWidth="1"/>
    <col min="10499" max="10499" width="14.109375" style="10" bestFit="1" customWidth="1"/>
    <col min="10500" max="10500" width="12.44140625" style="10" bestFit="1" customWidth="1"/>
    <col min="10501" max="10501" width="15.88671875" style="10" bestFit="1" customWidth="1"/>
    <col min="10502" max="10502" width="15.109375" style="10" bestFit="1" customWidth="1"/>
    <col min="10503" max="10503" width="9.88671875" style="10" bestFit="1" customWidth="1"/>
    <col min="10504" max="10746" width="9.109375" style="10"/>
    <col min="10747" max="10747" width="4.6640625" style="10" bestFit="1" customWidth="1"/>
    <col min="10748" max="10748" width="24.33203125" style="10" bestFit="1" customWidth="1"/>
    <col min="10749" max="10749" width="13.6640625" style="10" customWidth="1"/>
    <col min="10750" max="10750" width="13.109375" style="10" bestFit="1" customWidth="1"/>
    <col min="10751" max="10752" width="12.5546875" style="10" bestFit="1" customWidth="1"/>
    <col min="10753" max="10753" width="14.33203125" style="10" bestFit="1" customWidth="1"/>
    <col min="10754" max="10754" width="12.5546875" style="10" bestFit="1" customWidth="1"/>
    <col min="10755" max="10755" width="14.109375" style="10" bestFit="1" customWidth="1"/>
    <col min="10756" max="10756" width="12.44140625" style="10" bestFit="1" customWidth="1"/>
    <col min="10757" max="10757" width="15.88671875" style="10" bestFit="1" customWidth="1"/>
    <col min="10758" max="10758" width="15.109375" style="10" bestFit="1" customWidth="1"/>
    <col min="10759" max="10759" width="9.88671875" style="10" bestFit="1" customWidth="1"/>
    <col min="10760" max="11002" width="9.109375" style="10"/>
    <col min="11003" max="11003" width="4.6640625" style="10" bestFit="1" customWidth="1"/>
    <col min="11004" max="11004" width="24.33203125" style="10" bestFit="1" customWidth="1"/>
    <col min="11005" max="11005" width="13.6640625" style="10" customWidth="1"/>
    <col min="11006" max="11006" width="13.109375" style="10" bestFit="1" customWidth="1"/>
    <col min="11007" max="11008" width="12.5546875" style="10" bestFit="1" customWidth="1"/>
    <col min="11009" max="11009" width="14.33203125" style="10" bestFit="1" customWidth="1"/>
    <col min="11010" max="11010" width="12.5546875" style="10" bestFit="1" customWidth="1"/>
    <col min="11011" max="11011" width="14.109375" style="10" bestFit="1" customWidth="1"/>
    <col min="11012" max="11012" width="12.44140625" style="10" bestFit="1" customWidth="1"/>
    <col min="11013" max="11013" width="15.88671875" style="10" bestFit="1" customWidth="1"/>
    <col min="11014" max="11014" width="15.109375" style="10" bestFit="1" customWidth="1"/>
    <col min="11015" max="11015" width="9.88671875" style="10" bestFit="1" customWidth="1"/>
    <col min="11016" max="11258" width="9.109375" style="10"/>
    <col min="11259" max="11259" width="4.6640625" style="10" bestFit="1" customWidth="1"/>
    <col min="11260" max="11260" width="24.33203125" style="10" bestFit="1" customWidth="1"/>
    <col min="11261" max="11261" width="13.6640625" style="10" customWidth="1"/>
    <col min="11262" max="11262" width="13.109375" style="10" bestFit="1" customWidth="1"/>
    <col min="11263" max="11264" width="12.5546875" style="10" bestFit="1" customWidth="1"/>
    <col min="11265" max="11265" width="14.33203125" style="10" bestFit="1" customWidth="1"/>
    <col min="11266" max="11266" width="12.5546875" style="10" bestFit="1" customWidth="1"/>
    <col min="11267" max="11267" width="14.109375" style="10" bestFit="1" customWidth="1"/>
    <col min="11268" max="11268" width="12.44140625" style="10" bestFit="1" customWidth="1"/>
    <col min="11269" max="11269" width="15.88671875" style="10" bestFit="1" customWidth="1"/>
    <col min="11270" max="11270" width="15.109375" style="10" bestFit="1" customWidth="1"/>
    <col min="11271" max="11271" width="9.88671875" style="10" bestFit="1" customWidth="1"/>
    <col min="11272" max="11514" width="9.109375" style="10"/>
    <col min="11515" max="11515" width="4.6640625" style="10" bestFit="1" customWidth="1"/>
    <col min="11516" max="11516" width="24.33203125" style="10" bestFit="1" customWidth="1"/>
    <col min="11517" max="11517" width="13.6640625" style="10" customWidth="1"/>
    <col min="11518" max="11518" width="13.109375" style="10" bestFit="1" customWidth="1"/>
    <col min="11519" max="11520" width="12.5546875" style="10" bestFit="1" customWidth="1"/>
    <col min="11521" max="11521" width="14.33203125" style="10" bestFit="1" customWidth="1"/>
    <col min="11522" max="11522" width="12.5546875" style="10" bestFit="1" customWidth="1"/>
    <col min="11523" max="11523" width="14.109375" style="10" bestFit="1" customWidth="1"/>
    <col min="11524" max="11524" width="12.44140625" style="10" bestFit="1" customWidth="1"/>
    <col min="11525" max="11525" width="15.88671875" style="10" bestFit="1" customWidth="1"/>
    <col min="11526" max="11526" width="15.109375" style="10" bestFit="1" customWidth="1"/>
    <col min="11527" max="11527" width="9.88671875" style="10" bestFit="1" customWidth="1"/>
    <col min="11528" max="11770" width="9.109375" style="10"/>
    <col min="11771" max="11771" width="4.6640625" style="10" bestFit="1" customWidth="1"/>
    <col min="11772" max="11772" width="24.33203125" style="10" bestFit="1" customWidth="1"/>
    <col min="11773" max="11773" width="13.6640625" style="10" customWidth="1"/>
    <col min="11774" max="11774" width="13.109375" style="10" bestFit="1" customWidth="1"/>
    <col min="11775" max="11776" width="12.5546875" style="10" bestFit="1" customWidth="1"/>
    <col min="11777" max="11777" width="14.33203125" style="10" bestFit="1" customWidth="1"/>
    <col min="11778" max="11778" width="12.5546875" style="10" bestFit="1" customWidth="1"/>
    <col min="11779" max="11779" width="14.109375" style="10" bestFit="1" customWidth="1"/>
    <col min="11780" max="11780" width="12.44140625" style="10" bestFit="1" customWidth="1"/>
    <col min="11781" max="11781" width="15.88671875" style="10" bestFit="1" customWidth="1"/>
    <col min="11782" max="11782" width="15.109375" style="10" bestFit="1" customWidth="1"/>
    <col min="11783" max="11783" width="9.88671875" style="10" bestFit="1" customWidth="1"/>
    <col min="11784" max="12026" width="9.109375" style="10"/>
    <col min="12027" max="12027" width="4.6640625" style="10" bestFit="1" customWidth="1"/>
    <col min="12028" max="12028" width="24.33203125" style="10" bestFit="1" customWidth="1"/>
    <col min="12029" max="12029" width="13.6640625" style="10" customWidth="1"/>
    <col min="12030" max="12030" width="13.109375" style="10" bestFit="1" customWidth="1"/>
    <col min="12031" max="12032" width="12.5546875" style="10" bestFit="1" customWidth="1"/>
    <col min="12033" max="12033" width="14.33203125" style="10" bestFit="1" customWidth="1"/>
    <col min="12034" max="12034" width="12.5546875" style="10" bestFit="1" customWidth="1"/>
    <col min="12035" max="12035" width="14.109375" style="10" bestFit="1" customWidth="1"/>
    <col min="12036" max="12036" width="12.44140625" style="10" bestFit="1" customWidth="1"/>
    <col min="12037" max="12037" width="15.88671875" style="10" bestFit="1" customWidth="1"/>
    <col min="12038" max="12038" width="15.109375" style="10" bestFit="1" customWidth="1"/>
    <col min="12039" max="12039" width="9.88671875" style="10" bestFit="1" customWidth="1"/>
    <col min="12040" max="12282" width="9.109375" style="10"/>
    <col min="12283" max="12283" width="4.6640625" style="10" bestFit="1" customWidth="1"/>
    <col min="12284" max="12284" width="24.33203125" style="10" bestFit="1" customWidth="1"/>
    <col min="12285" max="12285" width="13.6640625" style="10" customWidth="1"/>
    <col min="12286" max="12286" width="13.109375" style="10" bestFit="1" customWidth="1"/>
    <col min="12287" max="12288" width="12.5546875" style="10" bestFit="1" customWidth="1"/>
    <col min="12289" max="12289" width="14.33203125" style="10" bestFit="1" customWidth="1"/>
    <col min="12290" max="12290" width="12.5546875" style="10" bestFit="1" customWidth="1"/>
    <col min="12291" max="12291" width="14.109375" style="10" bestFit="1" customWidth="1"/>
    <col min="12292" max="12292" width="12.44140625" style="10" bestFit="1" customWidth="1"/>
    <col min="12293" max="12293" width="15.88671875" style="10" bestFit="1" customWidth="1"/>
    <col min="12294" max="12294" width="15.109375" style="10" bestFit="1" customWidth="1"/>
    <col min="12295" max="12295" width="9.88671875" style="10" bestFit="1" customWidth="1"/>
    <col min="12296" max="12538" width="9.109375" style="10"/>
    <col min="12539" max="12539" width="4.6640625" style="10" bestFit="1" customWidth="1"/>
    <col min="12540" max="12540" width="24.33203125" style="10" bestFit="1" customWidth="1"/>
    <col min="12541" max="12541" width="13.6640625" style="10" customWidth="1"/>
    <col min="12542" max="12542" width="13.109375" style="10" bestFit="1" customWidth="1"/>
    <col min="12543" max="12544" width="12.5546875" style="10" bestFit="1" customWidth="1"/>
    <col min="12545" max="12545" width="14.33203125" style="10" bestFit="1" customWidth="1"/>
    <col min="12546" max="12546" width="12.5546875" style="10" bestFit="1" customWidth="1"/>
    <col min="12547" max="12547" width="14.109375" style="10" bestFit="1" customWidth="1"/>
    <col min="12548" max="12548" width="12.44140625" style="10" bestFit="1" customWidth="1"/>
    <col min="12549" max="12549" width="15.88671875" style="10" bestFit="1" customWidth="1"/>
    <col min="12550" max="12550" width="15.109375" style="10" bestFit="1" customWidth="1"/>
    <col min="12551" max="12551" width="9.88671875" style="10" bestFit="1" customWidth="1"/>
    <col min="12552" max="12794" width="9.109375" style="10"/>
    <col min="12795" max="12795" width="4.6640625" style="10" bestFit="1" customWidth="1"/>
    <col min="12796" max="12796" width="24.33203125" style="10" bestFit="1" customWidth="1"/>
    <col min="12797" max="12797" width="13.6640625" style="10" customWidth="1"/>
    <col min="12798" max="12798" width="13.109375" style="10" bestFit="1" customWidth="1"/>
    <col min="12799" max="12800" width="12.5546875" style="10" bestFit="1" customWidth="1"/>
    <col min="12801" max="12801" width="14.33203125" style="10" bestFit="1" customWidth="1"/>
    <col min="12802" max="12802" width="12.5546875" style="10" bestFit="1" customWidth="1"/>
    <col min="12803" max="12803" width="14.109375" style="10" bestFit="1" customWidth="1"/>
    <col min="12804" max="12804" width="12.44140625" style="10" bestFit="1" customWidth="1"/>
    <col min="12805" max="12805" width="15.88671875" style="10" bestFit="1" customWidth="1"/>
    <col min="12806" max="12806" width="15.109375" style="10" bestFit="1" customWidth="1"/>
    <col min="12807" max="12807" width="9.88671875" style="10" bestFit="1" customWidth="1"/>
    <col min="12808" max="13050" width="9.109375" style="10"/>
    <col min="13051" max="13051" width="4.6640625" style="10" bestFit="1" customWidth="1"/>
    <col min="13052" max="13052" width="24.33203125" style="10" bestFit="1" customWidth="1"/>
    <col min="13053" max="13053" width="13.6640625" style="10" customWidth="1"/>
    <col min="13054" max="13054" width="13.109375" style="10" bestFit="1" customWidth="1"/>
    <col min="13055" max="13056" width="12.5546875" style="10" bestFit="1" customWidth="1"/>
    <col min="13057" max="13057" width="14.33203125" style="10" bestFit="1" customWidth="1"/>
    <col min="13058" max="13058" width="12.5546875" style="10" bestFit="1" customWidth="1"/>
    <col min="13059" max="13059" width="14.109375" style="10" bestFit="1" customWidth="1"/>
    <col min="13060" max="13060" width="12.44140625" style="10" bestFit="1" customWidth="1"/>
    <col min="13061" max="13061" width="15.88671875" style="10" bestFit="1" customWidth="1"/>
    <col min="13062" max="13062" width="15.109375" style="10" bestFit="1" customWidth="1"/>
    <col min="13063" max="13063" width="9.88671875" style="10" bestFit="1" customWidth="1"/>
    <col min="13064" max="13306" width="9.109375" style="10"/>
    <col min="13307" max="13307" width="4.6640625" style="10" bestFit="1" customWidth="1"/>
    <col min="13308" max="13308" width="24.33203125" style="10" bestFit="1" customWidth="1"/>
    <col min="13309" max="13309" width="13.6640625" style="10" customWidth="1"/>
    <col min="13310" max="13310" width="13.109375" style="10" bestFit="1" customWidth="1"/>
    <col min="13311" max="13312" width="12.5546875" style="10" bestFit="1" customWidth="1"/>
    <col min="13313" max="13313" width="14.33203125" style="10" bestFit="1" customWidth="1"/>
    <col min="13314" max="13314" width="12.5546875" style="10" bestFit="1" customWidth="1"/>
    <col min="13315" max="13315" width="14.109375" style="10" bestFit="1" customWidth="1"/>
    <col min="13316" max="13316" width="12.44140625" style="10" bestFit="1" customWidth="1"/>
    <col min="13317" max="13317" width="15.88671875" style="10" bestFit="1" customWidth="1"/>
    <col min="13318" max="13318" width="15.109375" style="10" bestFit="1" customWidth="1"/>
    <col min="13319" max="13319" width="9.88671875" style="10" bestFit="1" customWidth="1"/>
    <col min="13320" max="13562" width="9.109375" style="10"/>
    <col min="13563" max="13563" width="4.6640625" style="10" bestFit="1" customWidth="1"/>
    <col min="13564" max="13564" width="24.33203125" style="10" bestFit="1" customWidth="1"/>
    <col min="13565" max="13565" width="13.6640625" style="10" customWidth="1"/>
    <col min="13566" max="13566" width="13.109375" style="10" bestFit="1" customWidth="1"/>
    <col min="13567" max="13568" width="12.5546875" style="10" bestFit="1" customWidth="1"/>
    <col min="13569" max="13569" width="14.33203125" style="10" bestFit="1" customWidth="1"/>
    <col min="13570" max="13570" width="12.5546875" style="10" bestFit="1" customWidth="1"/>
    <col min="13571" max="13571" width="14.109375" style="10" bestFit="1" customWidth="1"/>
    <col min="13572" max="13572" width="12.44140625" style="10" bestFit="1" customWidth="1"/>
    <col min="13573" max="13573" width="15.88671875" style="10" bestFit="1" customWidth="1"/>
    <col min="13574" max="13574" width="15.109375" style="10" bestFit="1" customWidth="1"/>
    <col min="13575" max="13575" width="9.88671875" style="10" bestFit="1" customWidth="1"/>
    <col min="13576" max="13818" width="9.109375" style="10"/>
    <col min="13819" max="13819" width="4.6640625" style="10" bestFit="1" customWidth="1"/>
    <col min="13820" max="13820" width="24.33203125" style="10" bestFit="1" customWidth="1"/>
    <col min="13821" max="13821" width="13.6640625" style="10" customWidth="1"/>
    <col min="13822" max="13822" width="13.109375" style="10" bestFit="1" customWidth="1"/>
    <col min="13823" max="13824" width="12.5546875" style="10" bestFit="1" customWidth="1"/>
    <col min="13825" max="13825" width="14.33203125" style="10" bestFit="1" customWidth="1"/>
    <col min="13826" max="13826" width="12.5546875" style="10" bestFit="1" customWidth="1"/>
    <col min="13827" max="13827" width="14.109375" style="10" bestFit="1" customWidth="1"/>
    <col min="13828" max="13828" width="12.44140625" style="10" bestFit="1" customWidth="1"/>
    <col min="13829" max="13829" width="15.88671875" style="10" bestFit="1" customWidth="1"/>
    <col min="13830" max="13830" width="15.109375" style="10" bestFit="1" customWidth="1"/>
    <col min="13831" max="13831" width="9.88671875" style="10" bestFit="1" customWidth="1"/>
    <col min="13832" max="14074" width="9.109375" style="10"/>
    <col min="14075" max="14075" width="4.6640625" style="10" bestFit="1" customWidth="1"/>
    <col min="14076" max="14076" width="24.33203125" style="10" bestFit="1" customWidth="1"/>
    <col min="14077" max="14077" width="13.6640625" style="10" customWidth="1"/>
    <col min="14078" max="14078" width="13.109375" style="10" bestFit="1" customWidth="1"/>
    <col min="14079" max="14080" width="12.5546875" style="10" bestFit="1" customWidth="1"/>
    <col min="14081" max="14081" width="14.33203125" style="10" bestFit="1" customWidth="1"/>
    <col min="14082" max="14082" width="12.5546875" style="10" bestFit="1" customWidth="1"/>
    <col min="14083" max="14083" width="14.109375" style="10" bestFit="1" customWidth="1"/>
    <col min="14084" max="14084" width="12.44140625" style="10" bestFit="1" customWidth="1"/>
    <col min="14085" max="14085" width="15.88671875" style="10" bestFit="1" customWidth="1"/>
    <col min="14086" max="14086" width="15.109375" style="10" bestFit="1" customWidth="1"/>
    <col min="14087" max="14087" width="9.88671875" style="10" bestFit="1" customWidth="1"/>
    <col min="14088" max="14330" width="9.109375" style="10"/>
    <col min="14331" max="14331" width="4.6640625" style="10" bestFit="1" customWidth="1"/>
    <col min="14332" max="14332" width="24.33203125" style="10" bestFit="1" customWidth="1"/>
    <col min="14333" max="14333" width="13.6640625" style="10" customWidth="1"/>
    <col min="14334" max="14334" width="13.109375" style="10" bestFit="1" customWidth="1"/>
    <col min="14335" max="14336" width="12.5546875" style="10" bestFit="1" customWidth="1"/>
    <col min="14337" max="14337" width="14.33203125" style="10" bestFit="1" customWidth="1"/>
    <col min="14338" max="14338" width="12.5546875" style="10" bestFit="1" customWidth="1"/>
    <col min="14339" max="14339" width="14.109375" style="10" bestFit="1" customWidth="1"/>
    <col min="14340" max="14340" width="12.44140625" style="10" bestFit="1" customWidth="1"/>
    <col min="14341" max="14341" width="15.88671875" style="10" bestFit="1" customWidth="1"/>
    <col min="14342" max="14342" width="15.109375" style="10" bestFit="1" customWidth="1"/>
    <col min="14343" max="14343" width="9.88671875" style="10" bestFit="1" customWidth="1"/>
    <col min="14344" max="14586" width="9.109375" style="10"/>
    <col min="14587" max="14587" width="4.6640625" style="10" bestFit="1" customWidth="1"/>
    <col min="14588" max="14588" width="24.33203125" style="10" bestFit="1" customWidth="1"/>
    <col min="14589" max="14589" width="13.6640625" style="10" customWidth="1"/>
    <col min="14590" max="14590" width="13.109375" style="10" bestFit="1" customWidth="1"/>
    <col min="14591" max="14592" width="12.5546875" style="10" bestFit="1" customWidth="1"/>
    <col min="14593" max="14593" width="14.33203125" style="10" bestFit="1" customWidth="1"/>
    <col min="14594" max="14594" width="12.5546875" style="10" bestFit="1" customWidth="1"/>
    <col min="14595" max="14595" width="14.109375" style="10" bestFit="1" customWidth="1"/>
    <col min="14596" max="14596" width="12.44140625" style="10" bestFit="1" customWidth="1"/>
    <col min="14597" max="14597" width="15.88671875" style="10" bestFit="1" customWidth="1"/>
    <col min="14598" max="14598" width="15.109375" style="10" bestFit="1" customWidth="1"/>
    <col min="14599" max="14599" width="9.88671875" style="10" bestFit="1" customWidth="1"/>
    <col min="14600" max="14842" width="9.109375" style="10"/>
    <col min="14843" max="14843" width="4.6640625" style="10" bestFit="1" customWidth="1"/>
    <col min="14844" max="14844" width="24.33203125" style="10" bestFit="1" customWidth="1"/>
    <col min="14845" max="14845" width="13.6640625" style="10" customWidth="1"/>
    <col min="14846" max="14846" width="13.109375" style="10" bestFit="1" customWidth="1"/>
    <col min="14847" max="14848" width="12.5546875" style="10" bestFit="1" customWidth="1"/>
    <col min="14849" max="14849" width="14.33203125" style="10" bestFit="1" customWidth="1"/>
    <col min="14850" max="14850" width="12.5546875" style="10" bestFit="1" customWidth="1"/>
    <col min="14851" max="14851" width="14.109375" style="10" bestFit="1" customWidth="1"/>
    <col min="14852" max="14852" width="12.44140625" style="10" bestFit="1" customWidth="1"/>
    <col min="14853" max="14853" width="15.88671875" style="10" bestFit="1" customWidth="1"/>
    <col min="14854" max="14854" width="15.109375" style="10" bestFit="1" customWidth="1"/>
    <col min="14855" max="14855" width="9.88671875" style="10" bestFit="1" customWidth="1"/>
    <col min="14856" max="15098" width="9.109375" style="10"/>
    <col min="15099" max="15099" width="4.6640625" style="10" bestFit="1" customWidth="1"/>
    <col min="15100" max="15100" width="24.33203125" style="10" bestFit="1" customWidth="1"/>
    <col min="15101" max="15101" width="13.6640625" style="10" customWidth="1"/>
    <col min="15102" max="15102" width="13.109375" style="10" bestFit="1" customWidth="1"/>
    <col min="15103" max="15104" width="12.5546875" style="10" bestFit="1" customWidth="1"/>
    <col min="15105" max="15105" width="14.33203125" style="10" bestFit="1" customWidth="1"/>
    <col min="15106" max="15106" width="12.5546875" style="10" bestFit="1" customWidth="1"/>
    <col min="15107" max="15107" width="14.109375" style="10" bestFit="1" customWidth="1"/>
    <col min="15108" max="15108" width="12.44140625" style="10" bestFit="1" customWidth="1"/>
    <col min="15109" max="15109" width="15.88671875" style="10" bestFit="1" customWidth="1"/>
    <col min="15110" max="15110" width="15.109375" style="10" bestFit="1" customWidth="1"/>
    <col min="15111" max="15111" width="9.88671875" style="10" bestFit="1" customWidth="1"/>
    <col min="15112" max="15354" width="9.109375" style="10"/>
    <col min="15355" max="15355" width="4.6640625" style="10" bestFit="1" customWidth="1"/>
    <col min="15356" max="15356" width="24.33203125" style="10" bestFit="1" customWidth="1"/>
    <col min="15357" max="15357" width="13.6640625" style="10" customWidth="1"/>
    <col min="15358" max="15358" width="13.109375" style="10" bestFit="1" customWidth="1"/>
    <col min="15359" max="15360" width="12.5546875" style="10" bestFit="1" customWidth="1"/>
    <col min="15361" max="15361" width="14.33203125" style="10" bestFit="1" customWidth="1"/>
    <col min="15362" max="15362" width="12.5546875" style="10" bestFit="1" customWidth="1"/>
    <col min="15363" max="15363" width="14.109375" style="10" bestFit="1" customWidth="1"/>
    <col min="15364" max="15364" width="12.44140625" style="10" bestFit="1" customWidth="1"/>
    <col min="15365" max="15365" width="15.88671875" style="10" bestFit="1" customWidth="1"/>
    <col min="15366" max="15366" width="15.109375" style="10" bestFit="1" customWidth="1"/>
    <col min="15367" max="15367" width="9.88671875" style="10" bestFit="1" customWidth="1"/>
    <col min="15368" max="15610" width="9.109375" style="10"/>
    <col min="15611" max="15611" width="4.6640625" style="10" bestFit="1" customWidth="1"/>
    <col min="15612" max="15612" width="24.33203125" style="10" bestFit="1" customWidth="1"/>
    <col min="15613" max="15613" width="13.6640625" style="10" customWidth="1"/>
    <col min="15614" max="15614" width="13.109375" style="10" bestFit="1" customWidth="1"/>
    <col min="15615" max="15616" width="12.5546875" style="10" bestFit="1" customWidth="1"/>
    <col min="15617" max="15617" width="14.33203125" style="10" bestFit="1" customWidth="1"/>
    <col min="15618" max="15618" width="12.5546875" style="10" bestFit="1" customWidth="1"/>
    <col min="15619" max="15619" width="14.109375" style="10" bestFit="1" customWidth="1"/>
    <col min="15620" max="15620" width="12.44140625" style="10" bestFit="1" customWidth="1"/>
    <col min="15621" max="15621" width="15.88671875" style="10" bestFit="1" customWidth="1"/>
    <col min="15622" max="15622" width="15.109375" style="10" bestFit="1" customWidth="1"/>
    <col min="15623" max="15623" width="9.88671875" style="10" bestFit="1" customWidth="1"/>
    <col min="15624" max="15866" width="9.109375" style="10"/>
    <col min="15867" max="15867" width="4.6640625" style="10" bestFit="1" customWidth="1"/>
    <col min="15868" max="15868" width="24.33203125" style="10" bestFit="1" customWidth="1"/>
    <col min="15869" max="15869" width="13.6640625" style="10" customWidth="1"/>
    <col min="15870" max="15870" width="13.109375" style="10" bestFit="1" customWidth="1"/>
    <col min="15871" max="15872" width="12.5546875" style="10" bestFit="1" customWidth="1"/>
    <col min="15873" max="15873" width="14.33203125" style="10" bestFit="1" customWidth="1"/>
    <col min="15874" max="15874" width="12.5546875" style="10" bestFit="1" customWidth="1"/>
    <col min="15875" max="15875" width="14.109375" style="10" bestFit="1" customWidth="1"/>
    <col min="15876" max="15876" width="12.44140625" style="10" bestFit="1" customWidth="1"/>
    <col min="15877" max="15877" width="15.88671875" style="10" bestFit="1" customWidth="1"/>
    <col min="15878" max="15878" width="15.109375" style="10" bestFit="1" customWidth="1"/>
    <col min="15879" max="15879" width="9.88671875" style="10" bestFit="1" customWidth="1"/>
    <col min="15880" max="16122" width="9.109375" style="10"/>
    <col min="16123" max="16123" width="4.6640625" style="10" bestFit="1" customWidth="1"/>
    <col min="16124" max="16124" width="24.33203125" style="10" bestFit="1" customWidth="1"/>
    <col min="16125" max="16125" width="13.6640625" style="10" customWidth="1"/>
    <col min="16126" max="16126" width="13.109375" style="10" bestFit="1" customWidth="1"/>
    <col min="16127" max="16128" width="12.5546875" style="10" bestFit="1" customWidth="1"/>
    <col min="16129" max="16129" width="14.33203125" style="10" bestFit="1" customWidth="1"/>
    <col min="16130" max="16130" width="12.5546875" style="10" bestFit="1" customWidth="1"/>
    <col min="16131" max="16131" width="14.109375" style="10" bestFit="1" customWidth="1"/>
    <col min="16132" max="16132" width="12.44140625" style="10" bestFit="1" customWidth="1"/>
    <col min="16133" max="16133" width="15.88671875" style="10" bestFit="1" customWidth="1"/>
    <col min="16134" max="16134" width="15.109375" style="10" bestFit="1" customWidth="1"/>
    <col min="16135" max="16135" width="9.88671875" style="10" bestFit="1" customWidth="1"/>
    <col min="16136" max="16384" width="9.109375" style="10"/>
  </cols>
  <sheetData>
    <row r="1" spans="1:18" x14ac:dyDescent="0.3">
      <c r="B1" s="11" t="s">
        <v>16</v>
      </c>
      <c r="C1" s="11"/>
      <c r="E1" s="12">
        <v>8.6018171420861322E-2</v>
      </c>
      <c r="F1" s="11"/>
    </row>
    <row r="2" spans="1:18" x14ac:dyDescent="0.3">
      <c r="B2" s="10" t="s">
        <v>17</v>
      </c>
      <c r="E2" s="12">
        <f>E1/12</f>
        <v>7.1681809517384438E-3</v>
      </c>
      <c r="I2" s="16"/>
    </row>
    <row r="3" spans="1:18" x14ac:dyDescent="0.3">
      <c r="B3" s="10" t="s">
        <v>18</v>
      </c>
      <c r="E3" s="44">
        <v>9.425E-2</v>
      </c>
      <c r="I3" s="16"/>
    </row>
    <row r="4" spans="1:18" x14ac:dyDescent="0.3">
      <c r="B4" s="10" t="s">
        <v>19</v>
      </c>
      <c r="E4" s="12">
        <v>0.53236521756528432</v>
      </c>
      <c r="I4" s="16"/>
    </row>
    <row r="5" spans="1:18" x14ac:dyDescent="0.3">
      <c r="B5" s="10" t="s">
        <v>20</v>
      </c>
      <c r="E5" s="17">
        <v>3853.6704723647863</v>
      </c>
      <c r="F5" s="11"/>
      <c r="H5" s="13" t="s">
        <v>21</v>
      </c>
      <c r="I5" s="16"/>
    </row>
    <row r="6" spans="1:18" x14ac:dyDescent="0.3">
      <c r="B6" s="11" t="s">
        <v>22</v>
      </c>
      <c r="C6" s="11"/>
      <c r="E6" s="17">
        <f>E5*12</f>
        <v>46244.045668377439</v>
      </c>
    </row>
    <row r="7" spans="1:18" x14ac:dyDescent="0.3">
      <c r="B7" s="11" t="s">
        <v>23</v>
      </c>
      <c r="C7" s="11"/>
      <c r="E7" s="18">
        <v>0.2495</v>
      </c>
    </row>
    <row r="8" spans="1:18" x14ac:dyDescent="0.3">
      <c r="B8" s="11" t="s">
        <v>24</v>
      </c>
      <c r="C8" s="11"/>
      <c r="E8" s="19">
        <v>10</v>
      </c>
    </row>
    <row r="9" spans="1:18" x14ac:dyDescent="0.3">
      <c r="B9" s="11"/>
      <c r="C9" s="11"/>
      <c r="E9" s="19"/>
    </row>
    <row r="10" spans="1:18" x14ac:dyDescent="0.3">
      <c r="B10" s="26"/>
      <c r="C10" s="26"/>
      <c r="D10" s="26"/>
      <c r="E10" s="26"/>
      <c r="F10" s="26"/>
      <c r="G10" s="21"/>
      <c r="I10" s="21"/>
    </row>
    <row r="11" spans="1:18" x14ac:dyDescent="0.3">
      <c r="B11" s="26"/>
      <c r="C11" s="26"/>
      <c r="D11" s="26"/>
      <c r="E11" s="26"/>
      <c r="F11" s="26"/>
      <c r="G11" s="22"/>
      <c r="I11" s="22"/>
    </row>
    <row r="12" spans="1:18" x14ac:dyDescent="0.3">
      <c r="B12" s="23" t="s">
        <v>25</v>
      </c>
      <c r="C12" s="26"/>
      <c r="D12" s="26"/>
      <c r="E12" s="26"/>
      <c r="F12" s="26"/>
      <c r="G12" s="26"/>
      <c r="H12" s="27"/>
      <c r="I12" s="28">
        <v>340062.18775754119</v>
      </c>
      <c r="J12" s="10" t="s">
        <v>26</v>
      </c>
    </row>
    <row r="13" spans="1:18" x14ac:dyDescent="0.3">
      <c r="B13" s="23"/>
      <c r="C13" s="23"/>
      <c r="D13" s="20"/>
      <c r="E13" s="24"/>
      <c r="F13" s="25"/>
      <c r="G13" s="26"/>
      <c r="H13" s="27"/>
      <c r="I13" s="26"/>
    </row>
    <row r="14" spans="1:18" x14ac:dyDescent="0.3">
      <c r="B14" s="11"/>
      <c r="C14" s="11"/>
      <c r="D14" s="72"/>
      <c r="E14" s="72"/>
      <c r="F14" s="72"/>
      <c r="G14" s="72"/>
      <c r="H14" s="27"/>
      <c r="I14" s="29"/>
    </row>
    <row r="15" spans="1:18" ht="43.2" x14ac:dyDescent="0.3">
      <c r="A15" s="25" t="s">
        <v>27</v>
      </c>
      <c r="B15" s="30" t="s">
        <v>28</v>
      </c>
      <c r="C15" s="30" t="s">
        <v>29</v>
      </c>
      <c r="D15" s="30" t="s">
        <v>30</v>
      </c>
      <c r="E15" s="30" t="s">
        <v>31</v>
      </c>
      <c r="F15" s="30" t="s">
        <v>32</v>
      </c>
      <c r="G15" s="31" t="s">
        <v>33</v>
      </c>
      <c r="H15" s="31" t="s">
        <v>34</v>
      </c>
      <c r="I15" s="30" t="s">
        <v>35</v>
      </c>
      <c r="K15" s="32" t="s">
        <v>36</v>
      </c>
      <c r="L15" s="32" t="s">
        <v>37</v>
      </c>
      <c r="M15" s="32" t="s">
        <v>38</v>
      </c>
      <c r="N15" s="32" t="s">
        <v>39</v>
      </c>
      <c r="O15" s="32" t="s">
        <v>40</v>
      </c>
      <c r="P15" s="33" t="s">
        <v>41</v>
      </c>
      <c r="Q15" s="32" t="s">
        <v>18</v>
      </c>
      <c r="R15" s="33" t="s">
        <v>42</v>
      </c>
    </row>
    <row r="16" spans="1:18" ht="15" customHeight="1" x14ac:dyDescent="0.3">
      <c r="A16" s="25"/>
      <c r="B16" s="20">
        <v>46934</v>
      </c>
      <c r="C16" s="10">
        <f>YEAR(B16)</f>
        <v>2028</v>
      </c>
      <c r="D16" s="34"/>
      <c r="E16" s="34"/>
      <c r="F16" s="34"/>
      <c r="G16" s="35">
        <f>I12</f>
        <v>340062.18775754119</v>
      </c>
      <c r="H16" s="35">
        <f t="shared" ref="H16:H79" si="0">-G16*$E$7</f>
        <v>-84845.515845506525</v>
      </c>
      <c r="I16" s="36">
        <f t="shared" ref="I16:I79" si="1">G16+H16</f>
        <v>255216.67191203468</v>
      </c>
    </row>
    <row r="17" spans="1:18" ht="15" customHeight="1" x14ac:dyDescent="0.3">
      <c r="A17" s="25">
        <v>1</v>
      </c>
      <c r="B17" s="20">
        <v>46965</v>
      </c>
      <c r="C17" s="10">
        <f t="shared" ref="C17:C80" si="2">YEAR(B17)</f>
        <v>2028</v>
      </c>
      <c r="D17" s="37"/>
      <c r="E17" s="34">
        <f>I16*$E$2</f>
        <v>1829.4392861659269</v>
      </c>
      <c r="F17" s="34">
        <f>-$E$5</f>
        <v>-3853.6704723647863</v>
      </c>
      <c r="G17" s="35">
        <f>G16+D17+E17+F17</f>
        <v>338037.95657134231</v>
      </c>
      <c r="H17" s="35">
        <f t="shared" si="0"/>
        <v>-84340.470164549901</v>
      </c>
      <c r="I17" s="36">
        <f t="shared" si="1"/>
        <v>253697.48640679242</v>
      </c>
      <c r="J17" s="38"/>
      <c r="K17" s="16">
        <f>-F17</f>
        <v>3853.6704723647863</v>
      </c>
      <c r="L17" s="16">
        <f>K17-E17</f>
        <v>2024.2311861988594</v>
      </c>
      <c r="M17" s="16">
        <f>K17-L17</f>
        <v>1829.4392861659269</v>
      </c>
      <c r="N17" s="16">
        <f>I16</f>
        <v>255216.67191203468</v>
      </c>
      <c r="O17" s="39">
        <f>M17/N17*12</f>
        <v>8.6018171420861322E-2</v>
      </c>
      <c r="P17" s="14">
        <f>N17*$E$4</f>
        <v>135868.47906873812</v>
      </c>
      <c r="Q17" s="40">
        <f>$E$3</f>
        <v>9.425E-2</v>
      </c>
      <c r="R17" s="14">
        <f>P17*Q17/12</f>
        <v>1067.1336793523806</v>
      </c>
    </row>
    <row r="18" spans="1:18" ht="15" customHeight="1" x14ac:dyDescent="0.3">
      <c r="A18" s="25">
        <v>2</v>
      </c>
      <c r="B18" s="20">
        <v>46996</v>
      </c>
      <c r="C18" s="10">
        <f t="shared" si="2"/>
        <v>2028</v>
      </c>
      <c r="D18" s="37"/>
      <c r="E18" s="34">
        <f t="shared" ref="E18:E81" si="3">I17*$E$2</f>
        <v>1818.5494895650922</v>
      </c>
      <c r="F18" s="34">
        <f t="shared" ref="F18:F81" si="4">-$E$5</f>
        <v>-3853.6704723647863</v>
      </c>
      <c r="G18" s="35">
        <f t="shared" ref="G18:G81" si="5">G17+D18+E18+F18</f>
        <v>336002.83558854257</v>
      </c>
      <c r="H18" s="35">
        <f t="shared" si="0"/>
        <v>-83832.707479341378</v>
      </c>
      <c r="I18" s="36">
        <f t="shared" si="1"/>
        <v>252170.12810920121</v>
      </c>
      <c r="K18" s="16">
        <f t="shared" ref="K18:K81" si="6">-F18</f>
        <v>3853.6704723647863</v>
      </c>
      <c r="L18" s="16">
        <f t="shared" ref="L18:L81" si="7">K18-E18</f>
        <v>2035.120982799694</v>
      </c>
      <c r="M18" s="16">
        <f t="shared" ref="M18:M81" si="8">K18-L18</f>
        <v>1818.5494895650922</v>
      </c>
      <c r="N18" s="16">
        <f t="shared" ref="N18:N81" si="9">I17</f>
        <v>253697.48640679242</v>
      </c>
      <c r="O18" s="39">
        <f t="shared" ref="O18:O81" si="10">M18/N18*12</f>
        <v>8.6018171420861322E-2</v>
      </c>
      <c r="P18" s="14">
        <f t="shared" ref="P18:P81" si="11">N18*$E$4</f>
        <v>135059.71754671782</v>
      </c>
      <c r="Q18" s="40">
        <f t="shared" ref="Q18:Q81" si="12">$E$3</f>
        <v>9.425E-2</v>
      </c>
      <c r="R18" s="14">
        <f t="shared" ref="R18:R81" si="13">P18*Q18/12</f>
        <v>1060.7815315648461</v>
      </c>
    </row>
    <row r="19" spans="1:18" x14ac:dyDescent="0.3">
      <c r="A19" s="25">
        <v>3</v>
      </c>
      <c r="B19" s="20">
        <v>47026</v>
      </c>
      <c r="C19" s="10">
        <f t="shared" si="2"/>
        <v>2028</v>
      </c>
      <c r="D19" s="37"/>
      <c r="E19" s="34">
        <f t="shared" si="3"/>
        <v>1807.6011089098192</v>
      </c>
      <c r="F19" s="34">
        <f t="shared" si="4"/>
        <v>-3853.6704723647863</v>
      </c>
      <c r="G19" s="35">
        <f t="shared" si="5"/>
        <v>333956.76622508757</v>
      </c>
      <c r="H19" s="35">
        <f t="shared" si="0"/>
        <v>-83322.213173159354</v>
      </c>
      <c r="I19" s="36">
        <f t="shared" si="1"/>
        <v>250634.55305192823</v>
      </c>
      <c r="K19" s="16">
        <f t="shared" si="6"/>
        <v>3853.6704723647863</v>
      </c>
      <c r="L19" s="16">
        <f t="shared" si="7"/>
        <v>2046.0693634549671</v>
      </c>
      <c r="M19" s="16">
        <f t="shared" si="8"/>
        <v>1807.6011089098192</v>
      </c>
      <c r="N19" s="16">
        <f t="shared" si="9"/>
        <v>252170.12810920121</v>
      </c>
      <c r="O19" s="39">
        <f t="shared" si="10"/>
        <v>8.6018171420861322E-2</v>
      </c>
      <c r="P19" s="14">
        <f t="shared" si="11"/>
        <v>134246.60511432053</v>
      </c>
      <c r="Q19" s="40">
        <f t="shared" si="12"/>
        <v>9.425E-2</v>
      </c>
      <c r="R19" s="14">
        <f t="shared" si="13"/>
        <v>1054.3952110020591</v>
      </c>
    </row>
    <row r="20" spans="1:18" x14ac:dyDescent="0.3">
      <c r="A20" s="25">
        <v>4</v>
      </c>
      <c r="B20" s="20">
        <v>47057</v>
      </c>
      <c r="C20" s="10">
        <f t="shared" si="2"/>
        <v>2028</v>
      </c>
      <c r="D20" s="37"/>
      <c r="E20" s="34">
        <f t="shared" si="3"/>
        <v>1796.5938290343104</v>
      </c>
      <c r="F20" s="34">
        <f t="shared" si="4"/>
        <v>-3853.6704723647863</v>
      </c>
      <c r="G20" s="35">
        <f t="shared" si="5"/>
        <v>331899.68958175706</v>
      </c>
      <c r="H20" s="35">
        <f t="shared" si="0"/>
        <v>-82808.972550648381</v>
      </c>
      <c r="I20" s="36">
        <f t="shared" si="1"/>
        <v>249090.71703110868</v>
      </c>
      <c r="K20" s="16">
        <f t="shared" si="6"/>
        <v>3853.6704723647863</v>
      </c>
      <c r="L20" s="16">
        <f t="shared" si="7"/>
        <v>2057.0766433304761</v>
      </c>
      <c r="M20" s="16">
        <f t="shared" si="8"/>
        <v>1796.5938290343101</v>
      </c>
      <c r="N20" s="16">
        <f t="shared" si="9"/>
        <v>250634.55305192823</v>
      </c>
      <c r="O20" s="39">
        <f t="shared" si="10"/>
        <v>8.6018171420861322E-2</v>
      </c>
      <c r="P20" s="14">
        <f t="shared" si="11"/>
        <v>133429.11836486758</v>
      </c>
      <c r="Q20" s="40">
        <f t="shared" si="12"/>
        <v>9.425E-2</v>
      </c>
      <c r="R20" s="14">
        <f t="shared" si="13"/>
        <v>1047.9745338240641</v>
      </c>
    </row>
    <row r="21" spans="1:18" ht="12.75" customHeight="1" x14ac:dyDescent="0.3">
      <c r="A21" s="25">
        <v>5</v>
      </c>
      <c r="B21" s="20">
        <v>47087</v>
      </c>
      <c r="C21" s="10">
        <f t="shared" si="2"/>
        <v>2028</v>
      </c>
      <c r="D21" s="37"/>
      <c r="E21" s="34">
        <f t="shared" si="3"/>
        <v>1785.5273330772641</v>
      </c>
      <c r="F21" s="34">
        <f t="shared" si="4"/>
        <v>-3853.6704723647863</v>
      </c>
      <c r="G21" s="35">
        <f t="shared" si="5"/>
        <v>329831.54644246952</v>
      </c>
      <c r="H21" s="35">
        <f t="shared" si="0"/>
        <v>-82292.970837396148</v>
      </c>
      <c r="I21" s="36">
        <f t="shared" si="1"/>
        <v>247538.57560507336</v>
      </c>
      <c r="K21" s="16">
        <f t="shared" si="6"/>
        <v>3853.6704723647863</v>
      </c>
      <c r="L21" s="16">
        <f t="shared" si="7"/>
        <v>2068.143139287522</v>
      </c>
      <c r="M21" s="16">
        <f t="shared" si="8"/>
        <v>1785.5273330772643</v>
      </c>
      <c r="N21" s="16">
        <f t="shared" si="9"/>
        <v>249090.71703110868</v>
      </c>
      <c r="O21" s="39">
        <f t="shared" si="10"/>
        <v>8.6018171420861336E-2</v>
      </c>
      <c r="P21" s="14">
        <f t="shared" si="11"/>
        <v>132607.23376575884</v>
      </c>
      <c r="Q21" s="40">
        <f t="shared" si="12"/>
        <v>9.425E-2</v>
      </c>
      <c r="R21" s="14">
        <f t="shared" si="13"/>
        <v>1041.5193152018976</v>
      </c>
    </row>
    <row r="22" spans="1:18" x14ac:dyDescent="0.3">
      <c r="A22" s="25">
        <v>6</v>
      </c>
      <c r="B22" s="20">
        <v>47118</v>
      </c>
      <c r="C22" s="10">
        <f t="shared" si="2"/>
        <v>2028</v>
      </c>
      <c r="D22" s="37"/>
      <c r="E22" s="34">
        <f t="shared" si="3"/>
        <v>1774.4013024727535</v>
      </c>
      <c r="F22" s="34">
        <f t="shared" si="4"/>
        <v>-3853.6704723647863</v>
      </c>
      <c r="G22" s="35">
        <f t="shared" si="5"/>
        <v>327752.27727257746</v>
      </c>
      <c r="H22" s="35">
        <f t="shared" si="0"/>
        <v>-81774.193179508075</v>
      </c>
      <c r="I22" s="36">
        <f t="shared" si="1"/>
        <v>245978.08409306937</v>
      </c>
      <c r="K22" s="16">
        <f t="shared" si="6"/>
        <v>3853.6704723647863</v>
      </c>
      <c r="L22" s="16">
        <f t="shared" si="7"/>
        <v>2079.2691698920326</v>
      </c>
      <c r="M22" s="16">
        <f t="shared" si="8"/>
        <v>1774.4013024727537</v>
      </c>
      <c r="N22" s="16">
        <f t="shared" si="9"/>
        <v>247538.57560507336</v>
      </c>
      <c r="O22" s="39">
        <f t="shared" si="10"/>
        <v>8.6018171420861336E-2</v>
      </c>
      <c r="P22" s="14">
        <f t="shared" si="11"/>
        <v>131780.92765779546</v>
      </c>
      <c r="Q22" s="40">
        <f t="shared" si="12"/>
        <v>9.425E-2</v>
      </c>
      <c r="R22" s="14">
        <f t="shared" si="13"/>
        <v>1035.0293693122685</v>
      </c>
    </row>
    <row r="23" spans="1:18" x14ac:dyDescent="0.3">
      <c r="A23" s="25">
        <v>7</v>
      </c>
      <c r="B23" s="20">
        <v>47149</v>
      </c>
      <c r="C23" s="10">
        <f t="shared" si="2"/>
        <v>2029</v>
      </c>
      <c r="D23" s="37"/>
      <c r="E23" s="34">
        <f t="shared" si="3"/>
        <v>1763.2154169410569</v>
      </c>
      <c r="F23" s="34">
        <f t="shared" si="4"/>
        <v>-3853.6704723647863</v>
      </c>
      <c r="G23" s="35">
        <f t="shared" si="5"/>
        <v>325661.82221715368</v>
      </c>
      <c r="H23" s="35">
        <f t="shared" si="0"/>
        <v>-81252.624643179835</v>
      </c>
      <c r="I23" s="36">
        <f t="shared" si="1"/>
        <v>244409.19757397386</v>
      </c>
      <c r="K23" s="16">
        <f t="shared" si="6"/>
        <v>3853.6704723647863</v>
      </c>
      <c r="L23" s="16">
        <f t="shared" si="7"/>
        <v>2090.4550554237294</v>
      </c>
      <c r="M23" s="16">
        <f t="shared" si="8"/>
        <v>1763.2154169410569</v>
      </c>
      <c r="N23" s="16">
        <f t="shared" si="9"/>
        <v>245978.08409306937</v>
      </c>
      <c r="O23" s="39">
        <f t="shared" si="10"/>
        <v>8.6018171420861322E-2</v>
      </c>
      <c r="P23" s="14">
        <f t="shared" si="11"/>
        <v>130950.17625449867</v>
      </c>
      <c r="Q23" s="40">
        <f t="shared" si="12"/>
        <v>9.425E-2</v>
      </c>
      <c r="R23" s="14">
        <f t="shared" si="13"/>
        <v>1028.5045093322083</v>
      </c>
    </row>
    <row r="24" spans="1:18" x14ac:dyDescent="0.3">
      <c r="A24" s="25">
        <v>8</v>
      </c>
      <c r="B24" s="20">
        <v>47177</v>
      </c>
      <c r="C24" s="10">
        <f t="shared" si="2"/>
        <v>2029</v>
      </c>
      <c r="D24" s="37"/>
      <c r="E24" s="34">
        <f t="shared" si="3"/>
        <v>1751.9693544794372</v>
      </c>
      <c r="F24" s="34">
        <f t="shared" si="4"/>
        <v>-3853.6704723647863</v>
      </c>
      <c r="G24" s="35">
        <f t="shared" si="5"/>
        <v>323560.12109926832</v>
      </c>
      <c r="H24" s="35">
        <f t="shared" si="0"/>
        <v>-80728.250214267449</v>
      </c>
      <c r="I24" s="36">
        <f t="shared" si="1"/>
        <v>242831.87088500086</v>
      </c>
      <c r="K24" s="16">
        <f t="shared" si="6"/>
        <v>3853.6704723647863</v>
      </c>
      <c r="L24" s="16">
        <f t="shared" si="7"/>
        <v>2101.701117885349</v>
      </c>
      <c r="M24" s="16">
        <f t="shared" si="8"/>
        <v>1751.9693544794372</v>
      </c>
      <c r="N24" s="16">
        <f t="shared" si="9"/>
        <v>244409.19757397386</v>
      </c>
      <c r="O24" s="39">
        <f t="shared" si="10"/>
        <v>8.6018171420861322E-2</v>
      </c>
      <c r="P24" s="14">
        <f t="shared" si="11"/>
        <v>130114.95564142516</v>
      </c>
      <c r="Q24" s="40">
        <f t="shared" si="12"/>
        <v>9.425E-2</v>
      </c>
      <c r="R24" s="14">
        <f t="shared" si="13"/>
        <v>1021.9445474336934</v>
      </c>
    </row>
    <row r="25" spans="1:18" x14ac:dyDescent="0.3">
      <c r="A25" s="25">
        <v>9</v>
      </c>
      <c r="B25" s="20">
        <v>47208</v>
      </c>
      <c r="C25" s="10">
        <f t="shared" si="2"/>
        <v>2029</v>
      </c>
      <c r="D25" s="37"/>
      <c r="E25" s="34">
        <f t="shared" si="3"/>
        <v>1740.6627913528723</v>
      </c>
      <c r="F25" s="34">
        <f t="shared" si="4"/>
        <v>-3853.6704723647863</v>
      </c>
      <c r="G25" s="35">
        <f t="shared" si="5"/>
        <v>321447.1134182564</v>
      </c>
      <c r="H25" s="35">
        <f t="shared" si="0"/>
        <v>-80201.054797854973</v>
      </c>
      <c r="I25" s="36">
        <f t="shared" si="1"/>
        <v>241246.05862040143</v>
      </c>
      <c r="K25" s="16">
        <f t="shared" si="6"/>
        <v>3853.6704723647863</v>
      </c>
      <c r="L25" s="16">
        <f t="shared" si="7"/>
        <v>2113.007681011914</v>
      </c>
      <c r="M25" s="16">
        <f t="shared" si="8"/>
        <v>1740.6627913528723</v>
      </c>
      <c r="N25" s="16">
        <f t="shared" si="9"/>
        <v>242831.87088500086</v>
      </c>
      <c r="O25" s="39">
        <f t="shared" si="10"/>
        <v>8.6018171420861322E-2</v>
      </c>
      <c r="P25" s="14">
        <f t="shared" si="11"/>
        <v>129275.24177547851</v>
      </c>
      <c r="Q25" s="40">
        <f t="shared" si="12"/>
        <v>9.425E-2</v>
      </c>
      <c r="R25" s="14">
        <f t="shared" si="13"/>
        <v>1015.3492947782374</v>
      </c>
    </row>
    <row r="26" spans="1:18" x14ac:dyDescent="0.3">
      <c r="A26" s="25">
        <v>10</v>
      </c>
      <c r="B26" s="20">
        <v>47238</v>
      </c>
      <c r="C26" s="10">
        <f t="shared" si="2"/>
        <v>2029</v>
      </c>
      <c r="D26" s="37"/>
      <c r="E26" s="34">
        <f t="shared" si="3"/>
        <v>1729.2954020847376</v>
      </c>
      <c r="F26" s="34">
        <f t="shared" si="4"/>
        <v>-3853.6704723647863</v>
      </c>
      <c r="G26" s="35">
        <f t="shared" si="5"/>
        <v>319322.73834797629</v>
      </c>
      <c r="H26" s="35">
        <f t="shared" si="0"/>
        <v>-79671.023217820082</v>
      </c>
      <c r="I26" s="36">
        <f t="shared" si="1"/>
        <v>239651.7151301562</v>
      </c>
      <c r="K26" s="16">
        <f t="shared" si="6"/>
        <v>3853.6704723647863</v>
      </c>
      <c r="L26" s="16">
        <f t="shared" si="7"/>
        <v>2124.3750702800489</v>
      </c>
      <c r="M26" s="16">
        <f t="shared" si="8"/>
        <v>1729.2954020847374</v>
      </c>
      <c r="N26" s="16">
        <f t="shared" si="9"/>
        <v>241246.05862040143</v>
      </c>
      <c r="O26" s="39">
        <f t="shared" si="10"/>
        <v>8.6018171420861322E-2</v>
      </c>
      <c r="P26" s="14">
        <f t="shared" si="11"/>
        <v>128431.01048421735</v>
      </c>
      <c r="Q26" s="40">
        <f t="shared" si="12"/>
        <v>9.425E-2</v>
      </c>
      <c r="R26" s="14">
        <f t="shared" si="13"/>
        <v>1008.7185615114571</v>
      </c>
    </row>
    <row r="27" spans="1:18" x14ac:dyDescent="0.3">
      <c r="A27" s="25">
        <v>11</v>
      </c>
      <c r="B27" s="20">
        <v>47269</v>
      </c>
      <c r="C27" s="10">
        <f t="shared" si="2"/>
        <v>2029</v>
      </c>
      <c r="D27" s="37"/>
      <c r="E27" s="34">
        <f t="shared" si="3"/>
        <v>1717.8668594474334</v>
      </c>
      <c r="F27" s="34">
        <f t="shared" si="4"/>
        <v>-3853.6704723647863</v>
      </c>
      <c r="G27" s="35">
        <f t="shared" si="5"/>
        <v>317186.93473505892</v>
      </c>
      <c r="H27" s="35">
        <f t="shared" si="0"/>
        <v>-79138.140216397194</v>
      </c>
      <c r="I27" s="36">
        <f t="shared" si="1"/>
        <v>238048.79451866174</v>
      </c>
      <c r="J27" s="41"/>
      <c r="K27" s="16">
        <f t="shared" si="6"/>
        <v>3853.6704723647863</v>
      </c>
      <c r="L27" s="16">
        <f t="shared" si="7"/>
        <v>2135.8036129173529</v>
      </c>
      <c r="M27" s="16">
        <f t="shared" si="8"/>
        <v>1717.8668594474334</v>
      </c>
      <c r="N27" s="16">
        <f t="shared" si="9"/>
        <v>239651.7151301562</v>
      </c>
      <c r="O27" s="39">
        <f t="shared" si="10"/>
        <v>8.6018171420861322E-2</v>
      </c>
      <c r="P27" s="14">
        <f t="shared" si="11"/>
        <v>127582.23746515914</v>
      </c>
      <c r="Q27" s="40">
        <f t="shared" si="12"/>
        <v>9.425E-2</v>
      </c>
      <c r="R27" s="14">
        <f t="shared" si="13"/>
        <v>1002.0521567576042</v>
      </c>
    </row>
    <row r="28" spans="1:18" x14ac:dyDescent="0.3">
      <c r="A28" s="25">
        <v>12</v>
      </c>
      <c r="B28" s="20">
        <v>47299</v>
      </c>
      <c r="C28" s="10">
        <f t="shared" si="2"/>
        <v>2029</v>
      </c>
      <c r="D28" s="37"/>
      <c r="E28" s="34">
        <f t="shared" si="3"/>
        <v>1706.3768344529699</v>
      </c>
      <c r="F28" s="34">
        <f t="shared" si="4"/>
        <v>-3853.6704723647863</v>
      </c>
      <c r="G28" s="35">
        <f t="shared" si="5"/>
        <v>315039.64109714708</v>
      </c>
      <c r="H28" s="35">
        <f t="shared" si="0"/>
        <v>-78602.39045373819</v>
      </c>
      <c r="I28" s="36">
        <f t="shared" si="1"/>
        <v>236437.25064340889</v>
      </c>
      <c r="J28" s="16"/>
      <c r="K28" s="16">
        <f t="shared" si="6"/>
        <v>3853.6704723647863</v>
      </c>
      <c r="L28" s="16">
        <f t="shared" si="7"/>
        <v>2147.2936379118164</v>
      </c>
      <c r="M28" s="16">
        <f t="shared" si="8"/>
        <v>1706.3768344529699</v>
      </c>
      <c r="N28" s="16">
        <f t="shared" si="9"/>
        <v>238048.79451866174</v>
      </c>
      <c r="O28" s="39">
        <f t="shared" si="10"/>
        <v>8.6018171420861322E-2</v>
      </c>
      <c r="P28" s="14">
        <f t="shared" si="11"/>
        <v>126728.89828508103</v>
      </c>
      <c r="Q28" s="40">
        <f t="shared" si="12"/>
        <v>9.425E-2</v>
      </c>
      <c r="R28" s="14">
        <f t="shared" si="13"/>
        <v>995.34988861407385</v>
      </c>
    </row>
    <row r="29" spans="1:18" x14ac:dyDescent="0.3">
      <c r="A29" s="25">
        <v>13</v>
      </c>
      <c r="B29" s="20">
        <v>47330</v>
      </c>
      <c r="C29" s="10">
        <f t="shared" si="2"/>
        <v>2029</v>
      </c>
      <c r="D29" s="34"/>
      <c r="E29" s="34">
        <f t="shared" si="3"/>
        <v>1694.8249963434916</v>
      </c>
      <c r="F29" s="34">
        <f t="shared" si="4"/>
        <v>-3853.6704723647863</v>
      </c>
      <c r="G29" s="35">
        <f t="shared" si="5"/>
        <v>312880.79562112573</v>
      </c>
      <c r="H29" s="35">
        <f t="shared" si="0"/>
        <v>-78063.758507470862</v>
      </c>
      <c r="I29" s="36">
        <f t="shared" si="1"/>
        <v>234817.03711365486</v>
      </c>
      <c r="K29" s="16">
        <f t="shared" si="6"/>
        <v>3853.6704723647863</v>
      </c>
      <c r="L29" s="16">
        <f t="shared" si="7"/>
        <v>2158.8454760212944</v>
      </c>
      <c r="M29" s="16">
        <f t="shared" si="8"/>
        <v>1694.8249963434919</v>
      </c>
      <c r="N29" s="16">
        <f t="shared" si="9"/>
        <v>236437.25064340889</v>
      </c>
      <c r="O29" s="39">
        <f t="shared" si="10"/>
        <v>8.6018171420861336E-2</v>
      </c>
      <c r="P29" s="14">
        <f t="shared" si="11"/>
        <v>125870.96837931604</v>
      </c>
      <c r="Q29" s="40">
        <f t="shared" si="12"/>
        <v>9.425E-2</v>
      </c>
      <c r="R29" s="14">
        <f t="shared" si="13"/>
        <v>988.61156414587811</v>
      </c>
    </row>
    <row r="30" spans="1:18" x14ac:dyDescent="0.3">
      <c r="A30" s="25">
        <v>14</v>
      </c>
      <c r="B30" s="20">
        <v>47361</v>
      </c>
      <c r="C30" s="10">
        <f t="shared" si="2"/>
        <v>2029</v>
      </c>
      <c r="D30" s="34"/>
      <c r="E30" s="34">
        <f t="shared" si="3"/>
        <v>1683.2110125817601</v>
      </c>
      <c r="F30" s="34">
        <f t="shared" si="4"/>
        <v>-3853.6704723647863</v>
      </c>
      <c r="G30" s="35">
        <f t="shared" si="5"/>
        <v>310710.33616134268</v>
      </c>
      <c r="H30" s="35">
        <f t="shared" si="0"/>
        <v>-77522.228872255</v>
      </c>
      <c r="I30" s="36">
        <f t="shared" si="1"/>
        <v>233188.10728908767</v>
      </c>
      <c r="K30" s="16">
        <f t="shared" si="6"/>
        <v>3853.6704723647863</v>
      </c>
      <c r="L30" s="16">
        <f t="shared" si="7"/>
        <v>2170.4594597830264</v>
      </c>
      <c r="M30" s="16">
        <f t="shared" si="8"/>
        <v>1683.2110125817599</v>
      </c>
      <c r="N30" s="16">
        <f t="shared" si="9"/>
        <v>234817.03711365486</v>
      </c>
      <c r="O30" s="39">
        <f t="shared" si="10"/>
        <v>8.6018171420861322E-2</v>
      </c>
      <c r="P30" s="14">
        <f t="shared" si="11"/>
        <v>125008.42305104631</v>
      </c>
      <c r="Q30" s="40">
        <f t="shared" si="12"/>
        <v>9.425E-2</v>
      </c>
      <c r="R30" s="14">
        <f t="shared" si="13"/>
        <v>981.83698938009286</v>
      </c>
    </row>
    <row r="31" spans="1:18" x14ac:dyDescent="0.3">
      <c r="A31" s="25">
        <v>15</v>
      </c>
      <c r="B31" s="20">
        <v>47391</v>
      </c>
      <c r="C31" s="10">
        <f t="shared" si="2"/>
        <v>2029</v>
      </c>
      <c r="D31" s="34"/>
      <c r="E31" s="34">
        <f t="shared" si="3"/>
        <v>1671.5345488415787</v>
      </c>
      <c r="F31" s="34">
        <f t="shared" si="4"/>
        <v>-3853.6704723647863</v>
      </c>
      <c r="G31" s="35">
        <f t="shared" si="5"/>
        <v>308528.20023781946</v>
      </c>
      <c r="H31" s="35">
        <f t="shared" si="0"/>
        <v>-76977.785959335961</v>
      </c>
      <c r="I31" s="36">
        <f t="shared" si="1"/>
        <v>231550.41427848348</v>
      </c>
      <c r="K31" s="16">
        <f t="shared" si="6"/>
        <v>3853.6704723647863</v>
      </c>
      <c r="L31" s="16">
        <f t="shared" si="7"/>
        <v>2182.1359235232076</v>
      </c>
      <c r="M31" s="16">
        <f t="shared" si="8"/>
        <v>1671.5345488415787</v>
      </c>
      <c r="N31" s="16">
        <f t="shared" si="9"/>
        <v>233188.10728908767</v>
      </c>
      <c r="O31" s="39">
        <f t="shared" si="10"/>
        <v>8.6018171420861322E-2</v>
      </c>
      <c r="P31" s="14">
        <f t="shared" si="11"/>
        <v>124141.23747059202</v>
      </c>
      <c r="Q31" s="40">
        <f t="shared" si="12"/>
        <v>9.425E-2</v>
      </c>
      <c r="R31" s="14">
        <f t="shared" si="13"/>
        <v>975.02596930027482</v>
      </c>
    </row>
    <row r="32" spans="1:18" x14ac:dyDescent="0.3">
      <c r="A32" s="25">
        <v>16</v>
      </c>
      <c r="B32" s="20">
        <v>47422</v>
      </c>
      <c r="C32" s="10">
        <f t="shared" si="2"/>
        <v>2029</v>
      </c>
      <c r="D32" s="34"/>
      <c r="E32" s="34">
        <f t="shared" si="3"/>
        <v>1659.7952689981707</v>
      </c>
      <c r="F32" s="34">
        <f t="shared" si="4"/>
        <v>-3853.6704723647863</v>
      </c>
      <c r="G32" s="35">
        <f t="shared" si="5"/>
        <v>306334.32503445284</v>
      </c>
      <c r="H32" s="35">
        <f t="shared" si="0"/>
        <v>-76430.414096095978</v>
      </c>
      <c r="I32" s="36">
        <f t="shared" si="1"/>
        <v>229903.91093835686</v>
      </c>
      <c r="K32" s="16">
        <f t="shared" si="6"/>
        <v>3853.6704723647863</v>
      </c>
      <c r="L32" s="16">
        <f t="shared" si="7"/>
        <v>2193.8752033666156</v>
      </c>
      <c r="M32" s="16">
        <f t="shared" si="8"/>
        <v>1659.7952689981707</v>
      </c>
      <c r="N32" s="16">
        <f t="shared" si="9"/>
        <v>231550.41427848348</v>
      </c>
      <c r="O32" s="39">
        <f t="shared" si="10"/>
        <v>8.6018171420861322E-2</v>
      </c>
      <c r="P32" s="14">
        <f t="shared" si="11"/>
        <v>123269.38667469658</v>
      </c>
      <c r="Q32" s="40">
        <f t="shared" si="12"/>
        <v>9.425E-2</v>
      </c>
      <c r="R32" s="14">
        <f t="shared" si="13"/>
        <v>968.17830784084606</v>
      </c>
    </row>
    <row r="33" spans="1:18" x14ac:dyDescent="0.3">
      <c r="A33" s="25">
        <v>17</v>
      </c>
      <c r="B33" s="20">
        <v>47452</v>
      </c>
      <c r="C33" s="10">
        <f t="shared" si="2"/>
        <v>2029</v>
      </c>
      <c r="D33" s="34"/>
      <c r="E33" s="34">
        <f t="shared" si="3"/>
        <v>1647.9928351185013</v>
      </c>
      <c r="F33" s="34">
        <f t="shared" si="4"/>
        <v>-3853.6704723647863</v>
      </c>
      <c r="G33" s="35">
        <f t="shared" si="5"/>
        <v>304128.64739720651</v>
      </c>
      <c r="H33" s="35">
        <f t="shared" si="0"/>
        <v>-75880.097525603021</v>
      </c>
      <c r="I33" s="36">
        <f t="shared" si="1"/>
        <v>228248.54987160349</v>
      </c>
      <c r="K33" s="16">
        <f t="shared" si="6"/>
        <v>3853.6704723647863</v>
      </c>
      <c r="L33" s="16">
        <f t="shared" si="7"/>
        <v>2205.677637246285</v>
      </c>
      <c r="M33" s="16">
        <f t="shared" si="8"/>
        <v>1647.9928351185013</v>
      </c>
      <c r="N33" s="16">
        <f t="shared" si="9"/>
        <v>229903.91093835686</v>
      </c>
      <c r="O33" s="39">
        <f t="shared" si="10"/>
        <v>8.6018171420861322E-2</v>
      </c>
      <c r="P33" s="14">
        <f t="shared" si="11"/>
        <v>122392.84556580809</v>
      </c>
      <c r="Q33" s="40">
        <f t="shared" si="12"/>
        <v>9.425E-2</v>
      </c>
      <c r="R33" s="14">
        <f t="shared" si="13"/>
        <v>961.29380788145102</v>
      </c>
    </row>
    <row r="34" spans="1:18" x14ac:dyDescent="0.3">
      <c r="A34" s="25">
        <v>18</v>
      </c>
      <c r="B34" s="20">
        <v>47483</v>
      </c>
      <c r="C34" s="10">
        <f t="shared" si="2"/>
        <v>2029</v>
      </c>
      <c r="D34" s="34"/>
      <c r="E34" s="34">
        <f t="shared" si="3"/>
        <v>1636.1269074515503</v>
      </c>
      <c r="F34" s="34">
        <f t="shared" si="4"/>
        <v>-3853.6704723647863</v>
      </c>
      <c r="G34" s="35">
        <f t="shared" si="5"/>
        <v>301911.10383229324</v>
      </c>
      <c r="H34" s="35">
        <f t="shared" si="0"/>
        <v>-75326.82040615716</v>
      </c>
      <c r="I34" s="36">
        <f t="shared" si="1"/>
        <v>226584.28342613607</v>
      </c>
      <c r="K34" s="16">
        <f t="shared" si="6"/>
        <v>3853.6704723647863</v>
      </c>
      <c r="L34" s="16">
        <f t="shared" si="7"/>
        <v>2217.543564913236</v>
      </c>
      <c r="M34" s="16">
        <f t="shared" si="8"/>
        <v>1636.1269074515503</v>
      </c>
      <c r="N34" s="16">
        <f t="shared" si="9"/>
        <v>228248.54987160349</v>
      </c>
      <c r="O34" s="39">
        <f t="shared" si="10"/>
        <v>8.6018171420861322E-2</v>
      </c>
      <c r="P34" s="14">
        <f t="shared" si="11"/>
        <v>121511.58891135684</v>
      </c>
      <c r="Q34" s="40">
        <f t="shared" si="12"/>
        <v>9.425E-2</v>
      </c>
      <c r="R34" s="14">
        <f t="shared" si="13"/>
        <v>954.37227124128185</v>
      </c>
    </row>
    <row r="35" spans="1:18" x14ac:dyDescent="0.3">
      <c r="A35" s="25">
        <v>19</v>
      </c>
      <c r="B35" s="20">
        <v>47514</v>
      </c>
      <c r="C35" s="10">
        <f t="shared" si="2"/>
        <v>2030</v>
      </c>
      <c r="D35" s="34"/>
      <c r="E35" s="34">
        <f t="shared" si="3"/>
        <v>1624.1971444185333</v>
      </c>
      <c r="F35" s="34">
        <f t="shared" si="4"/>
        <v>-3853.6704723647863</v>
      </c>
      <c r="G35" s="35">
        <f t="shared" si="5"/>
        <v>299681.63050434698</v>
      </c>
      <c r="H35" s="35">
        <f t="shared" si="0"/>
        <v>-74770.566810834571</v>
      </c>
      <c r="I35" s="36">
        <f t="shared" si="1"/>
        <v>224911.06369351241</v>
      </c>
      <c r="K35" s="16">
        <f t="shared" si="6"/>
        <v>3853.6704723647863</v>
      </c>
      <c r="L35" s="16">
        <f t="shared" si="7"/>
        <v>2229.473327946253</v>
      </c>
      <c r="M35" s="16">
        <f t="shared" si="8"/>
        <v>1624.1971444185333</v>
      </c>
      <c r="N35" s="16">
        <f t="shared" si="9"/>
        <v>226584.28342613607</v>
      </c>
      <c r="O35" s="39">
        <f t="shared" si="10"/>
        <v>8.6018171420861322E-2</v>
      </c>
      <c r="P35" s="14">
        <f t="shared" si="11"/>
        <v>120625.59134302898</v>
      </c>
      <c r="Q35" s="40">
        <f t="shared" si="12"/>
        <v>9.425E-2</v>
      </c>
      <c r="R35" s="14">
        <f t="shared" si="13"/>
        <v>947.4134986733734</v>
      </c>
    </row>
    <row r="36" spans="1:18" x14ac:dyDescent="0.3">
      <c r="A36" s="25">
        <v>20</v>
      </c>
      <c r="B36" s="20">
        <v>47542</v>
      </c>
      <c r="C36" s="10">
        <f t="shared" si="2"/>
        <v>2030</v>
      </c>
      <c r="D36" s="34"/>
      <c r="E36" s="34">
        <f t="shared" si="3"/>
        <v>1612.2032026030674</v>
      </c>
      <c r="F36" s="34">
        <f t="shared" si="4"/>
        <v>-3853.6704723647863</v>
      </c>
      <c r="G36" s="35">
        <f t="shared" si="5"/>
        <v>297440.16323458526</v>
      </c>
      <c r="H36" s="35">
        <f t="shared" si="0"/>
        <v>-74211.320727029015</v>
      </c>
      <c r="I36" s="36">
        <f t="shared" si="1"/>
        <v>223228.84250755626</v>
      </c>
      <c r="K36" s="16">
        <f t="shared" si="6"/>
        <v>3853.6704723647863</v>
      </c>
      <c r="L36" s="16">
        <f t="shared" si="7"/>
        <v>2241.4672697617189</v>
      </c>
      <c r="M36" s="16">
        <f t="shared" si="8"/>
        <v>1612.2032026030674</v>
      </c>
      <c r="N36" s="16">
        <f t="shared" si="9"/>
        <v>224911.06369351241</v>
      </c>
      <c r="O36" s="39">
        <f t="shared" si="10"/>
        <v>8.6018171420861322E-2</v>
      </c>
      <c r="P36" s="14">
        <f t="shared" si="11"/>
        <v>119734.82735603626</v>
      </c>
      <c r="Q36" s="40">
        <f t="shared" si="12"/>
        <v>9.425E-2</v>
      </c>
      <c r="R36" s="14">
        <f t="shared" si="13"/>
        <v>940.41728985886812</v>
      </c>
    </row>
    <row r="37" spans="1:18" x14ac:dyDescent="0.3">
      <c r="A37" s="25">
        <v>21</v>
      </c>
      <c r="B37" s="20">
        <v>47573</v>
      </c>
      <c r="C37" s="10">
        <f t="shared" si="2"/>
        <v>2030</v>
      </c>
      <c r="D37" s="34"/>
      <c r="E37" s="34">
        <f t="shared" si="3"/>
        <v>1600.1447367412859</v>
      </c>
      <c r="F37" s="34">
        <f t="shared" si="4"/>
        <v>-3853.6704723647863</v>
      </c>
      <c r="G37" s="35">
        <f t="shared" si="5"/>
        <v>295186.6374989617</v>
      </c>
      <c r="H37" s="35">
        <f t="shared" si="0"/>
        <v>-73649.066055990945</v>
      </c>
      <c r="I37" s="36">
        <f t="shared" si="1"/>
        <v>221537.57144297077</v>
      </c>
      <c r="K37" s="16">
        <f t="shared" si="6"/>
        <v>3853.6704723647863</v>
      </c>
      <c r="L37" s="16">
        <f t="shared" si="7"/>
        <v>2253.5257356235006</v>
      </c>
      <c r="M37" s="16">
        <f t="shared" si="8"/>
        <v>1600.1447367412857</v>
      </c>
      <c r="N37" s="16">
        <f t="shared" si="9"/>
        <v>223228.84250755626</v>
      </c>
      <c r="O37" s="39">
        <f t="shared" si="10"/>
        <v>8.6018171420861322E-2</v>
      </c>
      <c r="P37" s="14">
        <f t="shared" si="11"/>
        <v>118839.27130838178</v>
      </c>
      <c r="Q37" s="40">
        <f t="shared" si="12"/>
        <v>9.425E-2</v>
      </c>
      <c r="R37" s="14">
        <f t="shared" si="13"/>
        <v>933.38344340124866</v>
      </c>
    </row>
    <row r="38" spans="1:18" x14ac:dyDescent="0.3">
      <c r="A38" s="25">
        <v>22</v>
      </c>
      <c r="B38" s="20">
        <v>47603</v>
      </c>
      <c r="C38" s="10">
        <f t="shared" si="2"/>
        <v>2030</v>
      </c>
      <c r="D38" s="34"/>
      <c r="E38" s="34">
        <f t="shared" si="3"/>
        <v>1588.0213997118976</v>
      </c>
      <c r="F38" s="34">
        <f t="shared" si="4"/>
        <v>-3853.6704723647863</v>
      </c>
      <c r="G38" s="35">
        <f t="shared" si="5"/>
        <v>292920.98842630879</v>
      </c>
      <c r="H38" s="35">
        <f t="shared" si="0"/>
        <v>-73083.786612364042</v>
      </c>
      <c r="I38" s="36">
        <f t="shared" si="1"/>
        <v>219837.20181394473</v>
      </c>
      <c r="K38" s="16">
        <f t="shared" si="6"/>
        <v>3853.6704723647863</v>
      </c>
      <c r="L38" s="16">
        <f t="shared" si="7"/>
        <v>2265.6490726528887</v>
      </c>
      <c r="M38" s="16">
        <f t="shared" si="8"/>
        <v>1588.0213997118976</v>
      </c>
      <c r="N38" s="16">
        <f t="shared" si="9"/>
        <v>221537.57144297077</v>
      </c>
      <c r="O38" s="39">
        <f t="shared" si="10"/>
        <v>8.6018171420861322E-2</v>
      </c>
      <c r="P38" s="14">
        <f t="shared" si="11"/>
        <v>117938.89742012185</v>
      </c>
      <c r="Q38" s="40">
        <f t="shared" si="12"/>
        <v>9.425E-2</v>
      </c>
      <c r="R38" s="14">
        <f t="shared" si="13"/>
        <v>926.31175682054038</v>
      </c>
    </row>
    <row r="39" spans="1:18" x14ac:dyDescent="0.3">
      <c r="A39" s="25">
        <v>23</v>
      </c>
      <c r="B39" s="20">
        <v>47634</v>
      </c>
      <c r="C39" s="10">
        <f t="shared" si="2"/>
        <v>2030</v>
      </c>
      <c r="D39" s="34"/>
      <c r="E39" s="34">
        <f t="shared" si="3"/>
        <v>1575.8328425261986</v>
      </c>
      <c r="F39" s="34">
        <f t="shared" si="4"/>
        <v>-3853.6704723647863</v>
      </c>
      <c r="G39" s="35">
        <f t="shared" si="5"/>
        <v>290643.15079647017</v>
      </c>
      <c r="H39" s="35">
        <f t="shared" si="0"/>
        <v>-72515.466123719307</v>
      </c>
      <c r="I39" s="36">
        <f t="shared" si="1"/>
        <v>218127.68467275088</v>
      </c>
      <c r="K39" s="16">
        <f t="shared" si="6"/>
        <v>3853.6704723647863</v>
      </c>
      <c r="L39" s="16">
        <f t="shared" si="7"/>
        <v>2277.8376298385874</v>
      </c>
      <c r="M39" s="16">
        <f t="shared" si="8"/>
        <v>1575.8328425261989</v>
      </c>
      <c r="N39" s="16">
        <f t="shared" si="9"/>
        <v>219837.20181394473</v>
      </c>
      <c r="O39" s="39">
        <f t="shared" si="10"/>
        <v>8.6018171420861336E-2</v>
      </c>
      <c r="P39" s="14">
        <f t="shared" si="11"/>
        <v>117033.679772624</v>
      </c>
      <c r="Q39" s="40">
        <f t="shared" si="12"/>
        <v>9.425E-2</v>
      </c>
      <c r="R39" s="14">
        <f t="shared" si="13"/>
        <v>919.20202654748437</v>
      </c>
    </row>
    <row r="40" spans="1:18" x14ac:dyDescent="0.3">
      <c r="A40" s="25">
        <v>24</v>
      </c>
      <c r="B40" s="20">
        <v>47664</v>
      </c>
      <c r="C40" s="10">
        <f t="shared" si="2"/>
        <v>2030</v>
      </c>
      <c r="D40" s="34"/>
      <c r="E40" s="34">
        <f t="shared" si="3"/>
        <v>1563.5787143180225</v>
      </c>
      <c r="F40" s="34">
        <f t="shared" si="4"/>
        <v>-3853.6704723647863</v>
      </c>
      <c r="G40" s="35">
        <f t="shared" si="5"/>
        <v>288353.05903842341</v>
      </c>
      <c r="H40" s="35">
        <f t="shared" si="0"/>
        <v>-71944.088230086636</v>
      </c>
      <c r="I40" s="36">
        <f t="shared" si="1"/>
        <v>216408.97080833677</v>
      </c>
      <c r="J40" s="16"/>
      <c r="K40" s="16">
        <f t="shared" si="6"/>
        <v>3853.6704723647863</v>
      </c>
      <c r="L40" s="16">
        <f t="shared" si="7"/>
        <v>2290.091758046764</v>
      </c>
      <c r="M40" s="16">
        <f t="shared" si="8"/>
        <v>1563.5787143180223</v>
      </c>
      <c r="N40" s="16">
        <f t="shared" si="9"/>
        <v>218127.68467275088</v>
      </c>
      <c r="O40" s="39">
        <f t="shared" si="10"/>
        <v>8.6018171420861322E-2</v>
      </c>
      <c r="P40" s="14">
        <f t="shared" si="11"/>
        <v>116123.59230782076</v>
      </c>
      <c r="Q40" s="40">
        <f t="shared" si="12"/>
        <v>9.425E-2</v>
      </c>
      <c r="R40" s="14">
        <f t="shared" si="13"/>
        <v>912.05404791767558</v>
      </c>
    </row>
    <row r="41" spans="1:18" x14ac:dyDescent="0.3">
      <c r="A41" s="25">
        <v>25</v>
      </c>
      <c r="B41" s="20">
        <v>47695</v>
      </c>
      <c r="C41" s="10">
        <f t="shared" si="2"/>
        <v>2030</v>
      </c>
      <c r="D41" s="34"/>
      <c r="E41" s="34">
        <f t="shared" si="3"/>
        <v>1551.2586623336406</v>
      </c>
      <c r="F41" s="34">
        <f t="shared" si="4"/>
        <v>-3853.6704723647863</v>
      </c>
      <c r="G41" s="35">
        <f t="shared" si="5"/>
        <v>286050.64722839225</v>
      </c>
      <c r="H41" s="35">
        <f t="shared" si="0"/>
        <v>-71369.636483483861</v>
      </c>
      <c r="I41" s="36">
        <f t="shared" si="1"/>
        <v>214681.01074490839</v>
      </c>
      <c r="J41" s="42"/>
      <c r="K41" s="16">
        <f t="shared" si="6"/>
        <v>3853.6704723647863</v>
      </c>
      <c r="L41" s="16">
        <f t="shared" si="7"/>
        <v>2302.4118100311457</v>
      </c>
      <c r="M41" s="16">
        <f t="shared" si="8"/>
        <v>1551.2586623336406</v>
      </c>
      <c r="N41" s="16">
        <f t="shared" si="9"/>
        <v>216408.97080833677</v>
      </c>
      <c r="O41" s="39">
        <f t="shared" si="10"/>
        <v>8.6018171420861322E-2</v>
      </c>
      <c r="P41" s="14">
        <f t="shared" si="11"/>
        <v>115208.60882745947</v>
      </c>
      <c r="Q41" s="40">
        <f t="shared" si="12"/>
        <v>9.425E-2</v>
      </c>
      <c r="R41" s="14">
        <f t="shared" si="13"/>
        <v>904.86761516567128</v>
      </c>
    </row>
    <row r="42" spans="1:18" x14ac:dyDescent="0.3">
      <c r="A42" s="25">
        <v>26</v>
      </c>
      <c r="B42" s="20">
        <v>47726</v>
      </c>
      <c r="C42" s="10">
        <f t="shared" si="2"/>
        <v>2030</v>
      </c>
      <c r="D42" s="34"/>
      <c r="E42" s="34">
        <f t="shared" si="3"/>
        <v>1538.8723319216085</v>
      </c>
      <c r="F42" s="34">
        <f t="shared" si="4"/>
        <v>-3853.6704723647863</v>
      </c>
      <c r="G42" s="35">
        <f t="shared" si="5"/>
        <v>283735.84908794903</v>
      </c>
      <c r="H42" s="35">
        <f t="shared" si="0"/>
        <v>-70792.094347443286</v>
      </c>
      <c r="I42" s="36">
        <f t="shared" si="1"/>
        <v>212943.75474050574</v>
      </c>
      <c r="J42" s="16"/>
      <c r="K42" s="16">
        <f t="shared" si="6"/>
        <v>3853.6704723647863</v>
      </c>
      <c r="L42" s="16">
        <f t="shared" si="7"/>
        <v>2314.7981404431775</v>
      </c>
      <c r="M42" s="16">
        <f t="shared" si="8"/>
        <v>1538.8723319216087</v>
      </c>
      <c r="N42" s="16">
        <f t="shared" si="9"/>
        <v>214681.01074490839</v>
      </c>
      <c r="O42" s="39">
        <f t="shared" si="10"/>
        <v>8.6018171420861336E-2</v>
      </c>
      <c r="P42" s="14">
        <f t="shared" si="11"/>
        <v>114288.70299234829</v>
      </c>
      <c r="Q42" s="40">
        <f t="shared" si="12"/>
        <v>9.425E-2</v>
      </c>
      <c r="R42" s="14">
        <f t="shared" si="13"/>
        <v>897.64252141906888</v>
      </c>
    </row>
    <row r="43" spans="1:18" x14ac:dyDescent="0.3">
      <c r="A43" s="25">
        <v>27</v>
      </c>
      <c r="B43" s="20">
        <v>47756</v>
      </c>
      <c r="C43" s="10">
        <f t="shared" si="2"/>
        <v>2030</v>
      </c>
      <c r="D43" s="34"/>
      <c r="E43" s="34">
        <f t="shared" si="3"/>
        <v>1526.4193665225562</v>
      </c>
      <c r="F43" s="34">
        <f t="shared" si="4"/>
        <v>-3853.6704723647863</v>
      </c>
      <c r="G43" s="35">
        <f t="shared" si="5"/>
        <v>281408.59798210679</v>
      </c>
      <c r="H43" s="35">
        <f t="shared" si="0"/>
        <v>-70211.445196535642</v>
      </c>
      <c r="I43" s="36">
        <f t="shared" si="1"/>
        <v>211197.15278557115</v>
      </c>
      <c r="K43" s="16">
        <f t="shared" si="6"/>
        <v>3853.6704723647863</v>
      </c>
      <c r="L43" s="16">
        <f t="shared" si="7"/>
        <v>2327.2511058422301</v>
      </c>
      <c r="M43" s="16">
        <f t="shared" si="8"/>
        <v>1526.4193665225562</v>
      </c>
      <c r="N43" s="16">
        <f t="shared" si="9"/>
        <v>212943.75474050574</v>
      </c>
      <c r="O43" s="39">
        <f t="shared" si="10"/>
        <v>8.6018171420861322E-2</v>
      </c>
      <c r="P43" s="14">
        <f t="shared" si="11"/>
        <v>113363.84832159788</v>
      </c>
      <c r="Q43" s="40">
        <f t="shared" si="12"/>
        <v>9.425E-2</v>
      </c>
      <c r="R43" s="14">
        <f t="shared" si="13"/>
        <v>890.37855869254997</v>
      </c>
    </row>
    <row r="44" spans="1:18" x14ac:dyDescent="0.3">
      <c r="A44" s="25">
        <v>28</v>
      </c>
      <c r="B44" s="20">
        <v>47787</v>
      </c>
      <c r="C44" s="10">
        <f t="shared" si="2"/>
        <v>2030</v>
      </c>
      <c r="D44" s="34"/>
      <c r="E44" s="34">
        <f t="shared" si="3"/>
        <v>1513.8994076589249</v>
      </c>
      <c r="F44" s="34">
        <f t="shared" si="4"/>
        <v>-3853.6704723647863</v>
      </c>
      <c r="G44" s="35">
        <f t="shared" si="5"/>
        <v>279068.82691740087</v>
      </c>
      <c r="H44" s="35">
        <f t="shared" si="0"/>
        <v>-69627.672315891512</v>
      </c>
      <c r="I44" s="36">
        <f t="shared" si="1"/>
        <v>209441.15460150936</v>
      </c>
      <c r="K44" s="16">
        <f t="shared" si="6"/>
        <v>3853.6704723647863</v>
      </c>
      <c r="L44" s="16">
        <f t="shared" si="7"/>
        <v>2339.7710647058611</v>
      </c>
      <c r="M44" s="16">
        <f t="shared" si="8"/>
        <v>1513.8994076589252</v>
      </c>
      <c r="N44" s="16">
        <f t="shared" si="9"/>
        <v>211197.15278557115</v>
      </c>
      <c r="O44" s="39">
        <f t="shared" si="10"/>
        <v>8.6018171420861336E-2</v>
      </c>
      <c r="P44" s="14">
        <f t="shared" si="11"/>
        <v>112434.01819185917</v>
      </c>
      <c r="Q44" s="40">
        <f t="shared" si="12"/>
        <v>9.425E-2</v>
      </c>
      <c r="R44" s="14">
        <f t="shared" si="13"/>
        <v>883.07551788189392</v>
      </c>
    </row>
    <row r="45" spans="1:18" x14ac:dyDescent="0.3">
      <c r="A45" s="25">
        <v>29</v>
      </c>
      <c r="B45" s="20">
        <v>47817</v>
      </c>
      <c r="C45" s="10">
        <f t="shared" si="2"/>
        <v>2030</v>
      </c>
      <c r="D45" s="34"/>
      <c r="E45" s="34">
        <f t="shared" si="3"/>
        <v>1501.3120949246459</v>
      </c>
      <c r="F45" s="34">
        <f t="shared" si="4"/>
        <v>-3853.6704723647863</v>
      </c>
      <c r="G45" s="35">
        <f t="shared" si="5"/>
        <v>276716.46853996068</v>
      </c>
      <c r="H45" s="35">
        <f t="shared" si="0"/>
        <v>-69040.75890072019</v>
      </c>
      <c r="I45" s="36">
        <f t="shared" si="1"/>
        <v>207675.70963924049</v>
      </c>
      <c r="K45" s="16">
        <f t="shared" si="6"/>
        <v>3853.6704723647863</v>
      </c>
      <c r="L45" s="16">
        <f t="shared" si="7"/>
        <v>2352.3583774401404</v>
      </c>
      <c r="M45" s="16">
        <f t="shared" si="8"/>
        <v>1501.3120949246459</v>
      </c>
      <c r="N45" s="16">
        <f t="shared" si="9"/>
        <v>209441.15460150936</v>
      </c>
      <c r="O45" s="39">
        <f t="shared" si="10"/>
        <v>8.6018171420861322E-2</v>
      </c>
      <c r="P45" s="14">
        <f t="shared" si="11"/>
        <v>111499.18583655688</v>
      </c>
      <c r="Q45" s="40">
        <f t="shared" si="12"/>
        <v>9.425E-2</v>
      </c>
      <c r="R45" s="14">
        <f t="shared" si="13"/>
        <v>875.73318875795712</v>
      </c>
    </row>
    <row r="46" spans="1:18" x14ac:dyDescent="0.3">
      <c r="A46" s="25">
        <v>30</v>
      </c>
      <c r="B46" s="20">
        <v>47848</v>
      </c>
      <c r="C46" s="10">
        <f t="shared" si="2"/>
        <v>2030</v>
      </c>
      <c r="D46" s="34"/>
      <c r="E46" s="34">
        <f t="shared" si="3"/>
        <v>1488.6570659747676</v>
      </c>
      <c r="F46" s="34">
        <f t="shared" si="4"/>
        <v>-3853.6704723647863</v>
      </c>
      <c r="G46" s="35">
        <f t="shared" si="5"/>
        <v>274351.45513357065</v>
      </c>
      <c r="H46" s="35">
        <f t="shared" si="0"/>
        <v>-68450.688055825871</v>
      </c>
      <c r="I46" s="36">
        <f t="shared" si="1"/>
        <v>205900.76707774476</v>
      </c>
      <c r="K46" s="16">
        <f t="shared" si="6"/>
        <v>3853.6704723647863</v>
      </c>
      <c r="L46" s="16">
        <f t="shared" si="7"/>
        <v>2365.0134063900186</v>
      </c>
      <c r="M46" s="16">
        <f t="shared" si="8"/>
        <v>1488.6570659747676</v>
      </c>
      <c r="N46" s="16">
        <f t="shared" si="9"/>
        <v>207675.70963924049</v>
      </c>
      <c r="O46" s="39">
        <f t="shared" si="10"/>
        <v>8.6018171420861322E-2</v>
      </c>
      <c r="P46" s="14">
        <f t="shared" si="11"/>
        <v>110559.32434511908</v>
      </c>
      <c r="Q46" s="40">
        <f t="shared" si="12"/>
        <v>9.425E-2</v>
      </c>
      <c r="R46" s="14">
        <f t="shared" si="13"/>
        <v>868.35135996062274</v>
      </c>
    </row>
    <row r="47" spans="1:18" x14ac:dyDescent="0.3">
      <c r="A47" s="25">
        <v>31</v>
      </c>
      <c r="B47" s="20">
        <v>47879</v>
      </c>
      <c r="C47" s="10">
        <f t="shared" si="2"/>
        <v>2031</v>
      </c>
      <c r="D47" s="34"/>
      <c r="E47" s="34">
        <f t="shared" si="3"/>
        <v>1475.9339565150242</v>
      </c>
      <c r="F47" s="34">
        <f t="shared" si="4"/>
        <v>-3853.6704723647863</v>
      </c>
      <c r="G47" s="35">
        <f t="shared" si="5"/>
        <v>271973.71861772088</v>
      </c>
      <c r="H47" s="35">
        <f t="shared" si="0"/>
        <v>-67857.442795121358</v>
      </c>
      <c r="I47" s="36">
        <f t="shared" si="1"/>
        <v>204116.27582259953</v>
      </c>
      <c r="K47" s="16">
        <f t="shared" si="6"/>
        <v>3853.6704723647863</v>
      </c>
      <c r="L47" s="16">
        <f t="shared" si="7"/>
        <v>2377.7365158497623</v>
      </c>
      <c r="M47" s="16">
        <f t="shared" si="8"/>
        <v>1475.933956515024</v>
      </c>
      <c r="N47" s="16">
        <f t="shared" si="9"/>
        <v>205900.76707774476</v>
      </c>
      <c r="O47" s="39">
        <f t="shared" si="10"/>
        <v>8.6018171420861322E-2</v>
      </c>
      <c r="P47" s="14">
        <f t="shared" si="11"/>
        <v>109614.40666220253</v>
      </c>
      <c r="Q47" s="40">
        <f t="shared" si="12"/>
        <v>9.425E-2</v>
      </c>
      <c r="R47" s="14">
        <f t="shared" si="13"/>
        <v>860.9298189927157</v>
      </c>
    </row>
    <row r="48" spans="1:18" x14ac:dyDescent="0.3">
      <c r="A48" s="25">
        <v>32</v>
      </c>
      <c r="B48" s="20">
        <v>47907</v>
      </c>
      <c r="C48" s="10">
        <f t="shared" si="2"/>
        <v>2031</v>
      </c>
      <c r="D48" s="34"/>
      <c r="E48" s="34">
        <f t="shared" si="3"/>
        <v>1463.1424002913482</v>
      </c>
      <c r="F48" s="34">
        <f t="shared" si="4"/>
        <v>-3853.6704723647863</v>
      </c>
      <c r="G48" s="35">
        <f t="shared" si="5"/>
        <v>269583.19054564741</v>
      </c>
      <c r="H48" s="35">
        <f t="shared" si="0"/>
        <v>-67261.00604113903</v>
      </c>
      <c r="I48" s="36">
        <f t="shared" si="1"/>
        <v>202322.18450450839</v>
      </c>
      <c r="K48" s="16">
        <f t="shared" si="6"/>
        <v>3853.6704723647863</v>
      </c>
      <c r="L48" s="16">
        <f t="shared" si="7"/>
        <v>2390.5280720734381</v>
      </c>
      <c r="M48" s="16">
        <f t="shared" si="8"/>
        <v>1463.1424002913482</v>
      </c>
      <c r="N48" s="16">
        <f t="shared" si="9"/>
        <v>204116.27582259953</v>
      </c>
      <c r="O48" s="39">
        <f t="shared" si="10"/>
        <v>8.6018171420861322E-2</v>
      </c>
      <c r="P48" s="14">
        <f t="shared" si="11"/>
        <v>108664.40558691378</v>
      </c>
      <c r="Q48" s="40">
        <f t="shared" si="12"/>
        <v>9.425E-2</v>
      </c>
      <c r="R48" s="14">
        <f t="shared" si="13"/>
        <v>853.46835221388528</v>
      </c>
    </row>
    <row r="49" spans="1:18" x14ac:dyDescent="0.3">
      <c r="A49" s="25">
        <v>33</v>
      </c>
      <c r="B49" s="20">
        <v>47938</v>
      </c>
      <c r="C49" s="10">
        <f t="shared" si="2"/>
        <v>2031</v>
      </c>
      <c r="D49" s="34"/>
      <c r="E49" s="34">
        <f t="shared" si="3"/>
        <v>1450.2820290793279</v>
      </c>
      <c r="F49" s="34">
        <f t="shared" si="4"/>
        <v>-3853.6704723647863</v>
      </c>
      <c r="G49" s="35">
        <f t="shared" si="5"/>
        <v>267179.80210236192</v>
      </c>
      <c r="H49" s="35">
        <f t="shared" si="0"/>
        <v>-66661.360624539302</v>
      </c>
      <c r="I49" s="36">
        <f t="shared" si="1"/>
        <v>200518.44147782261</v>
      </c>
      <c r="K49" s="16">
        <f t="shared" si="6"/>
        <v>3853.6704723647863</v>
      </c>
      <c r="L49" s="16">
        <f t="shared" si="7"/>
        <v>2403.3884432854584</v>
      </c>
      <c r="M49" s="16">
        <f t="shared" si="8"/>
        <v>1450.2820290793279</v>
      </c>
      <c r="N49" s="16">
        <f t="shared" si="9"/>
        <v>202322.18450450839</v>
      </c>
      <c r="O49" s="39">
        <f t="shared" si="10"/>
        <v>8.6018171420861322E-2</v>
      </c>
      <c r="P49" s="14">
        <f t="shared" si="11"/>
        <v>107709.29377202621</v>
      </c>
      <c r="Q49" s="40">
        <f t="shared" si="12"/>
        <v>9.425E-2</v>
      </c>
      <c r="R49" s="14">
        <f t="shared" si="13"/>
        <v>845.96674483445588</v>
      </c>
    </row>
    <row r="50" spans="1:18" x14ac:dyDescent="0.3">
      <c r="A50" s="25">
        <v>34</v>
      </c>
      <c r="B50" s="20">
        <v>47968</v>
      </c>
      <c r="C50" s="10">
        <f t="shared" si="2"/>
        <v>2031</v>
      </c>
      <c r="D50" s="34"/>
      <c r="E50" s="34">
        <f t="shared" si="3"/>
        <v>1437.352472673608</v>
      </c>
      <c r="F50" s="34">
        <f t="shared" si="4"/>
        <v>-3853.6704723647863</v>
      </c>
      <c r="G50" s="35">
        <f t="shared" si="5"/>
        <v>264763.48410267074</v>
      </c>
      <c r="H50" s="35">
        <f t="shared" si="0"/>
        <v>-66058.489283616349</v>
      </c>
      <c r="I50" s="36">
        <f t="shared" si="1"/>
        <v>198704.99481905438</v>
      </c>
      <c r="K50" s="16">
        <f t="shared" si="6"/>
        <v>3853.6704723647863</v>
      </c>
      <c r="L50" s="16">
        <f t="shared" si="7"/>
        <v>2416.3179996911786</v>
      </c>
      <c r="M50" s="16">
        <f t="shared" si="8"/>
        <v>1437.3524726736077</v>
      </c>
      <c r="N50" s="16">
        <f t="shared" si="9"/>
        <v>200518.44147782261</v>
      </c>
      <c r="O50" s="39">
        <f t="shared" si="10"/>
        <v>8.6018171420861322E-2</v>
      </c>
      <c r="P50" s="14">
        <f t="shared" si="11"/>
        <v>106749.04372319276</v>
      </c>
      <c r="Q50" s="40">
        <f t="shared" si="12"/>
        <v>9.425E-2</v>
      </c>
      <c r="R50" s="14">
        <f t="shared" si="13"/>
        <v>838.42478090924317</v>
      </c>
    </row>
    <row r="51" spans="1:18" x14ac:dyDescent="0.3">
      <c r="A51" s="25">
        <v>35</v>
      </c>
      <c r="B51" s="20">
        <v>47999</v>
      </c>
      <c r="C51" s="10">
        <f t="shared" si="2"/>
        <v>2031</v>
      </c>
      <c r="D51" s="34"/>
      <c r="E51" s="34">
        <f t="shared" si="3"/>
        <v>1424.3533588772318</v>
      </c>
      <c r="F51" s="34">
        <f t="shared" si="4"/>
        <v>-3853.6704723647863</v>
      </c>
      <c r="G51" s="35">
        <f t="shared" si="5"/>
        <v>262334.16698918317</v>
      </c>
      <c r="H51" s="35">
        <f t="shared" si="0"/>
        <v>-65452.374663801202</v>
      </c>
      <c r="I51" s="36">
        <f t="shared" si="1"/>
        <v>196881.79232538198</v>
      </c>
      <c r="K51" s="16">
        <f t="shared" si="6"/>
        <v>3853.6704723647863</v>
      </c>
      <c r="L51" s="16">
        <f t="shared" si="7"/>
        <v>2429.3171134875547</v>
      </c>
      <c r="M51" s="16">
        <f t="shared" si="8"/>
        <v>1424.3533588772316</v>
      </c>
      <c r="N51" s="16">
        <f t="shared" si="9"/>
        <v>198704.99481905438</v>
      </c>
      <c r="O51" s="39">
        <f t="shared" si="10"/>
        <v>8.6018171420861322E-2</v>
      </c>
      <c r="P51" s="14">
        <f t="shared" si="11"/>
        <v>105783.62779815457</v>
      </c>
      <c r="Q51" s="40">
        <f t="shared" si="12"/>
        <v>9.425E-2</v>
      </c>
      <c r="R51" s="14">
        <f t="shared" si="13"/>
        <v>830.84224333133898</v>
      </c>
    </row>
    <row r="52" spans="1:18" x14ac:dyDescent="0.3">
      <c r="A52" s="25">
        <v>36</v>
      </c>
      <c r="B52" s="20">
        <v>48029</v>
      </c>
      <c r="C52" s="10">
        <f t="shared" si="2"/>
        <v>2031</v>
      </c>
      <c r="D52" s="34"/>
      <c r="E52" s="34">
        <f t="shared" si="3"/>
        <v>1411.2843134909272</v>
      </c>
      <c r="F52" s="34">
        <f t="shared" si="4"/>
        <v>-3853.6704723647863</v>
      </c>
      <c r="G52" s="35">
        <f t="shared" si="5"/>
        <v>259891.78083030929</v>
      </c>
      <c r="H52" s="35">
        <f t="shared" si="0"/>
        <v>-64842.999317162168</v>
      </c>
      <c r="I52" s="36">
        <f t="shared" si="1"/>
        <v>195048.78151314711</v>
      </c>
      <c r="J52" s="38"/>
      <c r="K52" s="16">
        <f t="shared" si="6"/>
        <v>3853.6704723647863</v>
      </c>
      <c r="L52" s="16">
        <f t="shared" si="7"/>
        <v>2442.3861588738591</v>
      </c>
      <c r="M52" s="16">
        <f t="shared" si="8"/>
        <v>1411.2843134909272</v>
      </c>
      <c r="N52" s="16">
        <f t="shared" si="9"/>
        <v>196881.79232538198</v>
      </c>
      <c r="O52" s="39">
        <f t="shared" si="10"/>
        <v>8.6018171420861322E-2</v>
      </c>
      <c r="P52" s="14">
        <f t="shared" si="11"/>
        <v>104813.0182059451</v>
      </c>
      <c r="Q52" s="40">
        <f t="shared" si="12"/>
        <v>9.425E-2</v>
      </c>
      <c r="R52" s="14">
        <f t="shared" si="13"/>
        <v>823.21891382586045</v>
      </c>
    </row>
    <row r="53" spans="1:18" x14ac:dyDescent="0.3">
      <c r="A53" s="25">
        <v>37</v>
      </c>
      <c r="B53" s="20">
        <v>48060</v>
      </c>
      <c r="C53" s="10">
        <f t="shared" si="2"/>
        <v>2031</v>
      </c>
      <c r="D53" s="34"/>
      <c r="E53" s="34">
        <f t="shared" si="3"/>
        <v>1398.1449603023348</v>
      </c>
      <c r="F53" s="34">
        <f t="shared" si="4"/>
        <v>-3853.6704723647863</v>
      </c>
      <c r="G53" s="35">
        <f t="shared" si="5"/>
        <v>257436.25531824684</v>
      </c>
      <c r="H53" s="35">
        <f t="shared" si="0"/>
        <v>-64230.345701902588</v>
      </c>
      <c r="I53" s="36">
        <f t="shared" si="1"/>
        <v>193205.90961634426</v>
      </c>
      <c r="K53" s="16">
        <f t="shared" si="6"/>
        <v>3853.6704723647863</v>
      </c>
      <c r="L53" s="16">
        <f t="shared" si="7"/>
        <v>2455.5255120624515</v>
      </c>
      <c r="M53" s="16">
        <f t="shared" si="8"/>
        <v>1398.1449603023348</v>
      </c>
      <c r="N53" s="16">
        <f t="shared" si="9"/>
        <v>195048.78151314711</v>
      </c>
      <c r="O53" s="39">
        <f t="shared" si="10"/>
        <v>8.6018171420861336E-2</v>
      </c>
      <c r="P53" s="14">
        <f t="shared" si="11"/>
        <v>103837.18700609017</v>
      </c>
      <c r="Q53" s="40">
        <f t="shared" si="12"/>
        <v>9.425E-2</v>
      </c>
      <c r="R53" s="14">
        <f t="shared" si="13"/>
        <v>815.55457294366659</v>
      </c>
    </row>
    <row r="54" spans="1:18" x14ac:dyDescent="0.3">
      <c r="A54" s="25">
        <v>38</v>
      </c>
      <c r="B54" s="20">
        <v>48091</v>
      </c>
      <c r="C54" s="10">
        <f t="shared" si="2"/>
        <v>2031</v>
      </c>
      <c r="D54" s="34"/>
      <c r="E54" s="34">
        <f t="shared" si="3"/>
        <v>1384.9349210751784</v>
      </c>
      <c r="F54" s="34">
        <f t="shared" si="4"/>
        <v>-3853.6704723647863</v>
      </c>
      <c r="G54" s="35">
        <f t="shared" si="5"/>
        <v>254967.51976695724</v>
      </c>
      <c r="H54" s="35">
        <f t="shared" si="0"/>
        <v>-63614.396181855831</v>
      </c>
      <c r="I54" s="36">
        <f t="shared" si="1"/>
        <v>191353.12358510139</v>
      </c>
      <c r="K54" s="16">
        <f t="shared" si="6"/>
        <v>3853.6704723647863</v>
      </c>
      <c r="L54" s="16">
        <f t="shared" si="7"/>
        <v>2468.7355512896079</v>
      </c>
      <c r="M54" s="16">
        <f t="shared" si="8"/>
        <v>1384.9349210751784</v>
      </c>
      <c r="N54" s="16">
        <f t="shared" si="9"/>
        <v>193205.90961634426</v>
      </c>
      <c r="O54" s="39">
        <f t="shared" si="10"/>
        <v>8.6018171420861322E-2</v>
      </c>
      <c r="P54" s="14">
        <f t="shared" si="11"/>
        <v>102856.10610780377</v>
      </c>
      <c r="Q54" s="40">
        <f t="shared" si="12"/>
        <v>9.425E-2</v>
      </c>
      <c r="R54" s="14">
        <f t="shared" si="13"/>
        <v>807.84900005504221</v>
      </c>
    </row>
    <row r="55" spans="1:18" x14ac:dyDescent="0.3">
      <c r="A55" s="25">
        <v>39</v>
      </c>
      <c r="B55" s="20">
        <v>48121</v>
      </c>
      <c r="C55" s="10">
        <f t="shared" si="2"/>
        <v>2031</v>
      </c>
      <c r="D55" s="34"/>
      <c r="E55" s="34">
        <f t="shared" si="3"/>
        <v>1371.6538155383762</v>
      </c>
      <c r="F55" s="34">
        <f t="shared" si="4"/>
        <v>-3853.6704723647863</v>
      </c>
      <c r="G55" s="35">
        <f t="shared" si="5"/>
        <v>252485.50311013084</v>
      </c>
      <c r="H55" s="35">
        <f t="shared" si="0"/>
        <v>-62995.133025977644</v>
      </c>
      <c r="I55" s="36">
        <f t="shared" si="1"/>
        <v>189490.3700841532</v>
      </c>
      <c r="K55" s="16">
        <f t="shared" si="6"/>
        <v>3853.6704723647863</v>
      </c>
      <c r="L55" s="16">
        <f t="shared" si="7"/>
        <v>2482.0166568264103</v>
      </c>
      <c r="M55" s="16">
        <f t="shared" si="8"/>
        <v>1371.653815538376</v>
      </c>
      <c r="N55" s="16">
        <f t="shared" si="9"/>
        <v>191353.12358510139</v>
      </c>
      <c r="O55" s="39">
        <f t="shared" si="10"/>
        <v>8.6018171420861322E-2</v>
      </c>
      <c r="P55" s="14">
        <f t="shared" si="11"/>
        <v>101869.74726917924</v>
      </c>
      <c r="Q55" s="40">
        <f t="shared" si="12"/>
        <v>9.425E-2</v>
      </c>
      <c r="R55" s="14">
        <f t="shared" si="13"/>
        <v>800.10197334334532</v>
      </c>
    </row>
    <row r="56" spans="1:18" x14ac:dyDescent="0.3">
      <c r="A56" s="25">
        <v>40</v>
      </c>
      <c r="B56" s="20">
        <v>48152</v>
      </c>
      <c r="C56" s="10">
        <f t="shared" si="2"/>
        <v>2031</v>
      </c>
      <c r="D56" s="34"/>
      <c r="E56" s="34">
        <f t="shared" si="3"/>
        <v>1358.3012613750952</v>
      </c>
      <c r="F56" s="34">
        <f t="shared" si="4"/>
        <v>-3853.6704723647863</v>
      </c>
      <c r="G56" s="35">
        <f t="shared" si="5"/>
        <v>249990.13389914116</v>
      </c>
      <c r="H56" s="35">
        <f t="shared" si="0"/>
        <v>-62372.538407835716</v>
      </c>
      <c r="I56" s="36">
        <f t="shared" si="1"/>
        <v>187617.59549130546</v>
      </c>
      <c r="K56" s="16">
        <f t="shared" si="6"/>
        <v>3853.6704723647863</v>
      </c>
      <c r="L56" s="16">
        <f t="shared" si="7"/>
        <v>2495.3692109896911</v>
      </c>
      <c r="M56" s="16">
        <f t="shared" si="8"/>
        <v>1358.3012613750952</v>
      </c>
      <c r="N56" s="16">
        <f t="shared" si="9"/>
        <v>189490.3700841532</v>
      </c>
      <c r="O56" s="39">
        <f t="shared" si="10"/>
        <v>8.6018171420861322E-2</v>
      </c>
      <c r="P56" s="14">
        <f t="shared" si="11"/>
        <v>100878.08209637646</v>
      </c>
      <c r="Q56" s="40">
        <f t="shared" si="12"/>
        <v>9.425E-2</v>
      </c>
      <c r="R56" s="14">
        <f t="shared" si="13"/>
        <v>792.31326979862342</v>
      </c>
    </row>
    <row r="57" spans="1:18" x14ac:dyDescent="0.3">
      <c r="A57" s="25">
        <v>41</v>
      </c>
      <c r="B57" s="20">
        <v>48182</v>
      </c>
      <c r="C57" s="10">
        <f t="shared" si="2"/>
        <v>2031</v>
      </c>
      <c r="D57" s="34"/>
      <c r="E57" s="34">
        <f t="shared" si="3"/>
        <v>1344.8768742117443</v>
      </c>
      <c r="F57" s="34">
        <f t="shared" si="4"/>
        <v>-3853.6704723647863</v>
      </c>
      <c r="G57" s="35">
        <f t="shared" si="5"/>
        <v>247481.34030098811</v>
      </c>
      <c r="H57" s="35">
        <f t="shared" si="0"/>
        <v>-61746.594405096534</v>
      </c>
      <c r="I57" s="36">
        <f t="shared" si="1"/>
        <v>185734.74589589157</v>
      </c>
      <c r="K57" s="16">
        <f t="shared" si="6"/>
        <v>3853.6704723647863</v>
      </c>
      <c r="L57" s="16">
        <f t="shared" si="7"/>
        <v>2508.7935981530418</v>
      </c>
      <c r="M57" s="16">
        <f t="shared" si="8"/>
        <v>1344.8768742117445</v>
      </c>
      <c r="N57" s="16">
        <f t="shared" si="9"/>
        <v>187617.59549130546</v>
      </c>
      <c r="O57" s="39">
        <f t="shared" si="10"/>
        <v>8.6018171420861336E-2</v>
      </c>
      <c r="P57" s="14">
        <f t="shared" si="11"/>
        <v>99881.082042804337</v>
      </c>
      <c r="Q57" s="40">
        <f t="shared" si="12"/>
        <v>9.425E-2</v>
      </c>
      <c r="R57" s="14">
        <f t="shared" si="13"/>
        <v>784.4826652111924</v>
      </c>
    </row>
    <row r="58" spans="1:18" x14ac:dyDescent="0.3">
      <c r="A58" s="25">
        <v>42</v>
      </c>
      <c r="B58" s="20">
        <v>48213</v>
      </c>
      <c r="C58" s="10">
        <f t="shared" si="2"/>
        <v>2031</v>
      </c>
      <c r="D58" s="34"/>
      <c r="E58" s="34">
        <f t="shared" si="3"/>
        <v>1331.3802676069101</v>
      </c>
      <c r="F58" s="34">
        <f t="shared" si="4"/>
        <v>-3853.6704723647863</v>
      </c>
      <c r="G58" s="35">
        <f t="shared" si="5"/>
        <v>244959.05009623023</v>
      </c>
      <c r="H58" s="35">
        <f t="shared" si="0"/>
        <v>-61117.28299900944</v>
      </c>
      <c r="I58" s="36">
        <f t="shared" si="1"/>
        <v>183841.76709722079</v>
      </c>
      <c r="K58" s="16">
        <f t="shared" si="6"/>
        <v>3853.6704723647863</v>
      </c>
      <c r="L58" s="16">
        <f t="shared" si="7"/>
        <v>2522.2902047578764</v>
      </c>
      <c r="M58" s="16">
        <f t="shared" si="8"/>
        <v>1331.3802676069099</v>
      </c>
      <c r="N58" s="16">
        <f t="shared" si="9"/>
        <v>185734.74589589157</v>
      </c>
      <c r="O58" s="39">
        <f t="shared" si="10"/>
        <v>8.6018171420861322E-2</v>
      </c>
      <c r="P58" s="14">
        <f t="shared" si="11"/>
        <v>98878.718408299115</v>
      </c>
      <c r="Q58" s="40">
        <f t="shared" si="12"/>
        <v>9.425E-2</v>
      </c>
      <c r="R58" s="14">
        <f t="shared" si="13"/>
        <v>776.60993416518261</v>
      </c>
    </row>
    <row r="59" spans="1:18" x14ac:dyDescent="0.3">
      <c r="A59" s="25">
        <v>43</v>
      </c>
      <c r="B59" s="20">
        <v>48244</v>
      </c>
      <c r="C59" s="10">
        <f t="shared" si="2"/>
        <v>2032</v>
      </c>
      <c r="D59" s="34"/>
      <c r="E59" s="34">
        <f t="shared" si="3"/>
        <v>1317.8110530402334</v>
      </c>
      <c r="F59" s="34">
        <f t="shared" si="4"/>
        <v>-3853.6704723647863</v>
      </c>
      <c r="G59" s="35">
        <f t="shared" si="5"/>
        <v>242423.19067690568</v>
      </c>
      <c r="H59" s="35">
        <f t="shared" si="0"/>
        <v>-60484.586073887964</v>
      </c>
      <c r="I59" s="36">
        <f t="shared" si="1"/>
        <v>181938.60460301771</v>
      </c>
      <c r="K59" s="16">
        <f t="shared" si="6"/>
        <v>3853.6704723647863</v>
      </c>
      <c r="L59" s="16">
        <f t="shared" si="7"/>
        <v>2535.8594193245526</v>
      </c>
      <c r="M59" s="16">
        <f t="shared" si="8"/>
        <v>1317.8110530402337</v>
      </c>
      <c r="N59" s="16">
        <f t="shared" si="9"/>
        <v>183841.76709722079</v>
      </c>
      <c r="O59" s="39">
        <f t="shared" si="10"/>
        <v>8.601817142086135E-2</v>
      </c>
      <c r="P59" s="14">
        <f t="shared" si="11"/>
        <v>97870.962338298268</v>
      </c>
      <c r="Q59" s="40">
        <f t="shared" si="12"/>
        <v>9.425E-2</v>
      </c>
      <c r="R59" s="14">
        <f t="shared" si="13"/>
        <v>768.69485003205102</v>
      </c>
    </row>
    <row r="60" spans="1:18" x14ac:dyDescent="0.3">
      <c r="A60" s="25">
        <v>44</v>
      </c>
      <c r="B60" s="20">
        <v>48273</v>
      </c>
      <c r="C60" s="10">
        <f t="shared" si="2"/>
        <v>2032</v>
      </c>
      <c r="D60" s="34"/>
      <c r="E60" s="34">
        <f t="shared" si="3"/>
        <v>1304.1688399012239</v>
      </c>
      <c r="F60" s="34">
        <f t="shared" si="4"/>
        <v>-3853.6704723647863</v>
      </c>
      <c r="G60" s="35">
        <f t="shared" si="5"/>
        <v>239873.68904444212</v>
      </c>
      <c r="H60" s="35">
        <f t="shared" si="0"/>
        <v>-59848.485416588308</v>
      </c>
      <c r="I60" s="36">
        <f t="shared" si="1"/>
        <v>180025.2036278538</v>
      </c>
      <c r="K60" s="16">
        <f t="shared" si="6"/>
        <v>3853.6704723647863</v>
      </c>
      <c r="L60" s="16">
        <f t="shared" si="7"/>
        <v>2549.5016324635626</v>
      </c>
      <c r="M60" s="16">
        <f t="shared" si="8"/>
        <v>1304.1688399012237</v>
      </c>
      <c r="N60" s="16">
        <f t="shared" si="9"/>
        <v>181938.60460301771</v>
      </c>
      <c r="O60" s="39">
        <f t="shared" si="10"/>
        <v>8.6018171420861322E-2</v>
      </c>
      <c r="P60" s="14">
        <f t="shared" si="11"/>
        <v>96857.784823009759</v>
      </c>
      <c r="Q60" s="40">
        <f t="shared" si="12"/>
        <v>9.425E-2</v>
      </c>
      <c r="R60" s="14">
        <f t="shared" si="13"/>
        <v>760.73718496405581</v>
      </c>
    </row>
    <row r="61" spans="1:18" x14ac:dyDescent="0.3">
      <c r="A61" s="25">
        <v>45</v>
      </c>
      <c r="B61" s="20">
        <v>48304</v>
      </c>
      <c r="C61" s="10">
        <f t="shared" si="2"/>
        <v>2032</v>
      </c>
      <c r="D61" s="34"/>
      <c r="E61" s="34">
        <f t="shared" si="3"/>
        <v>1290.4532354780163</v>
      </c>
      <c r="F61" s="34">
        <f t="shared" si="4"/>
        <v>-3853.6704723647863</v>
      </c>
      <c r="G61" s="35">
        <f t="shared" si="5"/>
        <v>237310.47180755535</v>
      </c>
      <c r="H61" s="35">
        <f t="shared" si="0"/>
        <v>-59208.962715985064</v>
      </c>
      <c r="I61" s="36">
        <f t="shared" si="1"/>
        <v>178101.50909157027</v>
      </c>
      <c r="K61" s="16">
        <f t="shared" si="6"/>
        <v>3853.6704723647863</v>
      </c>
      <c r="L61" s="16">
        <f t="shared" si="7"/>
        <v>2563.21723688677</v>
      </c>
      <c r="M61" s="16">
        <f t="shared" si="8"/>
        <v>1290.4532354780163</v>
      </c>
      <c r="N61" s="16">
        <f t="shared" si="9"/>
        <v>180025.2036278538</v>
      </c>
      <c r="O61" s="39">
        <f t="shared" si="10"/>
        <v>8.6018171420861322E-2</v>
      </c>
      <c r="P61" s="14">
        <f t="shared" si="11"/>
        <v>95839.156696577003</v>
      </c>
      <c r="Q61" s="40">
        <f t="shared" si="12"/>
        <v>9.425E-2</v>
      </c>
      <c r="R61" s="14">
        <f t="shared" si="13"/>
        <v>752.73670988769857</v>
      </c>
    </row>
    <row r="62" spans="1:18" x14ac:dyDescent="0.3">
      <c r="A62" s="25">
        <v>46</v>
      </c>
      <c r="B62" s="20">
        <v>48334</v>
      </c>
      <c r="C62" s="10">
        <f t="shared" si="2"/>
        <v>2032</v>
      </c>
      <c r="D62" s="34"/>
      <c r="E62" s="34">
        <f t="shared" si="3"/>
        <v>1276.6638449460654</v>
      </c>
      <c r="F62" s="34">
        <f t="shared" si="4"/>
        <v>-3853.6704723647863</v>
      </c>
      <c r="G62" s="35">
        <f t="shared" si="5"/>
        <v>234733.46518013664</v>
      </c>
      <c r="H62" s="35">
        <f t="shared" si="0"/>
        <v>-58565.999562444093</v>
      </c>
      <c r="I62" s="36">
        <f t="shared" si="1"/>
        <v>176167.46561769256</v>
      </c>
      <c r="K62" s="16">
        <f t="shared" si="6"/>
        <v>3853.6704723647863</v>
      </c>
      <c r="L62" s="16">
        <f t="shared" si="7"/>
        <v>2577.0066274187211</v>
      </c>
      <c r="M62" s="16">
        <f t="shared" si="8"/>
        <v>1276.6638449460652</v>
      </c>
      <c r="N62" s="16">
        <f t="shared" si="9"/>
        <v>178101.50909157027</v>
      </c>
      <c r="O62" s="39">
        <f t="shared" si="10"/>
        <v>8.6018171420861322E-2</v>
      </c>
      <c r="P62" s="14">
        <f t="shared" si="11"/>
        <v>94815.048636239269</v>
      </c>
      <c r="Q62" s="40">
        <f t="shared" si="12"/>
        <v>9.425E-2</v>
      </c>
      <c r="R62" s="14">
        <f t="shared" si="13"/>
        <v>744.6931944971293</v>
      </c>
    </row>
    <row r="63" spans="1:18" x14ac:dyDescent="0.3">
      <c r="A63" s="25">
        <v>47</v>
      </c>
      <c r="B63" s="20">
        <v>48365</v>
      </c>
      <c r="C63" s="10">
        <f t="shared" si="2"/>
        <v>2032</v>
      </c>
      <c r="D63" s="34"/>
      <c r="E63" s="34">
        <f t="shared" si="3"/>
        <v>1262.800271356781</v>
      </c>
      <c r="F63" s="34">
        <f t="shared" si="4"/>
        <v>-3853.6704723647863</v>
      </c>
      <c r="G63" s="35">
        <f t="shared" si="5"/>
        <v>232142.59497912863</v>
      </c>
      <c r="H63" s="35">
        <f t="shared" si="0"/>
        <v>-57919.577447292591</v>
      </c>
      <c r="I63" s="36">
        <f t="shared" si="1"/>
        <v>174223.01753183603</v>
      </c>
      <c r="K63" s="16">
        <f t="shared" si="6"/>
        <v>3853.6704723647863</v>
      </c>
      <c r="L63" s="16">
        <f t="shared" si="7"/>
        <v>2590.8702010080051</v>
      </c>
      <c r="M63" s="16">
        <f t="shared" si="8"/>
        <v>1262.8002713567812</v>
      </c>
      <c r="N63" s="16">
        <f t="shared" si="9"/>
        <v>176167.46561769256</v>
      </c>
      <c r="O63" s="39">
        <f t="shared" si="10"/>
        <v>8.6018171420861336E-2</v>
      </c>
      <c r="P63" s="14">
        <f t="shared" si="11"/>
        <v>93785.43116148765</v>
      </c>
      <c r="Q63" s="40">
        <f t="shared" si="12"/>
        <v>9.425E-2</v>
      </c>
      <c r="R63" s="14">
        <f t="shared" si="13"/>
        <v>736.6064072475175</v>
      </c>
    </row>
    <row r="64" spans="1:18" x14ac:dyDescent="0.3">
      <c r="A64" s="25">
        <v>48</v>
      </c>
      <c r="B64" s="20">
        <v>48395</v>
      </c>
      <c r="C64" s="10">
        <f t="shared" si="2"/>
        <v>2032</v>
      </c>
      <c r="D64" s="34"/>
      <c r="E64" s="34">
        <f t="shared" si="3"/>
        <v>1248.8621156260999</v>
      </c>
      <c r="F64" s="34">
        <f t="shared" si="4"/>
        <v>-3853.6704723647863</v>
      </c>
      <c r="G64" s="35">
        <f t="shared" si="5"/>
        <v>229537.78662238995</v>
      </c>
      <c r="H64" s="35">
        <f t="shared" si="0"/>
        <v>-57269.677762286294</v>
      </c>
      <c r="I64" s="36">
        <f t="shared" si="1"/>
        <v>172268.10886010365</v>
      </c>
      <c r="J64" s="38"/>
      <c r="K64" s="16">
        <f t="shared" si="6"/>
        <v>3853.6704723647863</v>
      </c>
      <c r="L64" s="16">
        <f t="shared" si="7"/>
        <v>2604.8083567386866</v>
      </c>
      <c r="M64" s="16">
        <f t="shared" si="8"/>
        <v>1248.8621156260997</v>
      </c>
      <c r="N64" s="16">
        <f t="shared" si="9"/>
        <v>174223.01753183603</v>
      </c>
      <c r="O64" s="39">
        <f t="shared" si="10"/>
        <v>8.6018171420861309E-2</v>
      </c>
      <c r="P64" s="14">
        <f t="shared" si="11"/>
        <v>92750.274633216235</v>
      </c>
      <c r="Q64" s="40">
        <f t="shared" si="12"/>
        <v>9.425E-2</v>
      </c>
      <c r="R64" s="14">
        <f t="shared" si="13"/>
        <v>728.47611534838586</v>
      </c>
    </row>
    <row r="65" spans="1:18" x14ac:dyDescent="0.3">
      <c r="A65" s="25">
        <v>49</v>
      </c>
      <c r="B65" s="20">
        <v>48426</v>
      </c>
      <c r="C65" s="10">
        <f t="shared" si="2"/>
        <v>2032</v>
      </c>
      <c r="D65" s="34"/>
      <c r="E65" s="34">
        <f t="shared" si="3"/>
        <v>1234.8489765229997</v>
      </c>
      <c r="F65" s="34">
        <f t="shared" si="4"/>
        <v>-3853.6704723647863</v>
      </c>
      <c r="G65" s="35">
        <f t="shared" si="5"/>
        <v>226918.96512654817</v>
      </c>
      <c r="H65" s="35">
        <f t="shared" si="0"/>
        <v>-56616.281799073768</v>
      </c>
      <c r="I65" s="36">
        <f t="shared" si="1"/>
        <v>170302.6833274744</v>
      </c>
      <c r="K65" s="16">
        <f t="shared" si="6"/>
        <v>3853.6704723647863</v>
      </c>
      <c r="L65" s="16">
        <f t="shared" si="7"/>
        <v>2618.8214958417866</v>
      </c>
      <c r="M65" s="16">
        <f t="shared" si="8"/>
        <v>1234.8489765229997</v>
      </c>
      <c r="N65" s="16">
        <f t="shared" si="9"/>
        <v>172268.10886010365</v>
      </c>
      <c r="O65" s="39">
        <f t="shared" si="10"/>
        <v>8.6018171420861336E-2</v>
      </c>
      <c r="P65" s="14">
        <f t="shared" si="11"/>
        <v>91709.549252869168</v>
      </c>
      <c r="Q65" s="40">
        <f t="shared" si="12"/>
        <v>9.425E-2</v>
      </c>
      <c r="R65" s="14">
        <f t="shared" si="13"/>
        <v>720.30208475690995</v>
      </c>
    </row>
    <row r="66" spans="1:18" x14ac:dyDescent="0.3">
      <c r="A66" s="25">
        <v>50</v>
      </c>
      <c r="B66" s="20">
        <v>48457</v>
      </c>
      <c r="C66" s="10">
        <f t="shared" si="2"/>
        <v>2032</v>
      </c>
      <c r="D66" s="34"/>
      <c r="E66" s="34">
        <f t="shared" si="3"/>
        <v>1220.7604506579462</v>
      </c>
      <c r="F66" s="34">
        <f t="shared" si="4"/>
        <v>-3853.6704723647863</v>
      </c>
      <c r="G66" s="35">
        <f t="shared" si="5"/>
        <v>224286.05510484133</v>
      </c>
      <c r="H66" s="35">
        <f t="shared" si="0"/>
        <v>-55959.370748657915</v>
      </c>
      <c r="I66" s="36">
        <f t="shared" si="1"/>
        <v>168326.68435618342</v>
      </c>
      <c r="K66" s="16">
        <f t="shared" si="6"/>
        <v>3853.6704723647863</v>
      </c>
      <c r="L66" s="16">
        <f t="shared" si="7"/>
        <v>2632.9100217068399</v>
      </c>
      <c r="M66" s="16">
        <f t="shared" si="8"/>
        <v>1220.7604506579464</v>
      </c>
      <c r="N66" s="16">
        <f t="shared" si="9"/>
        <v>170302.6833274744</v>
      </c>
      <c r="O66" s="39">
        <f t="shared" si="10"/>
        <v>8.6018171420861336E-2</v>
      </c>
      <c r="P66" s="14">
        <f t="shared" si="11"/>
        <v>90663.225061582634</v>
      </c>
      <c r="Q66" s="40">
        <f t="shared" si="12"/>
        <v>9.425E-2</v>
      </c>
      <c r="R66" s="14">
        <f t="shared" si="13"/>
        <v>712.08408017118029</v>
      </c>
    </row>
    <row r="67" spans="1:18" x14ac:dyDescent="0.3">
      <c r="A67" s="25">
        <v>51</v>
      </c>
      <c r="B67" s="20">
        <v>48487</v>
      </c>
      <c r="C67" s="10">
        <f t="shared" si="2"/>
        <v>2032</v>
      </c>
      <c r="D67" s="34"/>
      <c r="E67" s="34">
        <f t="shared" si="3"/>
        <v>1206.5961324712835</v>
      </c>
      <c r="F67" s="34">
        <f t="shared" si="4"/>
        <v>-3853.6704723647863</v>
      </c>
      <c r="G67" s="35">
        <f t="shared" si="5"/>
        <v>221638.98076494783</v>
      </c>
      <c r="H67" s="35">
        <f t="shared" si="0"/>
        <v>-55298.925700854481</v>
      </c>
      <c r="I67" s="36">
        <f t="shared" si="1"/>
        <v>166340.05506409335</v>
      </c>
      <c r="K67" s="16">
        <f t="shared" si="6"/>
        <v>3853.6704723647863</v>
      </c>
      <c r="L67" s="16">
        <f t="shared" si="7"/>
        <v>2647.0743398935028</v>
      </c>
      <c r="M67" s="16">
        <f t="shared" si="8"/>
        <v>1206.5961324712835</v>
      </c>
      <c r="N67" s="16">
        <f t="shared" si="9"/>
        <v>168326.68435618342</v>
      </c>
      <c r="O67" s="39">
        <f t="shared" si="10"/>
        <v>8.6018171420861322E-2</v>
      </c>
      <c r="P67" s="14">
        <f t="shared" si="11"/>
        <v>89611.271939322527</v>
      </c>
      <c r="Q67" s="40">
        <f t="shared" si="12"/>
        <v>9.425E-2</v>
      </c>
      <c r="R67" s="14">
        <f t="shared" si="13"/>
        <v>703.82186502342904</v>
      </c>
    </row>
    <row r="68" spans="1:18" x14ac:dyDescent="0.3">
      <c r="A68" s="25">
        <v>52</v>
      </c>
      <c r="B68" s="20">
        <v>48518</v>
      </c>
      <c r="C68" s="10">
        <f t="shared" si="2"/>
        <v>2032</v>
      </c>
      <c r="D68" s="34"/>
      <c r="E68" s="34">
        <f t="shared" si="3"/>
        <v>1192.3556142215577</v>
      </c>
      <c r="F68" s="34">
        <f t="shared" si="4"/>
        <v>-3853.6704723647863</v>
      </c>
      <c r="G68" s="35">
        <f t="shared" si="5"/>
        <v>218977.66590680461</v>
      </c>
      <c r="H68" s="35">
        <f t="shared" si="0"/>
        <v>-54634.927643747753</v>
      </c>
      <c r="I68" s="36">
        <f t="shared" si="1"/>
        <v>164342.73826305685</v>
      </c>
      <c r="K68" s="16">
        <f t="shared" si="6"/>
        <v>3853.6704723647863</v>
      </c>
      <c r="L68" s="16">
        <f t="shared" si="7"/>
        <v>2661.3148581432288</v>
      </c>
      <c r="M68" s="16">
        <f t="shared" si="8"/>
        <v>1192.3556142215575</v>
      </c>
      <c r="N68" s="16">
        <f t="shared" si="9"/>
        <v>166340.05506409335</v>
      </c>
      <c r="O68" s="39">
        <f t="shared" si="10"/>
        <v>8.6018171420861309E-2</v>
      </c>
      <c r="P68" s="14">
        <f t="shared" si="11"/>
        <v>88553.659604017434</v>
      </c>
      <c r="Q68" s="40">
        <f t="shared" si="12"/>
        <v>9.425E-2</v>
      </c>
      <c r="R68" s="14">
        <f t="shared" si="13"/>
        <v>695.51520147322026</v>
      </c>
    </row>
    <row r="69" spans="1:18" x14ac:dyDescent="0.3">
      <c r="A69" s="25">
        <v>53</v>
      </c>
      <c r="B69" s="20">
        <v>48548</v>
      </c>
      <c r="C69" s="10">
        <f t="shared" si="2"/>
        <v>2032</v>
      </c>
      <c r="D69" s="34"/>
      <c r="E69" s="34">
        <f t="shared" si="3"/>
        <v>1178.0384859737808</v>
      </c>
      <c r="F69" s="34">
        <f t="shared" si="4"/>
        <v>-3853.6704723647863</v>
      </c>
      <c r="G69" s="35">
        <f t="shared" si="5"/>
        <v>216302.03392041361</v>
      </c>
      <c r="H69" s="35">
        <f t="shared" si="0"/>
        <v>-53967.357463143198</v>
      </c>
      <c r="I69" s="36">
        <f t="shared" si="1"/>
        <v>162334.6764572704</v>
      </c>
      <c r="K69" s="16">
        <f t="shared" si="6"/>
        <v>3853.6704723647863</v>
      </c>
      <c r="L69" s="16">
        <f t="shared" si="7"/>
        <v>2675.6319863910057</v>
      </c>
      <c r="M69" s="16">
        <f t="shared" si="8"/>
        <v>1178.0384859737806</v>
      </c>
      <c r="N69" s="16">
        <f t="shared" si="9"/>
        <v>164342.73826305685</v>
      </c>
      <c r="O69" s="39">
        <f t="shared" si="10"/>
        <v>8.6018171420861309E-2</v>
      </c>
      <c r="P69" s="14">
        <f t="shared" si="11"/>
        <v>87490.357610686828</v>
      </c>
      <c r="Q69" s="40">
        <f t="shared" si="12"/>
        <v>9.425E-2</v>
      </c>
      <c r="R69" s="14">
        <f t="shared" si="13"/>
        <v>687.16385040060277</v>
      </c>
    </row>
    <row r="70" spans="1:18" x14ac:dyDescent="0.3">
      <c r="A70" s="25">
        <v>54</v>
      </c>
      <c r="B70" s="20">
        <v>48579</v>
      </c>
      <c r="C70" s="10">
        <f t="shared" si="2"/>
        <v>2032</v>
      </c>
      <c r="D70" s="34"/>
      <c r="E70" s="34">
        <f t="shared" si="3"/>
        <v>1163.6443355876288</v>
      </c>
      <c r="F70" s="34">
        <f t="shared" si="4"/>
        <v>-3853.6704723647863</v>
      </c>
      <c r="G70" s="35">
        <f t="shared" si="5"/>
        <v>213612.00778363645</v>
      </c>
      <c r="H70" s="35">
        <f t="shared" si="0"/>
        <v>-53296.195942017293</v>
      </c>
      <c r="I70" s="36">
        <f t="shared" si="1"/>
        <v>160315.81184161914</v>
      </c>
      <c r="K70" s="16">
        <f t="shared" si="6"/>
        <v>3853.6704723647863</v>
      </c>
      <c r="L70" s="16">
        <f t="shared" si="7"/>
        <v>2690.0261367771573</v>
      </c>
      <c r="M70" s="16">
        <f t="shared" si="8"/>
        <v>1163.644335587629</v>
      </c>
      <c r="N70" s="16">
        <f t="shared" si="9"/>
        <v>162334.6764572704</v>
      </c>
      <c r="O70" s="39">
        <f t="shared" si="10"/>
        <v>8.6018171420861336E-2</v>
      </c>
      <c r="P70" s="14">
        <f t="shared" si="11"/>
        <v>86421.335350564797</v>
      </c>
      <c r="Q70" s="40">
        <f t="shared" si="12"/>
        <v>9.425E-2</v>
      </c>
      <c r="R70" s="14">
        <f t="shared" si="13"/>
        <v>678.76757139922768</v>
      </c>
    </row>
    <row r="71" spans="1:18" x14ac:dyDescent="0.3">
      <c r="A71" s="25">
        <v>55</v>
      </c>
      <c r="B71" s="20">
        <v>48610</v>
      </c>
      <c r="C71" s="10">
        <f t="shared" si="2"/>
        <v>2033</v>
      </c>
      <c r="D71" s="34"/>
      <c r="E71" s="34">
        <f t="shared" si="3"/>
        <v>1149.1727487055789</v>
      </c>
      <c r="F71" s="34">
        <f t="shared" si="4"/>
        <v>-3853.6704723647863</v>
      </c>
      <c r="G71" s="35">
        <f t="shared" si="5"/>
        <v>210907.51005997724</v>
      </c>
      <c r="H71" s="35">
        <f t="shared" si="0"/>
        <v>-52621.423759964324</v>
      </c>
      <c r="I71" s="36">
        <f t="shared" si="1"/>
        <v>158286.08630001292</v>
      </c>
      <c r="K71" s="16">
        <f t="shared" si="6"/>
        <v>3853.6704723647863</v>
      </c>
      <c r="L71" s="16">
        <f t="shared" si="7"/>
        <v>2704.4977236592076</v>
      </c>
      <c r="M71" s="16">
        <f t="shared" si="8"/>
        <v>1149.1727487055787</v>
      </c>
      <c r="N71" s="16">
        <f t="shared" si="9"/>
        <v>160315.81184161914</v>
      </c>
      <c r="O71" s="39">
        <f t="shared" si="10"/>
        <v>8.6018171420861322E-2</v>
      </c>
      <c r="P71" s="14">
        <f t="shared" si="11"/>
        <v>85346.562050218767</v>
      </c>
      <c r="Q71" s="40">
        <f t="shared" si="12"/>
        <v>9.425E-2</v>
      </c>
      <c r="R71" s="14">
        <f t="shared" si="13"/>
        <v>670.32612276942655</v>
      </c>
    </row>
    <row r="72" spans="1:18" x14ac:dyDescent="0.3">
      <c r="A72" s="25">
        <v>56</v>
      </c>
      <c r="B72" s="20">
        <v>48638</v>
      </c>
      <c r="C72" s="10">
        <f t="shared" si="2"/>
        <v>2033</v>
      </c>
      <c r="D72" s="34"/>
      <c r="E72" s="34">
        <f t="shared" si="3"/>
        <v>1134.6233087409801</v>
      </c>
      <c r="F72" s="34">
        <f t="shared" si="4"/>
        <v>-3853.6704723647863</v>
      </c>
      <c r="G72" s="35">
        <f t="shared" si="5"/>
        <v>208188.46289635345</v>
      </c>
      <c r="H72" s="35">
        <f t="shared" si="0"/>
        <v>-51943.021492640182</v>
      </c>
      <c r="I72" s="36">
        <f t="shared" si="1"/>
        <v>156245.44140371325</v>
      </c>
      <c r="K72" s="16">
        <f t="shared" si="6"/>
        <v>3853.6704723647863</v>
      </c>
      <c r="L72" s="16">
        <f t="shared" si="7"/>
        <v>2719.0471636238062</v>
      </c>
      <c r="M72" s="16">
        <f t="shared" si="8"/>
        <v>1134.6233087409801</v>
      </c>
      <c r="N72" s="16">
        <f t="shared" si="9"/>
        <v>158286.08630001292</v>
      </c>
      <c r="O72" s="39">
        <f t="shared" si="10"/>
        <v>8.6018171420861322E-2</v>
      </c>
      <c r="P72" s="14">
        <f t="shared" si="11"/>
        <v>84266.006770663749</v>
      </c>
      <c r="Q72" s="40">
        <f t="shared" si="12"/>
        <v>9.425E-2</v>
      </c>
      <c r="R72" s="14">
        <f t="shared" si="13"/>
        <v>661.8392615112549</v>
      </c>
    </row>
    <row r="73" spans="1:18" x14ac:dyDescent="0.3">
      <c r="A73" s="25">
        <v>57</v>
      </c>
      <c r="B73" s="20">
        <v>48669</v>
      </c>
      <c r="C73" s="10">
        <f t="shared" si="2"/>
        <v>2033</v>
      </c>
      <c r="D73" s="34"/>
      <c r="E73" s="34">
        <f t="shared" si="3"/>
        <v>1119.9955968660624</v>
      </c>
      <c r="F73" s="34">
        <f t="shared" si="4"/>
        <v>-3853.6704723647863</v>
      </c>
      <c r="G73" s="35">
        <f t="shared" si="5"/>
        <v>205454.78802085473</v>
      </c>
      <c r="H73" s="35">
        <f t="shared" si="0"/>
        <v>-51260.969611203254</v>
      </c>
      <c r="I73" s="36">
        <f t="shared" si="1"/>
        <v>154193.81840965146</v>
      </c>
      <c r="K73" s="16">
        <f t="shared" si="6"/>
        <v>3853.6704723647863</v>
      </c>
      <c r="L73" s="16">
        <f t="shared" si="7"/>
        <v>2733.6748754987238</v>
      </c>
      <c r="M73" s="16">
        <f t="shared" si="8"/>
        <v>1119.9955968660624</v>
      </c>
      <c r="N73" s="16">
        <f t="shared" si="9"/>
        <v>156245.44140371325</v>
      </c>
      <c r="O73" s="39">
        <f t="shared" si="10"/>
        <v>8.6018171420861322E-2</v>
      </c>
      <c r="P73" s="14">
        <f t="shared" si="11"/>
        <v>83179.638406471684</v>
      </c>
      <c r="Q73" s="40">
        <f t="shared" si="12"/>
        <v>9.425E-2</v>
      </c>
      <c r="R73" s="14">
        <f t="shared" si="13"/>
        <v>653.3067433174964</v>
      </c>
    </row>
    <row r="74" spans="1:18" x14ac:dyDescent="0.3">
      <c r="A74" s="25">
        <v>58</v>
      </c>
      <c r="B74" s="20">
        <v>48699</v>
      </c>
      <c r="C74" s="10">
        <f t="shared" si="2"/>
        <v>2033</v>
      </c>
      <c r="D74" s="34"/>
      <c r="E74" s="34">
        <f t="shared" si="3"/>
        <v>1105.2891919998801</v>
      </c>
      <c r="F74" s="34">
        <f t="shared" si="4"/>
        <v>-3853.6704723647863</v>
      </c>
      <c r="G74" s="35">
        <f t="shared" si="5"/>
        <v>202706.40674048982</v>
      </c>
      <c r="H74" s="35">
        <f t="shared" si="0"/>
        <v>-50575.248481752213</v>
      </c>
      <c r="I74" s="36">
        <f t="shared" si="1"/>
        <v>152131.15825873762</v>
      </c>
      <c r="K74" s="16">
        <f t="shared" si="6"/>
        <v>3853.6704723647863</v>
      </c>
      <c r="L74" s="16">
        <f t="shared" si="7"/>
        <v>2748.3812803649062</v>
      </c>
      <c r="M74" s="16">
        <f t="shared" si="8"/>
        <v>1105.2891919998801</v>
      </c>
      <c r="N74" s="16">
        <f t="shared" si="9"/>
        <v>154193.81840965146</v>
      </c>
      <c r="O74" s="39">
        <f t="shared" si="10"/>
        <v>8.6018171420861322E-2</v>
      </c>
      <c r="P74" s="14">
        <f t="shared" si="11"/>
        <v>82087.425684876041</v>
      </c>
      <c r="Q74" s="40">
        <f t="shared" si="12"/>
        <v>9.425E-2</v>
      </c>
      <c r="R74" s="14">
        <f t="shared" si="13"/>
        <v>644.7283225666306</v>
      </c>
    </row>
    <row r="75" spans="1:18" x14ac:dyDescent="0.3">
      <c r="A75" s="25">
        <v>59</v>
      </c>
      <c r="B75" s="20">
        <v>48730</v>
      </c>
      <c r="C75" s="10">
        <f t="shared" si="2"/>
        <v>2033</v>
      </c>
      <c r="D75" s="34"/>
      <c r="E75" s="34">
        <f t="shared" si="3"/>
        <v>1090.5036707961897</v>
      </c>
      <c r="F75" s="34">
        <f t="shared" si="4"/>
        <v>-3853.6704723647863</v>
      </c>
      <c r="G75" s="35">
        <f t="shared" si="5"/>
        <v>199943.23993892124</v>
      </c>
      <c r="H75" s="35">
        <f t="shared" si="0"/>
        <v>-49885.83836476085</v>
      </c>
      <c r="I75" s="36">
        <f t="shared" si="1"/>
        <v>150057.40157416038</v>
      </c>
      <c r="K75" s="16">
        <f t="shared" si="6"/>
        <v>3853.6704723647863</v>
      </c>
      <c r="L75" s="16">
        <f t="shared" si="7"/>
        <v>2763.1668015685964</v>
      </c>
      <c r="M75" s="16">
        <f t="shared" si="8"/>
        <v>1090.5036707961899</v>
      </c>
      <c r="N75" s="16">
        <f t="shared" si="9"/>
        <v>152131.15825873762</v>
      </c>
      <c r="O75" s="39">
        <f t="shared" si="10"/>
        <v>8.601817142086135E-2</v>
      </c>
      <c r="P75" s="14">
        <f t="shared" si="11"/>
        <v>80989.337164871555</v>
      </c>
      <c r="Q75" s="40">
        <f t="shared" si="12"/>
        <v>9.425E-2</v>
      </c>
      <c r="R75" s="14">
        <f t="shared" si="13"/>
        <v>636.10375231576199</v>
      </c>
    </row>
    <row r="76" spans="1:18" x14ac:dyDescent="0.3">
      <c r="A76" s="25">
        <v>60</v>
      </c>
      <c r="B76" s="20">
        <v>48760</v>
      </c>
      <c r="C76" s="10">
        <f t="shared" si="2"/>
        <v>2033</v>
      </c>
      <c r="D76" s="34"/>
      <c r="E76" s="34">
        <f t="shared" si="3"/>
        <v>1075.6386076312629</v>
      </c>
      <c r="F76" s="34">
        <f t="shared" si="4"/>
        <v>-3853.6704723647863</v>
      </c>
      <c r="G76" s="35">
        <f t="shared" si="5"/>
        <v>197165.20807418771</v>
      </c>
      <c r="H76" s="35">
        <f t="shared" si="0"/>
        <v>-49192.719414509833</v>
      </c>
      <c r="I76" s="36">
        <f t="shared" si="1"/>
        <v>147972.48865967788</v>
      </c>
      <c r="J76" s="38"/>
      <c r="K76" s="16">
        <f t="shared" si="6"/>
        <v>3853.6704723647863</v>
      </c>
      <c r="L76" s="16">
        <f t="shared" si="7"/>
        <v>2778.0318647335234</v>
      </c>
      <c r="M76" s="16">
        <f t="shared" si="8"/>
        <v>1075.6386076312629</v>
      </c>
      <c r="N76" s="16">
        <f t="shared" si="9"/>
        <v>150057.40157416038</v>
      </c>
      <c r="O76" s="39">
        <f t="shared" si="10"/>
        <v>8.6018171420861322E-2</v>
      </c>
      <c r="P76" s="14">
        <f t="shared" si="11"/>
        <v>79885.341236309134</v>
      </c>
      <c r="Q76" s="40">
        <f t="shared" si="12"/>
        <v>9.425E-2</v>
      </c>
      <c r="R76" s="14">
        <f t="shared" si="13"/>
        <v>627.4327842935113</v>
      </c>
    </row>
    <row r="77" spans="1:18" x14ac:dyDescent="0.3">
      <c r="A77" s="25">
        <v>61</v>
      </c>
      <c r="B77" s="20">
        <v>48791</v>
      </c>
      <c r="C77" s="10">
        <f t="shared" si="2"/>
        <v>2033</v>
      </c>
      <c r="D77" s="34"/>
      <c r="E77" s="34">
        <f t="shared" si="3"/>
        <v>1060.693574591636</v>
      </c>
      <c r="F77" s="34">
        <f t="shared" si="4"/>
        <v>-3853.6704723647863</v>
      </c>
      <c r="G77" s="35">
        <f t="shared" si="5"/>
        <v>194372.23117641456</v>
      </c>
      <c r="H77" s="35">
        <f t="shared" si="0"/>
        <v>-48495.871678515432</v>
      </c>
      <c r="I77" s="36">
        <f t="shared" si="1"/>
        <v>145876.35949789913</v>
      </c>
      <c r="K77" s="16">
        <f t="shared" si="6"/>
        <v>3853.6704723647863</v>
      </c>
      <c r="L77" s="16">
        <f t="shared" si="7"/>
        <v>2792.9768977731501</v>
      </c>
      <c r="M77" s="16">
        <f t="shared" si="8"/>
        <v>1060.6935745916362</v>
      </c>
      <c r="N77" s="16">
        <f t="shared" si="9"/>
        <v>147972.48865967788</v>
      </c>
      <c r="O77" s="39">
        <f t="shared" si="10"/>
        <v>8.601817142086135E-2</v>
      </c>
      <c r="P77" s="14">
        <f t="shared" si="11"/>
        <v>78775.406118985979</v>
      </c>
      <c r="Q77" s="40">
        <f t="shared" si="12"/>
        <v>9.425E-2</v>
      </c>
      <c r="R77" s="14">
        <f t="shared" si="13"/>
        <v>618.71516889286897</v>
      </c>
    </row>
    <row r="78" spans="1:18" x14ac:dyDescent="0.3">
      <c r="A78" s="25">
        <v>62</v>
      </c>
      <c r="B78" s="20">
        <v>48822</v>
      </c>
      <c r="C78" s="10">
        <f t="shared" si="2"/>
        <v>2033</v>
      </c>
      <c r="D78" s="34"/>
      <c r="E78" s="34">
        <f t="shared" si="3"/>
        <v>1045.6681414617899</v>
      </c>
      <c r="F78" s="34">
        <f t="shared" si="4"/>
        <v>-3853.6704723647863</v>
      </c>
      <c r="G78" s="35">
        <f t="shared" si="5"/>
        <v>191564.22884551156</v>
      </c>
      <c r="H78" s="35">
        <f t="shared" si="0"/>
        <v>-47795.275096955134</v>
      </c>
      <c r="I78" s="36">
        <f t="shared" si="1"/>
        <v>143768.95374855644</v>
      </c>
      <c r="K78" s="16">
        <f t="shared" si="6"/>
        <v>3853.6704723647863</v>
      </c>
      <c r="L78" s="16">
        <f t="shared" si="7"/>
        <v>2808.0023309029966</v>
      </c>
      <c r="M78" s="16">
        <f t="shared" si="8"/>
        <v>1045.6681414617897</v>
      </c>
      <c r="N78" s="16">
        <f t="shared" si="9"/>
        <v>145876.35949789913</v>
      </c>
      <c r="O78" s="39">
        <f t="shared" si="10"/>
        <v>8.6018171420861309E-2</v>
      </c>
      <c r="P78" s="14">
        <f t="shared" si="11"/>
        <v>77659.499861730699</v>
      </c>
      <c r="Q78" s="40">
        <f t="shared" si="12"/>
        <v>9.425E-2</v>
      </c>
      <c r="R78" s="14">
        <f t="shared" si="13"/>
        <v>609.95065516400985</v>
      </c>
    </row>
    <row r="79" spans="1:18" x14ac:dyDescent="0.3">
      <c r="A79" s="25">
        <v>63</v>
      </c>
      <c r="B79" s="20">
        <v>48852</v>
      </c>
      <c r="C79" s="10">
        <f t="shared" si="2"/>
        <v>2033</v>
      </c>
      <c r="D79" s="34"/>
      <c r="E79" s="34">
        <f t="shared" si="3"/>
        <v>1030.5618757117677</v>
      </c>
      <c r="F79" s="34">
        <f t="shared" si="4"/>
        <v>-3853.6704723647863</v>
      </c>
      <c r="G79" s="35">
        <f t="shared" si="5"/>
        <v>188741.12024885855</v>
      </c>
      <c r="H79" s="35">
        <f t="shared" si="0"/>
        <v>-47090.90950209021</v>
      </c>
      <c r="I79" s="36">
        <f t="shared" si="1"/>
        <v>141650.21074676834</v>
      </c>
      <c r="K79" s="16">
        <f t="shared" si="6"/>
        <v>3853.6704723647863</v>
      </c>
      <c r="L79" s="16">
        <f t="shared" si="7"/>
        <v>2823.1085966530186</v>
      </c>
      <c r="M79" s="16">
        <f t="shared" si="8"/>
        <v>1030.5618757117677</v>
      </c>
      <c r="N79" s="16">
        <f t="shared" si="9"/>
        <v>143768.95374855644</v>
      </c>
      <c r="O79" s="39">
        <f t="shared" si="10"/>
        <v>8.6018171420861336E-2</v>
      </c>
      <c r="P79" s="14">
        <f t="shared" si="11"/>
        <v>76537.590341483548</v>
      </c>
      <c r="Q79" s="40">
        <f t="shared" si="12"/>
        <v>9.425E-2</v>
      </c>
      <c r="R79" s="14">
        <f t="shared" si="13"/>
        <v>601.13899080706869</v>
      </c>
    </row>
    <row r="80" spans="1:18" x14ac:dyDescent="0.3">
      <c r="A80" s="25">
        <v>64</v>
      </c>
      <c r="B80" s="20">
        <v>48883</v>
      </c>
      <c r="C80" s="10">
        <f t="shared" si="2"/>
        <v>2033</v>
      </c>
      <c r="D80" s="34"/>
      <c r="E80" s="34">
        <f t="shared" si="3"/>
        <v>1015.374342484721</v>
      </c>
      <c r="F80" s="34">
        <f t="shared" si="4"/>
        <v>-3853.6704723647863</v>
      </c>
      <c r="G80" s="35">
        <f t="shared" si="5"/>
        <v>185902.82411897849</v>
      </c>
      <c r="H80" s="35">
        <f t="shared" ref="H80:H136" si="14">-G80*$E$7</f>
        <v>-46382.754617685132</v>
      </c>
      <c r="I80" s="36">
        <f t="shared" ref="I80:I136" si="15">G80+H80</f>
        <v>139520.06950129336</v>
      </c>
      <c r="K80" s="16">
        <f t="shared" si="6"/>
        <v>3853.6704723647863</v>
      </c>
      <c r="L80" s="16">
        <f t="shared" si="7"/>
        <v>2838.2961298800656</v>
      </c>
      <c r="M80" s="16">
        <f t="shared" si="8"/>
        <v>1015.3743424847207</v>
      </c>
      <c r="N80" s="16">
        <f t="shared" si="9"/>
        <v>141650.21074676834</v>
      </c>
      <c r="O80" s="39">
        <f t="shared" si="10"/>
        <v>8.6018171420861309E-2</v>
      </c>
      <c r="P80" s="14">
        <f t="shared" si="11"/>
        <v>75409.645262371705</v>
      </c>
      <c r="Q80" s="40">
        <f t="shared" si="12"/>
        <v>9.425E-2</v>
      </c>
      <c r="R80" s="14">
        <f t="shared" si="13"/>
        <v>592.2799221648778</v>
      </c>
    </row>
    <row r="81" spans="1:18" x14ac:dyDescent="0.3">
      <c r="A81" s="25">
        <v>65</v>
      </c>
      <c r="B81" s="20">
        <v>48913</v>
      </c>
      <c r="C81" s="10">
        <f t="shared" ref="C81:C136" si="16">YEAR(B81)</f>
        <v>2033</v>
      </c>
      <c r="D81" s="34"/>
      <c r="E81" s="34">
        <f t="shared" si="3"/>
        <v>1000.1051045843949</v>
      </c>
      <c r="F81" s="34">
        <f t="shared" si="4"/>
        <v>-3853.6704723647863</v>
      </c>
      <c r="G81" s="35">
        <f t="shared" si="5"/>
        <v>183049.2587511981</v>
      </c>
      <c r="H81" s="35">
        <f t="shared" si="14"/>
        <v>-45670.790058423925</v>
      </c>
      <c r="I81" s="36">
        <f t="shared" si="15"/>
        <v>137378.46869277419</v>
      </c>
      <c r="K81" s="16">
        <f t="shared" si="6"/>
        <v>3853.6704723647863</v>
      </c>
      <c r="L81" s="16">
        <f t="shared" si="7"/>
        <v>2853.5653677803912</v>
      </c>
      <c r="M81" s="16">
        <f t="shared" si="8"/>
        <v>1000.1051045843951</v>
      </c>
      <c r="N81" s="16">
        <f t="shared" si="9"/>
        <v>139520.06950129336</v>
      </c>
      <c r="O81" s="39">
        <f t="shared" si="10"/>
        <v>8.601817142086135E-2</v>
      </c>
      <c r="P81" s="14">
        <f t="shared" si="11"/>
        <v>74275.632154779625</v>
      </c>
      <c r="Q81" s="40">
        <f t="shared" si="12"/>
        <v>9.425E-2</v>
      </c>
      <c r="R81" s="14">
        <f t="shared" si="13"/>
        <v>583.37319421566497</v>
      </c>
    </row>
    <row r="82" spans="1:18" x14ac:dyDescent="0.3">
      <c r="A82" s="25">
        <v>66</v>
      </c>
      <c r="B82" s="20">
        <v>48944</v>
      </c>
      <c r="C82" s="10">
        <f t="shared" si="16"/>
        <v>2033</v>
      </c>
      <c r="D82" s="34"/>
      <c r="E82" s="34">
        <f t="shared" ref="E82:E136" si="17">I81*$E$2</f>
        <v>984.75372246254005</v>
      </c>
      <c r="F82" s="34">
        <f t="shared" ref="F82:F136" si="18">-$E$5</f>
        <v>-3853.6704723647863</v>
      </c>
      <c r="G82" s="35">
        <f t="shared" ref="G82:G136" si="19">G81+D82+E82+F82</f>
        <v>180180.34200129585</v>
      </c>
      <c r="H82" s="35">
        <f t="shared" si="14"/>
        <v>-44954.995329323312</v>
      </c>
      <c r="I82" s="36">
        <f t="shared" si="15"/>
        <v>135225.34667197254</v>
      </c>
      <c r="K82" s="16">
        <f t="shared" ref="K82:K136" si="20">-F82</f>
        <v>3853.6704723647863</v>
      </c>
      <c r="L82" s="16">
        <f t="shared" ref="L82:L136" si="21">K82-E82</f>
        <v>2868.916749902246</v>
      </c>
      <c r="M82" s="16">
        <f t="shared" ref="M82:M136" si="22">K82-L82</f>
        <v>984.75372246254028</v>
      </c>
      <c r="N82" s="16">
        <f t="shared" ref="N82:N136" si="23">I81</f>
        <v>137378.46869277419</v>
      </c>
      <c r="O82" s="39">
        <f t="shared" ref="O82:O136" si="24">M82/N82*12</f>
        <v>8.601817142086135E-2</v>
      </c>
      <c r="P82" s="14">
        <f t="shared" ref="P82:P136" si="25">N82*$E$4</f>
        <v>73135.518374414329</v>
      </c>
      <c r="Q82" s="40">
        <f t="shared" ref="Q82:Q136" si="26">$E$3</f>
        <v>9.425E-2</v>
      </c>
      <c r="R82" s="14">
        <f t="shared" ref="R82:R136" si="27">P82*Q82/12</f>
        <v>574.41855056571251</v>
      </c>
    </row>
    <row r="83" spans="1:18" x14ac:dyDescent="0.3">
      <c r="A83" s="25">
        <v>67</v>
      </c>
      <c r="B83" s="20">
        <v>48975</v>
      </c>
      <c r="C83" s="10">
        <f t="shared" si="16"/>
        <v>2034</v>
      </c>
      <c r="D83" s="34"/>
      <c r="E83" s="34">
        <f t="shared" si="17"/>
        <v>969.31975420626111</v>
      </c>
      <c r="F83" s="34">
        <f t="shared" si="18"/>
        <v>-3853.6704723647863</v>
      </c>
      <c r="G83" s="35">
        <f t="shared" si="19"/>
        <v>177295.99128313732</v>
      </c>
      <c r="H83" s="35">
        <f t="shared" si="14"/>
        <v>-44235.349825142759</v>
      </c>
      <c r="I83" s="36">
        <f t="shared" si="15"/>
        <v>133060.64145799456</v>
      </c>
      <c r="K83" s="16">
        <f t="shared" si="20"/>
        <v>3853.6704723647863</v>
      </c>
      <c r="L83" s="16">
        <f t="shared" si="21"/>
        <v>2884.3507181585251</v>
      </c>
      <c r="M83" s="16">
        <f t="shared" si="22"/>
        <v>969.31975420626122</v>
      </c>
      <c r="N83" s="16">
        <f t="shared" si="23"/>
        <v>135225.34667197254</v>
      </c>
      <c r="O83" s="39">
        <f t="shared" si="24"/>
        <v>8.6018171420861336E-2</v>
      </c>
      <c r="P83" s="14">
        <f t="shared" si="25"/>
        <v>71989.271101365652</v>
      </c>
      <c r="Q83" s="40">
        <f t="shared" si="26"/>
        <v>9.425E-2</v>
      </c>
      <c r="R83" s="14">
        <f t="shared" si="27"/>
        <v>565.41573344197604</v>
      </c>
    </row>
    <row r="84" spans="1:18" x14ac:dyDescent="0.3">
      <c r="A84" s="25">
        <v>68</v>
      </c>
      <c r="B84" s="20">
        <v>49003</v>
      </c>
      <c r="C84" s="10">
        <f t="shared" si="16"/>
        <v>2034</v>
      </c>
      <c r="D84" s="34"/>
      <c r="E84" s="34">
        <f t="shared" si="17"/>
        <v>953.8027555252952</v>
      </c>
      <c r="F84" s="34">
        <f t="shared" si="18"/>
        <v>-3853.6704723647863</v>
      </c>
      <c r="G84" s="35">
        <f t="shared" si="19"/>
        <v>174396.12356629784</v>
      </c>
      <c r="H84" s="35">
        <f t="shared" si="14"/>
        <v>-43511.83282979131</v>
      </c>
      <c r="I84" s="36">
        <f t="shared" si="15"/>
        <v>130884.29073650653</v>
      </c>
      <c r="K84" s="16">
        <f t="shared" si="20"/>
        <v>3853.6704723647863</v>
      </c>
      <c r="L84" s="16">
        <f t="shared" si="21"/>
        <v>2899.8677168394911</v>
      </c>
      <c r="M84" s="16">
        <f t="shared" si="22"/>
        <v>953.8027555252952</v>
      </c>
      <c r="N84" s="16">
        <f t="shared" si="23"/>
        <v>133060.64145799456</v>
      </c>
      <c r="O84" s="39">
        <f t="shared" si="24"/>
        <v>8.6018171420861322E-2</v>
      </c>
      <c r="P84" s="14">
        <f t="shared" si="25"/>
        <v>70836.857339161565</v>
      </c>
      <c r="Q84" s="40">
        <f t="shared" si="26"/>
        <v>9.425E-2</v>
      </c>
      <c r="R84" s="14">
        <f t="shared" si="27"/>
        <v>556.36448368466483</v>
      </c>
    </row>
    <row r="85" spans="1:18" ht="14.4" customHeight="1" outlineLevel="1" x14ac:dyDescent="0.3">
      <c r="A85" s="25">
        <v>69</v>
      </c>
      <c r="B85" s="20">
        <v>49034</v>
      </c>
      <c r="C85" s="10">
        <f t="shared" si="16"/>
        <v>2034</v>
      </c>
      <c r="D85" s="34"/>
      <c r="E85" s="34">
        <f t="shared" si="17"/>
        <v>938.2022797392226</v>
      </c>
      <c r="F85" s="34">
        <f t="shared" si="18"/>
        <v>-3853.6704723647863</v>
      </c>
      <c r="G85" s="35">
        <f t="shared" si="19"/>
        <v>171480.65537367229</v>
      </c>
      <c r="H85" s="35">
        <f t="shared" si="14"/>
        <v>-42784.423515731236</v>
      </c>
      <c r="I85" s="36">
        <f t="shared" si="15"/>
        <v>128696.23185794105</v>
      </c>
      <c r="K85" s="16">
        <f t="shared" si="20"/>
        <v>3853.6704723647863</v>
      </c>
      <c r="L85" s="16">
        <f t="shared" si="21"/>
        <v>2915.4681926255635</v>
      </c>
      <c r="M85" s="16">
        <f t="shared" si="22"/>
        <v>938.20227973922283</v>
      </c>
      <c r="N85" s="16">
        <f t="shared" si="23"/>
        <v>130884.29073650653</v>
      </c>
      <c r="O85" s="39">
        <f t="shared" si="24"/>
        <v>8.601817142086135E-2</v>
      </c>
      <c r="P85" s="14">
        <f t="shared" si="25"/>
        <v>69678.243913818224</v>
      </c>
      <c r="Q85" s="40">
        <f t="shared" si="26"/>
        <v>9.425E-2</v>
      </c>
      <c r="R85" s="14">
        <f t="shared" si="27"/>
        <v>547.26454073978061</v>
      </c>
    </row>
    <row r="86" spans="1:18" ht="14.4" customHeight="1" outlineLevel="1" x14ac:dyDescent="0.3">
      <c r="A86" s="25">
        <v>70</v>
      </c>
      <c r="B86" s="20">
        <v>49064</v>
      </c>
      <c r="C86" s="10">
        <f t="shared" si="16"/>
        <v>2034</v>
      </c>
      <c r="D86" s="34"/>
      <c r="E86" s="34">
        <f t="shared" si="17"/>
        <v>922.51787776460731</v>
      </c>
      <c r="F86" s="34">
        <f t="shared" si="18"/>
        <v>-3853.6704723647863</v>
      </c>
      <c r="G86" s="35">
        <f t="shared" si="19"/>
        <v>168549.50277907212</v>
      </c>
      <c r="H86" s="35">
        <f t="shared" si="14"/>
        <v>-42053.100943378493</v>
      </c>
      <c r="I86" s="36">
        <f t="shared" si="15"/>
        <v>126496.40183569363</v>
      </c>
      <c r="K86" s="16">
        <f t="shared" si="20"/>
        <v>3853.6704723647863</v>
      </c>
      <c r="L86" s="16">
        <f t="shared" si="21"/>
        <v>2931.1525946001789</v>
      </c>
      <c r="M86" s="16">
        <f t="shared" si="22"/>
        <v>922.51787776460742</v>
      </c>
      <c r="N86" s="16">
        <f t="shared" si="23"/>
        <v>128696.23185794105</v>
      </c>
      <c r="O86" s="39">
        <f t="shared" si="24"/>
        <v>8.6018171420861336E-2</v>
      </c>
      <c r="P86" s="14">
        <f t="shared" si="25"/>
        <v>68513.397472885059</v>
      </c>
      <c r="Q86" s="40">
        <f t="shared" si="26"/>
        <v>9.425E-2</v>
      </c>
      <c r="R86" s="14">
        <f t="shared" si="27"/>
        <v>538.11564265161803</v>
      </c>
    </row>
    <row r="87" spans="1:18" ht="14.4" customHeight="1" outlineLevel="1" x14ac:dyDescent="0.3">
      <c r="A87" s="25">
        <v>71</v>
      </c>
      <c r="B87" s="20">
        <v>49095</v>
      </c>
      <c r="C87" s="10">
        <f t="shared" si="16"/>
        <v>2034</v>
      </c>
      <c r="D87" s="34"/>
      <c r="E87" s="34">
        <f t="shared" si="17"/>
        <v>906.749098102071</v>
      </c>
      <c r="F87" s="34">
        <f t="shared" si="18"/>
        <v>-3853.6704723647863</v>
      </c>
      <c r="G87" s="35">
        <f t="shared" si="19"/>
        <v>165602.5814048094</v>
      </c>
      <c r="H87" s="35">
        <f t="shared" si="14"/>
        <v>-41317.844060499949</v>
      </c>
      <c r="I87" s="36">
        <f t="shared" si="15"/>
        <v>124284.73734430945</v>
      </c>
      <c r="K87" s="16">
        <f t="shared" si="20"/>
        <v>3853.6704723647863</v>
      </c>
      <c r="L87" s="16">
        <f t="shared" si="21"/>
        <v>2946.9213742627153</v>
      </c>
      <c r="M87" s="16">
        <f t="shared" si="22"/>
        <v>906.749098102071</v>
      </c>
      <c r="N87" s="16">
        <f t="shared" si="23"/>
        <v>126496.40183569363</v>
      </c>
      <c r="O87" s="39">
        <f t="shared" si="24"/>
        <v>8.6018171420861322E-2</v>
      </c>
      <c r="P87" s="14">
        <f t="shared" si="25"/>
        <v>67342.28448448467</v>
      </c>
      <c r="Q87" s="40">
        <f t="shared" si="26"/>
        <v>9.425E-2</v>
      </c>
      <c r="R87" s="14">
        <f t="shared" si="27"/>
        <v>528.91752605522333</v>
      </c>
    </row>
    <row r="88" spans="1:18" ht="14.4" customHeight="1" outlineLevel="1" x14ac:dyDescent="0.3">
      <c r="A88" s="25">
        <v>72</v>
      </c>
      <c r="B88" s="20">
        <v>49125</v>
      </c>
      <c r="C88" s="10">
        <f t="shared" si="16"/>
        <v>2034</v>
      </c>
      <c r="D88" s="34"/>
      <c r="E88" s="34">
        <f t="shared" si="17"/>
        <v>890.89548682329462</v>
      </c>
      <c r="F88" s="34">
        <f t="shared" si="18"/>
        <v>-3853.6704723647863</v>
      </c>
      <c r="G88" s="35">
        <f t="shared" si="19"/>
        <v>162639.8064192679</v>
      </c>
      <c r="H88" s="35">
        <f t="shared" si="14"/>
        <v>-40578.631701607344</v>
      </c>
      <c r="I88" s="36">
        <f t="shared" si="15"/>
        <v>122061.17471766056</v>
      </c>
      <c r="J88" s="38"/>
      <c r="K88" s="16">
        <f t="shared" si="20"/>
        <v>3853.6704723647863</v>
      </c>
      <c r="L88" s="16">
        <f t="shared" si="21"/>
        <v>2962.7749855414918</v>
      </c>
      <c r="M88" s="16">
        <f t="shared" si="22"/>
        <v>890.8954868232945</v>
      </c>
      <c r="N88" s="16">
        <f t="shared" si="23"/>
        <v>124284.73734430945</v>
      </c>
      <c r="O88" s="39">
        <f t="shared" si="24"/>
        <v>8.6018171420861322E-2</v>
      </c>
      <c r="P88" s="14">
        <f t="shared" si="25"/>
        <v>66164.871236347521</v>
      </c>
      <c r="Q88" s="40">
        <f t="shared" si="26"/>
        <v>9.425E-2</v>
      </c>
      <c r="R88" s="14">
        <f t="shared" si="27"/>
        <v>519.66992616881282</v>
      </c>
    </row>
    <row r="89" spans="1:18" ht="14.4" customHeight="1" outlineLevel="1" x14ac:dyDescent="0.3">
      <c r="A89" s="25">
        <v>73</v>
      </c>
      <c r="B89" s="20">
        <v>49156</v>
      </c>
      <c r="C89" s="10">
        <f t="shared" si="16"/>
        <v>2034</v>
      </c>
      <c r="D89" s="34"/>
      <c r="E89" s="34">
        <f t="shared" si="17"/>
        <v>874.9565875579525</v>
      </c>
      <c r="F89" s="34">
        <f t="shared" si="18"/>
        <v>-3853.6704723647863</v>
      </c>
      <c r="G89" s="35">
        <f t="shared" si="19"/>
        <v>159661.09253446106</v>
      </c>
      <c r="H89" s="35">
        <f t="shared" si="14"/>
        <v>-39835.442587348036</v>
      </c>
      <c r="I89" s="36">
        <f t="shared" si="15"/>
        <v>119825.64994711302</v>
      </c>
      <c r="K89" s="16">
        <f t="shared" si="20"/>
        <v>3853.6704723647863</v>
      </c>
      <c r="L89" s="16">
        <f t="shared" si="21"/>
        <v>2978.7138848068339</v>
      </c>
      <c r="M89" s="16">
        <f t="shared" si="22"/>
        <v>874.95658755795239</v>
      </c>
      <c r="N89" s="16">
        <f t="shared" si="23"/>
        <v>122061.17471766056</v>
      </c>
      <c r="O89" s="39">
        <f t="shared" si="24"/>
        <v>8.6018171420861322E-2</v>
      </c>
      <c r="P89" s="14">
        <f t="shared" si="25"/>
        <v>64981.123834841543</v>
      </c>
      <c r="Q89" s="40">
        <f t="shared" si="26"/>
        <v>9.425E-2</v>
      </c>
      <c r="R89" s="14">
        <f t="shared" si="27"/>
        <v>510.37257678615128</v>
      </c>
    </row>
    <row r="90" spans="1:18" ht="14.4" customHeight="1" outlineLevel="1" x14ac:dyDescent="0.3">
      <c r="A90" s="25">
        <v>74</v>
      </c>
      <c r="B90" s="20">
        <v>49187</v>
      </c>
      <c r="C90" s="10">
        <f t="shared" si="16"/>
        <v>2034</v>
      </c>
      <c r="D90" s="34"/>
      <c r="E90" s="34">
        <f t="shared" si="17"/>
        <v>858.93194148057421</v>
      </c>
      <c r="F90" s="34">
        <f t="shared" si="18"/>
        <v>-3853.6704723647863</v>
      </c>
      <c r="G90" s="35">
        <f t="shared" si="19"/>
        <v>156666.35400357685</v>
      </c>
      <c r="H90" s="35">
        <f t="shared" si="14"/>
        <v>-39088.255323892423</v>
      </c>
      <c r="I90" s="36">
        <f t="shared" si="15"/>
        <v>117578.09867968442</v>
      </c>
      <c r="K90" s="16">
        <f t="shared" si="20"/>
        <v>3853.6704723647863</v>
      </c>
      <c r="L90" s="16">
        <f t="shared" si="21"/>
        <v>2994.7385308842122</v>
      </c>
      <c r="M90" s="16">
        <f t="shared" si="22"/>
        <v>858.9319414805741</v>
      </c>
      <c r="N90" s="16">
        <f t="shared" si="23"/>
        <v>119825.64994711302</v>
      </c>
      <c r="O90" s="39">
        <f t="shared" si="24"/>
        <v>8.6018171420861322E-2</v>
      </c>
      <c r="P90" s="14">
        <f t="shared" si="25"/>
        <v>63791.008203996425</v>
      </c>
      <c r="Q90" s="40">
        <f t="shared" si="26"/>
        <v>9.425E-2</v>
      </c>
      <c r="R90" s="14">
        <f t="shared" si="27"/>
        <v>501.02521026888854</v>
      </c>
    </row>
    <row r="91" spans="1:18" ht="14.4" customHeight="1" outlineLevel="1" x14ac:dyDescent="0.3">
      <c r="A91" s="25">
        <v>75</v>
      </c>
      <c r="B91" s="20">
        <v>49217</v>
      </c>
      <c r="C91" s="10">
        <f t="shared" si="16"/>
        <v>2034</v>
      </c>
      <c r="D91" s="34"/>
      <c r="E91" s="34">
        <f t="shared" si="17"/>
        <v>842.82108729733693</v>
      </c>
      <c r="F91" s="34">
        <f t="shared" si="18"/>
        <v>-3853.6704723647863</v>
      </c>
      <c r="G91" s="35">
        <f t="shared" si="19"/>
        <v>153655.50461850941</v>
      </c>
      <c r="H91" s="35">
        <f t="shared" si="14"/>
        <v>-38337.048402318098</v>
      </c>
      <c r="I91" s="36">
        <f t="shared" si="15"/>
        <v>115318.45621619132</v>
      </c>
      <c r="K91" s="16">
        <f t="shared" si="20"/>
        <v>3853.6704723647863</v>
      </c>
      <c r="L91" s="16">
        <f t="shared" si="21"/>
        <v>3010.8493850674495</v>
      </c>
      <c r="M91" s="16">
        <f t="shared" si="22"/>
        <v>842.82108729733682</v>
      </c>
      <c r="N91" s="16">
        <f t="shared" si="23"/>
        <v>117578.09867968442</v>
      </c>
      <c r="O91" s="39">
        <f t="shared" si="24"/>
        <v>8.6018171420861322E-2</v>
      </c>
      <c r="P91" s="14">
        <f t="shared" si="25"/>
        <v>62594.490084522666</v>
      </c>
      <c r="Q91" s="40">
        <f t="shared" si="26"/>
        <v>9.425E-2</v>
      </c>
      <c r="R91" s="14">
        <f t="shared" si="27"/>
        <v>491.62755753885511</v>
      </c>
    </row>
    <row r="92" spans="1:18" ht="14.4" customHeight="1" outlineLevel="1" x14ac:dyDescent="0.3">
      <c r="A92" s="25">
        <v>76</v>
      </c>
      <c r="B92" s="20">
        <v>49248</v>
      </c>
      <c r="C92" s="10">
        <f t="shared" si="16"/>
        <v>2034</v>
      </c>
      <c r="D92" s="34"/>
      <c r="E92" s="34">
        <f t="shared" si="17"/>
        <v>826.62356123278641</v>
      </c>
      <c r="F92" s="34">
        <f t="shared" si="18"/>
        <v>-3853.6704723647863</v>
      </c>
      <c r="G92" s="35">
        <f t="shared" si="19"/>
        <v>150628.45770737741</v>
      </c>
      <c r="H92" s="35">
        <f t="shared" si="14"/>
        <v>-37581.800197990662</v>
      </c>
      <c r="I92" s="36">
        <f t="shared" si="15"/>
        <v>113046.65750938674</v>
      </c>
      <c r="K92" s="16">
        <f t="shared" si="20"/>
        <v>3853.6704723647863</v>
      </c>
      <c r="L92" s="16">
        <f t="shared" si="21"/>
        <v>3027.0469111319999</v>
      </c>
      <c r="M92" s="16">
        <f t="shared" si="22"/>
        <v>826.62356123278641</v>
      </c>
      <c r="N92" s="16">
        <f t="shared" si="23"/>
        <v>115318.45621619132</v>
      </c>
      <c r="O92" s="39">
        <f t="shared" si="24"/>
        <v>8.6018171420861336E-2</v>
      </c>
      <c r="P92" s="14">
        <f t="shared" si="25"/>
        <v>61391.535032825406</v>
      </c>
      <c r="Q92" s="40">
        <f t="shared" si="26"/>
        <v>9.425E-2</v>
      </c>
      <c r="R92" s="14">
        <f t="shared" si="27"/>
        <v>482.17934807031617</v>
      </c>
    </row>
    <row r="93" spans="1:18" ht="14.4" customHeight="1" outlineLevel="1" x14ac:dyDescent="0.3">
      <c r="A93" s="25">
        <v>77</v>
      </c>
      <c r="B93" s="20">
        <v>49278</v>
      </c>
      <c r="C93" s="10">
        <f t="shared" si="16"/>
        <v>2034</v>
      </c>
      <c r="D93" s="34"/>
      <c r="E93" s="34">
        <f t="shared" si="17"/>
        <v>810.33889701648582</v>
      </c>
      <c r="F93" s="34">
        <f t="shared" si="18"/>
        <v>-3853.6704723647863</v>
      </c>
      <c r="G93" s="35">
        <f t="shared" si="19"/>
        <v>147585.12613202911</v>
      </c>
      <c r="H93" s="35">
        <f t="shared" si="14"/>
        <v>-36822.48896994126</v>
      </c>
      <c r="I93" s="36">
        <f t="shared" si="15"/>
        <v>110762.63716208785</v>
      </c>
      <c r="K93" s="16">
        <f t="shared" si="20"/>
        <v>3853.6704723647863</v>
      </c>
      <c r="L93" s="16">
        <f t="shared" si="21"/>
        <v>3043.3315753483002</v>
      </c>
      <c r="M93" s="16">
        <f t="shared" si="22"/>
        <v>810.33889701648604</v>
      </c>
      <c r="N93" s="16">
        <f t="shared" si="23"/>
        <v>113046.65750938674</v>
      </c>
      <c r="O93" s="39">
        <f t="shared" si="24"/>
        <v>8.601817142086135E-2</v>
      </c>
      <c r="P93" s="14">
        <f t="shared" si="25"/>
        <v>60182.108420012853</v>
      </c>
      <c r="Q93" s="40">
        <f t="shared" si="26"/>
        <v>9.425E-2</v>
      </c>
      <c r="R93" s="14">
        <f t="shared" si="27"/>
        <v>472.6803098821843</v>
      </c>
    </row>
    <row r="94" spans="1:18" ht="14.4" customHeight="1" outlineLevel="1" x14ac:dyDescent="0.3">
      <c r="A94" s="25">
        <v>78</v>
      </c>
      <c r="B94" s="20">
        <v>49309</v>
      </c>
      <c r="C94" s="10">
        <f t="shared" si="16"/>
        <v>2034</v>
      </c>
      <c r="D94" s="34"/>
      <c r="E94" s="34">
        <f t="shared" si="17"/>
        <v>793.96662586959485</v>
      </c>
      <c r="F94" s="34">
        <f t="shared" si="18"/>
        <v>-3853.6704723647863</v>
      </c>
      <c r="G94" s="35">
        <f t="shared" si="19"/>
        <v>144525.42228553392</v>
      </c>
      <c r="H94" s="35">
        <f t="shared" si="14"/>
        <v>-36059.092860240715</v>
      </c>
      <c r="I94" s="36">
        <f t="shared" si="15"/>
        <v>108466.3294252932</v>
      </c>
      <c r="K94" s="16">
        <f t="shared" si="20"/>
        <v>3853.6704723647863</v>
      </c>
      <c r="L94" s="16">
        <f t="shared" si="21"/>
        <v>3059.7038464951916</v>
      </c>
      <c r="M94" s="16">
        <f t="shared" si="22"/>
        <v>793.96662586959474</v>
      </c>
      <c r="N94" s="16">
        <f t="shared" si="23"/>
        <v>110762.63716208785</v>
      </c>
      <c r="O94" s="39">
        <f t="shared" si="24"/>
        <v>8.6018171420861322E-2</v>
      </c>
      <c r="P94" s="14">
        <f t="shared" si="25"/>
        <v>58966.175430899544</v>
      </c>
      <c r="Q94" s="40">
        <f t="shared" si="26"/>
        <v>9.425E-2</v>
      </c>
      <c r="R94" s="14">
        <f t="shared" si="27"/>
        <v>463.13016953019019</v>
      </c>
    </row>
    <row r="95" spans="1:18" ht="14.4" customHeight="1" outlineLevel="1" x14ac:dyDescent="0.3">
      <c r="A95" s="25">
        <v>79</v>
      </c>
      <c r="B95" s="20">
        <v>49340</v>
      </c>
      <c r="C95" s="10">
        <f t="shared" si="16"/>
        <v>2035</v>
      </c>
      <c r="D95" s="34"/>
      <c r="E95" s="34">
        <f t="shared" si="17"/>
        <v>777.5062764913738</v>
      </c>
      <c r="F95" s="34">
        <f t="shared" si="18"/>
        <v>-3853.6704723647863</v>
      </c>
      <c r="G95" s="35">
        <f t="shared" si="19"/>
        <v>141449.25808966049</v>
      </c>
      <c r="H95" s="35">
        <f t="shared" si="14"/>
        <v>-35291.589893370292</v>
      </c>
      <c r="I95" s="36">
        <f t="shared" si="15"/>
        <v>106157.66819629021</v>
      </c>
      <c r="K95" s="16">
        <f t="shared" si="20"/>
        <v>3853.6704723647863</v>
      </c>
      <c r="L95" s="16">
        <f t="shared" si="21"/>
        <v>3076.1641958734126</v>
      </c>
      <c r="M95" s="16">
        <f t="shared" si="22"/>
        <v>777.50627649137368</v>
      </c>
      <c r="N95" s="16">
        <f t="shared" si="23"/>
        <v>108466.3294252932</v>
      </c>
      <c r="O95" s="39">
        <f t="shared" si="24"/>
        <v>8.6018171420861322E-2</v>
      </c>
      <c r="P95" s="14">
        <f t="shared" si="25"/>
        <v>57743.701063004009</v>
      </c>
      <c r="Q95" s="40">
        <f t="shared" si="26"/>
        <v>9.425E-2</v>
      </c>
      <c r="R95" s="14">
        <f t="shared" si="27"/>
        <v>453.52865209901069</v>
      </c>
    </row>
    <row r="96" spans="1:18" ht="14.4" customHeight="1" outlineLevel="1" x14ac:dyDescent="0.3">
      <c r="A96" s="25">
        <v>80</v>
      </c>
      <c r="B96" s="20">
        <v>49368</v>
      </c>
      <c r="C96" s="10">
        <f t="shared" si="16"/>
        <v>2035</v>
      </c>
      <c r="D96" s="34"/>
      <c r="E96" s="34">
        <f t="shared" si="17"/>
        <v>760.95737504561748</v>
      </c>
      <c r="F96" s="34">
        <f t="shared" si="18"/>
        <v>-3853.6704723647863</v>
      </c>
      <c r="G96" s="35">
        <f t="shared" si="19"/>
        <v>138356.54499234131</v>
      </c>
      <c r="H96" s="35">
        <f t="shared" si="14"/>
        <v>-34519.957975589154</v>
      </c>
      <c r="I96" s="36">
        <f t="shared" si="15"/>
        <v>103836.58701675216</v>
      </c>
      <c r="K96" s="16">
        <f t="shared" si="20"/>
        <v>3853.6704723647863</v>
      </c>
      <c r="L96" s="16">
        <f t="shared" si="21"/>
        <v>3092.7130973191688</v>
      </c>
      <c r="M96" s="16">
        <f t="shared" si="22"/>
        <v>760.95737504561748</v>
      </c>
      <c r="N96" s="16">
        <f t="shared" si="23"/>
        <v>106157.66819629021</v>
      </c>
      <c r="O96" s="39">
        <f t="shared" si="24"/>
        <v>8.6018171420861322E-2</v>
      </c>
      <c r="P96" s="14">
        <f t="shared" si="25"/>
        <v>56514.650125541302</v>
      </c>
      <c r="Q96" s="40">
        <f t="shared" si="26"/>
        <v>9.425E-2</v>
      </c>
      <c r="R96" s="14">
        <f t="shared" si="27"/>
        <v>443.87548119435564</v>
      </c>
    </row>
    <row r="97" spans="1:18" ht="14.4" customHeight="1" outlineLevel="1" x14ac:dyDescent="0.3">
      <c r="A97" s="25">
        <v>81</v>
      </c>
      <c r="B97" s="20">
        <v>49399</v>
      </c>
      <c r="C97" s="10">
        <f t="shared" si="16"/>
        <v>2035</v>
      </c>
      <c r="D97" s="34"/>
      <c r="E97" s="34">
        <f t="shared" si="17"/>
        <v>744.31944514701422</v>
      </c>
      <c r="F97" s="34">
        <f t="shared" si="18"/>
        <v>-3853.6704723647863</v>
      </c>
      <c r="G97" s="35">
        <f t="shared" si="19"/>
        <v>135247.19396512353</v>
      </c>
      <c r="H97" s="35">
        <f t="shared" si="14"/>
        <v>-33744.174894298318</v>
      </c>
      <c r="I97" s="36">
        <f t="shared" si="15"/>
        <v>101503.01907082522</v>
      </c>
      <c r="K97" s="16">
        <f t="shared" si="20"/>
        <v>3853.6704723647863</v>
      </c>
      <c r="L97" s="16">
        <f t="shared" si="21"/>
        <v>3109.3510272177718</v>
      </c>
      <c r="M97" s="16">
        <f t="shared" si="22"/>
        <v>744.31944514701445</v>
      </c>
      <c r="N97" s="16">
        <f t="shared" si="23"/>
        <v>103836.58701675216</v>
      </c>
      <c r="O97" s="39">
        <f t="shared" si="24"/>
        <v>8.601817142086135E-2</v>
      </c>
      <c r="P97" s="14">
        <f t="shared" si="25"/>
        <v>55278.987238409842</v>
      </c>
      <c r="Q97" s="40">
        <f t="shared" si="26"/>
        <v>9.425E-2</v>
      </c>
      <c r="R97" s="14">
        <f t="shared" si="27"/>
        <v>434.1703789350106</v>
      </c>
    </row>
    <row r="98" spans="1:18" ht="14.4" customHeight="1" outlineLevel="1" x14ac:dyDescent="0.3">
      <c r="A98" s="25">
        <v>82</v>
      </c>
      <c r="B98" s="20">
        <v>49429</v>
      </c>
      <c r="C98" s="10">
        <f t="shared" si="16"/>
        <v>2035</v>
      </c>
      <c r="D98" s="34"/>
      <c r="E98" s="34">
        <f t="shared" si="17"/>
        <v>727.59200784743336</v>
      </c>
      <c r="F98" s="34">
        <f t="shared" si="18"/>
        <v>-3853.6704723647863</v>
      </c>
      <c r="G98" s="35">
        <f t="shared" si="19"/>
        <v>132121.11550060619</v>
      </c>
      <c r="H98" s="35">
        <f t="shared" si="14"/>
        <v>-32964.218317401246</v>
      </c>
      <c r="I98" s="36">
        <f t="shared" si="15"/>
        <v>99156.897183204943</v>
      </c>
      <c r="K98" s="16">
        <f t="shared" si="20"/>
        <v>3853.6704723647863</v>
      </c>
      <c r="L98" s="16">
        <f t="shared" si="21"/>
        <v>3126.078464517353</v>
      </c>
      <c r="M98" s="16">
        <f t="shared" si="22"/>
        <v>727.59200784743325</v>
      </c>
      <c r="N98" s="16">
        <f t="shared" si="23"/>
        <v>101503.01907082522</v>
      </c>
      <c r="O98" s="39">
        <f t="shared" si="24"/>
        <v>8.6018171420861322E-2</v>
      </c>
      <c r="P98" s="14">
        <f t="shared" si="25"/>
        <v>54036.67683117307</v>
      </c>
      <c r="Q98" s="40">
        <f t="shared" si="26"/>
        <v>9.425E-2</v>
      </c>
      <c r="R98" s="14">
        <f t="shared" si="27"/>
        <v>424.41306594483848</v>
      </c>
    </row>
    <row r="99" spans="1:18" ht="14.4" customHeight="1" outlineLevel="1" x14ac:dyDescent="0.3">
      <c r="A99" s="25">
        <v>83</v>
      </c>
      <c r="B99" s="20">
        <v>49460</v>
      </c>
      <c r="C99" s="10">
        <f t="shared" si="16"/>
        <v>2035</v>
      </c>
      <c r="D99" s="34"/>
      <c r="E99" s="34">
        <f t="shared" si="17"/>
        <v>710.77458162213702</v>
      </c>
      <c r="F99" s="34">
        <f t="shared" si="18"/>
        <v>-3853.6704723647863</v>
      </c>
      <c r="G99" s="35">
        <f t="shared" si="19"/>
        <v>128978.21960986353</v>
      </c>
      <c r="H99" s="35">
        <f t="shared" si="14"/>
        <v>-32180.065792660953</v>
      </c>
      <c r="I99" s="36">
        <f t="shared" si="15"/>
        <v>96798.153817202576</v>
      </c>
      <c r="K99" s="16">
        <f t="shared" si="20"/>
        <v>3853.6704723647863</v>
      </c>
      <c r="L99" s="16">
        <f t="shared" si="21"/>
        <v>3142.8958907426495</v>
      </c>
      <c r="M99" s="16">
        <f t="shared" si="22"/>
        <v>710.77458162213679</v>
      </c>
      <c r="N99" s="16">
        <f t="shared" si="23"/>
        <v>99156.897183204943</v>
      </c>
      <c r="O99" s="39">
        <f t="shared" si="24"/>
        <v>8.6018171420861295E-2</v>
      </c>
      <c r="P99" s="14">
        <f t="shared" si="25"/>
        <v>52787.683142035428</v>
      </c>
      <c r="Q99" s="40">
        <f t="shared" si="26"/>
        <v>9.425E-2</v>
      </c>
      <c r="R99" s="14">
        <f t="shared" si="27"/>
        <v>414.60326134473661</v>
      </c>
    </row>
    <row r="100" spans="1:18" ht="14.4" customHeight="1" outlineLevel="1" x14ac:dyDescent="0.3">
      <c r="A100" s="25">
        <v>84</v>
      </c>
      <c r="B100" s="20">
        <v>49490</v>
      </c>
      <c r="C100" s="10">
        <f t="shared" si="16"/>
        <v>2035</v>
      </c>
      <c r="D100" s="34"/>
      <c r="E100" s="34">
        <f t="shared" si="17"/>
        <v>693.86668235591947</v>
      </c>
      <c r="F100" s="34">
        <f t="shared" si="18"/>
        <v>-3853.6704723647863</v>
      </c>
      <c r="G100" s="35">
        <f t="shared" si="19"/>
        <v>125818.41581985466</v>
      </c>
      <c r="H100" s="35">
        <f t="shared" si="14"/>
        <v>-31391.694747053738</v>
      </c>
      <c r="I100" s="36">
        <f t="shared" si="15"/>
        <v>94426.721072800923</v>
      </c>
      <c r="J100" s="38"/>
      <c r="K100" s="16">
        <f t="shared" si="20"/>
        <v>3853.6704723647863</v>
      </c>
      <c r="L100" s="16">
        <f t="shared" si="21"/>
        <v>3159.8037900088666</v>
      </c>
      <c r="M100" s="16">
        <f t="shared" si="22"/>
        <v>693.86668235591969</v>
      </c>
      <c r="N100" s="16">
        <f t="shared" si="23"/>
        <v>96798.153817202576</v>
      </c>
      <c r="O100" s="39">
        <f t="shared" si="24"/>
        <v>8.601817142086135E-2</v>
      </c>
      <c r="P100" s="14">
        <f t="shared" si="25"/>
        <v>51531.970216812908</v>
      </c>
      <c r="Q100" s="40">
        <f t="shared" si="26"/>
        <v>9.425E-2</v>
      </c>
      <c r="R100" s="14">
        <f t="shared" si="27"/>
        <v>404.74068274455135</v>
      </c>
    </row>
    <row r="101" spans="1:18" ht="14.4" customHeight="1" outlineLevel="1" x14ac:dyDescent="0.3">
      <c r="A101" s="25">
        <v>85</v>
      </c>
      <c r="B101" s="20">
        <v>49521</v>
      </c>
      <c r="C101" s="10">
        <f t="shared" si="16"/>
        <v>2035</v>
      </c>
      <c r="D101" s="34"/>
      <c r="E101" s="34">
        <f t="shared" si="17"/>
        <v>676.86782332917073</v>
      </c>
      <c r="F101" s="34">
        <f t="shared" si="18"/>
        <v>-3853.6704723647863</v>
      </c>
      <c r="G101" s="35">
        <f t="shared" si="19"/>
        <v>122641.61317081905</v>
      </c>
      <c r="H101" s="35">
        <f t="shared" si="14"/>
        <v>-30599.082486119354</v>
      </c>
      <c r="I101" s="36">
        <f t="shared" si="15"/>
        <v>92042.530684699697</v>
      </c>
      <c r="K101" s="16">
        <f t="shared" si="20"/>
        <v>3853.6704723647863</v>
      </c>
      <c r="L101" s="16">
        <f t="shared" si="21"/>
        <v>3176.8026490356156</v>
      </c>
      <c r="M101" s="16">
        <f t="shared" si="22"/>
        <v>676.86782332917073</v>
      </c>
      <c r="N101" s="16">
        <f t="shared" si="23"/>
        <v>94426.721072800923</v>
      </c>
      <c r="O101" s="39">
        <f t="shared" si="24"/>
        <v>8.6018171420861336E-2</v>
      </c>
      <c r="P101" s="14">
        <f t="shared" si="25"/>
        <v>50269.501907898084</v>
      </c>
      <c r="Q101" s="40">
        <f t="shared" si="26"/>
        <v>9.425E-2</v>
      </c>
      <c r="R101" s="14">
        <f t="shared" si="27"/>
        <v>394.82504623494953</v>
      </c>
    </row>
    <row r="102" spans="1:18" ht="14.4" customHeight="1" outlineLevel="1" x14ac:dyDescent="0.3">
      <c r="A102" s="25">
        <v>86</v>
      </c>
      <c r="B102" s="20">
        <v>49552</v>
      </c>
      <c r="C102" s="10">
        <f t="shared" si="16"/>
        <v>2035</v>
      </c>
      <c r="D102" s="34"/>
      <c r="E102" s="34">
        <f t="shared" si="17"/>
        <v>659.77751520386562</v>
      </c>
      <c r="F102" s="34">
        <f t="shared" si="18"/>
        <v>-3853.6704723647863</v>
      </c>
      <c r="G102" s="35">
        <f t="shared" si="19"/>
        <v>119447.72021365813</v>
      </c>
      <c r="H102" s="35">
        <f t="shared" si="14"/>
        <v>-29802.206193307706</v>
      </c>
      <c r="I102" s="36">
        <f t="shared" si="15"/>
        <v>89645.514020350427</v>
      </c>
      <c r="K102" s="16">
        <f t="shared" si="20"/>
        <v>3853.6704723647863</v>
      </c>
      <c r="L102" s="16">
        <f t="shared" si="21"/>
        <v>3193.8929571609206</v>
      </c>
      <c r="M102" s="16">
        <f t="shared" si="22"/>
        <v>659.77751520386573</v>
      </c>
      <c r="N102" s="16">
        <f t="shared" si="23"/>
        <v>92042.530684699697</v>
      </c>
      <c r="O102" s="39">
        <f t="shared" si="24"/>
        <v>8.601817142086135E-2</v>
      </c>
      <c r="P102" s="14">
        <f t="shared" si="25"/>
        <v>49000.241873219515</v>
      </c>
      <c r="Q102" s="40">
        <f t="shared" si="26"/>
        <v>9.425E-2</v>
      </c>
      <c r="R102" s="14">
        <f t="shared" si="27"/>
        <v>384.85606637924496</v>
      </c>
    </row>
    <row r="103" spans="1:18" ht="14.4" customHeight="1" outlineLevel="1" x14ac:dyDescent="0.3">
      <c r="A103" s="25">
        <v>87</v>
      </c>
      <c r="B103" s="20">
        <v>49582</v>
      </c>
      <c r="C103" s="10">
        <f t="shared" si="16"/>
        <v>2035</v>
      </c>
      <c r="D103" s="34"/>
      <c r="E103" s="34">
        <f t="shared" si="17"/>
        <v>642.59526600947754</v>
      </c>
      <c r="F103" s="34">
        <f t="shared" si="18"/>
        <v>-3853.6704723647863</v>
      </c>
      <c r="G103" s="35">
        <f t="shared" si="19"/>
        <v>116236.64500730282</v>
      </c>
      <c r="H103" s="35">
        <f t="shared" si="14"/>
        <v>-29001.042929322055</v>
      </c>
      <c r="I103" s="36">
        <f t="shared" si="15"/>
        <v>87235.602077980773</v>
      </c>
      <c r="K103" s="16">
        <f t="shared" si="20"/>
        <v>3853.6704723647863</v>
      </c>
      <c r="L103" s="16">
        <f t="shared" si="21"/>
        <v>3211.0752063553086</v>
      </c>
      <c r="M103" s="16">
        <f t="shared" si="22"/>
        <v>642.59526600947765</v>
      </c>
      <c r="N103" s="16">
        <f t="shared" si="23"/>
        <v>89645.514020350427</v>
      </c>
      <c r="O103" s="39">
        <f t="shared" si="24"/>
        <v>8.601817142086135E-2</v>
      </c>
      <c r="P103" s="14">
        <f t="shared" si="25"/>
        <v>47724.153575195603</v>
      </c>
      <c r="Q103" s="40">
        <f t="shared" si="26"/>
        <v>9.425E-2</v>
      </c>
      <c r="R103" s="14">
        <f t="shared" si="27"/>
        <v>374.83345620518213</v>
      </c>
    </row>
    <row r="104" spans="1:18" ht="14.4" customHeight="1" outlineLevel="1" x14ac:dyDescent="0.3">
      <c r="A104" s="25">
        <v>88</v>
      </c>
      <c r="B104" s="20">
        <v>49613</v>
      </c>
      <c r="C104" s="10">
        <f t="shared" si="16"/>
        <v>2035</v>
      </c>
      <c r="D104" s="34"/>
      <c r="E104" s="34">
        <f t="shared" si="17"/>
        <v>625.32058112881634</v>
      </c>
      <c r="F104" s="34">
        <f t="shared" si="18"/>
        <v>-3853.6704723647863</v>
      </c>
      <c r="G104" s="35">
        <f t="shared" si="19"/>
        <v>113008.29511606686</v>
      </c>
      <c r="H104" s="35">
        <f t="shared" si="14"/>
        <v>-28195.569631458682</v>
      </c>
      <c r="I104" s="36">
        <f t="shared" si="15"/>
        <v>84812.725484608178</v>
      </c>
      <c r="K104" s="16">
        <f t="shared" si="20"/>
        <v>3853.6704723647863</v>
      </c>
      <c r="L104" s="16">
        <f t="shared" si="21"/>
        <v>3228.3498912359701</v>
      </c>
      <c r="M104" s="16">
        <f t="shared" si="22"/>
        <v>625.32058112881623</v>
      </c>
      <c r="N104" s="16">
        <f t="shared" si="23"/>
        <v>87235.602077980773</v>
      </c>
      <c r="O104" s="39">
        <f t="shared" si="24"/>
        <v>8.6018171420861309E-2</v>
      </c>
      <c r="P104" s="14">
        <f t="shared" si="25"/>
        <v>46441.200279682802</v>
      </c>
      <c r="Q104" s="40">
        <f t="shared" si="26"/>
        <v>9.425E-2</v>
      </c>
      <c r="R104" s="14">
        <f t="shared" si="27"/>
        <v>364.75692719667535</v>
      </c>
    </row>
    <row r="105" spans="1:18" ht="14.4" customHeight="1" outlineLevel="1" x14ac:dyDescent="0.3">
      <c r="A105" s="25">
        <v>89</v>
      </c>
      <c r="B105" s="20">
        <v>49643</v>
      </c>
      <c r="C105" s="10">
        <f t="shared" si="16"/>
        <v>2035</v>
      </c>
      <c r="D105" s="34"/>
      <c r="E105" s="34">
        <f t="shared" si="17"/>
        <v>607.95296328379004</v>
      </c>
      <c r="F105" s="34">
        <f t="shared" si="18"/>
        <v>-3853.6704723647863</v>
      </c>
      <c r="G105" s="35">
        <f t="shared" si="19"/>
        <v>109762.57760698587</v>
      </c>
      <c r="H105" s="35">
        <f t="shared" si="14"/>
        <v>-27385.763112942976</v>
      </c>
      <c r="I105" s="36">
        <f t="shared" si="15"/>
        <v>82376.81449404289</v>
      </c>
      <c r="K105" s="16">
        <f t="shared" si="20"/>
        <v>3853.6704723647863</v>
      </c>
      <c r="L105" s="16">
        <f t="shared" si="21"/>
        <v>3245.717509080996</v>
      </c>
      <c r="M105" s="16">
        <f t="shared" si="22"/>
        <v>607.95296328379027</v>
      </c>
      <c r="N105" s="16">
        <f t="shared" si="23"/>
        <v>84812.725484608178</v>
      </c>
      <c r="O105" s="39">
        <f t="shared" si="24"/>
        <v>8.601817142086135E-2</v>
      </c>
      <c r="P105" s="14">
        <f t="shared" si="25"/>
        <v>45151.345054918165</v>
      </c>
      <c r="Q105" s="40">
        <f t="shared" si="26"/>
        <v>9.425E-2</v>
      </c>
      <c r="R105" s="14">
        <f t="shared" si="27"/>
        <v>354.62618928550313</v>
      </c>
    </row>
    <row r="106" spans="1:18" ht="14.4" customHeight="1" outlineLevel="1" x14ac:dyDescent="0.3">
      <c r="A106" s="25">
        <v>90</v>
      </c>
      <c r="B106" s="20">
        <v>49674</v>
      </c>
      <c r="C106" s="10">
        <f t="shared" si="16"/>
        <v>2035</v>
      </c>
      <c r="D106" s="34"/>
      <c r="E106" s="34">
        <f t="shared" si="17"/>
        <v>590.4919125210896</v>
      </c>
      <c r="F106" s="34">
        <f t="shared" si="18"/>
        <v>-3853.6704723647863</v>
      </c>
      <c r="G106" s="35">
        <f t="shared" si="19"/>
        <v>106499.39904714217</v>
      </c>
      <c r="H106" s="35">
        <f t="shared" si="14"/>
        <v>-26571.600062261972</v>
      </c>
      <c r="I106" s="36">
        <f t="shared" si="15"/>
        <v>79927.798984880195</v>
      </c>
      <c r="K106" s="16">
        <f t="shared" si="20"/>
        <v>3853.6704723647863</v>
      </c>
      <c r="L106" s="16">
        <f t="shared" si="21"/>
        <v>3263.1785598436968</v>
      </c>
      <c r="M106" s="16">
        <f t="shared" si="22"/>
        <v>590.49191252108949</v>
      </c>
      <c r="N106" s="16">
        <f t="shared" si="23"/>
        <v>82376.81449404289</v>
      </c>
      <c r="O106" s="39">
        <f t="shared" si="24"/>
        <v>8.6018171420861309E-2</v>
      </c>
      <c r="P106" s="14">
        <f t="shared" si="25"/>
        <v>43854.550770456211</v>
      </c>
      <c r="Q106" s="40">
        <f t="shared" si="26"/>
        <v>9.425E-2</v>
      </c>
      <c r="R106" s="14">
        <f t="shared" si="27"/>
        <v>344.44095084295822</v>
      </c>
    </row>
    <row r="107" spans="1:18" ht="14.4" customHeight="1" outlineLevel="1" x14ac:dyDescent="0.3">
      <c r="A107" s="25">
        <v>91</v>
      </c>
      <c r="B107" s="20">
        <v>49705</v>
      </c>
      <c r="C107" s="10">
        <f t="shared" si="16"/>
        <v>2036</v>
      </c>
      <c r="D107" s="34"/>
      <c r="E107" s="34">
        <f t="shared" si="17"/>
        <v>572.93692619779756</v>
      </c>
      <c r="F107" s="34">
        <f t="shared" si="18"/>
        <v>-3853.6704723647863</v>
      </c>
      <c r="G107" s="35">
        <f t="shared" si="19"/>
        <v>103218.66550097518</v>
      </c>
      <c r="H107" s="35">
        <f t="shared" si="14"/>
        <v>-25753.05704249331</v>
      </c>
      <c r="I107" s="36">
        <f t="shared" si="15"/>
        <v>77465.608458481875</v>
      </c>
      <c r="K107" s="16">
        <f t="shared" si="20"/>
        <v>3853.6704723647863</v>
      </c>
      <c r="L107" s="16">
        <f t="shared" si="21"/>
        <v>3280.7335461669886</v>
      </c>
      <c r="M107" s="16">
        <f t="shared" si="22"/>
        <v>572.93692619779767</v>
      </c>
      <c r="N107" s="16">
        <f t="shared" si="23"/>
        <v>79927.798984880195</v>
      </c>
      <c r="O107" s="39">
        <f t="shared" si="24"/>
        <v>8.601817142086135E-2</v>
      </c>
      <c r="P107" s="14">
        <f t="shared" si="25"/>
        <v>42550.780096100054</v>
      </c>
      <c r="Q107" s="40">
        <f t="shared" si="26"/>
        <v>9.425E-2</v>
      </c>
      <c r="R107" s="14">
        <f t="shared" si="27"/>
        <v>334.20091867145248</v>
      </c>
    </row>
    <row r="108" spans="1:18" ht="14.4" customHeight="1" outlineLevel="1" x14ac:dyDescent="0.3">
      <c r="A108" s="25">
        <v>92</v>
      </c>
      <c r="B108" s="20">
        <v>49734</v>
      </c>
      <c r="C108" s="10">
        <f t="shared" si="16"/>
        <v>2036</v>
      </c>
      <c r="D108" s="34"/>
      <c r="E108" s="34">
        <f t="shared" si="17"/>
        <v>555.28749896691829</v>
      </c>
      <c r="F108" s="34">
        <f t="shared" si="18"/>
        <v>-3853.6704723647863</v>
      </c>
      <c r="G108" s="35">
        <f t="shared" si="19"/>
        <v>99920.282527577321</v>
      </c>
      <c r="H108" s="35">
        <f t="shared" si="14"/>
        <v>-24930.110490630541</v>
      </c>
      <c r="I108" s="36">
        <f t="shared" si="15"/>
        <v>74990.17203694678</v>
      </c>
      <c r="K108" s="16">
        <f t="shared" si="20"/>
        <v>3853.6704723647863</v>
      </c>
      <c r="L108" s="16">
        <f t="shared" si="21"/>
        <v>3298.3829733978682</v>
      </c>
      <c r="M108" s="16">
        <f t="shared" si="22"/>
        <v>555.28749896691806</v>
      </c>
      <c r="N108" s="16">
        <f t="shared" si="23"/>
        <v>77465.608458481875</v>
      </c>
      <c r="O108" s="39">
        <f t="shared" si="24"/>
        <v>8.6018171420861295E-2</v>
      </c>
      <c r="P108" s="14">
        <f t="shared" si="25"/>
        <v>41239.99550082683</v>
      </c>
      <c r="Q108" s="40">
        <f t="shared" si="26"/>
        <v>9.425E-2</v>
      </c>
      <c r="R108" s="14">
        <f t="shared" si="27"/>
        <v>323.90579799607741</v>
      </c>
    </row>
    <row r="109" spans="1:18" ht="14.4" customHeight="1" outlineLevel="1" x14ac:dyDescent="0.3">
      <c r="A109" s="25">
        <v>93</v>
      </c>
      <c r="B109" s="20">
        <v>49765</v>
      </c>
      <c r="C109" s="10">
        <f t="shared" si="16"/>
        <v>2036</v>
      </c>
      <c r="D109" s="34"/>
      <c r="E109" s="34">
        <f t="shared" si="17"/>
        <v>537.54312276283076</v>
      </c>
      <c r="F109" s="34">
        <f t="shared" si="18"/>
        <v>-3853.6704723647863</v>
      </c>
      <c r="G109" s="35">
        <f t="shared" si="19"/>
        <v>96604.155177975364</v>
      </c>
      <c r="H109" s="35">
        <f t="shared" si="14"/>
        <v>-24102.736716904852</v>
      </c>
      <c r="I109" s="36">
        <f t="shared" si="15"/>
        <v>72501.418461070512</v>
      </c>
      <c r="K109" s="16">
        <f t="shared" si="20"/>
        <v>3853.6704723647863</v>
      </c>
      <c r="L109" s="16">
        <f t="shared" si="21"/>
        <v>3316.1273496019558</v>
      </c>
      <c r="M109" s="16">
        <f t="shared" si="22"/>
        <v>537.54312276283054</v>
      </c>
      <c r="N109" s="16">
        <f t="shared" si="23"/>
        <v>74990.17203694678</v>
      </c>
      <c r="O109" s="39">
        <f t="shared" si="24"/>
        <v>8.6018171420861281E-2</v>
      </c>
      <c r="P109" s="14">
        <f t="shared" si="25"/>
        <v>39922.159251707271</v>
      </c>
      <c r="Q109" s="40">
        <f t="shared" si="26"/>
        <v>9.425E-2</v>
      </c>
      <c r="R109" s="14">
        <f t="shared" si="27"/>
        <v>313.55529245611751</v>
      </c>
    </row>
    <row r="110" spans="1:18" ht="14.4" customHeight="1" outlineLevel="1" x14ac:dyDescent="0.3">
      <c r="A110" s="25">
        <v>94</v>
      </c>
      <c r="B110" s="20">
        <v>49795</v>
      </c>
      <c r="C110" s="10">
        <f t="shared" si="16"/>
        <v>2036</v>
      </c>
      <c r="D110" s="34"/>
      <c r="E110" s="34">
        <f t="shared" si="17"/>
        <v>519.70328678666363</v>
      </c>
      <c r="F110" s="34">
        <f t="shared" si="18"/>
        <v>-3853.6704723647863</v>
      </c>
      <c r="G110" s="35">
        <f t="shared" si="19"/>
        <v>93270.187992397245</v>
      </c>
      <c r="H110" s="35">
        <f t="shared" si="14"/>
        <v>-23270.911904103112</v>
      </c>
      <c r="I110" s="36">
        <f t="shared" si="15"/>
        <v>69999.276088294137</v>
      </c>
      <c r="K110" s="16">
        <f t="shared" si="20"/>
        <v>3853.6704723647863</v>
      </c>
      <c r="L110" s="16">
        <f t="shared" si="21"/>
        <v>3333.9671855781226</v>
      </c>
      <c r="M110" s="16">
        <f t="shared" si="22"/>
        <v>519.70328678666374</v>
      </c>
      <c r="N110" s="16">
        <f t="shared" si="23"/>
        <v>72501.418461070512</v>
      </c>
      <c r="O110" s="39">
        <f t="shared" si="24"/>
        <v>8.601817142086135E-2</v>
      </c>
      <c r="P110" s="14">
        <f t="shared" si="25"/>
        <v>38597.233412819522</v>
      </c>
      <c r="Q110" s="40">
        <f t="shared" si="26"/>
        <v>9.425E-2</v>
      </c>
      <c r="R110" s="14">
        <f t="shared" si="27"/>
        <v>303.14910409651998</v>
      </c>
    </row>
    <row r="111" spans="1:18" ht="14.4" customHeight="1" outlineLevel="1" x14ac:dyDescent="0.3">
      <c r="A111" s="25">
        <v>95</v>
      </c>
      <c r="B111" s="20">
        <v>49826</v>
      </c>
      <c r="C111" s="10">
        <f t="shared" si="16"/>
        <v>2036</v>
      </c>
      <c r="D111" s="34"/>
      <c r="E111" s="34">
        <f t="shared" si="17"/>
        <v>501.76747749159034</v>
      </c>
      <c r="F111" s="34">
        <f t="shared" si="18"/>
        <v>-3853.6704723647863</v>
      </c>
      <c r="G111" s="35">
        <f t="shared" si="19"/>
        <v>89918.284997524053</v>
      </c>
      <c r="H111" s="35">
        <f t="shared" si="14"/>
        <v>-22434.61210688225</v>
      </c>
      <c r="I111" s="36">
        <f t="shared" si="15"/>
        <v>67483.672890641799</v>
      </c>
      <c r="K111" s="16">
        <f t="shared" si="20"/>
        <v>3853.6704723647863</v>
      </c>
      <c r="L111" s="16">
        <f t="shared" si="21"/>
        <v>3351.9029948731959</v>
      </c>
      <c r="M111" s="16">
        <f t="shared" si="22"/>
        <v>501.7674774915904</v>
      </c>
      <c r="N111" s="16">
        <f t="shared" si="23"/>
        <v>69999.276088294137</v>
      </c>
      <c r="O111" s="39">
        <f t="shared" si="24"/>
        <v>8.6018171420861336E-2</v>
      </c>
      <c r="P111" s="14">
        <f t="shared" si="25"/>
        <v>37265.179844157115</v>
      </c>
      <c r="Q111" s="40">
        <f t="shared" si="26"/>
        <v>9.425E-2</v>
      </c>
      <c r="R111" s="14">
        <f t="shared" si="27"/>
        <v>292.68693335931738</v>
      </c>
    </row>
    <row r="112" spans="1:18" ht="14.4" customHeight="1" outlineLevel="1" x14ac:dyDescent="0.3">
      <c r="A112" s="25">
        <v>96</v>
      </c>
      <c r="B112" s="20">
        <v>49856</v>
      </c>
      <c r="C112" s="10">
        <f t="shared" si="16"/>
        <v>2036</v>
      </c>
      <c r="D112" s="34"/>
      <c r="E112" s="34">
        <f t="shared" si="17"/>
        <v>483.73517856804654</v>
      </c>
      <c r="F112" s="34">
        <f t="shared" si="18"/>
        <v>-3853.6704723647863</v>
      </c>
      <c r="G112" s="35">
        <f t="shared" si="19"/>
        <v>86548.349703727319</v>
      </c>
      <c r="H112" s="35">
        <f t="shared" si="14"/>
        <v>-21593.813251079966</v>
      </c>
      <c r="I112" s="36">
        <f t="shared" si="15"/>
        <v>64954.536452647357</v>
      </c>
      <c r="J112" s="38"/>
      <c r="K112" s="16">
        <f t="shared" si="20"/>
        <v>3853.6704723647863</v>
      </c>
      <c r="L112" s="16">
        <f t="shared" si="21"/>
        <v>3369.9352937967396</v>
      </c>
      <c r="M112" s="16">
        <f t="shared" si="22"/>
        <v>483.73517856804665</v>
      </c>
      <c r="N112" s="16">
        <f t="shared" si="23"/>
        <v>67483.672890641799</v>
      </c>
      <c r="O112" s="39">
        <f t="shared" si="24"/>
        <v>8.601817142086135E-2</v>
      </c>
      <c r="P112" s="14">
        <f t="shared" si="25"/>
        <v>35925.960200531001</v>
      </c>
      <c r="Q112" s="40">
        <f t="shared" si="26"/>
        <v>9.425E-2</v>
      </c>
      <c r="R112" s="14">
        <f t="shared" si="27"/>
        <v>282.16847907500392</v>
      </c>
    </row>
    <row r="113" spans="1:18" ht="14.4" customHeight="1" outlineLevel="1" x14ac:dyDescent="0.3">
      <c r="A113" s="25">
        <v>97</v>
      </c>
      <c r="B113" s="20">
        <v>49887</v>
      </c>
      <c r="C113" s="10">
        <f t="shared" si="16"/>
        <v>2036</v>
      </c>
      <c r="D113" s="34"/>
      <c r="E113" s="34">
        <f t="shared" si="17"/>
        <v>465.60587092886715</v>
      </c>
      <c r="F113" s="34">
        <f t="shared" si="18"/>
        <v>-3853.6704723647863</v>
      </c>
      <c r="G113" s="35">
        <f t="shared" si="19"/>
        <v>83160.285102291396</v>
      </c>
      <c r="H113" s="35">
        <f t="shared" si="14"/>
        <v>-20748.491133021704</v>
      </c>
      <c r="I113" s="36">
        <f t="shared" si="15"/>
        <v>62411.793969269696</v>
      </c>
      <c r="K113" s="16">
        <f t="shared" si="20"/>
        <v>3853.6704723647863</v>
      </c>
      <c r="L113" s="16">
        <f t="shared" si="21"/>
        <v>3388.064601435919</v>
      </c>
      <c r="M113" s="16">
        <f t="shared" si="22"/>
        <v>465.60587092886726</v>
      </c>
      <c r="N113" s="16">
        <f t="shared" si="23"/>
        <v>64954.536452647357</v>
      </c>
      <c r="O113" s="39">
        <f t="shared" si="24"/>
        <v>8.601817142086135E-2</v>
      </c>
      <c r="P113" s="14">
        <f t="shared" si="25"/>
        <v>34579.535930465798</v>
      </c>
      <c r="Q113" s="40">
        <f t="shared" si="26"/>
        <v>9.425E-2</v>
      </c>
      <c r="R113" s="14">
        <f t="shared" si="27"/>
        <v>271.59343845386678</v>
      </c>
    </row>
    <row r="114" spans="1:18" ht="14.4" customHeight="1" outlineLevel="1" x14ac:dyDescent="0.3">
      <c r="A114" s="25">
        <v>98</v>
      </c>
      <c r="B114" s="20">
        <v>49918</v>
      </c>
      <c r="C114" s="10">
        <f t="shared" si="16"/>
        <v>2036</v>
      </c>
      <c r="D114" s="34"/>
      <c r="E114" s="34">
        <f t="shared" si="17"/>
        <v>447.37903269434332</v>
      </c>
      <c r="F114" s="34">
        <f t="shared" si="18"/>
        <v>-3853.6704723647863</v>
      </c>
      <c r="G114" s="35">
        <f t="shared" si="19"/>
        <v>79753.993662620953</v>
      </c>
      <c r="H114" s="35">
        <f t="shared" si="14"/>
        <v>-19898.621418823928</v>
      </c>
      <c r="I114" s="36">
        <f t="shared" si="15"/>
        <v>59855.372243797028</v>
      </c>
      <c r="K114" s="16">
        <f t="shared" si="20"/>
        <v>3853.6704723647863</v>
      </c>
      <c r="L114" s="16">
        <f t="shared" si="21"/>
        <v>3406.2914396704427</v>
      </c>
      <c r="M114" s="16">
        <f t="shared" si="22"/>
        <v>447.37903269434355</v>
      </c>
      <c r="N114" s="16">
        <f t="shared" si="23"/>
        <v>62411.793969269696</v>
      </c>
      <c r="O114" s="39">
        <f t="shared" si="24"/>
        <v>8.6018171420861364E-2</v>
      </c>
      <c r="P114" s="14">
        <f t="shared" si="25"/>
        <v>33225.868275089961</v>
      </c>
      <c r="Q114" s="40">
        <f t="shared" si="26"/>
        <v>9.425E-2</v>
      </c>
      <c r="R114" s="14">
        <f t="shared" si="27"/>
        <v>260.96150707726906</v>
      </c>
    </row>
    <row r="115" spans="1:18" ht="14.4" customHeight="1" outlineLevel="1" x14ac:dyDescent="0.3">
      <c r="A115" s="25">
        <v>99</v>
      </c>
      <c r="B115" s="20">
        <v>49948</v>
      </c>
      <c r="C115" s="10">
        <f t="shared" si="16"/>
        <v>2036</v>
      </c>
      <c r="D115" s="34"/>
      <c r="E115" s="34">
        <f t="shared" si="17"/>
        <v>429.05413917719983</v>
      </c>
      <c r="F115" s="34">
        <f t="shared" si="18"/>
        <v>-3853.6704723647863</v>
      </c>
      <c r="G115" s="35">
        <f t="shared" si="19"/>
        <v>76329.377329433366</v>
      </c>
      <c r="H115" s="35">
        <f t="shared" si="14"/>
        <v>-19044.179643693624</v>
      </c>
      <c r="I115" s="36">
        <f t="shared" si="15"/>
        <v>57285.197685739739</v>
      </c>
      <c r="K115" s="16">
        <f t="shared" si="20"/>
        <v>3853.6704723647863</v>
      </c>
      <c r="L115" s="16">
        <f t="shared" si="21"/>
        <v>3424.6163331875864</v>
      </c>
      <c r="M115" s="16">
        <f t="shared" si="22"/>
        <v>429.05413917719989</v>
      </c>
      <c r="N115" s="16">
        <f t="shared" si="23"/>
        <v>59855.372243797028</v>
      </c>
      <c r="O115" s="39">
        <f t="shared" si="24"/>
        <v>8.6018171420861336E-2</v>
      </c>
      <c r="P115" s="14">
        <f t="shared" si="25"/>
        <v>31864.918267020086</v>
      </c>
      <c r="Q115" s="40">
        <f t="shared" si="26"/>
        <v>9.425E-2</v>
      </c>
      <c r="R115" s="14">
        <f t="shared" si="27"/>
        <v>250.27237888888692</v>
      </c>
    </row>
    <row r="116" spans="1:18" ht="14.4" customHeight="1" outlineLevel="1" x14ac:dyDescent="0.3">
      <c r="A116" s="25">
        <v>100</v>
      </c>
      <c r="B116" s="20">
        <v>49979</v>
      </c>
      <c r="C116" s="10">
        <f t="shared" si="16"/>
        <v>2036</v>
      </c>
      <c r="D116" s="34"/>
      <c r="E116" s="34">
        <f t="shared" si="17"/>
        <v>410.6306628674908</v>
      </c>
      <c r="F116" s="34">
        <f t="shared" si="18"/>
        <v>-3853.6704723647863</v>
      </c>
      <c r="G116" s="35">
        <f t="shared" si="19"/>
        <v>72886.337519936074</v>
      </c>
      <c r="H116" s="35">
        <f t="shared" si="14"/>
        <v>-18185.14121122405</v>
      </c>
      <c r="I116" s="36">
        <f t="shared" si="15"/>
        <v>54701.196308712024</v>
      </c>
      <c r="K116" s="16">
        <f t="shared" si="20"/>
        <v>3853.6704723647863</v>
      </c>
      <c r="L116" s="16">
        <f t="shared" si="21"/>
        <v>3443.0398094972957</v>
      </c>
      <c r="M116" s="16">
        <f t="shared" si="22"/>
        <v>410.63066286749063</v>
      </c>
      <c r="N116" s="16">
        <f t="shared" si="23"/>
        <v>57285.197685739739</v>
      </c>
      <c r="O116" s="39">
        <f t="shared" si="24"/>
        <v>8.6018171420861295E-2</v>
      </c>
      <c r="P116" s="14">
        <f t="shared" si="25"/>
        <v>30496.646729239157</v>
      </c>
      <c r="Q116" s="40">
        <f t="shared" si="26"/>
        <v>9.425E-2</v>
      </c>
      <c r="R116" s="14">
        <f t="shared" si="27"/>
        <v>239.52574618589924</v>
      </c>
    </row>
    <row r="117" spans="1:18" ht="14.4" customHeight="1" outlineLevel="1" x14ac:dyDescent="0.3">
      <c r="A117" s="25">
        <v>101</v>
      </c>
      <c r="B117" s="20">
        <v>50009</v>
      </c>
      <c r="C117" s="10">
        <f t="shared" si="16"/>
        <v>2036</v>
      </c>
      <c r="D117" s="34"/>
      <c r="E117" s="34">
        <f t="shared" si="17"/>
        <v>392.1080734174148</v>
      </c>
      <c r="F117" s="34">
        <f t="shared" si="18"/>
        <v>-3853.6704723647863</v>
      </c>
      <c r="G117" s="35">
        <f t="shared" si="19"/>
        <v>69424.775120988706</v>
      </c>
      <c r="H117" s="35">
        <f t="shared" si="14"/>
        <v>-17321.481392686681</v>
      </c>
      <c r="I117" s="36">
        <f t="shared" si="15"/>
        <v>52103.293728302029</v>
      </c>
      <c r="K117" s="16">
        <f t="shared" si="20"/>
        <v>3853.6704723647863</v>
      </c>
      <c r="L117" s="16">
        <f t="shared" si="21"/>
        <v>3461.5623989473715</v>
      </c>
      <c r="M117" s="16">
        <f t="shared" si="22"/>
        <v>392.10807341741474</v>
      </c>
      <c r="N117" s="16">
        <f t="shared" si="23"/>
        <v>54701.196308712024</v>
      </c>
      <c r="O117" s="39">
        <f t="shared" si="24"/>
        <v>8.6018171420861322E-2</v>
      </c>
      <c r="P117" s="14">
        <f t="shared" si="25"/>
        <v>29121.014273968805</v>
      </c>
      <c r="Q117" s="40">
        <f t="shared" si="26"/>
        <v>9.425E-2</v>
      </c>
      <c r="R117" s="14">
        <f t="shared" si="27"/>
        <v>228.72129961012999</v>
      </c>
    </row>
    <row r="118" spans="1:18" ht="14.4" customHeight="1" outlineLevel="1" x14ac:dyDescent="0.3">
      <c r="A118" s="25">
        <v>102</v>
      </c>
      <c r="B118" s="20">
        <v>50040</v>
      </c>
      <c r="C118" s="10">
        <f t="shared" si="16"/>
        <v>2036</v>
      </c>
      <c r="D118" s="34"/>
      <c r="E118" s="34">
        <f t="shared" si="17"/>
        <v>373.48583762604773</v>
      </c>
      <c r="F118" s="34">
        <f t="shared" si="18"/>
        <v>-3853.6704723647863</v>
      </c>
      <c r="G118" s="35">
        <f t="shared" si="19"/>
        <v>65944.590486249974</v>
      </c>
      <c r="H118" s="35">
        <f t="shared" si="14"/>
        <v>-16453.175326319368</v>
      </c>
      <c r="I118" s="36">
        <f t="shared" si="15"/>
        <v>49491.415159930606</v>
      </c>
      <c r="K118" s="16">
        <f t="shared" si="20"/>
        <v>3853.6704723647863</v>
      </c>
      <c r="L118" s="16">
        <f t="shared" si="21"/>
        <v>3480.1846347387386</v>
      </c>
      <c r="M118" s="16">
        <f t="shared" si="22"/>
        <v>373.48583762604767</v>
      </c>
      <c r="N118" s="16">
        <f t="shared" si="23"/>
        <v>52103.293728302029</v>
      </c>
      <c r="O118" s="39">
        <f t="shared" si="24"/>
        <v>8.6018171420861322E-2</v>
      </c>
      <c r="P118" s="14">
        <f t="shared" si="25"/>
        <v>27737.981301535423</v>
      </c>
      <c r="Q118" s="40">
        <f t="shared" si="26"/>
        <v>9.425E-2</v>
      </c>
      <c r="R118" s="14">
        <f t="shared" si="27"/>
        <v>217.85872813914281</v>
      </c>
    </row>
    <row r="119" spans="1:18" ht="14.4" customHeight="1" outlineLevel="1" x14ac:dyDescent="0.3">
      <c r="A119" s="25">
        <v>103</v>
      </c>
      <c r="B119" s="20">
        <v>50071</v>
      </c>
      <c r="C119" s="10">
        <f t="shared" si="16"/>
        <v>2037</v>
      </c>
      <c r="D119" s="34"/>
      <c r="E119" s="34">
        <f t="shared" si="17"/>
        <v>354.76341942399381</v>
      </c>
      <c r="F119" s="34">
        <f t="shared" si="18"/>
        <v>-3853.6704723647863</v>
      </c>
      <c r="G119" s="35">
        <f t="shared" si="19"/>
        <v>62445.683433309183</v>
      </c>
      <c r="H119" s="35">
        <f t="shared" si="14"/>
        <v>-15580.19801661064</v>
      </c>
      <c r="I119" s="36">
        <f t="shared" si="15"/>
        <v>46865.485416698546</v>
      </c>
      <c r="K119" s="16">
        <f t="shared" si="20"/>
        <v>3853.6704723647863</v>
      </c>
      <c r="L119" s="16">
        <f t="shared" si="21"/>
        <v>3498.9070529407927</v>
      </c>
      <c r="M119" s="16">
        <f t="shared" si="22"/>
        <v>354.76341942399358</v>
      </c>
      <c r="N119" s="16">
        <f t="shared" si="23"/>
        <v>49491.415159930606</v>
      </c>
      <c r="O119" s="39">
        <f t="shared" si="24"/>
        <v>8.6018171420861267E-2</v>
      </c>
      <c r="P119" s="14">
        <f t="shared" si="25"/>
        <v>26347.507999230267</v>
      </c>
      <c r="Q119" s="40">
        <f t="shared" si="26"/>
        <v>9.425E-2</v>
      </c>
      <c r="R119" s="14">
        <f t="shared" si="27"/>
        <v>206.93771907728774</v>
      </c>
    </row>
    <row r="120" spans="1:18" ht="14.4" customHeight="1" outlineLevel="1" x14ac:dyDescent="0.3">
      <c r="A120" s="25">
        <v>104</v>
      </c>
      <c r="B120" s="20">
        <v>50099</v>
      </c>
      <c r="C120" s="10">
        <f t="shared" si="16"/>
        <v>2037</v>
      </c>
      <c r="D120" s="34"/>
      <c r="E120" s="34">
        <f t="shared" si="17"/>
        <v>335.94027985795435</v>
      </c>
      <c r="F120" s="34">
        <f t="shared" si="18"/>
        <v>-3853.6704723647863</v>
      </c>
      <c r="G120" s="35">
        <f t="shared" si="19"/>
        <v>58927.953240802352</v>
      </c>
      <c r="H120" s="35">
        <f t="shared" si="14"/>
        <v>-14702.524333580186</v>
      </c>
      <c r="I120" s="36">
        <f t="shared" si="15"/>
        <v>44225.428907222165</v>
      </c>
      <c r="K120" s="16">
        <f t="shared" si="20"/>
        <v>3853.6704723647863</v>
      </c>
      <c r="L120" s="16">
        <f t="shared" si="21"/>
        <v>3517.7301925068318</v>
      </c>
      <c r="M120" s="16">
        <f t="shared" si="22"/>
        <v>335.94027985795447</v>
      </c>
      <c r="N120" s="16">
        <f t="shared" si="23"/>
        <v>46865.485416698546</v>
      </c>
      <c r="O120" s="39">
        <f t="shared" si="24"/>
        <v>8.601817142086135E-2</v>
      </c>
      <c r="P120" s="14">
        <f t="shared" si="25"/>
        <v>24949.55434016338</v>
      </c>
      <c r="Q120" s="40">
        <f t="shared" si="26"/>
        <v>9.425E-2</v>
      </c>
      <c r="R120" s="14">
        <f t="shared" si="27"/>
        <v>195.9579580466999</v>
      </c>
    </row>
    <row r="121" spans="1:18" ht="14.4" customHeight="1" outlineLevel="1" x14ac:dyDescent="0.3">
      <c r="A121" s="25">
        <v>105</v>
      </c>
      <c r="B121" s="20">
        <v>50130</v>
      </c>
      <c r="C121" s="10">
        <f t="shared" si="16"/>
        <v>2037</v>
      </c>
      <c r="D121" s="34"/>
      <c r="E121" s="34">
        <f t="shared" si="17"/>
        <v>317.01587707521264</v>
      </c>
      <c r="F121" s="34">
        <f t="shared" si="18"/>
        <v>-3853.6704723647863</v>
      </c>
      <c r="G121" s="35">
        <f t="shared" si="19"/>
        <v>55391.298645512776</v>
      </c>
      <c r="H121" s="35">
        <f t="shared" si="14"/>
        <v>-13820.129012055437</v>
      </c>
      <c r="I121" s="36">
        <f t="shared" si="15"/>
        <v>41571.169633457335</v>
      </c>
      <c r="K121" s="16">
        <f t="shared" si="20"/>
        <v>3853.6704723647863</v>
      </c>
      <c r="L121" s="16">
        <f t="shared" si="21"/>
        <v>3536.6545952895735</v>
      </c>
      <c r="M121" s="16">
        <f t="shared" si="22"/>
        <v>317.01587707521276</v>
      </c>
      <c r="N121" s="16">
        <f t="shared" si="23"/>
        <v>44225.428907222165</v>
      </c>
      <c r="O121" s="39">
        <f t="shared" si="24"/>
        <v>8.601817142086135E-2</v>
      </c>
      <c r="P121" s="14">
        <f t="shared" si="25"/>
        <v>23544.080082111341</v>
      </c>
      <c r="Q121" s="40">
        <f t="shared" si="26"/>
        <v>9.425E-2</v>
      </c>
      <c r="R121" s="14">
        <f t="shared" si="27"/>
        <v>184.91912897824952</v>
      </c>
    </row>
    <row r="122" spans="1:18" ht="14.4" customHeight="1" outlineLevel="1" x14ac:dyDescent="0.3">
      <c r="A122" s="25">
        <v>106</v>
      </c>
      <c r="B122" s="20">
        <v>50160</v>
      </c>
      <c r="C122" s="10">
        <f t="shared" si="16"/>
        <v>2037</v>
      </c>
      <c r="D122" s="34"/>
      <c r="E122" s="34">
        <f t="shared" si="17"/>
        <v>297.98966630803648</v>
      </c>
      <c r="F122" s="34">
        <f t="shared" si="18"/>
        <v>-3853.6704723647863</v>
      </c>
      <c r="G122" s="35">
        <f t="shared" si="19"/>
        <v>51835.617839456027</v>
      </c>
      <c r="H122" s="35">
        <f t="shared" si="14"/>
        <v>-12932.986650944278</v>
      </c>
      <c r="I122" s="36">
        <f t="shared" si="15"/>
        <v>38902.631188511747</v>
      </c>
      <c r="K122" s="16">
        <f t="shared" si="20"/>
        <v>3853.6704723647863</v>
      </c>
      <c r="L122" s="16">
        <f t="shared" si="21"/>
        <v>3555.68080605675</v>
      </c>
      <c r="M122" s="16">
        <f t="shared" si="22"/>
        <v>297.98966630803625</v>
      </c>
      <c r="N122" s="16">
        <f t="shared" si="23"/>
        <v>41571.169633457335</v>
      </c>
      <c r="O122" s="39">
        <f t="shared" si="24"/>
        <v>8.6018171420861253E-2</v>
      </c>
      <c r="P122" s="14">
        <f t="shared" si="25"/>
        <v>22131.044766358857</v>
      </c>
      <c r="Q122" s="40">
        <f t="shared" si="26"/>
        <v>9.425E-2</v>
      </c>
      <c r="R122" s="14">
        <f t="shared" si="27"/>
        <v>173.82091410244354</v>
      </c>
    </row>
    <row r="123" spans="1:18" ht="14.4" customHeight="1" outlineLevel="1" x14ac:dyDescent="0.3">
      <c r="A123" s="25">
        <v>107</v>
      </c>
      <c r="B123" s="20">
        <v>50191</v>
      </c>
      <c r="C123" s="10">
        <f t="shared" si="16"/>
        <v>2037</v>
      </c>
      <c r="D123" s="34"/>
      <c r="E123" s="34">
        <f t="shared" si="17"/>
        <v>278.86109985799578</v>
      </c>
      <c r="F123" s="34">
        <f t="shared" si="18"/>
        <v>-3853.6704723647863</v>
      </c>
      <c r="G123" s="35">
        <f t="shared" si="19"/>
        <v>48260.808466949238</v>
      </c>
      <c r="H123" s="35">
        <f t="shared" si="14"/>
        <v>-12041.071712503835</v>
      </c>
      <c r="I123" s="36">
        <f t="shared" si="15"/>
        <v>36219.736754445403</v>
      </c>
      <c r="K123" s="16">
        <f t="shared" si="20"/>
        <v>3853.6704723647863</v>
      </c>
      <c r="L123" s="16">
        <f t="shared" si="21"/>
        <v>3574.8093725067906</v>
      </c>
      <c r="M123" s="16">
        <f t="shared" si="22"/>
        <v>278.86109985799567</v>
      </c>
      <c r="N123" s="16">
        <f t="shared" si="23"/>
        <v>38902.631188511747</v>
      </c>
      <c r="O123" s="39">
        <f t="shared" si="24"/>
        <v>8.6018171420861281E-2</v>
      </c>
      <c r="P123" s="14">
        <f t="shared" si="25"/>
        <v>20710.407716534071</v>
      </c>
      <c r="Q123" s="40">
        <f t="shared" si="26"/>
        <v>9.425E-2</v>
      </c>
      <c r="R123" s="14">
        <f t="shared" si="27"/>
        <v>162.66299394027803</v>
      </c>
    </row>
    <row r="124" spans="1:18" ht="14.4" customHeight="1" outlineLevel="1" x14ac:dyDescent="0.3">
      <c r="A124" s="25">
        <v>108</v>
      </c>
      <c r="B124" s="20">
        <v>50221</v>
      </c>
      <c r="C124" s="10">
        <f t="shared" si="16"/>
        <v>2037</v>
      </c>
      <c r="D124" s="34"/>
      <c r="E124" s="34">
        <f t="shared" si="17"/>
        <v>259.62962708019631</v>
      </c>
      <c r="F124" s="34">
        <f t="shared" si="18"/>
        <v>-3853.6704723647863</v>
      </c>
      <c r="G124" s="35">
        <f t="shared" si="19"/>
        <v>44666.767621664651</v>
      </c>
      <c r="H124" s="35">
        <f t="shared" si="14"/>
        <v>-11144.358521605331</v>
      </c>
      <c r="I124" s="36">
        <f t="shared" si="15"/>
        <v>33522.409100059318</v>
      </c>
      <c r="J124" s="38"/>
      <c r="K124" s="16">
        <f t="shared" si="20"/>
        <v>3853.6704723647863</v>
      </c>
      <c r="L124" s="16">
        <f t="shared" si="21"/>
        <v>3594.04084528459</v>
      </c>
      <c r="M124" s="16">
        <f t="shared" si="22"/>
        <v>259.62962708019631</v>
      </c>
      <c r="N124" s="16">
        <f t="shared" si="23"/>
        <v>36219.736754445403</v>
      </c>
      <c r="O124" s="39">
        <f t="shared" si="24"/>
        <v>8.6018171420861322E-2</v>
      </c>
      <c r="P124" s="14">
        <f t="shared" si="25"/>
        <v>19282.128037437651</v>
      </c>
      <c r="Q124" s="40">
        <f t="shared" si="26"/>
        <v>9.425E-2</v>
      </c>
      <c r="R124" s="14">
        <f t="shared" si="27"/>
        <v>151.44504729404156</v>
      </c>
    </row>
    <row r="125" spans="1:18" ht="14.4" customHeight="1" outlineLevel="1" x14ac:dyDescent="0.3">
      <c r="A125" s="25">
        <v>109</v>
      </c>
      <c r="B125" s="20">
        <v>50252</v>
      </c>
      <c r="C125" s="10">
        <f t="shared" si="16"/>
        <v>2037</v>
      </c>
      <c r="D125" s="34"/>
      <c r="E125" s="34">
        <f t="shared" si="17"/>
        <v>240.29469436742866</v>
      </c>
      <c r="F125" s="34">
        <f t="shared" si="18"/>
        <v>-3853.6704723647863</v>
      </c>
      <c r="G125" s="35">
        <f t="shared" si="19"/>
        <v>41053.39184366729</v>
      </c>
      <c r="H125" s="35">
        <f t="shared" si="14"/>
        <v>-10242.821264994989</v>
      </c>
      <c r="I125" s="36">
        <f t="shared" si="15"/>
        <v>30810.570578672301</v>
      </c>
      <c r="K125" s="16">
        <f t="shared" si="20"/>
        <v>3853.6704723647863</v>
      </c>
      <c r="L125" s="16">
        <f t="shared" si="21"/>
        <v>3613.3757779973575</v>
      </c>
      <c r="M125" s="16">
        <f t="shared" si="22"/>
        <v>240.29469436742875</v>
      </c>
      <c r="N125" s="16">
        <f t="shared" si="23"/>
        <v>33522.409100059318</v>
      </c>
      <c r="O125" s="39">
        <f t="shared" si="24"/>
        <v>8.601817142086135E-2</v>
      </c>
      <c r="P125" s="14">
        <f t="shared" si="25"/>
        <v>17846.164613865545</v>
      </c>
      <c r="Q125" s="40">
        <f t="shared" si="26"/>
        <v>9.425E-2</v>
      </c>
      <c r="R125" s="14">
        <f t="shared" si="27"/>
        <v>140.16675123806897</v>
      </c>
    </row>
    <row r="126" spans="1:18" ht="14.4" customHeight="1" outlineLevel="1" x14ac:dyDescent="0.3">
      <c r="A126" s="25">
        <v>110</v>
      </c>
      <c r="B126" s="20">
        <v>50283</v>
      </c>
      <c r="C126" s="10">
        <f t="shared" si="16"/>
        <v>2037</v>
      </c>
      <c r="D126" s="34"/>
      <c r="E126" s="34">
        <f t="shared" si="17"/>
        <v>220.85574513423171</v>
      </c>
      <c r="F126" s="34">
        <f t="shared" si="18"/>
        <v>-3853.6704723647863</v>
      </c>
      <c r="G126" s="35">
        <f t="shared" si="19"/>
        <v>37420.57711643674</v>
      </c>
      <c r="H126" s="35">
        <f t="shared" si="14"/>
        <v>-9336.433990550966</v>
      </c>
      <c r="I126" s="36">
        <f t="shared" si="15"/>
        <v>28084.143125885774</v>
      </c>
      <c r="K126" s="16">
        <f t="shared" si="20"/>
        <v>3853.6704723647863</v>
      </c>
      <c r="L126" s="16">
        <f t="shared" si="21"/>
        <v>3632.8147272305546</v>
      </c>
      <c r="M126" s="16">
        <f t="shared" si="22"/>
        <v>220.85574513423171</v>
      </c>
      <c r="N126" s="16">
        <f t="shared" si="23"/>
        <v>30810.570578672301</v>
      </c>
      <c r="O126" s="39">
        <f t="shared" si="24"/>
        <v>8.6018171420861322E-2</v>
      </c>
      <c r="P126" s="14">
        <f t="shared" si="25"/>
        <v>16402.476109425428</v>
      </c>
      <c r="Q126" s="40">
        <f t="shared" si="26"/>
        <v>9.425E-2</v>
      </c>
      <c r="R126" s="14">
        <f t="shared" si="27"/>
        <v>128.82778110944557</v>
      </c>
    </row>
    <row r="127" spans="1:18" ht="14.4" customHeight="1" outlineLevel="1" x14ac:dyDescent="0.3">
      <c r="A127" s="25">
        <v>111</v>
      </c>
      <c r="B127" s="20">
        <v>50313</v>
      </c>
      <c r="C127" s="10">
        <f t="shared" si="16"/>
        <v>2037</v>
      </c>
      <c r="D127" s="34"/>
      <c r="E127" s="34">
        <f t="shared" si="17"/>
        <v>201.31221980087057</v>
      </c>
      <c r="F127" s="34">
        <f t="shared" si="18"/>
        <v>-3853.6704723647863</v>
      </c>
      <c r="G127" s="35">
        <f t="shared" si="19"/>
        <v>33768.218863872826</v>
      </c>
      <c r="H127" s="35">
        <f t="shared" si="14"/>
        <v>-8425.1706065362705</v>
      </c>
      <c r="I127" s="36">
        <f t="shared" si="15"/>
        <v>25343.048257336555</v>
      </c>
      <c r="K127" s="16">
        <f t="shared" si="20"/>
        <v>3853.6704723647863</v>
      </c>
      <c r="L127" s="16">
        <f t="shared" si="21"/>
        <v>3652.3582525639158</v>
      </c>
      <c r="M127" s="16">
        <f t="shared" si="22"/>
        <v>201.31221980087048</v>
      </c>
      <c r="N127" s="16">
        <f t="shared" si="23"/>
        <v>28084.143125885774</v>
      </c>
      <c r="O127" s="39">
        <f t="shared" si="24"/>
        <v>8.6018171420861295E-2</v>
      </c>
      <c r="P127" s="14">
        <f t="shared" si="25"/>
        <v>14951.020965346765</v>
      </c>
      <c r="Q127" s="40">
        <f t="shared" si="26"/>
        <v>9.425E-2</v>
      </c>
      <c r="R127" s="14">
        <f t="shared" si="27"/>
        <v>117.42781049866106</v>
      </c>
    </row>
    <row r="128" spans="1:18" ht="14.4" customHeight="1" outlineLevel="1" x14ac:dyDescent="0.3">
      <c r="A128" s="25">
        <v>112</v>
      </c>
      <c r="B128" s="20">
        <v>50344</v>
      </c>
      <c r="C128" s="10">
        <f t="shared" si="16"/>
        <v>2037</v>
      </c>
      <c r="D128" s="34"/>
      <c r="E128" s="34">
        <f t="shared" si="17"/>
        <v>181.66355577722805</v>
      </c>
      <c r="F128" s="34">
        <f t="shared" si="18"/>
        <v>-3853.6704723647863</v>
      </c>
      <c r="G128" s="35">
        <f t="shared" si="19"/>
        <v>30096.211947285272</v>
      </c>
      <c r="H128" s="35">
        <f t="shared" si="14"/>
        <v>-7509.0048808476749</v>
      </c>
      <c r="I128" s="36">
        <f t="shared" si="15"/>
        <v>22587.207066437597</v>
      </c>
      <c r="K128" s="16">
        <f t="shared" si="20"/>
        <v>3853.6704723647863</v>
      </c>
      <c r="L128" s="16">
        <f t="shared" si="21"/>
        <v>3672.0069165875584</v>
      </c>
      <c r="M128" s="16">
        <f t="shared" si="22"/>
        <v>181.66355577722788</v>
      </c>
      <c r="N128" s="16">
        <f t="shared" si="23"/>
        <v>25343.048257336555</v>
      </c>
      <c r="O128" s="39">
        <f t="shared" si="24"/>
        <v>8.6018171420861239E-2</v>
      </c>
      <c r="P128" s="14">
        <f t="shared" si="25"/>
        <v>13491.757399284475</v>
      </c>
      <c r="Q128" s="40">
        <f t="shared" si="26"/>
        <v>9.425E-2</v>
      </c>
      <c r="R128" s="14">
        <f t="shared" si="27"/>
        <v>105.96651124021349</v>
      </c>
    </row>
    <row r="129" spans="1:18" ht="14.4" customHeight="1" outlineLevel="1" x14ac:dyDescent="0.3">
      <c r="A129" s="25">
        <v>113</v>
      </c>
      <c r="B129" s="20">
        <v>50374</v>
      </c>
      <c r="C129" s="10">
        <f t="shared" si="16"/>
        <v>2037</v>
      </c>
      <c r="D129" s="34"/>
      <c r="E129" s="34">
        <f t="shared" si="17"/>
        <v>161.90918744660996</v>
      </c>
      <c r="F129" s="34">
        <f t="shared" si="18"/>
        <v>-3853.6704723647863</v>
      </c>
      <c r="G129" s="35">
        <f t="shared" si="19"/>
        <v>26404.450662367097</v>
      </c>
      <c r="H129" s="35">
        <f t="shared" si="14"/>
        <v>-6587.9104402605908</v>
      </c>
      <c r="I129" s="36">
        <f t="shared" si="15"/>
        <v>19816.540222106505</v>
      </c>
      <c r="K129" s="16">
        <f t="shared" si="20"/>
        <v>3853.6704723647863</v>
      </c>
      <c r="L129" s="16">
        <f t="shared" si="21"/>
        <v>3691.7612849181764</v>
      </c>
      <c r="M129" s="16">
        <f t="shared" si="22"/>
        <v>161.90918744660985</v>
      </c>
      <c r="N129" s="16">
        <f t="shared" si="23"/>
        <v>22587.207066437597</v>
      </c>
      <c r="O129" s="39">
        <f t="shared" si="24"/>
        <v>8.6018171420861267E-2</v>
      </c>
      <c r="P129" s="14">
        <f t="shared" si="25"/>
        <v>12024.643404116179</v>
      </c>
      <c r="Q129" s="40">
        <f t="shared" si="26"/>
        <v>9.425E-2</v>
      </c>
      <c r="R129" s="14">
        <f t="shared" si="27"/>
        <v>94.443553403162483</v>
      </c>
    </row>
    <row r="130" spans="1:18" ht="14.4" customHeight="1" outlineLevel="1" x14ac:dyDescent="0.3">
      <c r="A130" s="25">
        <v>114</v>
      </c>
      <c r="B130" s="20">
        <v>50405</v>
      </c>
      <c r="C130" s="10">
        <f t="shared" si="16"/>
        <v>2037</v>
      </c>
      <c r="D130" s="34"/>
      <c r="E130" s="34">
        <f t="shared" si="17"/>
        <v>142.04854614946257</v>
      </c>
      <c r="F130" s="34">
        <f t="shared" si="18"/>
        <v>-3853.6704723647863</v>
      </c>
      <c r="G130" s="35">
        <f t="shared" si="19"/>
        <v>22692.828736151772</v>
      </c>
      <c r="H130" s="35">
        <f t="shared" si="14"/>
        <v>-5661.8607696698673</v>
      </c>
      <c r="I130" s="36">
        <f t="shared" si="15"/>
        <v>17030.967966481905</v>
      </c>
      <c r="K130" s="16">
        <f t="shared" si="20"/>
        <v>3853.6704723647863</v>
      </c>
      <c r="L130" s="16">
        <f t="shared" si="21"/>
        <v>3711.6219262153236</v>
      </c>
      <c r="M130" s="16">
        <f t="shared" si="22"/>
        <v>142.04854614946271</v>
      </c>
      <c r="N130" s="16">
        <f t="shared" si="23"/>
        <v>19816.540222106505</v>
      </c>
      <c r="O130" s="39">
        <f t="shared" si="24"/>
        <v>8.601817142086142E-2</v>
      </c>
      <c r="P130" s="14">
        <f t="shared" si="25"/>
        <v>10549.636746732936</v>
      </c>
      <c r="Q130" s="40">
        <f t="shared" si="26"/>
        <v>9.425E-2</v>
      </c>
      <c r="R130" s="14">
        <f t="shared" si="27"/>
        <v>82.858605281631597</v>
      </c>
    </row>
    <row r="131" spans="1:18" ht="14.4" customHeight="1" outlineLevel="1" x14ac:dyDescent="0.3">
      <c r="A131" s="25">
        <v>115</v>
      </c>
      <c r="B131" s="20">
        <v>50436</v>
      </c>
      <c r="C131" s="10">
        <f t="shared" si="16"/>
        <v>2038</v>
      </c>
      <c r="D131" s="34"/>
      <c r="E131" s="34">
        <f t="shared" si="17"/>
        <v>122.08106016700322</v>
      </c>
      <c r="F131" s="34">
        <f t="shared" si="18"/>
        <v>-3853.6704723647863</v>
      </c>
      <c r="G131" s="35">
        <f t="shared" si="19"/>
        <v>18961.239323953989</v>
      </c>
      <c r="H131" s="35">
        <f t="shared" si="14"/>
        <v>-4730.8292113265206</v>
      </c>
      <c r="I131" s="36">
        <f t="shared" si="15"/>
        <v>14230.410112627469</v>
      </c>
      <c r="K131" s="16">
        <f t="shared" si="20"/>
        <v>3853.6704723647863</v>
      </c>
      <c r="L131" s="16">
        <f t="shared" si="21"/>
        <v>3731.5894121977831</v>
      </c>
      <c r="M131" s="16">
        <f t="shared" si="22"/>
        <v>122.08106016700322</v>
      </c>
      <c r="N131" s="16">
        <f t="shared" si="23"/>
        <v>17030.967966481905</v>
      </c>
      <c r="O131" s="39">
        <f t="shared" si="24"/>
        <v>8.6018171420861322E-2</v>
      </c>
      <c r="P131" s="14">
        <f t="shared" si="25"/>
        <v>9066.6949668235266</v>
      </c>
      <c r="Q131" s="40">
        <f t="shared" si="26"/>
        <v>9.425E-2</v>
      </c>
      <c r="R131" s="14">
        <f t="shared" si="27"/>
        <v>71.211333385259778</v>
      </c>
    </row>
    <row r="132" spans="1:18" ht="14.4" customHeight="1" outlineLevel="1" x14ac:dyDescent="0.3">
      <c r="A132" s="25">
        <v>116</v>
      </c>
      <c r="B132" s="20">
        <v>50464</v>
      </c>
      <c r="C132" s="10">
        <f t="shared" si="16"/>
        <v>2038</v>
      </c>
      <c r="D132" s="34"/>
      <c r="E132" s="34">
        <f t="shared" si="17"/>
        <v>102.00615470476235</v>
      </c>
      <c r="F132" s="34">
        <f t="shared" si="18"/>
        <v>-3853.6704723647863</v>
      </c>
      <c r="G132" s="35">
        <f t="shared" si="19"/>
        <v>15209.575006293966</v>
      </c>
      <c r="H132" s="35">
        <f t="shared" si="14"/>
        <v>-3794.7889640703447</v>
      </c>
      <c r="I132" s="36">
        <f t="shared" si="15"/>
        <v>11414.786042223621</v>
      </c>
      <c r="K132" s="16">
        <f t="shared" si="20"/>
        <v>3853.6704723647863</v>
      </c>
      <c r="L132" s="16">
        <f t="shared" si="21"/>
        <v>3751.6643176600242</v>
      </c>
      <c r="M132" s="16">
        <f t="shared" si="22"/>
        <v>102.00615470476214</v>
      </c>
      <c r="N132" s="16">
        <f t="shared" si="23"/>
        <v>14230.410112627469</v>
      </c>
      <c r="O132" s="39">
        <f t="shared" si="24"/>
        <v>8.6018171420861156E-2</v>
      </c>
      <c r="P132" s="14">
        <f t="shared" si="25"/>
        <v>7575.7753756521452</v>
      </c>
      <c r="Q132" s="40">
        <f t="shared" si="26"/>
        <v>9.425E-2</v>
      </c>
      <c r="R132" s="14">
        <f t="shared" si="27"/>
        <v>59.501402429601228</v>
      </c>
    </row>
    <row r="133" spans="1:18" ht="14.4" customHeight="1" outlineLevel="1" x14ac:dyDescent="0.3">
      <c r="A133" s="25">
        <v>117</v>
      </c>
      <c r="B133" s="20">
        <v>50495</v>
      </c>
      <c r="C133" s="10">
        <f t="shared" si="16"/>
        <v>2038</v>
      </c>
      <c r="D133" s="34"/>
      <c r="E133" s="34">
        <f t="shared" si="17"/>
        <v>81.823251876037219</v>
      </c>
      <c r="F133" s="34">
        <f t="shared" si="18"/>
        <v>-3853.6704723647863</v>
      </c>
      <c r="G133" s="35">
        <f t="shared" si="19"/>
        <v>11437.727785805218</v>
      </c>
      <c r="H133" s="35">
        <f t="shared" si="14"/>
        <v>-2853.7130825584022</v>
      </c>
      <c r="I133" s="36">
        <f t="shared" si="15"/>
        <v>8584.0147032468158</v>
      </c>
      <c r="K133" s="16">
        <f t="shared" si="20"/>
        <v>3853.6704723647863</v>
      </c>
      <c r="L133" s="16">
        <f t="shared" si="21"/>
        <v>3771.8472204887489</v>
      </c>
      <c r="M133" s="16">
        <f t="shared" si="22"/>
        <v>81.823251876037375</v>
      </c>
      <c r="N133" s="16">
        <f t="shared" si="23"/>
        <v>11414.786042223621</v>
      </c>
      <c r="O133" s="39">
        <f t="shared" si="24"/>
        <v>8.6018171420861489E-2</v>
      </c>
      <c r="P133" s="14">
        <f t="shared" si="25"/>
        <v>6076.8350548295484</v>
      </c>
      <c r="Q133" s="40">
        <f t="shared" si="26"/>
        <v>9.425E-2</v>
      </c>
      <c r="R133" s="14">
        <f t="shared" si="27"/>
        <v>47.728475326473749</v>
      </c>
    </row>
    <row r="134" spans="1:18" ht="14.4" customHeight="1" outlineLevel="1" x14ac:dyDescent="0.3">
      <c r="A134" s="25">
        <v>118</v>
      </c>
      <c r="B134" s="20">
        <v>50525</v>
      </c>
      <c r="C134" s="10">
        <f t="shared" si="16"/>
        <v>2038</v>
      </c>
      <c r="D134" s="34"/>
      <c r="E134" s="34">
        <f t="shared" si="17"/>
        <v>61.531770685256554</v>
      </c>
      <c r="F134" s="34">
        <f t="shared" si="18"/>
        <v>-3853.6704723647863</v>
      </c>
      <c r="G134" s="35">
        <f t="shared" si="19"/>
        <v>7645.5890841256887</v>
      </c>
      <c r="H134" s="35">
        <f t="shared" si="14"/>
        <v>-1907.5744764893593</v>
      </c>
      <c r="I134" s="36">
        <f t="shared" si="15"/>
        <v>5738.0146076363289</v>
      </c>
      <c r="K134" s="16">
        <f t="shared" si="20"/>
        <v>3853.6704723647863</v>
      </c>
      <c r="L134" s="16">
        <f t="shared" si="21"/>
        <v>3792.1387016795297</v>
      </c>
      <c r="M134" s="16">
        <f t="shared" si="22"/>
        <v>61.531770685256561</v>
      </c>
      <c r="N134" s="16">
        <f t="shared" si="23"/>
        <v>8584.0147032468158</v>
      </c>
      <c r="O134" s="39">
        <f t="shared" si="24"/>
        <v>8.6018171420861336E-2</v>
      </c>
      <c r="P134" s="14">
        <f t="shared" si="25"/>
        <v>4569.830855077591</v>
      </c>
      <c r="Q134" s="40">
        <f t="shared" si="26"/>
        <v>9.425E-2</v>
      </c>
      <c r="R134" s="14">
        <f t="shared" si="27"/>
        <v>35.892213174255247</v>
      </c>
    </row>
    <row r="135" spans="1:18" ht="14.4" customHeight="1" outlineLevel="1" x14ac:dyDescent="0.3">
      <c r="A135" s="25">
        <v>119</v>
      </c>
      <c r="B135" s="20">
        <v>50556</v>
      </c>
      <c r="C135" s="10">
        <f t="shared" si="16"/>
        <v>2038</v>
      </c>
      <c r="D135" s="34"/>
      <c r="E135" s="34">
        <f t="shared" si="17"/>
        <v>41.131127011255671</v>
      </c>
      <c r="F135" s="34">
        <f t="shared" si="18"/>
        <v>-3853.6704723647863</v>
      </c>
      <c r="G135" s="35">
        <f t="shared" si="19"/>
        <v>3833.049738772158</v>
      </c>
      <c r="H135" s="35">
        <f t="shared" si="14"/>
        <v>-956.34590982365341</v>
      </c>
      <c r="I135" s="36">
        <f t="shared" si="15"/>
        <v>2876.7038289485045</v>
      </c>
      <c r="K135" s="16">
        <f t="shared" si="20"/>
        <v>3853.6704723647863</v>
      </c>
      <c r="L135" s="16">
        <f t="shared" si="21"/>
        <v>3812.5393453535307</v>
      </c>
      <c r="M135" s="16">
        <f t="shared" si="22"/>
        <v>41.131127011255558</v>
      </c>
      <c r="N135" s="16">
        <f t="shared" si="23"/>
        <v>5738.0146076363289</v>
      </c>
      <c r="O135" s="39">
        <f t="shared" si="24"/>
        <v>8.6018171420861086E-2</v>
      </c>
      <c r="P135" s="14">
        <f t="shared" si="25"/>
        <v>3054.7193949870939</v>
      </c>
      <c r="Q135" s="40">
        <f t="shared" si="26"/>
        <v>9.425E-2</v>
      </c>
      <c r="R135" s="14">
        <f t="shared" si="27"/>
        <v>23.9922752481278</v>
      </c>
    </row>
    <row r="136" spans="1:18" ht="14.4" customHeight="1" outlineLevel="1" x14ac:dyDescent="0.3">
      <c r="A136" s="25">
        <v>120</v>
      </c>
      <c r="B136" s="20">
        <v>50586</v>
      </c>
      <c r="C136" s="10">
        <f t="shared" si="16"/>
        <v>2038</v>
      </c>
      <c r="D136" s="34"/>
      <c r="E136" s="34">
        <f t="shared" si="17"/>
        <v>20.620733590461715</v>
      </c>
      <c r="F136" s="34">
        <f t="shared" si="18"/>
        <v>-3853.6704723647863</v>
      </c>
      <c r="G136" s="35">
        <f t="shared" si="19"/>
        <v>-2.1664163796231151E-9</v>
      </c>
      <c r="H136" s="35">
        <f t="shared" si="14"/>
        <v>5.4052088671596718E-10</v>
      </c>
      <c r="I136" s="36">
        <f t="shared" si="15"/>
        <v>-1.6258954929071479E-9</v>
      </c>
      <c r="J136" s="38"/>
      <c r="K136" s="16">
        <f t="shared" si="20"/>
        <v>3853.6704723647863</v>
      </c>
      <c r="L136" s="16">
        <f t="shared" si="21"/>
        <v>3833.0497387743244</v>
      </c>
      <c r="M136" s="16">
        <f t="shared" si="22"/>
        <v>20.620733590461896</v>
      </c>
      <c r="N136" s="16">
        <f t="shared" si="23"/>
        <v>2876.7038289485045</v>
      </c>
      <c r="O136" s="39">
        <f t="shared" si="24"/>
        <v>8.6018171420862072E-2</v>
      </c>
      <c r="P136" s="14">
        <f t="shared" si="25"/>
        <v>1531.457059769057</v>
      </c>
      <c r="Q136" s="40">
        <f t="shared" si="26"/>
        <v>9.425E-2</v>
      </c>
      <c r="R136" s="14">
        <f t="shared" si="27"/>
        <v>12.028318990269469</v>
      </c>
    </row>
    <row r="137" spans="1:18" x14ac:dyDescent="0.3">
      <c r="B137" s="11" t="s">
        <v>43</v>
      </c>
      <c r="C137" s="11"/>
      <c r="D137" s="34"/>
      <c r="E137" s="35">
        <f>SUM(E17:E136)</f>
        <v>122378.26892623183</v>
      </c>
      <c r="F137" s="35">
        <f>SUM(F17:F136)</f>
        <v>-462440.45668377576</v>
      </c>
      <c r="G137" s="35"/>
      <c r="H137" s="35"/>
      <c r="I137" s="35"/>
      <c r="J137" s="43"/>
    </row>
  </sheetData>
  <mergeCells count="1">
    <mergeCell ref="D14:G14"/>
  </mergeCells>
  <pageMargins left="0.7" right="0.7" top="0.75" bottom="0.75" header="0.3" footer="0.3"/>
  <pageSetup firstPageNumber="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08F74-425A-4546-A0B2-9D610D142124}">
  <sheetPr>
    <tabColor theme="1"/>
  </sheetPr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5391B-AAA4-4555-88B5-B48267F8FBED}">
  <dimension ref="A1:T40"/>
  <sheetViews>
    <sheetView workbookViewId="0"/>
  </sheetViews>
  <sheetFormatPr defaultRowHeight="14.4" x14ac:dyDescent="0.3"/>
  <cols>
    <col min="1" max="1" width="34.109375" bestFit="1" customWidth="1"/>
    <col min="2" max="2" width="11.88671875" customWidth="1"/>
    <col min="3" max="3" width="10" customWidth="1"/>
    <col min="4" max="4" width="11.88671875" customWidth="1"/>
    <col min="5" max="14" width="10" customWidth="1"/>
    <col min="15" max="15" width="20.44140625" bestFit="1" customWidth="1"/>
    <col min="17" max="17" width="11.5546875" bestFit="1" customWidth="1"/>
    <col min="18" max="18" width="14" bestFit="1" customWidth="1"/>
    <col min="19" max="19" width="11.5546875" bestFit="1" customWidth="1"/>
  </cols>
  <sheetData>
    <row r="1" spans="1:20" x14ac:dyDescent="0.3">
      <c r="A1" s="45" t="s">
        <v>1</v>
      </c>
    </row>
    <row r="2" spans="1:20" x14ac:dyDescent="0.3">
      <c r="B2" s="46">
        <v>44348</v>
      </c>
      <c r="C2" s="46">
        <v>44378</v>
      </c>
      <c r="D2" s="46">
        <v>44409</v>
      </c>
      <c r="E2" s="46">
        <v>44440</v>
      </c>
      <c r="F2" s="46">
        <v>44470</v>
      </c>
      <c r="G2" s="46">
        <v>44501</v>
      </c>
      <c r="H2" s="46">
        <v>44531</v>
      </c>
      <c r="I2" s="46">
        <v>44562</v>
      </c>
      <c r="J2" s="46">
        <v>44593</v>
      </c>
      <c r="K2" s="46">
        <v>44621</v>
      </c>
      <c r="L2" s="46">
        <v>44652</v>
      </c>
      <c r="M2" s="46">
        <v>44682</v>
      </c>
      <c r="N2" s="46">
        <v>44713</v>
      </c>
      <c r="O2" s="45" t="s">
        <v>44</v>
      </c>
    </row>
    <row r="3" spans="1:20" x14ac:dyDescent="0.3">
      <c r="A3" s="45" t="s">
        <v>45</v>
      </c>
      <c r="B3" s="47">
        <v>421.51789999999977</v>
      </c>
      <c r="C3" s="47">
        <v>563.06054999999992</v>
      </c>
      <c r="D3" s="47">
        <v>538.39069999999992</v>
      </c>
      <c r="E3" s="47">
        <v>538.39069999999992</v>
      </c>
      <c r="F3" s="47">
        <v>538.39069999999992</v>
      </c>
      <c r="G3" s="47">
        <v>538.39069999999992</v>
      </c>
      <c r="H3" s="47">
        <v>43.999999999999886</v>
      </c>
      <c r="I3" s="47">
        <v>43.999999999999886</v>
      </c>
      <c r="J3" s="47">
        <v>43.999999999999886</v>
      </c>
      <c r="K3" s="47">
        <v>43.999999999999886</v>
      </c>
      <c r="L3" s="47">
        <v>63.733829999999884</v>
      </c>
      <c r="M3" s="47">
        <v>63.733829999999884</v>
      </c>
      <c r="N3" s="47">
        <v>63.733829999999884</v>
      </c>
      <c r="O3" s="47">
        <f>AVERAGE(B3:N3)</f>
        <v>269.64174923076911</v>
      </c>
    </row>
    <row r="4" spans="1:20" x14ac:dyDescent="0.3">
      <c r="A4" s="45" t="s">
        <v>46</v>
      </c>
      <c r="B4" s="47">
        <v>217021.63799999986</v>
      </c>
      <c r="C4" s="47">
        <v>217339.58236999984</v>
      </c>
      <c r="D4" s="47">
        <v>217494.97024999984</v>
      </c>
      <c r="E4" s="47">
        <v>217494.97024999984</v>
      </c>
      <c r="F4" s="47">
        <v>217523.00998999982</v>
      </c>
      <c r="G4" s="47">
        <v>217563.05983999983</v>
      </c>
      <c r="H4" s="47">
        <v>217645.70024999982</v>
      </c>
      <c r="I4" s="47">
        <v>217645.70024999982</v>
      </c>
      <c r="J4" s="47">
        <v>217645.70024999982</v>
      </c>
      <c r="K4" s="47">
        <v>217645.70024999982</v>
      </c>
      <c r="L4" s="47">
        <v>217645.70024999982</v>
      </c>
      <c r="M4" s="47">
        <v>217645.70024999982</v>
      </c>
      <c r="N4" s="47">
        <v>217645.70024999982</v>
      </c>
      <c r="O4" s="47">
        <f>AVERAGE(B4:N4)</f>
        <v>217535.16403461515</v>
      </c>
      <c r="Q4" s="47"/>
      <c r="R4" s="47"/>
      <c r="S4" s="47"/>
      <c r="T4" s="47"/>
    </row>
    <row r="5" spans="1:20" x14ac:dyDescent="0.3">
      <c r="A5" s="45" t="s">
        <v>47</v>
      </c>
      <c r="B5" s="47">
        <v>-93519.999791661961</v>
      </c>
      <c r="C5" s="47">
        <v>-94452.839242216753</v>
      </c>
      <c r="D5" s="47">
        <v>-95416.39880547818</v>
      </c>
      <c r="E5" s="47">
        <v>-87642.913570182078</v>
      </c>
      <c r="F5" s="47">
        <v>-88054.908886719742</v>
      </c>
      <c r="G5" s="47">
        <v>-88584.112962831787</v>
      </c>
      <c r="H5" s="47">
        <v>-87374.353081814159</v>
      </c>
      <c r="I5" s="47">
        <v>-88319.333175926236</v>
      </c>
      <c r="J5" s="47">
        <v>-89239.313270038314</v>
      </c>
      <c r="K5" s="47">
        <v>-90184.293364150391</v>
      </c>
      <c r="L5" s="47">
        <v>-91054.273458262469</v>
      </c>
      <c r="M5" s="47">
        <v>-92024.253552374546</v>
      </c>
      <c r="N5" s="47">
        <v>-92994.233646486624</v>
      </c>
      <c r="O5" s="47">
        <f t="shared" ref="O5" si="0">AVERAGE(B5:N5)</f>
        <v>-90681.632831395618</v>
      </c>
      <c r="Q5" s="47"/>
      <c r="R5" s="47"/>
      <c r="S5" s="47"/>
      <c r="T5" s="47"/>
    </row>
    <row r="6" spans="1:20" x14ac:dyDescent="0.3">
      <c r="A6" s="45" t="s">
        <v>48</v>
      </c>
      <c r="B6" s="48">
        <f>SUM(B3:B5)</f>
        <v>123923.15610833791</v>
      </c>
      <c r="C6" s="48">
        <f t="shared" ref="C6:O6" si="1">SUM(C3:C5)</f>
        <v>123449.80367778309</v>
      </c>
      <c r="D6" s="48">
        <f t="shared" si="1"/>
        <v>122616.96214452165</v>
      </c>
      <c r="E6" s="48">
        <f t="shared" si="1"/>
        <v>130390.44737981775</v>
      </c>
      <c r="F6" s="48">
        <f t="shared" si="1"/>
        <v>130006.49180328006</v>
      </c>
      <c r="G6" s="48">
        <f t="shared" si="1"/>
        <v>129517.33757716803</v>
      </c>
      <c r="H6" s="48">
        <f t="shared" si="1"/>
        <v>130315.34716818566</v>
      </c>
      <c r="I6" s="48">
        <f t="shared" si="1"/>
        <v>129370.36707407358</v>
      </c>
      <c r="J6" s="48">
        <f t="shared" si="1"/>
        <v>128450.38697996151</v>
      </c>
      <c r="K6" s="48">
        <f t="shared" si="1"/>
        <v>127505.40688584943</v>
      </c>
      <c r="L6" s="48">
        <f t="shared" si="1"/>
        <v>126655.16062173736</v>
      </c>
      <c r="M6" s="48">
        <f t="shared" si="1"/>
        <v>125685.18052762529</v>
      </c>
      <c r="N6" s="48">
        <f t="shared" si="1"/>
        <v>124715.20043351321</v>
      </c>
      <c r="O6" s="48">
        <f t="shared" si="1"/>
        <v>127123.1729524503</v>
      </c>
      <c r="Q6" s="47"/>
      <c r="R6" s="47"/>
      <c r="S6" s="47"/>
      <c r="T6" s="47"/>
    </row>
    <row r="7" spans="1:20" x14ac:dyDescent="0.3">
      <c r="A7" s="45" t="s">
        <v>49</v>
      </c>
      <c r="B7" s="49">
        <v>-41931.331081707191</v>
      </c>
      <c r="C7" s="49">
        <v>-41669.267326065514</v>
      </c>
      <c r="D7" s="49">
        <v>-41407.203570423837</v>
      </c>
      <c r="E7" s="49">
        <v>-41145.13981478216</v>
      </c>
      <c r="F7" s="49">
        <v>-40883.076059140483</v>
      </c>
      <c r="G7" s="49">
        <v>-40621.012303498806</v>
      </c>
      <c r="H7" s="49">
        <v>-40358.94854785713</v>
      </c>
      <c r="I7" s="49">
        <v>-40144.704924867605</v>
      </c>
      <c r="J7" s="49">
        <v>-39930.46130187808</v>
      </c>
      <c r="K7" s="49">
        <v>-39716.217678888555</v>
      </c>
      <c r="L7" s="49">
        <v>-39501.974055899031</v>
      </c>
      <c r="M7" s="49">
        <v>-39287.730432909506</v>
      </c>
      <c r="N7" s="49">
        <v>-39073.486809919981</v>
      </c>
      <c r="O7" s="49">
        <f>+H39</f>
        <v>-40791.331081707191</v>
      </c>
      <c r="P7" t="s">
        <v>50</v>
      </c>
      <c r="Q7" s="47"/>
      <c r="R7" s="47"/>
      <c r="S7" s="47"/>
      <c r="T7" s="47"/>
    </row>
    <row r="8" spans="1:20" ht="15" thickBot="1" x14ac:dyDescent="0.35">
      <c r="A8" s="45" t="s">
        <v>39</v>
      </c>
      <c r="O8" s="50">
        <f>+O6+O7</f>
        <v>86331.841870743112</v>
      </c>
      <c r="Q8" s="47"/>
      <c r="R8" s="47"/>
      <c r="S8" s="47"/>
      <c r="T8" s="47"/>
    </row>
    <row r="9" spans="1:20" ht="15" thickTop="1" x14ac:dyDescent="0.3">
      <c r="A9" s="45"/>
      <c r="O9" s="51"/>
      <c r="Q9" s="47"/>
      <c r="R9" s="47"/>
      <c r="S9" s="47"/>
      <c r="T9" s="47"/>
    </row>
    <row r="10" spans="1:20" x14ac:dyDescent="0.3">
      <c r="A10" s="45" t="s">
        <v>51</v>
      </c>
      <c r="C10" s="47">
        <v>967.38134055478952</v>
      </c>
      <c r="D10" s="47">
        <v>968.49558326141494</v>
      </c>
      <c r="E10" s="47">
        <v>968.89376470391483</v>
      </c>
      <c r="F10" s="47">
        <v>968.96561653766491</v>
      </c>
      <c r="G10" s="47">
        <v>969.14009611203971</v>
      </c>
      <c r="H10" s="47">
        <v>969.61140898237284</v>
      </c>
      <c r="I10" s="47">
        <v>969.98009411208125</v>
      </c>
      <c r="J10" s="47">
        <v>969.98009411208125</v>
      </c>
      <c r="K10" s="47">
        <v>969.98009411208125</v>
      </c>
      <c r="L10" s="47">
        <v>969.98009411208125</v>
      </c>
      <c r="M10" s="47">
        <v>969.98009411208125</v>
      </c>
      <c r="N10" s="47">
        <v>969.98009411208125</v>
      </c>
      <c r="O10" s="51">
        <f>SUM(C10:N10)</f>
        <v>11632.368374824684</v>
      </c>
      <c r="Q10" s="47"/>
      <c r="R10" s="47"/>
      <c r="S10" s="47"/>
      <c r="T10" s="47"/>
    </row>
    <row r="11" spans="1:20" x14ac:dyDescent="0.3">
      <c r="A11" s="45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51"/>
    </row>
    <row r="12" spans="1:20" x14ac:dyDescent="0.3">
      <c r="A12" s="45" t="s">
        <v>52</v>
      </c>
      <c r="B12" s="52">
        <v>8.5430043691731142E-2</v>
      </c>
      <c r="O12" s="53"/>
    </row>
    <row r="13" spans="1:20" x14ac:dyDescent="0.3">
      <c r="A13" s="45"/>
      <c r="O13" s="51"/>
    </row>
    <row r="14" spans="1:20" x14ac:dyDescent="0.3">
      <c r="A14" s="45" t="s">
        <v>53</v>
      </c>
      <c r="B14" s="51">
        <f>O8*B12</f>
        <v>7375.3330230052079</v>
      </c>
      <c r="O14" s="51"/>
    </row>
    <row r="15" spans="1:20" x14ac:dyDescent="0.3">
      <c r="A15" s="45" t="s">
        <v>51</v>
      </c>
      <c r="B15" s="51">
        <f>O10</f>
        <v>11632.368374824684</v>
      </c>
    </row>
    <row r="16" spans="1:20" ht="15" thickBot="1" x14ac:dyDescent="0.35">
      <c r="A16" s="45" t="s">
        <v>54</v>
      </c>
      <c r="B16" s="50">
        <f>B14+B15</f>
        <v>19007.701397829893</v>
      </c>
    </row>
    <row r="17" spans="1:8" ht="15" thickTop="1" x14ac:dyDescent="0.3"/>
    <row r="18" spans="1:8" x14ac:dyDescent="0.3">
      <c r="A18" t="s">
        <v>55</v>
      </c>
    </row>
    <row r="19" spans="1:8" x14ac:dyDescent="0.3">
      <c r="A19" s="54" t="s">
        <v>27</v>
      </c>
      <c r="B19" s="55"/>
      <c r="C19" s="55"/>
      <c r="D19" s="55"/>
      <c r="E19" s="55"/>
      <c r="F19" s="55"/>
      <c r="G19" s="55"/>
      <c r="H19" s="56"/>
    </row>
    <row r="20" spans="1:8" x14ac:dyDescent="0.3">
      <c r="A20" s="57" t="s">
        <v>56</v>
      </c>
      <c r="B20" s="55"/>
      <c r="C20" s="55"/>
      <c r="D20" s="58"/>
      <c r="E20" s="55"/>
      <c r="F20" s="55"/>
      <c r="G20" s="55"/>
      <c r="H20" s="56"/>
    </row>
    <row r="21" spans="1:8" x14ac:dyDescent="0.3">
      <c r="A21" s="57"/>
      <c r="B21" s="55"/>
      <c r="C21" s="55"/>
      <c r="D21" s="58"/>
      <c r="E21" s="55"/>
      <c r="F21" s="57"/>
      <c r="G21" s="57"/>
      <c r="H21" s="59"/>
    </row>
    <row r="22" spans="1:8" x14ac:dyDescent="0.3">
      <c r="A22" s="60">
        <v>1</v>
      </c>
      <c r="B22" s="55"/>
      <c r="C22" s="61" t="s">
        <v>57</v>
      </c>
      <c r="D22" s="58"/>
      <c r="E22" s="55"/>
      <c r="F22" s="57"/>
      <c r="G22" s="57"/>
      <c r="H22" s="62">
        <f>+B7</f>
        <v>-41931.331081707191</v>
      </c>
    </row>
    <row r="23" spans="1:8" x14ac:dyDescent="0.3">
      <c r="A23" s="60"/>
      <c r="B23" s="55"/>
      <c r="C23" s="63"/>
      <c r="D23" s="58"/>
      <c r="E23" s="55"/>
      <c r="F23" s="57"/>
      <c r="G23" s="57"/>
      <c r="H23" s="64"/>
    </row>
    <row r="24" spans="1:8" x14ac:dyDescent="0.3">
      <c r="A24" s="60">
        <v>2</v>
      </c>
      <c r="B24" s="55"/>
      <c r="C24" s="61" t="s">
        <v>58</v>
      </c>
      <c r="D24" s="58"/>
      <c r="E24" s="55"/>
      <c r="F24" s="57"/>
      <c r="G24" s="57"/>
      <c r="H24" s="65">
        <f>+N7</f>
        <v>-39073.486809919981</v>
      </c>
    </row>
    <row r="25" spans="1:8" x14ac:dyDescent="0.3">
      <c r="A25" s="60"/>
      <c r="B25" s="55"/>
      <c r="C25" s="63"/>
      <c r="D25" s="58"/>
      <c r="E25" s="55"/>
      <c r="F25" s="57"/>
      <c r="G25" s="57"/>
      <c r="H25" s="64"/>
    </row>
    <row r="26" spans="1:8" ht="15" thickBot="1" x14ac:dyDescent="0.35">
      <c r="A26" s="60">
        <v>3</v>
      </c>
      <c r="B26" s="55"/>
      <c r="C26" s="61" t="s">
        <v>59</v>
      </c>
      <c r="D26" s="58"/>
      <c r="E26" s="55"/>
      <c r="F26" s="57"/>
      <c r="G26" s="57"/>
      <c r="H26" s="66">
        <f>+H24-H22</f>
        <v>2857.8442717872094</v>
      </c>
    </row>
    <row r="27" spans="1:8" ht="15" thickTop="1" x14ac:dyDescent="0.3">
      <c r="A27" s="60"/>
      <c r="B27" s="55"/>
      <c r="C27" s="61"/>
      <c r="D27" s="58"/>
      <c r="E27" s="55"/>
      <c r="F27" s="57"/>
      <c r="G27" s="57"/>
      <c r="H27" s="64"/>
    </row>
    <row r="28" spans="1:8" x14ac:dyDescent="0.3">
      <c r="A28" s="60"/>
      <c r="B28" s="55"/>
      <c r="C28" s="61"/>
      <c r="D28" s="58"/>
      <c r="E28" s="55"/>
      <c r="F28" s="57" t="s">
        <v>60</v>
      </c>
      <c r="G28" s="57" t="s">
        <v>61</v>
      </c>
      <c r="H28" s="64"/>
    </row>
    <row r="29" spans="1:8" x14ac:dyDescent="0.3">
      <c r="A29" s="60">
        <v>4</v>
      </c>
      <c r="B29" s="55"/>
      <c r="C29" s="67" t="s">
        <v>62</v>
      </c>
      <c r="D29" s="55"/>
      <c r="E29" s="55"/>
      <c r="F29" s="55"/>
      <c r="G29" s="55"/>
      <c r="H29" s="68">
        <f>+H22</f>
        <v>-41931.331081707191</v>
      </c>
    </row>
    <row r="30" spans="1:8" x14ac:dyDescent="0.3">
      <c r="A30" s="60"/>
      <c r="B30" s="55"/>
      <c r="C30" s="67"/>
      <c r="D30" s="55"/>
      <c r="E30" s="55"/>
      <c r="F30" s="55"/>
      <c r="G30" s="55"/>
      <c r="H30" s="68"/>
    </row>
    <row r="31" spans="1:8" x14ac:dyDescent="0.3">
      <c r="A31" s="60">
        <v>5</v>
      </c>
      <c r="B31" s="55"/>
      <c r="C31" s="67" t="s">
        <v>63</v>
      </c>
      <c r="D31" s="55"/>
      <c r="E31" s="55"/>
      <c r="F31" s="68">
        <f>+E7-B7</f>
        <v>786.1912669250305</v>
      </c>
      <c r="G31" s="69" t="s">
        <v>64</v>
      </c>
      <c r="H31" s="64">
        <f>ROUND(F31*273/365,0)</f>
        <v>588</v>
      </c>
    </row>
    <row r="32" spans="1:8" x14ac:dyDescent="0.3">
      <c r="A32" s="60"/>
      <c r="B32" s="55"/>
      <c r="C32" s="67"/>
      <c r="D32" s="55"/>
      <c r="E32" s="55"/>
      <c r="F32" s="68"/>
      <c r="G32" s="69"/>
      <c r="H32" s="64"/>
    </row>
    <row r="33" spans="1:8" x14ac:dyDescent="0.3">
      <c r="A33" s="60">
        <v>6</v>
      </c>
      <c r="B33" s="55"/>
      <c r="C33" s="67" t="s">
        <v>65</v>
      </c>
      <c r="D33" s="55"/>
      <c r="E33" s="55"/>
      <c r="F33" s="64">
        <f>+H7-E7</f>
        <v>786.1912669250305</v>
      </c>
      <c r="G33" s="69" t="s">
        <v>66</v>
      </c>
      <c r="H33" s="64">
        <f>ROUND(F33*181/365,0)</f>
        <v>390</v>
      </c>
    </row>
    <row r="34" spans="1:8" x14ac:dyDescent="0.3">
      <c r="A34" s="60"/>
      <c r="B34" s="55"/>
      <c r="C34" s="67"/>
      <c r="D34" s="55"/>
      <c r="E34" s="55"/>
      <c r="F34" s="64"/>
      <c r="G34" s="69"/>
      <c r="H34" s="64"/>
    </row>
    <row r="35" spans="1:8" x14ac:dyDescent="0.3">
      <c r="A35" s="60">
        <v>7</v>
      </c>
      <c r="B35" s="55"/>
      <c r="C35" s="67" t="s">
        <v>67</v>
      </c>
      <c r="D35" s="55"/>
      <c r="E35" s="55"/>
      <c r="F35" s="64">
        <f>+K7-H7</f>
        <v>642.73086896857421</v>
      </c>
      <c r="G35" s="69" t="s">
        <v>68</v>
      </c>
      <c r="H35" s="64">
        <f>ROUND(F35*91/365,0)</f>
        <v>160</v>
      </c>
    </row>
    <row r="36" spans="1:8" x14ac:dyDescent="0.3">
      <c r="A36" s="60"/>
      <c r="B36" s="55"/>
      <c r="C36" s="67"/>
      <c r="D36" s="55"/>
      <c r="E36" s="55"/>
      <c r="F36" s="64"/>
      <c r="G36" s="69"/>
      <c r="H36" s="64"/>
    </row>
    <row r="37" spans="1:8" x14ac:dyDescent="0.3">
      <c r="A37" s="60">
        <v>8</v>
      </c>
      <c r="B37" s="55"/>
      <c r="C37" s="67" t="s">
        <v>69</v>
      </c>
      <c r="D37" s="55"/>
      <c r="E37" s="55"/>
      <c r="F37" s="64">
        <f>+N7-K7</f>
        <v>642.73086896857421</v>
      </c>
      <c r="G37" s="69" t="s">
        <v>70</v>
      </c>
      <c r="H37" s="65">
        <f>ROUND(F37*1/365,0)</f>
        <v>2</v>
      </c>
    </row>
    <row r="38" spans="1:8" x14ac:dyDescent="0.3">
      <c r="A38" s="60"/>
      <c r="B38" s="55"/>
      <c r="C38" s="55"/>
      <c r="D38" s="64"/>
      <c r="E38" s="64"/>
      <c r="F38" s="64"/>
      <c r="G38" s="64"/>
      <c r="H38" s="59"/>
    </row>
    <row r="39" spans="1:8" ht="15" thickBot="1" x14ac:dyDescent="0.35">
      <c r="A39" s="60">
        <v>9</v>
      </c>
      <c r="B39" s="55"/>
      <c r="C39" s="61" t="s">
        <v>71</v>
      </c>
      <c r="D39" s="58"/>
      <c r="E39" s="55"/>
      <c r="F39" s="64">
        <f>SUM(F31:F38)-H26</f>
        <v>0</v>
      </c>
      <c r="G39" s="57"/>
      <c r="H39" s="66">
        <f>SUM(H29:H38)</f>
        <v>-40791.331081707191</v>
      </c>
    </row>
    <row r="40" spans="1:8" ht="15" thickTop="1" x14ac:dyDescent="0.3">
      <c r="A40" s="70"/>
      <c r="B40" s="70"/>
      <c r="C40" s="70"/>
      <c r="D40" s="70"/>
      <c r="E40" s="70"/>
      <c r="F40" s="70"/>
      <c r="G40" s="70"/>
      <c r="H40" s="70"/>
    </row>
  </sheetData>
  <pageMargins left="0.7" right="0.7" top="0.75" bottom="0.75" header="0.3" footer="0.3"/>
  <pageSetup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46810-35C9-4A4D-967B-3B9ACFAF8275}">
  <dimension ref="A1:S40"/>
  <sheetViews>
    <sheetView tabSelected="1" workbookViewId="0"/>
  </sheetViews>
  <sheetFormatPr defaultRowHeight="14.4" x14ac:dyDescent="0.3"/>
  <cols>
    <col min="1" max="1" width="34.109375" bestFit="1" customWidth="1"/>
    <col min="2" max="2" width="12.109375" customWidth="1"/>
    <col min="3" max="14" width="10" customWidth="1"/>
    <col min="15" max="15" width="20.44140625" bestFit="1" customWidth="1"/>
    <col min="18" max="18" width="11.6640625" bestFit="1" customWidth="1"/>
    <col min="19" max="19" width="15" bestFit="1" customWidth="1"/>
  </cols>
  <sheetData>
    <row r="1" spans="1:19" x14ac:dyDescent="0.3">
      <c r="A1" s="45" t="s">
        <v>2</v>
      </c>
    </row>
    <row r="2" spans="1:19" x14ac:dyDescent="0.3">
      <c r="B2" s="46">
        <v>44348</v>
      </c>
      <c r="C2" s="46">
        <v>44378</v>
      </c>
      <c r="D2" s="46">
        <v>44409</v>
      </c>
      <c r="E2" s="46">
        <v>44440</v>
      </c>
      <c r="F2" s="46">
        <v>44470</v>
      </c>
      <c r="G2" s="46">
        <v>44501</v>
      </c>
      <c r="H2" s="46">
        <v>44531</v>
      </c>
      <c r="I2" s="46">
        <v>44562</v>
      </c>
      <c r="J2" s="46">
        <v>44593</v>
      </c>
      <c r="K2" s="46">
        <v>44621</v>
      </c>
      <c r="L2" s="46">
        <v>44652</v>
      </c>
      <c r="M2" s="46">
        <v>44682</v>
      </c>
      <c r="N2" s="46">
        <v>44713</v>
      </c>
      <c r="O2" s="45" t="s">
        <v>44</v>
      </c>
    </row>
    <row r="3" spans="1:19" x14ac:dyDescent="0.3">
      <c r="A3" s="45" t="s">
        <v>45</v>
      </c>
      <c r="B3" s="47">
        <v>282.05003000000022</v>
      </c>
      <c r="C3" s="47">
        <v>188.31692000000021</v>
      </c>
      <c r="D3" s="47">
        <v>188.31692000000021</v>
      </c>
      <c r="E3" s="47">
        <v>188.31692000000021</v>
      </c>
      <c r="F3" s="47">
        <v>188.31692000000021</v>
      </c>
      <c r="G3" s="47">
        <v>188.31692000000021</v>
      </c>
      <c r="H3" s="47">
        <v>172.0769200000002</v>
      </c>
      <c r="I3" s="47">
        <v>175.03238000000019</v>
      </c>
      <c r="J3" s="47">
        <v>302.98784000000018</v>
      </c>
      <c r="K3" s="47">
        <v>388.94330000000019</v>
      </c>
      <c r="L3" s="47">
        <v>183.89876000000021</v>
      </c>
      <c r="M3" s="47">
        <v>186.85422000000017</v>
      </c>
      <c r="N3" s="47">
        <v>189.80968000000016</v>
      </c>
      <c r="O3" s="47">
        <f>AVERAGE(B3:N3)</f>
        <v>217.17213307692327</v>
      </c>
    </row>
    <row r="4" spans="1:19" x14ac:dyDescent="0.3">
      <c r="A4" s="45" t="s">
        <v>46</v>
      </c>
      <c r="B4" s="47">
        <v>399141.68676000007</v>
      </c>
      <c r="C4" s="47">
        <v>399511.77169000008</v>
      </c>
      <c r="D4" s="47">
        <v>399400.12513000006</v>
      </c>
      <c r="E4" s="47">
        <v>399358.24776000006</v>
      </c>
      <c r="F4" s="47">
        <v>399331.35009000008</v>
      </c>
      <c r="G4" s="47">
        <v>399316.47190000006</v>
      </c>
      <c r="H4" s="47">
        <v>399318.33696000004</v>
      </c>
      <c r="I4" s="47">
        <v>399229.61967000004</v>
      </c>
      <c r="J4" s="47">
        <v>398783.87891000003</v>
      </c>
      <c r="K4" s="47">
        <v>398771.81852000003</v>
      </c>
      <c r="L4" s="47">
        <v>399075.68296000006</v>
      </c>
      <c r="M4" s="47">
        <v>399070.18654000008</v>
      </c>
      <c r="N4" s="47">
        <v>399047.26525000005</v>
      </c>
      <c r="O4" s="47">
        <f t="shared" ref="O4:O5" si="0">AVERAGE(B4:N4)</f>
        <v>399181.26478000009</v>
      </c>
      <c r="R4" s="47"/>
      <c r="S4" s="47"/>
    </row>
    <row r="5" spans="1:19" x14ac:dyDescent="0.3">
      <c r="A5" s="45" t="s">
        <v>47</v>
      </c>
      <c r="B5" s="47">
        <v>-97829.679347835641</v>
      </c>
      <c r="C5" s="47">
        <v>-99735.296812994697</v>
      </c>
      <c r="D5" s="47">
        <v>-101567.08073008558</v>
      </c>
      <c r="E5" s="47">
        <v>-103498.24279590935</v>
      </c>
      <c r="F5" s="47">
        <v>-105444.20488694109</v>
      </c>
      <c r="G5" s="47">
        <v>-107367.06158853859</v>
      </c>
      <c r="H5" s="47">
        <v>-109260.42054683185</v>
      </c>
      <c r="I5" s="47">
        <v>-111144.22750717211</v>
      </c>
      <c r="J5" s="47">
        <v>-112669.61472585674</v>
      </c>
      <c r="K5" s="47">
        <v>-114627.48630903701</v>
      </c>
      <c r="L5" s="47">
        <v>-116552.92208747902</v>
      </c>
      <c r="M5" s="47">
        <v>-118418.29646955441</v>
      </c>
      <c r="N5" s="47">
        <v>-120366.54521036241</v>
      </c>
      <c r="O5" s="47">
        <f t="shared" si="0"/>
        <v>-109113.92915527678</v>
      </c>
      <c r="R5" s="47"/>
      <c r="S5" s="47"/>
    </row>
    <row r="6" spans="1:19" x14ac:dyDescent="0.3">
      <c r="A6" s="45" t="s">
        <v>48</v>
      </c>
      <c r="B6" s="48">
        <f>SUM(B3:B5)</f>
        <v>301594.0574421644</v>
      </c>
      <c r="C6" s="48">
        <f t="shared" ref="C6:O6" si="1">SUM(C3:C5)</f>
        <v>299964.7917970054</v>
      </c>
      <c r="D6" s="48">
        <f t="shared" si="1"/>
        <v>298021.36131991446</v>
      </c>
      <c r="E6" s="48">
        <f t="shared" si="1"/>
        <v>296048.32188409072</v>
      </c>
      <c r="F6" s="48">
        <f t="shared" si="1"/>
        <v>294075.46212305897</v>
      </c>
      <c r="G6" s="48">
        <f t="shared" si="1"/>
        <v>292137.7272314615</v>
      </c>
      <c r="H6" s="48">
        <f t="shared" si="1"/>
        <v>290229.99333316821</v>
      </c>
      <c r="I6" s="48">
        <f t="shared" si="1"/>
        <v>288260.42454282794</v>
      </c>
      <c r="J6" s="48">
        <f t="shared" si="1"/>
        <v>286417.25202414329</v>
      </c>
      <c r="K6" s="48">
        <f t="shared" si="1"/>
        <v>284533.27551096299</v>
      </c>
      <c r="L6" s="48">
        <f t="shared" si="1"/>
        <v>282706.65963252104</v>
      </c>
      <c r="M6" s="48">
        <f t="shared" si="1"/>
        <v>280838.74429044564</v>
      </c>
      <c r="N6" s="48">
        <f t="shared" si="1"/>
        <v>278870.52971963765</v>
      </c>
      <c r="O6" s="48">
        <f t="shared" si="1"/>
        <v>290284.50775780022</v>
      </c>
    </row>
    <row r="7" spans="1:19" x14ac:dyDescent="0.3">
      <c r="A7" s="45" t="s">
        <v>49</v>
      </c>
      <c r="B7" s="49">
        <v>-80915.25544592824</v>
      </c>
      <c r="C7" s="49">
        <v>-80551.88744548407</v>
      </c>
      <c r="D7" s="49">
        <v>-80188.519445039899</v>
      </c>
      <c r="E7" s="49">
        <v>-79825.151444595729</v>
      </c>
      <c r="F7" s="49">
        <v>-79461.783444151559</v>
      </c>
      <c r="G7" s="49">
        <v>-79098.415443707388</v>
      </c>
      <c r="H7" s="49">
        <v>-78735.047443263218</v>
      </c>
      <c r="I7" s="49">
        <v>-78302.083206131734</v>
      </c>
      <c r="J7" s="49">
        <v>-77869.118969000265</v>
      </c>
      <c r="K7" s="49">
        <v>-77436.154731868795</v>
      </c>
      <c r="L7" s="49">
        <v>-77003.190494737326</v>
      </c>
      <c r="M7" s="49">
        <v>-76570.226257605857</v>
      </c>
      <c r="N7" s="49">
        <v>-76137.262020474387</v>
      </c>
      <c r="O7" s="49">
        <f>+H39</f>
        <v>-79231.25544592824</v>
      </c>
      <c r="P7" t="s">
        <v>50</v>
      </c>
    </row>
    <row r="8" spans="1:19" ht="15" thickBot="1" x14ac:dyDescent="0.35">
      <c r="A8" s="45" t="s">
        <v>39</v>
      </c>
      <c r="O8" s="50">
        <f>+O6+O7</f>
        <v>211053.25231187197</v>
      </c>
    </row>
    <row r="9" spans="1:19" ht="15" thickTop="1" x14ac:dyDescent="0.3">
      <c r="A9" s="45"/>
      <c r="O9" s="51"/>
    </row>
    <row r="10" spans="1:19" x14ac:dyDescent="0.3">
      <c r="A10" s="45" t="s">
        <v>51</v>
      </c>
      <c r="C10" s="47">
        <v>1972.8903251590516</v>
      </c>
      <c r="D10" s="47">
        <v>1973.4405170908849</v>
      </c>
      <c r="E10" s="47">
        <v>1973.03943582376</v>
      </c>
      <c r="F10" s="47">
        <v>1972.8597610317595</v>
      </c>
      <c r="G10" s="47">
        <v>1972.7506215975097</v>
      </c>
      <c r="H10" s="47">
        <v>1972.7338882932597</v>
      </c>
      <c r="I10" s="47">
        <v>1972.5242503402601</v>
      </c>
      <c r="J10" s="47">
        <v>1971.1279786846349</v>
      </c>
      <c r="K10" s="47">
        <v>1969.93197318026</v>
      </c>
      <c r="L10" s="47">
        <v>1970.57954844201</v>
      </c>
      <c r="M10" s="47">
        <v>1971.2442720753852</v>
      </c>
      <c r="N10" s="47">
        <v>1971.1700308080101</v>
      </c>
      <c r="O10" s="51">
        <f>SUM(C10:N10)</f>
        <v>23664.292602526788</v>
      </c>
      <c r="S10" s="47"/>
    </row>
    <row r="11" spans="1:19" x14ac:dyDescent="0.3">
      <c r="A11" s="45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51"/>
    </row>
    <row r="12" spans="1:19" x14ac:dyDescent="0.3">
      <c r="A12" s="45" t="s">
        <v>52</v>
      </c>
      <c r="B12" s="52">
        <v>8.5430043691731142E-2</v>
      </c>
      <c r="O12" s="51"/>
    </row>
    <row r="13" spans="1:19" x14ac:dyDescent="0.3">
      <c r="A13" s="45"/>
      <c r="O13" s="51"/>
    </row>
    <row r="14" spans="1:19" x14ac:dyDescent="0.3">
      <c r="A14" s="45" t="s">
        <v>53</v>
      </c>
      <c r="B14" s="51">
        <f>O8*B12</f>
        <v>18030.28856628518</v>
      </c>
      <c r="O14" s="51"/>
    </row>
    <row r="15" spans="1:19" x14ac:dyDescent="0.3">
      <c r="A15" s="45" t="s">
        <v>51</v>
      </c>
      <c r="B15" s="51">
        <f>O10</f>
        <v>23664.292602526788</v>
      </c>
    </row>
    <row r="16" spans="1:19" ht="15" thickBot="1" x14ac:dyDescent="0.35">
      <c r="A16" s="45" t="s">
        <v>54</v>
      </c>
      <c r="B16" s="50">
        <f>B14+B15</f>
        <v>41694.581168811972</v>
      </c>
    </row>
    <row r="17" spans="1:8" ht="15" thickTop="1" x14ac:dyDescent="0.3"/>
    <row r="18" spans="1:8" x14ac:dyDescent="0.3">
      <c r="A18" t="s">
        <v>55</v>
      </c>
    </row>
    <row r="19" spans="1:8" x14ac:dyDescent="0.3">
      <c r="A19" s="54" t="s">
        <v>27</v>
      </c>
      <c r="B19" s="55"/>
      <c r="C19" s="55"/>
      <c r="D19" s="55"/>
      <c r="E19" s="55"/>
      <c r="F19" s="55"/>
      <c r="G19" s="55"/>
      <c r="H19" s="56"/>
    </row>
    <row r="20" spans="1:8" x14ac:dyDescent="0.3">
      <c r="A20" s="57" t="s">
        <v>56</v>
      </c>
      <c r="B20" s="55"/>
      <c r="C20" s="55"/>
      <c r="D20" s="58"/>
      <c r="E20" s="55"/>
      <c r="F20" s="55"/>
      <c r="G20" s="55"/>
      <c r="H20" s="56"/>
    </row>
    <row r="21" spans="1:8" x14ac:dyDescent="0.3">
      <c r="A21" s="57"/>
      <c r="B21" s="55"/>
      <c r="C21" s="55"/>
      <c r="D21" s="58"/>
      <c r="E21" s="55"/>
      <c r="F21" s="57"/>
      <c r="G21" s="57"/>
      <c r="H21" s="59"/>
    </row>
    <row r="22" spans="1:8" x14ac:dyDescent="0.3">
      <c r="A22" s="60">
        <v>1</v>
      </c>
      <c r="B22" s="55"/>
      <c r="C22" s="61" t="s">
        <v>57</v>
      </c>
      <c r="D22" s="58"/>
      <c r="E22" s="55"/>
      <c r="F22" s="57"/>
      <c r="G22" s="57"/>
      <c r="H22" s="62">
        <f>+B7</f>
        <v>-80915.25544592824</v>
      </c>
    </row>
    <row r="23" spans="1:8" x14ac:dyDescent="0.3">
      <c r="A23" s="60"/>
      <c r="B23" s="55"/>
      <c r="C23" s="63"/>
      <c r="D23" s="58"/>
      <c r="E23" s="55"/>
      <c r="F23" s="57"/>
      <c r="G23" s="57"/>
      <c r="H23" s="64"/>
    </row>
    <row r="24" spans="1:8" x14ac:dyDescent="0.3">
      <c r="A24" s="60">
        <v>2</v>
      </c>
      <c r="B24" s="55"/>
      <c r="C24" s="61" t="s">
        <v>58</v>
      </c>
      <c r="D24" s="58"/>
      <c r="E24" s="55"/>
      <c r="F24" s="57"/>
      <c r="G24" s="57"/>
      <c r="H24" s="65">
        <f>+N7</f>
        <v>-76137.262020474387</v>
      </c>
    </row>
    <row r="25" spans="1:8" x14ac:dyDescent="0.3">
      <c r="A25" s="60"/>
      <c r="B25" s="55"/>
      <c r="C25" s="63"/>
      <c r="D25" s="58"/>
      <c r="E25" s="55"/>
      <c r="F25" s="57"/>
      <c r="G25" s="57"/>
      <c r="H25" s="64"/>
    </row>
    <row r="26" spans="1:8" ht="15" thickBot="1" x14ac:dyDescent="0.35">
      <c r="A26" s="60">
        <v>3</v>
      </c>
      <c r="B26" s="55"/>
      <c r="C26" s="61" t="s">
        <v>59</v>
      </c>
      <c r="D26" s="58"/>
      <c r="E26" s="55"/>
      <c r="F26" s="57"/>
      <c r="G26" s="57"/>
      <c r="H26" s="66">
        <f>+H24-H22</f>
        <v>4777.993425453853</v>
      </c>
    </row>
    <row r="27" spans="1:8" ht="15" thickTop="1" x14ac:dyDescent="0.3">
      <c r="A27" s="60"/>
      <c r="B27" s="55"/>
      <c r="C27" s="61"/>
      <c r="D27" s="58"/>
      <c r="E27" s="55"/>
      <c r="F27" s="57"/>
      <c r="G27" s="57"/>
      <c r="H27" s="64"/>
    </row>
    <row r="28" spans="1:8" x14ac:dyDescent="0.3">
      <c r="A28" s="60"/>
      <c r="B28" s="55"/>
      <c r="C28" s="61"/>
      <c r="D28" s="58"/>
      <c r="E28" s="55"/>
      <c r="F28" s="57" t="s">
        <v>60</v>
      </c>
      <c r="G28" s="57" t="s">
        <v>61</v>
      </c>
      <c r="H28" s="64"/>
    </row>
    <row r="29" spans="1:8" x14ac:dyDescent="0.3">
      <c r="A29" s="60">
        <v>4</v>
      </c>
      <c r="B29" s="55"/>
      <c r="C29" s="67" t="s">
        <v>62</v>
      </c>
      <c r="D29" s="55"/>
      <c r="E29" s="55"/>
      <c r="F29" s="55"/>
      <c r="G29" s="55"/>
      <c r="H29" s="68">
        <f>+H22</f>
        <v>-80915.25544592824</v>
      </c>
    </row>
    <row r="30" spans="1:8" x14ac:dyDescent="0.3">
      <c r="A30" s="60"/>
      <c r="B30" s="55"/>
      <c r="C30" s="67"/>
      <c r="D30" s="55"/>
      <c r="E30" s="55"/>
      <c r="F30" s="55"/>
      <c r="G30" s="55"/>
      <c r="H30" s="68"/>
    </row>
    <row r="31" spans="1:8" x14ac:dyDescent="0.3">
      <c r="A31" s="60">
        <v>5</v>
      </c>
      <c r="B31" s="55"/>
      <c r="C31" s="67" t="s">
        <v>63</v>
      </c>
      <c r="D31" s="55"/>
      <c r="E31" s="55"/>
      <c r="F31" s="68">
        <f>+E7-B7</f>
        <v>1090.104001332511</v>
      </c>
      <c r="G31" s="69" t="s">
        <v>64</v>
      </c>
      <c r="H31" s="64">
        <f>ROUND(F31*273/365,0)</f>
        <v>815</v>
      </c>
    </row>
    <row r="32" spans="1:8" x14ac:dyDescent="0.3">
      <c r="A32" s="60"/>
      <c r="B32" s="55"/>
      <c r="C32" s="67"/>
      <c r="D32" s="55"/>
      <c r="E32" s="55"/>
      <c r="F32" s="68"/>
      <c r="G32" s="69"/>
      <c r="H32" s="64"/>
    </row>
    <row r="33" spans="1:8" x14ac:dyDescent="0.3">
      <c r="A33" s="60">
        <v>6</v>
      </c>
      <c r="B33" s="55"/>
      <c r="C33" s="67" t="s">
        <v>65</v>
      </c>
      <c r="D33" s="55"/>
      <c r="E33" s="55"/>
      <c r="F33" s="64">
        <f>+H7-E7</f>
        <v>1090.104001332511</v>
      </c>
      <c r="G33" s="69" t="s">
        <v>66</v>
      </c>
      <c r="H33" s="64">
        <f>ROUND(F33*181/365,0)</f>
        <v>541</v>
      </c>
    </row>
    <row r="34" spans="1:8" x14ac:dyDescent="0.3">
      <c r="A34" s="60"/>
      <c r="B34" s="55"/>
      <c r="C34" s="67"/>
      <c r="D34" s="55"/>
      <c r="E34" s="55"/>
      <c r="F34" s="64"/>
      <c r="G34" s="69"/>
      <c r="H34" s="64"/>
    </row>
    <row r="35" spans="1:8" x14ac:dyDescent="0.3">
      <c r="A35" s="60">
        <v>7</v>
      </c>
      <c r="B35" s="55"/>
      <c r="C35" s="67" t="s">
        <v>67</v>
      </c>
      <c r="D35" s="55"/>
      <c r="E35" s="55"/>
      <c r="F35" s="64">
        <f>+K7-H7</f>
        <v>1298.8927113944228</v>
      </c>
      <c r="G35" s="69" t="s">
        <v>68</v>
      </c>
      <c r="H35" s="64">
        <f>ROUND(F35*91/365,0)</f>
        <v>324</v>
      </c>
    </row>
    <row r="36" spans="1:8" x14ac:dyDescent="0.3">
      <c r="A36" s="60"/>
      <c r="B36" s="55"/>
      <c r="C36" s="67"/>
      <c r="D36" s="55"/>
      <c r="E36" s="55"/>
      <c r="F36" s="64"/>
      <c r="G36" s="69"/>
      <c r="H36" s="64"/>
    </row>
    <row r="37" spans="1:8" x14ac:dyDescent="0.3">
      <c r="A37" s="60">
        <v>8</v>
      </c>
      <c r="B37" s="55"/>
      <c r="C37" s="67" t="s">
        <v>69</v>
      </c>
      <c r="D37" s="55"/>
      <c r="E37" s="55"/>
      <c r="F37" s="64">
        <f>+N7-K7</f>
        <v>1298.8927113944083</v>
      </c>
      <c r="G37" s="69" t="s">
        <v>70</v>
      </c>
      <c r="H37" s="65">
        <f>ROUND(F37*1/365,0)</f>
        <v>4</v>
      </c>
    </row>
    <row r="38" spans="1:8" x14ac:dyDescent="0.3">
      <c r="A38" s="60"/>
      <c r="B38" s="55"/>
      <c r="C38" s="55"/>
      <c r="D38" s="64"/>
      <c r="E38" s="64"/>
      <c r="F38" s="64"/>
      <c r="G38" s="64"/>
      <c r="H38" s="59"/>
    </row>
    <row r="39" spans="1:8" ht="15" thickBot="1" x14ac:dyDescent="0.35">
      <c r="A39" s="60">
        <v>9</v>
      </c>
      <c r="B39" s="55"/>
      <c r="C39" s="61" t="s">
        <v>71</v>
      </c>
      <c r="D39" s="58"/>
      <c r="E39" s="55"/>
      <c r="F39" s="64">
        <f>SUM(F31:F38)-H26</f>
        <v>0</v>
      </c>
      <c r="G39" s="57"/>
      <c r="H39" s="66">
        <f>SUM(H29:H38)</f>
        <v>-79231.25544592824</v>
      </c>
    </row>
    <row r="40" spans="1:8" ht="15" thickTop="1" x14ac:dyDescent="0.3">
      <c r="A40" s="70"/>
      <c r="B40" s="70"/>
      <c r="C40" s="70"/>
      <c r="D40" s="70"/>
      <c r="E40" s="70"/>
      <c r="F40" s="70"/>
      <c r="G40" s="70"/>
      <c r="H40" s="70"/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RARR by Unit--&gt;</vt:lpstr>
      <vt:lpstr>MC1 RARR</vt:lpstr>
      <vt:lpstr>MC2 RARR</vt:lpstr>
      <vt:lpstr>GH2 RARR</vt:lpstr>
      <vt:lpstr>BR3 RARR</vt:lpstr>
      <vt:lpstr>Amounts in Base Rates--&gt;</vt:lpstr>
      <vt:lpstr>MC1</vt:lpstr>
      <vt:lpstr>MC2</vt:lpstr>
      <vt:lpstr>GH2</vt:lpstr>
      <vt:lpstr>BR3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2023-05-03T17:34:26Z</dcterms:created>
  <dcterms:modified xsi:type="dcterms:W3CDTF">2023-05-03T17:36:04Z</dcterms:modified>
</cp:coreProperties>
</file>