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Z:\KPSC\Tariff\2024\2024 Tariff-Jan '24 through Dec '24\"/>
    </mc:Choice>
  </mc:AlternateContent>
  <xr:revisionPtr revIDLastSave="0" documentId="13_ncr:1_{EFDEEDA5-C00A-4CAE-A00A-B3176F5571E0}" xr6:coauthVersionLast="47" xr6:coauthVersionMax="47" xr10:uidLastSave="{00000000-0000-0000-0000-000000000000}"/>
  <bookViews>
    <workbookView xWindow="-110" yWindow="-110" windowWidth="19420" windowHeight="10420" tabRatio="912" firstSheet="1" activeTab="2" xr2:uid="{00000000-000D-0000-FFFF-FFFF00000000}"/>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3" r:id="rId12"/>
    <sheet name="DCCR3" sheetId="24" r:id="rId13"/>
    <sheet name="DCCR4" sheetId="22" r:id="rId14"/>
    <sheet name="DCCR5" sheetId="27" r:id="rId15"/>
  </sheets>
  <definedNames>
    <definedName name="finish">Variables!$A$2</definedName>
    <definedName name="_xlnm.Print_Area" localSheetId="10">DCCR1!$C$3:$J$51</definedName>
    <definedName name="_xlnm.Print_Area" localSheetId="11">DCCR2!$C$3:$J$44</definedName>
    <definedName name="_xlnm.Print_Area" localSheetId="12">DCCR3!$C$3:$J$50</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23" l="1"/>
  <c r="K44" i="15" l="1"/>
  <c r="I13" i="24" l="1"/>
  <c r="K46" i="17" l="1"/>
  <c r="I46" i="17"/>
  <c r="G46" i="17"/>
  <c r="E46" i="17"/>
  <c r="K44" i="17"/>
  <c r="I44" i="17"/>
  <c r="I48" i="17" s="1"/>
  <c r="G44" i="17"/>
  <c r="E44" i="17"/>
  <c r="E48" i="17" l="1"/>
  <c r="G48" i="17"/>
  <c r="K48" i="17"/>
  <c r="C16" i="22"/>
  <c r="C18" i="22" s="1"/>
  <c r="C20" i="22" s="1"/>
  <c r="C22" i="22" s="1"/>
  <c r="C24" i="22" s="1"/>
  <c r="C26" i="22" s="1"/>
  <c r="C28" i="22" s="1"/>
  <c r="C30" i="22" s="1"/>
  <c r="C32" i="22" s="1"/>
  <c r="C34" i="22" s="1"/>
  <c r="C36" i="22" s="1"/>
  <c r="C38" i="22" s="1"/>
  <c r="C16" i="20"/>
  <c r="C18" i="20" s="1"/>
  <c r="C20" i="20" s="1"/>
  <c r="C22" i="20" s="1"/>
  <c r="C24" i="20" s="1"/>
  <c r="C26" i="20" s="1"/>
  <c r="C28" i="20" s="1"/>
  <c r="C30" i="20" s="1"/>
  <c r="C32" i="20" s="1"/>
  <c r="C34" i="20" s="1"/>
  <c r="C36" i="20" s="1"/>
  <c r="C38" i="20" s="1"/>
  <c r="C16" i="17"/>
  <c r="C18" i="17" s="1"/>
  <c r="C20" i="17" s="1"/>
  <c r="C22" i="17" s="1"/>
  <c r="C24" i="17" s="1"/>
  <c r="C26" i="17" s="1"/>
  <c r="C28" i="17" s="1"/>
  <c r="C30" i="17" s="1"/>
  <c r="C32" i="17" s="1"/>
  <c r="C34" i="17" s="1"/>
  <c r="C36" i="17" s="1"/>
  <c r="C38" i="17" s="1"/>
  <c r="C16" i="15"/>
  <c r="C18" i="15" s="1"/>
  <c r="C20" i="15" s="1"/>
  <c r="C22" i="15" s="1"/>
  <c r="C24" i="15" s="1"/>
  <c r="C26" i="15" s="1"/>
  <c r="C28" i="15" s="1"/>
  <c r="C30" i="15" s="1"/>
  <c r="C32" i="15" s="1"/>
  <c r="C34" i="15" s="1"/>
  <c r="C36" i="15" s="1"/>
  <c r="C38" i="15" s="1"/>
  <c r="K44" i="20" l="1"/>
  <c r="I44" i="20"/>
  <c r="G44" i="20"/>
  <c r="E44" i="20"/>
  <c r="X23" i="23" l="1"/>
  <c r="W23" i="23"/>
  <c r="V23" i="23"/>
  <c r="U23" i="23"/>
  <c r="J18" i="27" l="1"/>
  <c r="J13" i="27" l="1"/>
  <c r="J21" i="24" l="1"/>
  <c r="I15" i="24"/>
  <c r="J19" i="24" s="1"/>
  <c r="U25" i="23"/>
  <c r="J43" i="24"/>
  <c r="I43" i="24"/>
  <c r="H43" i="24"/>
  <c r="J42" i="24"/>
  <c r="I42" i="24"/>
  <c r="H42" i="24"/>
  <c r="X26" i="23" l="1"/>
  <c r="W26" i="23"/>
  <c r="V25" i="23"/>
  <c r="J23" i="23"/>
  <c r="J19" i="27"/>
  <c r="J20" i="27" s="1"/>
  <c r="J44" i="24"/>
  <c r="I44" i="24"/>
  <c r="J28" i="24"/>
  <c r="W25" i="23"/>
  <c r="X25" i="23"/>
  <c r="H44" i="24"/>
  <c r="J25" i="23" l="1"/>
  <c r="I37" i="24" l="1"/>
  <c r="I36" i="24"/>
  <c r="J37" i="24"/>
  <c r="J27" i="27"/>
  <c r="H37" i="24"/>
  <c r="H36" i="24"/>
  <c r="C4" i="27"/>
  <c r="C4" i="22"/>
  <c r="C4" i="24"/>
  <c r="C4" i="23"/>
  <c r="C31" i="11"/>
  <c r="C30" i="11"/>
  <c r="C8" i="2"/>
  <c r="C8" i="16" s="1"/>
  <c r="W40" i="23"/>
  <c r="W38" i="23"/>
  <c r="W36" i="23"/>
  <c r="E21" i="24"/>
  <c r="K38" i="22"/>
  <c r="I38" i="22"/>
  <c r="G38" i="22"/>
  <c r="E38" i="22"/>
  <c r="K36" i="22"/>
  <c r="I36" i="22"/>
  <c r="G36" i="22"/>
  <c r="E36" i="22"/>
  <c r="K34" i="22"/>
  <c r="I34" i="22"/>
  <c r="G34" i="22"/>
  <c r="E34" i="22"/>
  <c r="K32" i="22"/>
  <c r="I32" i="22"/>
  <c r="G32" i="22"/>
  <c r="E32" i="22"/>
  <c r="K30" i="22"/>
  <c r="I30" i="22"/>
  <c r="G30" i="22"/>
  <c r="E30" i="22"/>
  <c r="K28" i="22"/>
  <c r="I28" i="22"/>
  <c r="G28" i="22"/>
  <c r="E28" i="22"/>
  <c r="K26" i="22"/>
  <c r="I26" i="22"/>
  <c r="G26" i="22"/>
  <c r="E26" i="22"/>
  <c r="K24" i="22"/>
  <c r="I24" i="22"/>
  <c r="G24" i="22"/>
  <c r="E24" i="22"/>
  <c r="K22" i="22"/>
  <c r="I22" i="22"/>
  <c r="G22" i="22"/>
  <c r="E22" i="22"/>
  <c r="K20" i="22"/>
  <c r="I20" i="22"/>
  <c r="G20" i="22"/>
  <c r="E20" i="22"/>
  <c r="K18" i="22"/>
  <c r="I18" i="22"/>
  <c r="G18" i="22"/>
  <c r="E18" i="22"/>
  <c r="K16" i="22"/>
  <c r="I16" i="22"/>
  <c r="I41" i="22" s="1"/>
  <c r="G16" i="22"/>
  <c r="E16" i="22"/>
  <c r="F22" i="16"/>
  <c r="I44" i="15"/>
  <c r="G44" i="15"/>
  <c r="E44" i="15"/>
  <c r="F22" i="19"/>
  <c r="F20" i="19"/>
  <c r="F18" i="19"/>
  <c r="F16" i="19"/>
  <c r="F22" i="13"/>
  <c r="F20" i="13"/>
  <c r="F18" i="13"/>
  <c r="F16" i="13"/>
  <c r="K36" i="20"/>
  <c r="G36" i="20"/>
  <c r="G32" i="20"/>
  <c r="K28" i="20"/>
  <c r="G28" i="20"/>
  <c r="G24" i="20"/>
  <c r="K20" i="20"/>
  <c r="G20" i="20"/>
  <c r="G16" i="20"/>
  <c r="K16" i="20"/>
  <c r="K18" i="20"/>
  <c r="K22" i="20"/>
  <c r="K24" i="20"/>
  <c r="K26" i="20"/>
  <c r="K30" i="20"/>
  <c r="K32" i="20"/>
  <c r="K34" i="20"/>
  <c r="K38" i="20"/>
  <c r="I16" i="20"/>
  <c r="I18" i="20"/>
  <c r="I20" i="20"/>
  <c r="I22" i="20"/>
  <c r="I24" i="20"/>
  <c r="I26" i="20"/>
  <c r="I28" i="20"/>
  <c r="I30" i="20"/>
  <c r="I32" i="20"/>
  <c r="I34" i="20"/>
  <c r="I36" i="20"/>
  <c r="I38" i="20"/>
  <c r="G18" i="20"/>
  <c r="G22" i="20"/>
  <c r="G26" i="20"/>
  <c r="G30" i="20"/>
  <c r="G34" i="20"/>
  <c r="G38" i="20"/>
  <c r="K16" i="17"/>
  <c r="K18" i="17"/>
  <c r="K22" i="17"/>
  <c r="K24" i="17"/>
  <c r="K26" i="17"/>
  <c r="K30" i="17"/>
  <c r="K32" i="17"/>
  <c r="K34" i="17"/>
  <c r="K38" i="17"/>
  <c r="I16" i="17"/>
  <c r="I18" i="17"/>
  <c r="I20" i="17"/>
  <c r="I22" i="17"/>
  <c r="I24" i="17"/>
  <c r="I26" i="17"/>
  <c r="I28" i="17"/>
  <c r="I30" i="17"/>
  <c r="I32" i="17"/>
  <c r="I34" i="17"/>
  <c r="I36" i="17"/>
  <c r="I38" i="17"/>
  <c r="G18" i="17"/>
  <c r="G22" i="17"/>
  <c r="G26" i="17"/>
  <c r="G30" i="17"/>
  <c r="G34" i="17"/>
  <c r="G36" i="17"/>
  <c r="G38" i="17"/>
  <c r="K41" i="15"/>
  <c r="I41" i="15"/>
  <c r="E36" i="20"/>
  <c r="E32" i="20"/>
  <c r="E28" i="20"/>
  <c r="E24" i="20"/>
  <c r="E20" i="20"/>
  <c r="E16" i="20"/>
  <c r="M7" i="14"/>
  <c r="I7" i="14"/>
  <c r="E7" i="14"/>
  <c r="E38" i="20"/>
  <c r="E38" i="17"/>
  <c r="E34" i="20"/>
  <c r="E34" i="17"/>
  <c r="E30" i="20"/>
  <c r="E30" i="17"/>
  <c r="E26" i="20"/>
  <c r="E26" i="17"/>
  <c r="E22" i="20"/>
  <c r="E22" i="17"/>
  <c r="E18" i="20"/>
  <c r="E18" i="17"/>
  <c r="E36" i="17"/>
  <c r="E32" i="17"/>
  <c r="E28" i="17"/>
  <c r="E24" i="17"/>
  <c r="E20" i="17"/>
  <c r="F20" i="16"/>
  <c r="F16" i="16"/>
  <c r="F18" i="16"/>
  <c r="E41" i="15"/>
  <c r="N43" i="15" s="1"/>
  <c r="E16" i="17"/>
  <c r="K36" i="17"/>
  <c r="K28" i="17"/>
  <c r="K20" i="17"/>
  <c r="G41" i="15"/>
  <c r="G32" i="17"/>
  <c r="G28" i="17"/>
  <c r="G24" i="17"/>
  <c r="G20" i="17"/>
  <c r="G16" i="17"/>
  <c r="J14" i="27"/>
  <c r="J28" i="27" s="1"/>
  <c r="J36" i="24"/>
  <c r="K41" i="22" l="1"/>
  <c r="G22" i="13"/>
  <c r="I22" i="13" s="1"/>
  <c r="E22" i="2" s="1"/>
  <c r="T43" i="15"/>
  <c r="G20" i="21"/>
  <c r="R43" i="15"/>
  <c r="G18" i="21"/>
  <c r="P43" i="15"/>
  <c r="G41" i="22"/>
  <c r="E41" i="22"/>
  <c r="J29" i="27"/>
  <c r="F25" i="13"/>
  <c r="G16" i="21"/>
  <c r="E47" i="15"/>
  <c r="C8" i="23"/>
  <c r="U26" i="23"/>
  <c r="J34" i="23" s="1"/>
  <c r="V26" i="23"/>
  <c r="C8" i="27"/>
  <c r="C8" i="20"/>
  <c r="J47" i="24"/>
  <c r="J48" i="24"/>
  <c r="J38" i="24"/>
  <c r="G22" i="21"/>
  <c r="I38" i="24"/>
  <c r="H38" i="24"/>
  <c r="C8" i="21"/>
  <c r="C8" i="13"/>
  <c r="F25" i="19"/>
  <c r="C8" i="24"/>
  <c r="G20" i="13"/>
  <c r="I20" i="13" s="1"/>
  <c r="E20" i="2" s="1"/>
  <c r="I41" i="20"/>
  <c r="G20" i="19" s="1"/>
  <c r="I20" i="19" s="1"/>
  <c r="G20" i="2" s="1"/>
  <c r="G16" i="13"/>
  <c r="G41" i="17"/>
  <c r="G18" i="16" s="1"/>
  <c r="I18" i="16" s="1"/>
  <c r="F18" i="2" s="1"/>
  <c r="C8" i="22"/>
  <c r="F25" i="16"/>
  <c r="C8" i="19"/>
  <c r="C8" i="17"/>
  <c r="C8" i="15"/>
  <c r="G47" i="15"/>
  <c r="I41" i="17"/>
  <c r="I51" i="17" s="1"/>
  <c r="K41" i="17"/>
  <c r="G22" i="16" s="1"/>
  <c r="I22" i="16" s="1"/>
  <c r="F22" i="2" s="1"/>
  <c r="G18" i="13"/>
  <c r="I18" i="13" s="1"/>
  <c r="E18" i="2" s="1"/>
  <c r="E41" i="17"/>
  <c r="G16" i="16" s="1"/>
  <c r="I16" i="16" s="1"/>
  <c r="F16" i="2" s="1"/>
  <c r="E41" i="20"/>
  <c r="G16" i="19" s="1"/>
  <c r="I16" i="19" s="1"/>
  <c r="G16" i="2" s="1"/>
  <c r="G41" i="20"/>
  <c r="G47" i="20" s="1"/>
  <c r="K41" i="20"/>
  <c r="K47" i="20" s="1"/>
  <c r="K47" i="15"/>
  <c r="J15" i="27"/>
  <c r="I47" i="15"/>
  <c r="E47" i="20" l="1"/>
  <c r="K51" i="17"/>
  <c r="I16" i="13"/>
  <c r="E16" i="2" s="1"/>
  <c r="J38" i="23"/>
  <c r="F20" i="21" s="1"/>
  <c r="I20" i="21" s="1"/>
  <c r="H20" i="2" s="1"/>
  <c r="J40" i="23"/>
  <c r="F22" i="21" s="1"/>
  <c r="I22" i="21" s="1"/>
  <c r="H22" i="2" s="1"/>
  <c r="J36" i="23"/>
  <c r="J49" i="24"/>
  <c r="J26" i="23" s="1"/>
  <c r="J28" i="23" s="1"/>
  <c r="G20" i="16"/>
  <c r="I20" i="16" s="1"/>
  <c r="F20" i="2" s="1"/>
  <c r="G22" i="19"/>
  <c r="I22" i="19" s="1"/>
  <c r="G22" i="2" s="1"/>
  <c r="E51" i="17"/>
  <c r="I47" i="20"/>
  <c r="G51" i="17"/>
  <c r="G18" i="19"/>
  <c r="I18" i="19" s="1"/>
  <c r="G18" i="2" s="1"/>
  <c r="J14" i="23"/>
  <c r="I44" i="22" l="1"/>
  <c r="I47" i="22" s="1"/>
  <c r="J43" i="23"/>
  <c r="F18" i="21"/>
  <c r="I18" i="21" s="1"/>
  <c r="H18" i="2" s="1"/>
  <c r="J18" i="2" s="1"/>
  <c r="G44" i="22"/>
  <c r="G47" i="22" s="1"/>
  <c r="J22" i="2"/>
  <c r="K44" i="22"/>
  <c r="K47" i="22" s="1"/>
  <c r="J20" i="2"/>
  <c r="F16" i="21"/>
  <c r="E44" i="22"/>
  <c r="E47" i="22" s="1"/>
  <c r="F25" i="21" l="1"/>
  <c r="I16" i="21"/>
  <c r="H16" i="2" s="1"/>
  <c r="J16" i="2" s="1"/>
</calcChain>
</file>

<file path=xl/sharedStrings.xml><?xml version="1.0" encoding="utf-8"?>
<sst xmlns="http://schemas.openxmlformats.org/spreadsheetml/2006/main" count="436" uniqueCount="178">
  <si>
    <t>Rate Schedule</t>
  </si>
  <si>
    <t>General Service</t>
  </si>
  <si>
    <t>Residential Service</t>
  </si>
  <si>
    <t>¢/kWh</t>
  </si>
  <si>
    <t>Cost Recovery</t>
  </si>
  <si>
    <t>Component</t>
  </si>
  <si>
    <t>(DCR)</t>
  </si>
  <si>
    <t>Lost Sales</t>
  </si>
  <si>
    <t>(DRLS)</t>
  </si>
  <si>
    <t>Incentive</t>
  </si>
  <si>
    <t>Balance Adj</t>
  </si>
  <si>
    <t>(DSMI)</t>
  </si>
  <si>
    <t>(DBA)</t>
  </si>
  <si>
    <t>DSM Recovery</t>
  </si>
  <si>
    <t>(DSMRC)</t>
  </si>
  <si>
    <t>Program</t>
  </si>
  <si>
    <t>Total</t>
  </si>
  <si>
    <t>Louisville Gas and Electric - Electric Service</t>
  </si>
  <si>
    <t>kWh</t>
  </si>
  <si>
    <t>LOUISVILLE GAS &amp; ELECTRIC COMPANY</t>
  </si>
  <si>
    <t>Supporting Calculations for the</t>
  </si>
  <si>
    <t>DSM Cost Recovery Mechanism</t>
  </si>
  <si>
    <t>ELECTRIC SERVICE</t>
  </si>
  <si>
    <t>DSMRC Summary</t>
  </si>
  <si>
    <t>DCR Summary</t>
  </si>
  <si>
    <t>DSM</t>
  </si>
  <si>
    <t>Total Amount</t>
  </si>
  <si>
    <t>Estimated</t>
  </si>
  <si>
    <t>Billing Determinants</t>
  </si>
  <si>
    <t>Component (DCR)</t>
  </si>
  <si>
    <t>Total DCR Amount</t>
  </si>
  <si>
    <t>DSM Budget Allocation</t>
  </si>
  <si>
    <t>KU: GS</t>
  </si>
  <si>
    <t>Total of All Programs</t>
  </si>
  <si>
    <t>Allocation</t>
  </si>
  <si>
    <t>Development &amp; Administration</t>
  </si>
  <si>
    <t>Calculation of DCR Component from Forecast Sales</t>
  </si>
  <si>
    <t>Forecast Sales</t>
  </si>
  <si>
    <t>Residential</t>
  </si>
  <si>
    <t>Service</t>
  </si>
  <si>
    <t>General</t>
  </si>
  <si>
    <t>Commercial</t>
  </si>
  <si>
    <t>Total Program Costs</t>
  </si>
  <si>
    <t>DCR Factor in ¢ per kWh</t>
  </si>
  <si>
    <t>Summary of Total DSM Recovery Component (DSMRC)</t>
  </si>
  <si>
    <t>DSM Revenue from</t>
  </si>
  <si>
    <t>Lost</t>
  </si>
  <si>
    <t>Net Revenues</t>
  </si>
  <si>
    <t>DRLS Summary</t>
  </si>
  <si>
    <t>Total Energy Savings</t>
  </si>
  <si>
    <t>Non-variable Revenue per kWh</t>
  </si>
  <si>
    <t>Lost Net Revenue</t>
  </si>
  <si>
    <t>Component (DSMI)</t>
  </si>
  <si>
    <t>Calculation of DSMI Component from Forecast Sales</t>
  </si>
  <si>
    <t>DSMI Summary</t>
  </si>
  <si>
    <t>Power</t>
  </si>
  <si>
    <t>Time of Day</t>
  </si>
  <si>
    <t>Total Program Incentive</t>
  </si>
  <si>
    <t>Summary of DSM Revenues from DSM Incentive Component (DSMI)</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</si>
  <si>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kWh.</t>
  </si>
  <si>
    <t>KU: AES</t>
  </si>
  <si>
    <t>Source:</t>
  </si>
  <si>
    <t>source</t>
  </si>
  <si>
    <t>Round to integer</t>
  </si>
  <si>
    <t>Calculation of Total E(m) and Juridictional Surcharge Billing Factor</t>
  </si>
  <si>
    <t>Calculation of Total E(m)</t>
  </si>
  <si>
    <t>E(m) = [(RB) (ROR+(ROR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</si>
  <si>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</si>
  <si>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</si>
  <si>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</si>
  <si>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</si>
  <si>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</si>
  <si>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</si>
  <si>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</si>
  <si>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</si>
  <si>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</si>
  <si>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</si>
  <si>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DSM Plans</t>
  </si>
  <si>
    <t xml:space="preserve">(ROR + (ROR - DR) (TR / (1 - TR)))   </t>
  </si>
  <si>
    <t xml:space="preserve">E(m) </t>
  </si>
  <si>
    <t xml:space="preserve"> E(m) by Rate Class</t>
  </si>
  <si>
    <t>Electric</t>
  </si>
  <si>
    <t>Calculation of Base Rate and Operating Expense</t>
  </si>
  <si>
    <t xml:space="preserve">  Determination of DSM Rate Base</t>
  </si>
  <si>
    <t>Eligible Accumulated Depreciation</t>
  </si>
  <si>
    <t>CWIP Amount Excluding AFUDC</t>
  </si>
  <si>
    <t>Yearly Depreciation Expense</t>
  </si>
  <si>
    <t>Yearly Property Tax Expense</t>
  </si>
  <si>
    <t>Determination of DSM Operating Expenses</t>
  </si>
  <si>
    <t>Res</t>
  </si>
  <si>
    <t>Comm</t>
  </si>
  <si>
    <t>Eligible Plant / Capital Expenditures In Service</t>
  </si>
  <si>
    <t>Eligible Net Plant / Capital Expenditures In Service</t>
  </si>
  <si>
    <t>RB rtn</t>
  </si>
  <si>
    <t xml:space="preserve">Operating Expenses </t>
  </si>
  <si>
    <t>Rate Base by Program</t>
  </si>
  <si>
    <t>Allocation between Residential and Commercial</t>
  </si>
  <si>
    <t>Total Operating Expenses</t>
  </si>
  <si>
    <t>Total DRLS Amount</t>
  </si>
  <si>
    <t>DRLS Factor in ¢ per kWh</t>
  </si>
  <si>
    <t>Total DSMI Amount</t>
  </si>
  <si>
    <t>DSMI Factor in ¢ per kWh</t>
  </si>
  <si>
    <t>Z:\KPSC\Tariff\2011 - New Filing\Inputs\EE Financial Budget - NEW Filing - DCR FEB11.xls</t>
  </si>
  <si>
    <t>LGE DLC</t>
  </si>
  <si>
    <t>DLC</t>
  </si>
  <si>
    <t>PS</t>
  </si>
  <si>
    <t>LGE: PS</t>
  </si>
  <si>
    <t>RS et al</t>
  </si>
  <si>
    <t>LGE: RS et al</t>
  </si>
  <si>
    <t>LGE: RGS et al</t>
  </si>
  <si>
    <t>LGE: CGS et al</t>
  </si>
  <si>
    <t>KU: RS et al</t>
  </si>
  <si>
    <t>KU: PS et al</t>
  </si>
  <si>
    <t>Power Service</t>
  </si>
  <si>
    <t>Capital Cost Recovery</t>
  </si>
  <si>
    <t>Component (DCCR)</t>
  </si>
  <si>
    <t>Summary of DSM Revenues from DSM Capital Cost Recovery (DCCR)</t>
  </si>
  <si>
    <t>Total DCCR Amount</t>
  </si>
  <si>
    <t>DCCR Summary</t>
  </si>
  <si>
    <t>Calculation of DCCR Component from Forecast Sales</t>
  </si>
  <si>
    <t>Total DCCR Program Component</t>
  </si>
  <si>
    <t>DCCR Factor in ¢ per kWh</t>
  </si>
  <si>
    <t>(DCCR)</t>
  </si>
  <si>
    <t>Calculation of DRLS Component from Forecast Sales</t>
  </si>
  <si>
    <t>O&amp;M</t>
  </si>
  <si>
    <t>Depreciation Expense</t>
  </si>
  <si>
    <t>Return on Rate Base</t>
  </si>
  <si>
    <t>Property Tax Expense</t>
  </si>
  <si>
    <t>Component (DRLS)</t>
  </si>
  <si>
    <t>Rounded to 2 decimal points</t>
  </si>
  <si>
    <t>Prop Tax</t>
  </si>
  <si>
    <t>Ann Dep Exp</t>
  </si>
  <si>
    <t>GS</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</si>
  <si>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</si>
  <si>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AMI</t>
  </si>
  <si>
    <t>Line 22 Less Def. Tax Liability</t>
  </si>
  <si>
    <t>Row 28</t>
  </si>
  <si>
    <t>Row 29</t>
  </si>
  <si>
    <t>Row 30</t>
  </si>
  <si>
    <t>Row20</t>
  </si>
  <si>
    <t>Line 21</t>
  </si>
  <si>
    <t>LGE: TOD et al</t>
  </si>
  <si>
    <t>TOD et al</t>
  </si>
  <si>
    <t>RS, VFD, RTOD-Energy &amp; RTOD-Demand</t>
  </si>
  <si>
    <t>Time-of-Day</t>
  </si>
  <si>
    <t>Residential Electric</t>
  </si>
  <si>
    <t>Non-Vari</t>
  </si>
  <si>
    <t>Summary of DSM Revenues from DSM Cost Recovery Component (DCR)</t>
  </si>
  <si>
    <t>Summary of DSM Revenues from DSM Lost Sales Component (DRLS)</t>
  </si>
  <si>
    <t xml:space="preserve">Program costs, which are categorized by residential, commercial, and industrial must be allocated to the individual rate schedules.  The first step, allocation between gas and electric, and between LGE and KU, is shown on "DSM Budget Allocation" page. </t>
  </si>
  <si>
    <t>Note: Residential DLC, Commercial DLC and Advanced Metering Systems all run through the DCCR component of the DSM Mechanism.</t>
  </si>
  <si>
    <t>Non-Residential Rebates</t>
  </si>
  <si>
    <t>TOD</t>
  </si>
  <si>
    <t>(1-TR)*R+DR*TR = ROR</t>
  </si>
  <si>
    <t>AMS / Smart Grid</t>
  </si>
  <si>
    <t>KU: PS/TOD et al</t>
  </si>
  <si>
    <t>WeCare</t>
  </si>
  <si>
    <t>RTS, FLS, TODP, TODS, &amp; OSL</t>
  </si>
  <si>
    <t>LGE: GS</t>
  </si>
  <si>
    <t>LGE: GS et al</t>
  </si>
  <si>
    <t>LGE: PS et al</t>
  </si>
  <si>
    <t>LY Compare</t>
  </si>
  <si>
    <t>January 1, 2024</t>
  </si>
  <si>
    <t>December 31, 2024</t>
  </si>
  <si>
    <t>Z:\KPSC\Tariff\2024\2024 Tariff Jan 24 through Dec 24\Inputs\20221019_VFP_Tariff actuals vs forecast_2023BP_2023-2024_Hayden</t>
  </si>
  <si>
    <t>Tab "Tab for DCR3 for 2024", rounded to integers</t>
  </si>
  <si>
    <t>Z:\KPSC\Tariff\2024\2024 Tariff Jan 2024 through Dec 24\Inputs\EE Financial Budget - DCR Jan2024.xlsx</t>
  </si>
  <si>
    <t>Z:\KPSC\Tariff\2024\2024 Tariff-Jan '24 through Dec '24\Inputs\"EE DSM Incentives - Jan2024.xlsx" on Budget tab</t>
  </si>
  <si>
    <t xml:space="preserve">New LS period to be 1/1/2022 - 12/31/2024. Prior LS period (for 2023 Tariffs) was 7/1/21 - 12/31/23. </t>
  </si>
  <si>
    <t>Z:\KPSC\Tariff\2024\2024 Tariff-Jan 24 through Dec 24\Inputs\"EE Energy Budget - DRLS Jan2024.xlsx"</t>
  </si>
  <si>
    <t>Z:\KPSC\Tariff\2024\2024 Tariff-Jan 24 through Dec 24\Inputs\"2023 Non-Variable Pricing.xlsx"</t>
  </si>
  <si>
    <t>Z:\KPSC\Tariff\2024\2024 Tariff-Jan '24 through Dec '24\Inputs\DCCR</t>
  </si>
  <si>
    <t>2024 DCCR Plan Com.xlsx</t>
  </si>
  <si>
    <t>2024 DCCR Plan Res.xlsx</t>
  </si>
  <si>
    <t>DR Pgms</t>
  </si>
  <si>
    <t>DR Programs</t>
  </si>
  <si>
    <t>Demand Response Programs</t>
  </si>
  <si>
    <t xml:space="preserve">The DSM Capital Cost Recovery (DCCR), allows the Companies’ to earn an approved rate of return on equity exclusively for the capital expenditures. The Companies' return on equity is equal to 9.925%.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</si>
</sst>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0_);_(* \(#,##0.0\);_(* &quot;-&quot;??_);_(@_)"/>
    <numFmt numFmtId="167" formatCode="_(* #,##0_);_(* \(#,##0\);_(* &quot;-&quot;??_);_(@_)"/>
    <numFmt numFmtId="168" formatCode="_(&quot;$&quot;* #,##0_);_(&quot;$&quot;* \(#,##0\);_(&quot;$&quot;* &quot;-&quot;??_);_(@_)"/>
    <numFmt numFmtId="169" formatCode="mmmm\ yyyy"/>
    <numFmt numFmtId="170" formatCode="_(* #,##0.000_);_(* \(#,##0.000\);_(* &quot;-&quot;??_);_(@_)"/>
    <numFmt numFmtId="171" formatCode="_(* #,##0.0000_);_(* \(#,##0.0000\);_(* &quot;-&quot;??_);_(@_)"/>
    <numFmt numFmtId="172" formatCode="_(&quot;$&quot;* #,##0_);_(&quot;$&quot;* \(#,##0\)"/>
    <numFmt numFmtId="173" formatCode="0.0000000000000%"/>
    <numFmt numFmtId="174" formatCode="0.0000000%"/>
    <numFmt numFmtId="175" formatCode="0.00000"/>
    <numFmt numFmtId="176" formatCode="0.000%"/>
    <numFmt numFmtId="177" formatCode="0.0000%"/>
  </numFmts>
  <fonts count="13"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8"/>
      <name val="Arial"/>
      <family val="2"/>
    </font>
    <font>
      <sz val="10"/>
      <color indexed="9"/>
      <name val="Arial"/>
      <family val="2"/>
    </font>
    <font>
      <sz val="10"/>
      <name val="Arial"/>
      <family val="2"/>
    </font>
    <font>
      <b/>
      <i/>
      <sz val="8"/>
      <name val="Arial"/>
      <family val="2"/>
    </font>
    <font>
      <strike/>
      <sz val="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7">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
      <left/>
      <right style="medium">
        <color rgb="FF0000FF"/>
      </right>
      <top/>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15">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0" fontId="4" fillId="2" borderId="0" xfId="0" applyFont="1" applyFill="1" applyBorder="1" applyAlignment="1">
      <alignment horizontal="center"/>
    </xf>
    <xf numFmtId="168" fontId="0" fillId="2" borderId="0" xfId="2" applyNumberFormat="1" applyFont="1" applyFill="1"/>
    <xf numFmtId="168" fontId="0" fillId="2" borderId="10" xfId="2" applyNumberFormat="1" applyFont="1" applyFill="1" applyBorder="1"/>
    <xf numFmtId="164" fontId="0" fillId="2" borderId="0" xfId="0" applyNumberFormat="1" applyFill="1" applyBorder="1" applyAlignment="1">
      <alignment horizontal="center"/>
    </xf>
    <xf numFmtId="0" fontId="0" fillId="2" borderId="0" xfId="0" applyFill="1" applyAlignment="1">
      <alignment horizontal="justify" wrapText="1"/>
    </xf>
    <xf numFmtId="0" fontId="0" fillId="2" borderId="0" xfId="0" applyFill="1" applyBorder="1" applyAlignment="1">
      <alignment wrapText="1"/>
    </xf>
    <xf numFmtId="168" fontId="1" fillId="2" borderId="0" xfId="2" applyNumberFormat="1" applyFill="1"/>
    <xf numFmtId="168" fontId="1" fillId="2" borderId="10" xfId="2"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0" fontId="0" fillId="2" borderId="0" xfId="0" applyFill="1" applyAlignment="1">
      <alignment wrapText="1"/>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7" fillId="2" borderId="0" xfId="0" applyFont="1" applyFill="1"/>
    <xf numFmtId="0" fontId="2" fillId="2" borderId="0" xfId="0" applyFont="1" applyFill="1" applyAlignment="1"/>
    <xf numFmtId="0" fontId="8"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3" fillId="2" borderId="0" xfId="0" applyFont="1" applyFill="1" applyBorder="1" applyAlignment="1">
      <alignment horizontal="center"/>
    </xf>
    <xf numFmtId="0" fontId="0" fillId="2" borderId="0" xfId="0" applyFill="1" applyBorder="1" applyAlignment="1">
      <alignment horizontal="left" indent="2"/>
    </xf>
    <xf numFmtId="169"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2" applyNumberFormat="1" applyFont="1" applyFill="1" applyAlignment="1">
      <alignment horizontal="center"/>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164" fontId="0" fillId="2" borderId="0" xfId="0" applyNumberFormat="1" applyFill="1" applyBorder="1"/>
    <xf numFmtId="42" fontId="1" fillId="2" borderId="0" xfId="2" applyNumberFormat="1" applyFill="1" applyAlignment="1">
      <alignment horizontal="center"/>
    </xf>
    <xf numFmtId="0" fontId="0" fillId="2" borderId="10" xfId="0" applyFill="1" applyBorder="1" applyAlignment="1"/>
    <xf numFmtId="0" fontId="0" fillId="0" borderId="0" xfId="0" applyFill="1" applyBorder="1" applyAlignment="1"/>
    <xf numFmtId="9" fontId="9" fillId="2" borderId="0" xfId="5" applyFont="1" applyFill="1" applyAlignment="1"/>
    <xf numFmtId="0" fontId="3" fillId="2" borderId="0" xfId="0" applyFont="1" applyFill="1"/>
    <xf numFmtId="0" fontId="3" fillId="3" borderId="0" xfId="0" applyFont="1" applyFill="1"/>
    <xf numFmtId="0" fontId="6" fillId="2" borderId="0" xfId="4" applyFont="1" applyFill="1" applyBorder="1" applyAlignment="1">
      <alignment horizontal="center"/>
    </xf>
    <xf numFmtId="0" fontId="2" fillId="2" borderId="14" xfId="4" applyFont="1" applyFill="1" applyBorder="1" applyAlignment="1">
      <alignment horizontal="left"/>
    </xf>
    <xf numFmtId="165" fontId="2" fillId="2" borderId="15" xfId="6" applyNumberFormat="1" applyFont="1" applyFill="1" applyBorder="1" applyAlignment="1">
      <alignment horizontal="right" indent="1"/>
    </xf>
    <xf numFmtId="0" fontId="2" fillId="2" borderId="0" xfId="4" applyFont="1" applyFill="1" applyBorder="1" applyAlignment="1">
      <alignment horizontal="center"/>
    </xf>
    <xf numFmtId="0" fontId="2" fillId="2" borderId="17" xfId="4" applyFont="1" applyFill="1" applyBorder="1" applyAlignment="1">
      <alignment horizontal="left" vertical="center"/>
    </xf>
    <xf numFmtId="165" fontId="2" fillId="2" borderId="18" xfId="6" applyNumberFormat="1" applyFont="1" applyFill="1" applyBorder="1" applyAlignment="1">
      <alignment horizontal="right" indent="1"/>
    </xf>
    <xf numFmtId="0" fontId="2" fillId="2" borderId="17" xfId="4" applyFont="1" applyFill="1" applyBorder="1" applyAlignment="1">
      <alignment horizontal="left"/>
    </xf>
    <xf numFmtId="0" fontId="2" fillId="2" borderId="0" xfId="4" applyFont="1" applyFill="1" applyAlignment="1">
      <alignment horizontal="center"/>
    </xf>
    <xf numFmtId="0" fontId="2" fillId="2" borderId="0" xfId="4" applyFont="1" applyFill="1" applyAlignment="1"/>
    <xf numFmtId="0" fontId="2" fillId="2" borderId="0" xfId="4" applyFont="1" applyFill="1" applyBorder="1" applyAlignment="1"/>
    <xf numFmtId="168" fontId="2" fillId="2" borderId="0" xfId="3" applyNumberFormat="1" applyFont="1" applyFill="1" applyBorder="1" applyAlignment="1"/>
    <xf numFmtId="164" fontId="2" fillId="2" borderId="0" xfId="4" applyNumberFormat="1" applyFont="1" applyFill="1" applyBorder="1" applyAlignment="1">
      <alignment horizontal="right"/>
    </xf>
    <xf numFmtId="3" fontId="2" fillId="2" borderId="0" xfId="4" applyNumberFormat="1" applyFont="1" applyFill="1" applyBorder="1" applyAlignment="1"/>
    <xf numFmtId="0" fontId="2" fillId="2" borderId="20" xfId="4" applyFont="1" applyFill="1" applyBorder="1" applyAlignment="1">
      <alignment horizontal="left"/>
    </xf>
    <xf numFmtId="165" fontId="2" fillId="2" borderId="21" xfId="6" applyNumberFormat="1" applyFont="1" applyFill="1" applyBorder="1" applyAlignment="1">
      <alignment horizontal="right" indent="1"/>
    </xf>
    <xf numFmtId="0" fontId="2" fillId="2" borderId="0" xfId="4" applyFont="1" applyFill="1"/>
    <xf numFmtId="37" fontId="2" fillId="2" borderId="0" xfId="4" applyNumberFormat="1" applyFont="1" applyFill="1" applyBorder="1" applyAlignment="1"/>
    <xf numFmtId="164" fontId="2" fillId="2" borderId="0" xfId="4" applyNumberFormat="1" applyFont="1" applyFill="1" applyBorder="1" applyAlignment="1">
      <alignment horizontal="center"/>
    </xf>
    <xf numFmtId="0" fontId="6" fillId="2" borderId="0" xfId="4" applyFont="1" applyFill="1"/>
    <xf numFmtId="3" fontId="2" fillId="2" borderId="0" xfId="4" applyNumberFormat="1" applyFont="1" applyFill="1" applyAlignment="1"/>
    <xf numFmtId="0" fontId="2" fillId="2" borderId="0" xfId="4" applyFont="1" applyFill="1" applyBorder="1"/>
    <xf numFmtId="168" fontId="10" fillId="4" borderId="0" xfId="2" applyNumberFormat="1" applyFont="1" applyFill="1"/>
    <xf numFmtId="168" fontId="1" fillId="4" borderId="0" xfId="2" applyNumberFormat="1" applyFill="1"/>
    <xf numFmtId="167" fontId="0" fillId="3" borderId="0" xfId="1" applyNumberFormat="1" applyFont="1" applyFill="1"/>
    <xf numFmtId="170" fontId="0" fillId="3" borderId="0" xfId="1" applyNumberFormat="1" applyFont="1" applyFill="1"/>
    <xf numFmtId="167" fontId="3" fillId="3" borderId="0" xfId="1" applyNumberFormat="1" applyFont="1" applyFill="1"/>
    <xf numFmtId="167" fontId="0" fillId="3" borderId="0" xfId="0" applyNumberFormat="1" applyFill="1"/>
    <xf numFmtId="0" fontId="3" fillId="3" borderId="0" xfId="4" applyFill="1"/>
    <xf numFmtId="0" fontId="3" fillId="3" borderId="0" xfId="4" applyFill="1" applyAlignment="1">
      <alignment horizontal="center"/>
    </xf>
    <xf numFmtId="0" fontId="3" fillId="2" borderId="1" xfId="4" applyFill="1" applyBorder="1"/>
    <xf numFmtId="0" fontId="3" fillId="2" borderId="2" xfId="4" applyFill="1" applyBorder="1"/>
    <xf numFmtId="0" fontId="3" fillId="2" borderId="2" xfId="4" applyFill="1" applyBorder="1" applyAlignment="1">
      <alignment horizontal="center"/>
    </xf>
    <xf numFmtId="0" fontId="3" fillId="2" borderId="3" xfId="4" applyFill="1" applyBorder="1"/>
    <xf numFmtId="0" fontId="3" fillId="2" borderId="4" xfId="4" applyFill="1" applyBorder="1"/>
    <xf numFmtId="0" fontId="3" fillId="2" borderId="0" xfId="4" applyFill="1" applyBorder="1"/>
    <xf numFmtId="0" fontId="3" fillId="2" borderId="0" xfId="4" applyFill="1" applyBorder="1" applyAlignment="1">
      <alignment horizontal="center"/>
    </xf>
    <xf numFmtId="0" fontId="3" fillId="2" borderId="5" xfId="4" applyFill="1" applyBorder="1"/>
    <xf numFmtId="0" fontId="3" fillId="2" borderId="0" xfId="4" applyFill="1" applyBorder="1" applyAlignment="1">
      <alignment vertical="center"/>
    </xf>
    <xf numFmtId="0" fontId="3" fillId="2" borderId="0" xfId="4" applyFill="1"/>
    <xf numFmtId="0" fontId="3" fillId="2" borderId="0" xfId="4" applyFill="1" applyAlignment="1">
      <alignment horizontal="center"/>
    </xf>
    <xf numFmtId="0" fontId="3" fillId="2" borderId="9" xfId="4" applyFill="1" applyBorder="1" applyAlignment="1">
      <alignment vertical="center"/>
    </xf>
    <xf numFmtId="0" fontId="3" fillId="2" borderId="9" xfId="4" applyFill="1" applyBorder="1"/>
    <xf numFmtId="0" fontId="3" fillId="2" borderId="9" xfId="4" applyFill="1" applyBorder="1" applyAlignment="1">
      <alignment horizontal="center"/>
    </xf>
    <xf numFmtId="164" fontId="3" fillId="2" borderId="0" xfId="4" applyNumberFormat="1" applyFill="1" applyBorder="1" applyAlignment="1">
      <alignment horizontal="right" indent="2"/>
    </xf>
    <xf numFmtId="168" fontId="3" fillId="2" borderId="0" xfId="3" applyNumberFormat="1" applyFill="1"/>
    <xf numFmtId="37" fontId="3" fillId="0" borderId="0" xfId="4" applyNumberFormat="1" applyFill="1" applyBorder="1" applyAlignment="1"/>
    <xf numFmtId="164" fontId="3" fillId="2" borderId="0" xfId="4" applyNumberFormat="1" applyFill="1" applyBorder="1" applyAlignment="1">
      <alignment horizontal="center"/>
    </xf>
    <xf numFmtId="0" fontId="3" fillId="2" borderId="0" xfId="4" applyFont="1" applyFill="1" applyBorder="1"/>
    <xf numFmtId="168" fontId="3" fillId="2" borderId="10" xfId="3" applyNumberFormat="1" applyFill="1" applyBorder="1"/>
    <xf numFmtId="0" fontId="3" fillId="2" borderId="6" xfId="4" applyFill="1" applyBorder="1"/>
    <xf numFmtId="0" fontId="3" fillId="2" borderId="7" xfId="4" applyFill="1" applyBorder="1"/>
    <xf numFmtId="0" fontId="3" fillId="2" borderId="7" xfId="4" applyFill="1" applyBorder="1" applyAlignment="1">
      <alignment horizontal="center"/>
    </xf>
    <xf numFmtId="0" fontId="3" fillId="2" borderId="8" xfId="4" applyFill="1" applyBorder="1"/>
    <xf numFmtId="0" fontId="3" fillId="2" borderId="0" xfId="4" applyFill="1" applyBorder="1" applyAlignment="1">
      <alignment horizontal="left"/>
    </xf>
    <xf numFmtId="0" fontId="3" fillId="2" borderId="0" xfId="4" applyFill="1" applyAlignment="1"/>
    <xf numFmtId="0" fontId="3" fillId="2" borderId="0" xfId="4" applyFill="1" applyBorder="1" applyAlignment="1">
      <alignment horizontal="left" vertical="center"/>
    </xf>
    <xf numFmtId="0" fontId="3" fillId="2" borderId="0" xfId="4" applyFill="1" applyBorder="1" applyAlignment="1"/>
    <xf numFmtId="0" fontId="3" fillId="2" borderId="9" xfId="4" applyFill="1" applyBorder="1" applyAlignment="1"/>
    <xf numFmtId="169" fontId="3" fillId="2" borderId="0" xfId="4" applyNumberFormat="1" applyFill="1" applyAlignment="1">
      <alignment horizontal="left"/>
    </xf>
    <xf numFmtId="37" fontId="3" fillId="2" borderId="0" xfId="4" applyNumberFormat="1" applyFill="1" applyBorder="1" applyAlignment="1">
      <alignment horizontal="right"/>
    </xf>
    <xf numFmtId="0" fontId="3" fillId="2" borderId="0" xfId="4" applyFill="1" applyAlignment="1">
      <alignment horizontal="justify" wrapText="1"/>
    </xf>
    <xf numFmtId="0" fontId="3" fillId="2" borderId="0" xfId="4" applyFill="1" applyAlignment="1">
      <alignment horizontal="right" wrapText="1"/>
    </xf>
    <xf numFmtId="0" fontId="3" fillId="2" borderId="10" xfId="4" applyFill="1" applyBorder="1" applyAlignment="1">
      <alignment horizontal="justify" wrapText="1"/>
    </xf>
    <xf numFmtId="0" fontId="3" fillId="2" borderId="10" xfId="4" applyFill="1" applyBorder="1" applyAlignment="1">
      <alignment horizontal="right"/>
    </xf>
    <xf numFmtId="0" fontId="3" fillId="2" borderId="10" xfId="4" applyFill="1" applyBorder="1" applyAlignment="1">
      <alignment horizontal="right" wrapText="1"/>
    </xf>
    <xf numFmtId="0" fontId="3" fillId="2" borderId="0" xfId="4" applyFill="1" applyBorder="1" applyAlignment="1">
      <alignment horizontal="justify" wrapText="1"/>
    </xf>
    <xf numFmtId="0" fontId="3" fillId="2" borderId="0" xfId="4" applyFill="1" applyBorder="1" applyAlignment="1">
      <alignment wrapText="1"/>
    </xf>
    <xf numFmtId="0" fontId="3" fillId="2" borderId="0" xfId="4" applyFill="1" applyAlignment="1">
      <alignment wrapText="1"/>
    </xf>
    <xf numFmtId="42" fontId="3" fillId="2" borderId="0" xfId="3" applyNumberFormat="1" applyFill="1" applyAlignment="1">
      <alignment horizontal="center"/>
    </xf>
    <xf numFmtId="164" fontId="3" fillId="2" borderId="0" xfId="4" applyNumberFormat="1" applyFill="1" applyBorder="1"/>
    <xf numFmtId="0" fontId="4" fillId="2" borderId="0" xfId="4" applyFont="1" applyFill="1" applyBorder="1" applyAlignment="1">
      <alignment vertical="center"/>
    </xf>
    <xf numFmtId="0" fontId="3" fillId="2" borderId="4" xfId="4" applyFill="1" applyBorder="1" applyAlignment="1">
      <alignment vertical="center"/>
    </xf>
    <xf numFmtId="0" fontId="3" fillId="2" borderId="0" xfId="4" applyFill="1" applyBorder="1" applyAlignment="1">
      <alignment horizontal="center" vertical="center"/>
    </xf>
    <xf numFmtId="0" fontId="3" fillId="2" borderId="5" xfId="4" applyFill="1" applyBorder="1" applyAlignment="1">
      <alignment vertical="center"/>
    </xf>
    <xf numFmtId="0" fontId="3" fillId="3" borderId="0" xfId="4" applyFill="1" applyAlignment="1">
      <alignment vertical="center"/>
    </xf>
    <xf numFmtId="10" fontId="3" fillId="2" borderId="0" xfId="4" applyNumberFormat="1" applyFill="1" applyBorder="1" applyAlignment="1">
      <alignment horizontal="center"/>
    </xf>
    <xf numFmtId="168" fontId="3" fillId="2" borderId="0" xfId="3" applyNumberFormat="1" applyFont="1" applyFill="1" applyBorder="1" applyAlignment="1">
      <alignment horizontal="left"/>
    </xf>
    <xf numFmtId="168" fontId="3" fillId="2" borderId="0" xfId="3" applyNumberFormat="1" applyFill="1" applyBorder="1"/>
    <xf numFmtId="0" fontId="3" fillId="2" borderId="10" xfId="4" applyFont="1" applyFill="1" applyBorder="1"/>
    <xf numFmtId="164" fontId="3" fillId="2" borderId="10" xfId="4" applyNumberFormat="1" applyFill="1" applyBorder="1" applyAlignment="1">
      <alignment horizontal="right" indent="2"/>
    </xf>
    <xf numFmtId="37" fontId="3" fillId="0" borderId="10" xfId="4" applyNumberFormat="1" applyFill="1" applyBorder="1" applyAlignment="1"/>
    <xf numFmtId="164" fontId="3" fillId="2" borderId="10" xfId="4" applyNumberFormat="1" applyFill="1" applyBorder="1" applyAlignment="1">
      <alignment horizontal="center"/>
    </xf>
    <xf numFmtId="0" fontId="3" fillId="2" borderId="10" xfId="4" applyFill="1" applyBorder="1" applyAlignment="1">
      <alignment horizontal="center"/>
    </xf>
    <xf numFmtId="172" fontId="0" fillId="2" borderId="0" xfId="3" applyNumberFormat="1" applyFont="1" applyFill="1"/>
    <xf numFmtId="0" fontId="4" fillId="2" borderId="0" xfId="4" applyFont="1" applyFill="1" applyAlignment="1"/>
    <xf numFmtId="0" fontId="3" fillId="2" borderId="0" xfId="4" applyFill="1" applyAlignment="1">
      <alignment horizontal="justify" vertical="top" wrapText="1"/>
    </xf>
    <xf numFmtId="0" fontId="3" fillId="2" borderId="0" xfId="4" applyFill="1" applyAlignment="1">
      <alignment vertical="top" wrapText="1"/>
    </xf>
    <xf numFmtId="0" fontId="3" fillId="2" borderId="0" xfId="4" applyFill="1" applyAlignment="1">
      <alignment vertical="center"/>
    </xf>
    <xf numFmtId="37" fontId="3" fillId="2" borderId="0" xfId="4" applyNumberFormat="1" applyFill="1" applyBorder="1" applyAlignment="1"/>
    <xf numFmtId="172" fontId="0" fillId="2" borderId="23" xfId="3" applyNumberFormat="1" applyFont="1" applyFill="1" applyBorder="1"/>
    <xf numFmtId="0" fontId="3" fillId="2" borderId="10" xfId="4" applyFill="1" applyBorder="1"/>
    <xf numFmtId="0" fontId="3" fillId="2" borderId="0" xfId="4" applyFill="1" applyAlignment="1">
      <alignment vertical="top"/>
    </xf>
    <xf numFmtId="0" fontId="3" fillId="4" borderId="0" xfId="4" applyFill="1" applyAlignment="1">
      <alignment vertical="top" wrapText="1"/>
    </xf>
    <xf numFmtId="10" fontId="3" fillId="4" borderId="0" xfId="4" applyNumberFormat="1" applyFill="1" applyBorder="1" applyAlignment="1">
      <alignment horizontal="center"/>
    </xf>
    <xf numFmtId="42" fontId="3" fillId="4" borderId="0" xfId="3" applyNumberFormat="1" applyFill="1" applyAlignment="1">
      <alignment horizontal="center"/>
    </xf>
    <xf numFmtId="0" fontId="3" fillId="4" borderId="23" xfId="4" applyFill="1" applyBorder="1" applyAlignment="1">
      <alignment vertical="top" wrapText="1"/>
    </xf>
    <xf numFmtId="172" fontId="3" fillId="4" borderId="0" xfId="4" applyNumberFormat="1" applyFill="1" applyBorder="1" applyAlignment="1">
      <alignment horizontal="center"/>
    </xf>
    <xf numFmtId="0" fontId="3" fillId="4" borderId="0" xfId="4" applyFill="1" applyAlignment="1">
      <alignment horizontal="justify" vertical="top" wrapText="1"/>
    </xf>
    <xf numFmtId="43" fontId="3" fillId="3" borderId="0" xfId="4" applyNumberFormat="1" applyFill="1"/>
    <xf numFmtId="0" fontId="3" fillId="4" borderId="0" xfId="4" applyFill="1"/>
    <xf numFmtId="0" fontId="3" fillId="4" borderId="0" xfId="4" applyFill="1" applyAlignment="1">
      <alignment horizontal="center"/>
    </xf>
    <xf numFmtId="172" fontId="3" fillId="4" borderId="24" xfId="4" applyNumberFormat="1" applyFill="1" applyBorder="1" applyAlignment="1">
      <alignment horizontal="center"/>
    </xf>
    <xf numFmtId="42" fontId="3" fillId="3" borderId="0" xfId="4" applyNumberFormat="1" applyFill="1"/>
    <xf numFmtId="0" fontId="4" fillId="4" borderId="0" xfId="4" applyFont="1" applyFill="1"/>
    <xf numFmtId="0" fontId="0" fillId="4" borderId="0" xfId="0" applyFill="1" applyBorder="1"/>
    <xf numFmtId="165" fontId="3" fillId="3" borderId="0" xfId="6" applyNumberFormat="1" applyFont="1" applyFill="1"/>
    <xf numFmtId="165" fontId="3" fillId="3" borderId="0" xfId="4" applyNumberFormat="1" applyFill="1"/>
    <xf numFmtId="0" fontId="3" fillId="2" borderId="0" xfId="0" applyFont="1" applyFill="1" applyBorder="1" applyAlignment="1">
      <alignment wrapText="1"/>
    </xf>
    <xf numFmtId="0" fontId="0" fillId="5" borderId="0" xfId="0" applyFill="1"/>
    <xf numFmtId="0" fontId="3" fillId="5" borderId="0" xfId="0" quotePrefix="1" applyFont="1" applyFill="1"/>
    <xf numFmtId="3" fontId="2" fillId="4" borderId="22" xfId="3" applyNumberFormat="1" applyFont="1" applyFill="1" applyBorder="1" applyAlignment="1"/>
    <xf numFmtId="0" fontId="0" fillId="4" borderId="0" xfId="0" applyFill="1" applyBorder="1" applyAlignment="1">
      <alignment horizontal="center"/>
    </xf>
    <xf numFmtId="3" fontId="0" fillId="3" borderId="0" xfId="0" applyNumberFormat="1" applyFill="1"/>
    <xf numFmtId="0" fontId="0" fillId="4" borderId="0" xfId="0" applyFill="1" applyAlignment="1">
      <alignment horizontal="right"/>
    </xf>
    <xf numFmtId="164" fontId="0" fillId="4" borderId="0" xfId="0" applyNumberFormat="1" applyFill="1" applyBorder="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0" fontId="3" fillId="6" borderId="0" xfId="4" applyFill="1"/>
    <xf numFmtId="0" fontId="3" fillId="2" borderId="0" xfId="4" applyFill="1" applyAlignment="1">
      <alignment horizontal="center" vertical="center" wrapText="1"/>
    </xf>
    <xf numFmtId="42" fontId="3" fillId="4" borderId="0" xfId="4" applyNumberFormat="1" applyFill="1" applyAlignment="1">
      <alignment horizontal="center" vertical="center"/>
    </xf>
    <xf numFmtId="42" fontId="3" fillId="4" borderId="24" xfId="4" applyNumberFormat="1" applyFill="1" applyBorder="1" applyAlignment="1">
      <alignment horizontal="center" vertical="center"/>
    </xf>
    <xf numFmtId="42" fontId="3" fillId="4" borderId="0" xfId="3" applyNumberFormat="1" applyFill="1" applyAlignment="1">
      <alignment horizontal="center" vertical="center"/>
    </xf>
    <xf numFmtId="0" fontId="3" fillId="4" borderId="0" xfId="4" applyFill="1" applyAlignment="1">
      <alignment vertical="center" wrapText="1"/>
    </xf>
    <xf numFmtId="0" fontId="3" fillId="4" borderId="0" xfId="4" applyFill="1" applyAlignment="1">
      <alignment vertical="center"/>
    </xf>
    <xf numFmtId="0" fontId="3" fillId="2" borderId="0" xfId="4" applyFill="1" applyAlignment="1">
      <alignment horizontal="center" vertical="center"/>
    </xf>
    <xf numFmtId="42" fontId="3" fillId="4" borderId="0" xfId="4" applyNumberFormat="1" applyFill="1" applyAlignment="1">
      <alignment vertical="center" wrapText="1"/>
    </xf>
    <xf numFmtId="42" fontId="3" fillId="4" borderId="24" xfId="4" applyNumberFormat="1" applyFill="1" applyBorder="1" applyAlignment="1">
      <alignment vertical="center" wrapText="1"/>
    </xf>
    <xf numFmtId="42" fontId="3" fillId="4" borderId="25" xfId="4" applyNumberFormat="1" applyFill="1" applyBorder="1" applyAlignment="1">
      <alignment vertical="center"/>
    </xf>
    <xf numFmtId="0" fontId="3" fillId="2" borderId="9" xfId="4" applyFont="1" applyFill="1" applyBorder="1"/>
    <xf numFmtId="164" fontId="3" fillId="2" borderId="9" xfId="4" applyNumberFormat="1" applyFill="1" applyBorder="1" applyAlignment="1">
      <alignment horizontal="right" indent="2"/>
    </xf>
    <xf numFmtId="168" fontId="3" fillId="2" borderId="9" xfId="3" applyNumberFormat="1" applyFill="1" applyBorder="1"/>
    <xf numFmtId="37" fontId="3" fillId="0" borderId="9" xfId="4" applyNumberFormat="1" applyFill="1" applyBorder="1" applyAlignment="1"/>
    <xf numFmtId="164" fontId="3" fillId="2" borderId="9" xfId="4" applyNumberFormat="1" applyFill="1" applyBorder="1" applyAlignment="1">
      <alignment horizontal="center"/>
    </xf>
    <xf numFmtId="0" fontId="3" fillId="6" borderId="0" xfId="0" applyFont="1" applyFill="1"/>
    <xf numFmtId="167" fontId="10" fillId="4" borderId="0" xfId="1" applyNumberFormat="1" applyFont="1" applyFill="1"/>
    <xf numFmtId="10" fontId="3" fillId="3" borderId="0" xfId="5" applyNumberFormat="1" applyFont="1" applyFill="1"/>
    <xf numFmtId="166" fontId="3" fillId="3" borderId="0" xfId="1" applyNumberFormat="1" applyFont="1" applyFill="1"/>
    <xf numFmtId="0" fontId="3" fillId="2" borderId="0" xfId="0" applyFont="1" applyFill="1" applyBorder="1" applyAlignment="1">
      <alignment horizontal="left"/>
    </xf>
    <xf numFmtId="0" fontId="6" fillId="0" borderId="14" xfId="4" applyFont="1" applyFill="1" applyBorder="1" applyAlignment="1">
      <alignment horizontal="left"/>
    </xf>
    <xf numFmtId="3" fontId="6" fillId="0" borderId="16" xfId="3" applyNumberFormat="1" applyFont="1" applyFill="1" applyBorder="1" applyAlignment="1"/>
    <xf numFmtId="0" fontId="2" fillId="0" borderId="17" xfId="4" applyFont="1" applyFill="1" applyBorder="1" applyAlignment="1">
      <alignment horizontal="left" vertical="center"/>
    </xf>
    <xf numFmtId="165" fontId="2" fillId="0" borderId="18" xfId="6" applyNumberFormat="1" applyFont="1" applyFill="1" applyBorder="1" applyAlignment="1">
      <alignment horizontal="right" indent="1"/>
    </xf>
    <xf numFmtId="3" fontId="2" fillId="0" borderId="19" xfId="4" applyNumberFormat="1" applyFont="1" applyFill="1" applyBorder="1" applyAlignment="1"/>
    <xf numFmtId="0" fontId="6" fillId="0" borderId="17" xfId="4" applyFont="1" applyFill="1" applyBorder="1" applyAlignment="1">
      <alignment horizontal="left"/>
    </xf>
    <xf numFmtId="165" fontId="6" fillId="0" borderId="18" xfId="6" applyNumberFormat="1" applyFont="1" applyFill="1" applyBorder="1" applyAlignment="1">
      <alignment horizontal="right" indent="1"/>
    </xf>
    <xf numFmtId="0" fontId="6" fillId="0" borderId="17" xfId="4" applyFont="1" applyFill="1" applyBorder="1" applyAlignment="1">
      <alignment horizontal="left" vertical="center"/>
    </xf>
    <xf numFmtId="0" fontId="2" fillId="0" borderId="17" xfId="4" applyFont="1" applyFill="1" applyBorder="1" applyAlignment="1">
      <alignment horizontal="left"/>
    </xf>
    <xf numFmtId="0" fontId="0" fillId="6" borderId="0" xfId="0" applyFill="1"/>
    <xf numFmtId="171" fontId="0" fillId="3" borderId="0" xfId="1" applyNumberFormat="1" applyFont="1" applyFill="1"/>
    <xf numFmtId="0" fontId="3" fillId="2" borderId="0" xfId="4" applyFill="1" applyBorder="1" applyAlignment="1">
      <alignment vertical="center"/>
    </xf>
    <xf numFmtId="0" fontId="3" fillId="3" borderId="0" xfId="4" applyFill="1" applyAlignment="1">
      <alignment horizontal="center"/>
    </xf>
    <xf numFmtId="0" fontId="11" fillId="2" borderId="0" xfId="4" applyFont="1" applyFill="1"/>
    <xf numFmtId="167" fontId="3" fillId="3" borderId="0" xfId="7" applyNumberFormat="1" applyFont="1" applyFill="1"/>
    <xf numFmtId="0" fontId="3" fillId="3" borderId="0" xfId="4" quotePrefix="1" applyFill="1"/>
    <xf numFmtId="172" fontId="3" fillId="4" borderId="0" xfId="3" applyNumberFormat="1" applyFont="1" applyFill="1"/>
    <xf numFmtId="0" fontId="3" fillId="3" borderId="0" xfId="4" applyFill="1" applyAlignment="1"/>
    <xf numFmtId="0" fontId="12" fillId="3" borderId="0" xfId="0" applyFont="1" applyFill="1"/>
    <xf numFmtId="169" fontId="0" fillId="0" borderId="0" xfId="0" applyNumberFormat="1"/>
    <xf numFmtId="0" fontId="1" fillId="0" borderId="0" xfId="0" quotePrefix="1" applyFont="1"/>
    <xf numFmtId="37" fontId="0" fillId="4" borderId="0" xfId="0" applyNumberFormat="1" applyFill="1" applyBorder="1" applyAlignment="1"/>
    <xf numFmtId="37" fontId="0" fillId="4" borderId="0" xfId="0" applyNumberFormat="1" applyFill="1" applyBorder="1" applyAlignment="1">
      <alignment horizontal="right"/>
    </xf>
    <xf numFmtId="0" fontId="0" fillId="4" borderId="0" xfId="0" applyFill="1" applyBorder="1" applyAlignment="1">
      <alignment horizontal="right" wrapText="1"/>
    </xf>
    <xf numFmtId="168" fontId="1" fillId="4" borderId="0" xfId="2" applyNumberFormat="1" applyFill="1" applyAlignment="1">
      <alignment horizontal="right"/>
    </xf>
    <xf numFmtId="168" fontId="1" fillId="4" borderId="0" xfId="2" applyNumberFormat="1" applyFill="1" applyBorder="1" applyAlignment="1">
      <alignment horizontal="right"/>
    </xf>
    <xf numFmtId="3" fontId="0" fillId="5" borderId="0" xfId="0" applyNumberFormat="1" applyFill="1"/>
    <xf numFmtId="0" fontId="1" fillId="2" borderId="0" xfId="0" applyFont="1" applyFill="1" applyBorder="1" applyAlignment="1">
      <alignment wrapText="1"/>
    </xf>
    <xf numFmtId="0" fontId="1" fillId="4" borderId="0" xfId="0" applyFont="1" applyFill="1" applyBorder="1" applyAlignment="1">
      <alignment wrapText="1"/>
    </xf>
    <xf numFmtId="37" fontId="3" fillId="4" borderId="0" xfId="4" applyNumberFormat="1" applyFill="1" applyBorder="1" applyAlignment="1">
      <alignment horizontal="right"/>
    </xf>
    <xf numFmtId="168" fontId="3" fillId="4" borderId="0" xfId="3" applyNumberFormat="1" applyFill="1" applyAlignment="1">
      <alignment horizontal="right"/>
    </xf>
    <xf numFmtId="164" fontId="3" fillId="4" borderId="0" xfId="4" applyNumberFormat="1" applyFill="1" applyBorder="1" applyAlignment="1">
      <alignment horizontal="right"/>
    </xf>
    <xf numFmtId="0" fontId="3" fillId="4" borderId="0" xfId="4" applyFill="1" applyAlignment="1">
      <alignment horizontal="right"/>
    </xf>
    <xf numFmtId="168" fontId="3" fillId="4" borderId="0" xfId="3" applyNumberFormat="1" applyFill="1" applyBorder="1" applyAlignment="1">
      <alignment horizontal="right"/>
    </xf>
    <xf numFmtId="0" fontId="3" fillId="4" borderId="0" xfId="4" applyFill="1" applyBorder="1" applyAlignment="1">
      <alignment horizontal="right"/>
    </xf>
    <xf numFmtId="0" fontId="3" fillId="4" borderId="0" xfId="4" applyFill="1" applyAlignment="1">
      <alignment horizontal="right" wrapText="1"/>
    </xf>
    <xf numFmtId="0" fontId="3" fillId="4" borderId="0" xfId="4" applyFill="1" applyBorder="1" applyAlignment="1">
      <alignment horizontal="right" wrapText="1"/>
    </xf>
    <xf numFmtId="165" fontId="2" fillId="0" borderId="15" xfId="6" applyNumberFormat="1" applyFont="1" applyFill="1" applyBorder="1" applyAlignment="1">
      <alignment horizontal="right" indent="1"/>
    </xf>
    <xf numFmtId="3" fontId="2" fillId="0" borderId="22" xfId="3" applyNumberFormat="1" applyFont="1" applyFill="1" applyBorder="1" applyAlignment="1"/>
    <xf numFmtId="167" fontId="2" fillId="2" borderId="0" xfId="1" applyNumberFormat="1" applyFont="1" applyFill="1" applyBorder="1" applyAlignment="1"/>
    <xf numFmtId="0" fontId="1" fillId="3" borderId="0" xfId="0" applyFont="1" applyFill="1" applyAlignment="1">
      <alignment horizontal="center"/>
    </xf>
    <xf numFmtId="0" fontId="1" fillId="3" borderId="0" xfId="0" applyFont="1" applyFill="1"/>
    <xf numFmtId="37" fontId="3" fillId="4" borderId="0" xfId="4" applyNumberFormat="1" applyFill="1" applyBorder="1" applyAlignment="1"/>
    <xf numFmtId="0" fontId="3" fillId="4" borderId="0" xfId="4" applyFill="1" applyBorder="1"/>
    <xf numFmtId="10" fontId="3" fillId="4" borderId="0" xfId="5" applyNumberFormat="1" applyFont="1" applyFill="1" applyBorder="1" applyAlignment="1">
      <alignment horizontal="center"/>
    </xf>
    <xf numFmtId="0" fontId="1" fillId="3" borderId="0" xfId="4" applyFont="1" applyFill="1"/>
    <xf numFmtId="173" fontId="1" fillId="3" borderId="0" xfId="5" quotePrefix="1" applyNumberFormat="1" applyFont="1" applyFill="1"/>
    <xf numFmtId="174" fontId="3" fillId="3" borderId="0" xfId="5" applyNumberFormat="1" applyFont="1" applyFill="1" applyAlignment="1">
      <alignment horizontal="center"/>
    </xf>
    <xf numFmtId="0" fontId="1" fillId="2" borderId="0" xfId="4" applyFont="1" applyFill="1" applyBorder="1"/>
    <xf numFmtId="0" fontId="1" fillId="2" borderId="0" xfId="0" applyFont="1" applyFill="1" applyBorder="1" applyAlignment="1">
      <alignment horizontal="center"/>
    </xf>
    <xf numFmtId="0" fontId="1" fillId="4" borderId="0" xfId="4" applyFont="1" applyFill="1" applyAlignment="1">
      <alignment vertical="top"/>
    </xf>
    <xf numFmtId="0" fontId="1" fillId="4" borderId="0" xfId="4" applyFont="1" applyFill="1"/>
    <xf numFmtId="9" fontId="3" fillId="3" borderId="0" xfId="5" applyFont="1" applyFill="1"/>
    <xf numFmtId="0" fontId="0" fillId="4" borderId="0" xfId="0" applyFill="1" applyAlignment="1">
      <alignment horizontal="justify" wrapText="1"/>
    </xf>
    <xf numFmtId="9" fontId="9" fillId="4" borderId="0" xfId="5" applyFont="1" applyFill="1" applyAlignment="1"/>
    <xf numFmtId="37" fontId="1" fillId="4" borderId="0" xfId="0" applyNumberFormat="1" applyFont="1" applyFill="1" applyBorder="1" applyAlignment="1">
      <alignment horizontal="right"/>
    </xf>
    <xf numFmtId="0" fontId="0" fillId="4" borderId="0" xfId="0" applyFill="1" applyBorder="1" applyAlignment="1"/>
    <xf numFmtId="0" fontId="1" fillId="4" borderId="0" xfId="0" applyFont="1" applyFill="1" applyAlignment="1">
      <alignment horizontal="right"/>
    </xf>
    <xf numFmtId="0" fontId="0" fillId="4" borderId="0" xfId="0" applyFill="1" applyAlignment="1"/>
    <xf numFmtId="165" fontId="0" fillId="3" borderId="0" xfId="5" applyNumberFormat="1" applyFont="1" applyFill="1"/>
    <xf numFmtId="3" fontId="2" fillId="4" borderId="16" xfId="4" applyNumberFormat="1" applyFont="1" applyFill="1" applyBorder="1" applyAlignment="1"/>
    <xf numFmtId="43" fontId="3" fillId="3" borderId="0" xfId="1" applyFont="1" applyFill="1"/>
    <xf numFmtId="43" fontId="3" fillId="3" borderId="0" xfId="1" applyNumberFormat="1" applyFont="1" applyFill="1"/>
    <xf numFmtId="0" fontId="3" fillId="5" borderId="0" xfId="0" applyFont="1" applyFill="1"/>
    <xf numFmtId="10" fontId="0" fillId="3" borderId="0" xfId="5" applyNumberFormat="1" applyFont="1" applyFill="1"/>
    <xf numFmtId="168" fontId="0" fillId="4" borderId="0" xfId="2" applyNumberFormat="1" applyFont="1" applyFill="1"/>
    <xf numFmtId="165" fontId="6" fillId="4" borderId="15" xfId="6" applyNumberFormat="1" applyFont="1" applyFill="1" applyBorder="1" applyAlignment="1">
      <alignment horizontal="right" indent="1"/>
    </xf>
    <xf numFmtId="3" fontId="6" fillId="4" borderId="16" xfId="3" applyNumberFormat="1" applyFont="1" applyFill="1" applyBorder="1" applyAlignment="1"/>
    <xf numFmtId="10" fontId="3" fillId="0" borderId="0" xfId="4" applyNumberFormat="1" applyFill="1" applyBorder="1" applyAlignment="1">
      <alignment horizontal="center"/>
    </xf>
    <xf numFmtId="167" fontId="0" fillId="0" borderId="0" xfId="1" applyNumberFormat="1" applyFont="1" applyFill="1" applyBorder="1"/>
    <xf numFmtId="167" fontId="3" fillId="0" borderId="0" xfId="7" applyNumberFormat="1" applyFont="1" applyFill="1" applyAlignment="1">
      <alignment vertical="center"/>
    </xf>
    <xf numFmtId="167" fontId="3" fillId="0" borderId="0" xfId="7" applyNumberFormat="1" applyFont="1" applyFill="1"/>
    <xf numFmtId="175" fontId="0" fillId="0" borderId="0" xfId="0" applyNumberFormat="1" applyFill="1" applyBorder="1"/>
    <xf numFmtId="175" fontId="3" fillId="0" borderId="0" xfId="0" applyNumberFormat="1" applyFont="1" applyFill="1" applyBorder="1" applyAlignment="1"/>
    <xf numFmtId="175" fontId="0" fillId="0" borderId="0" xfId="0" applyNumberFormat="1" applyFill="1" applyBorder="1" applyAlignment="1"/>
    <xf numFmtId="10" fontId="3" fillId="4" borderId="0" xfId="4" applyNumberFormat="1" applyFill="1" applyAlignment="1">
      <alignment horizontal="center"/>
    </xf>
    <xf numFmtId="42" fontId="3" fillId="0" borderId="0" xfId="4" applyNumberFormat="1" applyFill="1" applyAlignment="1">
      <alignment horizontal="center"/>
    </xf>
    <xf numFmtId="0" fontId="1" fillId="3" borderId="0" xfId="0" applyFont="1" applyFill="1"/>
    <xf numFmtId="0" fontId="1" fillId="6" borderId="0" xfId="0" applyFont="1" applyFill="1"/>
    <xf numFmtId="164" fontId="0" fillId="4" borderId="0" xfId="0" applyNumberFormat="1" applyFill="1" applyBorder="1" applyAlignment="1">
      <alignment horizontal="right" indent="2"/>
    </xf>
    <xf numFmtId="176" fontId="3" fillId="3" borderId="0" xfId="5" applyNumberFormat="1" applyFont="1" applyFill="1"/>
    <xf numFmtId="167" fontId="3" fillId="3" borderId="0" xfId="1" applyNumberFormat="1" applyFont="1" applyFill="1" applyAlignment="1">
      <alignment vertical="center"/>
    </xf>
    <xf numFmtId="167" fontId="1" fillId="6" borderId="0" xfId="9" applyNumberFormat="1" applyFont="1" applyFill="1"/>
    <xf numFmtId="0" fontId="1" fillId="6" borderId="0" xfId="11" applyFill="1" applyAlignment="1">
      <alignment vertical="center"/>
    </xf>
    <xf numFmtId="0" fontId="1" fillId="3" borderId="0" xfId="11" applyFill="1"/>
    <xf numFmtId="0" fontId="1" fillId="6" borderId="0" xfId="11" applyFill="1"/>
    <xf numFmtId="0" fontId="1" fillId="4" borderId="0" xfId="11" applyFill="1" applyAlignment="1">
      <alignment vertical="top"/>
    </xf>
    <xf numFmtId="4" fontId="3" fillId="3" borderId="0" xfId="4" applyNumberFormat="1" applyFill="1"/>
    <xf numFmtId="0" fontId="5" fillId="2" borderId="0" xfId="0" applyFont="1" applyFill="1" applyAlignment="1">
      <alignment horizontal="center"/>
    </xf>
    <xf numFmtId="0" fontId="4" fillId="2" borderId="0" xfId="0" applyFont="1" applyFill="1" applyBorder="1" applyAlignment="1">
      <alignment horizontal="center"/>
    </xf>
    <xf numFmtId="0" fontId="0" fillId="2" borderId="0" xfId="0" applyFill="1" applyBorder="1" applyAlignment="1">
      <alignment wrapText="1"/>
    </xf>
    <xf numFmtId="0" fontId="0" fillId="0" borderId="0" xfId="0" applyAlignment="1">
      <alignment wrapText="1"/>
    </xf>
    <xf numFmtId="0" fontId="4" fillId="2" borderId="26" xfId="0" applyFont="1" applyFill="1" applyBorder="1" applyAlignment="1">
      <alignment horizontal="center"/>
    </xf>
    <xf numFmtId="0" fontId="0" fillId="4" borderId="0" xfId="0" applyFill="1" applyBorder="1" applyAlignment="1">
      <alignment horizontal="center"/>
    </xf>
    <xf numFmtId="0" fontId="0" fillId="4" borderId="0" xfId="0" quotePrefix="1" applyFill="1" applyAlignment="1">
      <alignment horizontal="left" wrapText="1"/>
    </xf>
    <xf numFmtId="0" fontId="0" fillId="4" borderId="0" xfId="0" applyFill="1" applyAlignment="1">
      <alignment horizontal="justify" wrapText="1"/>
    </xf>
    <xf numFmtId="0" fontId="0" fillId="2" borderId="0" xfId="0" applyFill="1" applyAlignment="1">
      <alignment horizontal="justify" vertical="top" wrapText="1"/>
    </xf>
    <xf numFmtId="0" fontId="4" fillId="4" borderId="0" xfId="0" applyFont="1" applyFill="1" applyBorder="1" applyAlignment="1">
      <alignment horizontal="center"/>
    </xf>
    <xf numFmtId="0" fontId="0" fillId="0" borderId="0" xfId="0" applyAlignment="1">
      <alignment horizontal="justify" vertical="top" wrapText="1"/>
    </xf>
    <xf numFmtId="0" fontId="0" fillId="0" borderId="0" xfId="0" applyAlignment="1">
      <alignment horizontal="justify" wrapText="1"/>
    </xf>
    <xf numFmtId="0" fontId="3" fillId="4" borderId="0" xfId="0" quotePrefix="1" applyFont="1" applyFill="1" applyAlignment="1">
      <alignment horizontal="left" wrapText="1"/>
    </xf>
    <xf numFmtId="0" fontId="1" fillId="0" borderId="0" xfId="4" quotePrefix="1" applyFont="1" applyFill="1" applyAlignment="1">
      <alignment horizontal="left" vertical="top" wrapText="1"/>
    </xf>
    <xf numFmtId="0" fontId="3" fillId="0" borderId="0" xfId="4" applyFill="1" applyAlignment="1">
      <alignment horizontal="left" vertical="top" wrapText="1"/>
    </xf>
    <xf numFmtId="0" fontId="4" fillId="2" borderId="0" xfId="4" applyFont="1" applyFill="1" applyBorder="1" applyAlignment="1">
      <alignment horizontal="center"/>
    </xf>
    <xf numFmtId="0" fontId="4" fillId="4" borderId="0" xfId="4" applyFont="1" applyFill="1" applyBorder="1" applyAlignment="1">
      <alignment horizontal="center"/>
    </xf>
    <xf numFmtId="0" fontId="3" fillId="4" borderId="0" xfId="4" applyFill="1" applyBorder="1" applyAlignment="1">
      <alignment horizontal="center"/>
    </xf>
    <xf numFmtId="0" fontId="3" fillId="3" borderId="24" xfId="4" applyFill="1" applyBorder="1" applyAlignment="1">
      <alignment horizontal="center"/>
    </xf>
    <xf numFmtId="0" fontId="3" fillId="2" borderId="0" xfId="4" applyFill="1" applyBorder="1" applyAlignment="1">
      <alignment vertical="center"/>
    </xf>
    <xf numFmtId="0" fontId="3" fillId="0" borderId="0" xfId="4" applyAlignment="1">
      <alignment vertical="center"/>
    </xf>
    <xf numFmtId="0" fontId="3" fillId="3" borderId="0" xfId="4" applyFill="1" applyAlignment="1">
      <alignment horizontal="center"/>
    </xf>
    <xf numFmtId="177" fontId="3" fillId="3" borderId="0" xfId="5" applyNumberFormat="1" applyFont="1" applyFill="1"/>
    <xf numFmtId="176" fontId="3" fillId="3" borderId="0" xfId="5" applyNumberFormat="1" applyFont="1" applyFill="1" applyAlignment="1">
      <alignment horizontal="center"/>
    </xf>
  </cellXfs>
  <cellStyles count="19">
    <cellStyle name="Comma" xfId="1" builtinId="3"/>
    <cellStyle name="Comma 2" xfId="7" xr:uid="{00000000-0005-0000-0000-000001000000}"/>
    <cellStyle name="Comma 2 2" xfId="9" xr:uid="{6A5B04C2-192E-4A23-B36D-BF4356CAE45E}"/>
    <cellStyle name="Comma 2 3" xfId="18" xr:uid="{C0E47C02-891D-4928-9A48-4668D0FF975B}"/>
    <cellStyle name="Currency" xfId="2" builtinId="4"/>
    <cellStyle name="Currency 2" xfId="3" xr:uid="{00000000-0005-0000-0000-000003000000}"/>
    <cellStyle name="Currency 2 2" xfId="10" xr:uid="{97A9AF31-F654-4330-8519-A50C739538F2}"/>
    <cellStyle name="Currency 2 3" xfId="14" xr:uid="{920736EE-9173-4145-A784-148BB1B3CACA}"/>
    <cellStyle name="Normal" xfId="0" builtinId="0"/>
    <cellStyle name="Normal 2" xfId="4" xr:uid="{00000000-0005-0000-0000-000005000000}"/>
    <cellStyle name="Normal 2 2" xfId="11" xr:uid="{50AA222E-F2EC-455B-9572-60E441032559}"/>
    <cellStyle name="Normal 2 3" xfId="15" xr:uid="{E895E388-2F84-4C25-A1A4-C3C8A272410A}"/>
    <cellStyle name="Normal 3" xfId="8" xr:uid="{A0E0520F-C4EF-40ED-B544-B14FE3CF6C99}"/>
    <cellStyle name="Normal 4" xfId="13" xr:uid="{ACAC5D54-7C91-48BE-BF3C-DB84524875F6}"/>
    <cellStyle name="Percent" xfId="5" builtinId="5"/>
    <cellStyle name="Percent 2" xfId="6" xr:uid="{00000000-0005-0000-0000-000007000000}"/>
    <cellStyle name="Percent 2 2" xfId="12" xr:uid="{DB7940AD-FD4E-4AEE-9A49-54CD55380E52}"/>
    <cellStyle name="Percent 2 3" xfId="17" xr:uid="{046CF416-DB13-49B9-B901-4B8DFAD01D1A}"/>
    <cellStyle name="Percent 3" xfId="16" xr:uid="{E8E125AA-3EC0-4AB5-A3C2-CCF29AB5964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workbookViewId="0">
      <selection activeCell="G13" sqref="G13"/>
    </sheetView>
  </sheetViews>
  <sheetFormatPr defaultRowHeight="12.5" x14ac:dyDescent="0.25"/>
  <cols>
    <col min="1" max="1" width="23.7265625" customWidth="1"/>
    <col min="2" max="2" width="11.7265625" customWidth="1"/>
  </cols>
  <sheetData>
    <row r="1" spans="1:1" x14ac:dyDescent="0.25">
      <c r="A1" s="223" t="s">
        <v>162</v>
      </c>
    </row>
    <row r="2" spans="1:1" x14ac:dyDescent="0.25">
      <c r="A2" s="223" t="s">
        <v>163</v>
      </c>
    </row>
    <row r="3" spans="1:1" x14ac:dyDescent="0.25">
      <c r="A3">
        <v>2024</v>
      </c>
    </row>
    <row r="5" spans="1:1" x14ac:dyDescent="0.25">
      <c r="A5" s="222">
        <v>45292</v>
      </c>
    </row>
  </sheetData>
  <phoneticPr fontId="2" type="noConversion"/>
  <pageMargins left="0.75" right="0.75" top="1" bottom="1" header="0.5" footer="0.5"/>
  <pageSetup orientation="portrait" r:id="rId1"/>
  <headerFooter alignWithMargins="0">
    <oddFooter>&amp;L&amp;1#&amp;"Calibri"&amp;14&amp;K000000Confidential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pageSetUpPr fitToPage="1"/>
  </sheetPr>
  <dimension ref="B1:P61"/>
  <sheetViews>
    <sheetView topLeftCell="A10" zoomScale="110" zoomScaleNormal="110" zoomScaleSheetLayoutView="100" workbookViewId="0">
      <selection activeCell="P32" sqref="P32"/>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4" width="9.1796875" style="2"/>
    <col min="15" max="15" width="22.81640625" style="2" bestFit="1" customWidth="1"/>
    <col min="16" max="16" width="12.26953125" style="2" bestFit="1" customWidth="1"/>
    <col min="17" max="17" width="9.1796875" style="2"/>
    <col min="18" max="18" width="13.81640625" style="2" customWidth="1"/>
    <col min="19"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17</v>
      </c>
      <c r="D3" s="4"/>
      <c r="E3" s="4"/>
      <c r="F3" s="4"/>
      <c r="G3" s="4"/>
      <c r="H3" s="4"/>
      <c r="I3" s="4"/>
      <c r="J3" s="4"/>
      <c r="K3" s="4"/>
      <c r="L3" s="12"/>
    </row>
    <row r="4" spans="2:12" ht="15" customHeight="1" x14ac:dyDescent="0.25">
      <c r="B4" s="11"/>
      <c r="C4" s="4" t="s">
        <v>54</v>
      </c>
      <c r="D4" s="4"/>
      <c r="E4" s="4"/>
      <c r="F4" s="4"/>
      <c r="G4" s="4"/>
      <c r="H4" s="4"/>
      <c r="I4" s="4"/>
      <c r="J4" s="4"/>
      <c r="K4" s="4"/>
      <c r="L4" s="12"/>
    </row>
    <row r="5" spans="2:12" ht="20.25" customHeight="1" x14ac:dyDescent="0.25">
      <c r="B5" s="11"/>
      <c r="C5" s="4"/>
      <c r="D5" s="4"/>
      <c r="E5" s="4"/>
      <c r="F5" s="4"/>
      <c r="G5" s="4"/>
      <c r="H5" s="4"/>
      <c r="I5" s="4"/>
      <c r="J5" s="4"/>
      <c r="K5" s="4"/>
      <c r="L5" s="12"/>
    </row>
    <row r="6" spans="2:12" ht="20.25" customHeight="1" x14ac:dyDescent="0.25">
      <c r="B6" s="11"/>
      <c r="C6" s="4"/>
      <c r="D6" s="4"/>
      <c r="E6" s="4"/>
      <c r="F6" s="4"/>
      <c r="G6" s="4"/>
      <c r="H6" s="4"/>
      <c r="I6" s="4"/>
      <c r="J6" s="4"/>
      <c r="K6" s="4"/>
      <c r="L6" s="12"/>
    </row>
    <row r="7" spans="2:12" ht="18.75" customHeight="1" x14ac:dyDescent="0.3">
      <c r="B7" s="11"/>
      <c r="C7" s="292" t="s">
        <v>53</v>
      </c>
      <c r="D7" s="292"/>
      <c r="E7" s="292"/>
      <c r="F7" s="292"/>
      <c r="G7" s="292"/>
      <c r="H7" s="292"/>
      <c r="I7" s="292"/>
      <c r="J7" s="292"/>
      <c r="K7" s="292"/>
      <c r="L7" s="12"/>
    </row>
    <row r="8" spans="2:12" ht="18.75" customHeight="1" x14ac:dyDescent="0.3">
      <c r="B8" s="11"/>
      <c r="C8" s="292" t="str">
        <f>Summary!C8</f>
        <v>12-Month Period Beginning January 1, 2024</v>
      </c>
      <c r="D8" s="292"/>
      <c r="E8" s="292"/>
      <c r="F8" s="292"/>
      <c r="G8" s="292"/>
      <c r="H8" s="292"/>
      <c r="I8" s="292"/>
      <c r="J8" s="292"/>
      <c r="K8" s="292"/>
      <c r="L8" s="12"/>
    </row>
    <row r="9" spans="2:12" ht="26.25" customHeight="1" x14ac:dyDescent="0.3">
      <c r="B9" s="11"/>
      <c r="C9" s="292"/>
      <c r="D9" s="292"/>
      <c r="E9" s="292"/>
      <c r="F9" s="292"/>
      <c r="G9" s="292"/>
      <c r="H9" s="292"/>
      <c r="I9" s="292"/>
      <c r="J9" s="292"/>
      <c r="K9" s="292"/>
      <c r="L9" s="12"/>
    </row>
    <row r="10" spans="2:12" ht="15" customHeight="1" x14ac:dyDescent="0.25">
      <c r="B10" s="11"/>
      <c r="C10" s="1"/>
      <c r="D10" s="5"/>
      <c r="E10" s="5"/>
      <c r="F10" s="5"/>
      <c r="G10" s="5"/>
      <c r="H10" s="5"/>
      <c r="I10" s="5"/>
      <c r="J10" s="5"/>
      <c r="K10" s="5"/>
      <c r="L10" s="12"/>
    </row>
    <row r="11" spans="2:12" ht="15" customHeight="1" x14ac:dyDescent="0.25">
      <c r="B11" s="11"/>
      <c r="C11" s="35" t="s">
        <v>37</v>
      </c>
      <c r="D11" s="31"/>
      <c r="E11" s="5" t="s">
        <v>38</v>
      </c>
      <c r="F11" s="37"/>
      <c r="G11" s="5" t="s">
        <v>40</v>
      </c>
      <c r="H11" s="35"/>
      <c r="I11" s="49" t="s">
        <v>55</v>
      </c>
      <c r="J11" s="37"/>
      <c r="K11" s="17"/>
      <c r="L11" s="12"/>
    </row>
    <row r="12" spans="2:12" ht="15" customHeight="1" x14ac:dyDescent="0.25">
      <c r="B12" s="11"/>
      <c r="C12" s="36" t="s">
        <v>18</v>
      </c>
      <c r="D12" s="32"/>
      <c r="E12" s="5" t="s">
        <v>39</v>
      </c>
      <c r="F12" s="35"/>
      <c r="G12" s="5" t="s">
        <v>39</v>
      </c>
      <c r="H12" s="35"/>
      <c r="I12" s="5" t="s">
        <v>39</v>
      </c>
      <c r="J12" s="35"/>
      <c r="K12" s="5" t="s">
        <v>56</v>
      </c>
      <c r="L12" s="12"/>
    </row>
    <row r="13" spans="2:12" ht="18" customHeight="1" x14ac:dyDescent="0.25">
      <c r="B13" s="11"/>
      <c r="C13" s="6"/>
      <c r="D13" s="32"/>
      <c r="E13" s="49" t="s">
        <v>107</v>
      </c>
      <c r="F13" s="50"/>
      <c r="G13" s="49" t="s">
        <v>132</v>
      </c>
      <c r="H13" s="50"/>
      <c r="I13" s="252" t="s">
        <v>105</v>
      </c>
      <c r="J13" s="50"/>
      <c r="K13" s="49" t="s">
        <v>142</v>
      </c>
      <c r="L13" s="12"/>
    </row>
    <row r="14" spans="2:12" ht="7.5" customHeight="1" x14ac:dyDescent="0.25">
      <c r="B14" s="11"/>
      <c r="C14" s="19"/>
      <c r="D14" s="33"/>
      <c r="E14" s="21"/>
      <c r="F14" s="21"/>
      <c r="G14" s="21"/>
      <c r="H14" s="21"/>
      <c r="I14" s="21"/>
      <c r="J14" s="21"/>
      <c r="K14" s="21"/>
      <c r="L14" s="12"/>
    </row>
    <row r="15" spans="2:12" ht="13.5" customHeight="1" x14ac:dyDescent="0.25">
      <c r="B15" s="11"/>
      <c r="C15" s="32"/>
      <c r="D15" s="32"/>
      <c r="E15" s="32"/>
      <c r="F15" s="32"/>
      <c r="G15" s="32"/>
      <c r="H15" s="32"/>
      <c r="I15" s="32"/>
      <c r="J15" s="32"/>
      <c r="K15" s="32"/>
      <c r="L15" s="12"/>
    </row>
    <row r="16" spans="2:12" ht="13.5" customHeight="1" x14ac:dyDescent="0.25">
      <c r="B16" s="11"/>
      <c r="C16" s="51">
        <f>Variables!A5</f>
        <v>45292</v>
      </c>
      <c r="D16" s="31"/>
      <c r="E16" s="225">
        <f>'DCR3'!E16</f>
        <v>378075250</v>
      </c>
      <c r="F16" s="227"/>
      <c r="G16" s="225">
        <f>'DCR3'!G16</f>
        <v>96175242</v>
      </c>
      <c r="H16" s="179"/>
      <c r="I16" s="225">
        <f>'DCR3'!I16</f>
        <v>115130400</v>
      </c>
      <c r="J16" s="179"/>
      <c r="K16" s="225">
        <f>'DCR3'!K16</f>
        <v>184578272</v>
      </c>
      <c r="L16" s="12"/>
    </row>
    <row r="17" spans="2:12" ht="13.5" customHeight="1" x14ac:dyDescent="0.25">
      <c r="B17" s="11"/>
      <c r="C17" s="1"/>
      <c r="D17" s="32"/>
      <c r="E17" s="178"/>
      <c r="F17" s="227"/>
      <c r="G17" s="178"/>
      <c r="H17" s="179"/>
      <c r="I17" s="178"/>
      <c r="J17" s="179"/>
      <c r="K17" s="178"/>
      <c r="L17" s="12"/>
    </row>
    <row r="18" spans="2:12" ht="13.5" customHeight="1" x14ac:dyDescent="0.25">
      <c r="B18" s="11"/>
      <c r="C18" s="51">
        <f>C16+31</f>
        <v>45323</v>
      </c>
      <c r="D18" s="1"/>
      <c r="E18" s="225">
        <f>'DCR3'!E18</f>
        <v>355727397</v>
      </c>
      <c r="F18" s="227"/>
      <c r="G18" s="225">
        <f>'DCR3'!G18</f>
        <v>95432330</v>
      </c>
      <c r="H18" s="179"/>
      <c r="I18" s="225">
        <f>'DCR3'!I18</f>
        <v>116109003</v>
      </c>
      <c r="J18" s="179"/>
      <c r="K18" s="225">
        <f>'DCR3'!K18</f>
        <v>176128693</v>
      </c>
      <c r="L18" s="12"/>
    </row>
    <row r="19" spans="2:12" ht="13.5" customHeight="1" x14ac:dyDescent="0.25">
      <c r="B19" s="11"/>
      <c r="C19" s="1"/>
      <c r="D19" s="32"/>
      <c r="E19" s="178"/>
      <c r="F19" s="227"/>
      <c r="G19" s="178"/>
      <c r="H19" s="179"/>
      <c r="I19" s="178"/>
      <c r="J19" s="179"/>
      <c r="K19" s="178"/>
      <c r="L19" s="12"/>
    </row>
    <row r="20" spans="2:12" ht="13.5" customHeight="1" x14ac:dyDescent="0.25">
      <c r="B20" s="11"/>
      <c r="C20" s="51">
        <f>C18+31</f>
        <v>45354</v>
      </c>
      <c r="D20" s="1"/>
      <c r="E20" s="225">
        <f>'DCR3'!E20</f>
        <v>298829758</v>
      </c>
      <c r="F20" s="227"/>
      <c r="G20" s="225">
        <f>'DCR3'!G20</f>
        <v>86575224</v>
      </c>
      <c r="H20" s="179"/>
      <c r="I20" s="225">
        <f>'DCR3'!I20</f>
        <v>110195265</v>
      </c>
      <c r="J20" s="179"/>
      <c r="K20" s="225">
        <f>'DCR3'!K20</f>
        <v>171052459</v>
      </c>
      <c r="L20" s="12"/>
    </row>
    <row r="21" spans="2:12" ht="13.5" customHeight="1" x14ac:dyDescent="0.25">
      <c r="B21" s="11"/>
      <c r="C21" s="1"/>
      <c r="D21" s="32"/>
      <c r="E21" s="178"/>
      <c r="F21" s="227"/>
      <c r="G21" s="178"/>
      <c r="H21" s="179"/>
      <c r="I21" s="178"/>
      <c r="J21" s="179"/>
      <c r="K21" s="178"/>
      <c r="L21" s="12"/>
    </row>
    <row r="22" spans="2:12" ht="13.5" customHeight="1" x14ac:dyDescent="0.25">
      <c r="B22" s="11"/>
      <c r="C22" s="51">
        <f>C20+31</f>
        <v>45385</v>
      </c>
      <c r="D22" s="1"/>
      <c r="E22" s="225">
        <f>'DCR3'!E22</f>
        <v>262842489</v>
      </c>
      <c r="F22" s="227"/>
      <c r="G22" s="225">
        <f>'DCR3'!G22</f>
        <v>86955217</v>
      </c>
      <c r="H22" s="179"/>
      <c r="I22" s="225">
        <f>'DCR3'!I22</f>
        <v>108882182</v>
      </c>
      <c r="J22" s="179"/>
      <c r="K22" s="225">
        <f>'DCR3'!K22</f>
        <v>183357380</v>
      </c>
      <c r="L22" s="12"/>
    </row>
    <row r="23" spans="2:12" ht="13.5" customHeight="1" x14ac:dyDescent="0.25">
      <c r="B23" s="11"/>
      <c r="C23" s="1"/>
      <c r="D23" s="32"/>
      <c r="E23" s="178"/>
      <c r="F23" s="228"/>
      <c r="G23" s="178"/>
      <c r="H23" s="180"/>
      <c r="I23" s="178"/>
      <c r="J23" s="180"/>
      <c r="K23" s="178"/>
      <c r="L23" s="12"/>
    </row>
    <row r="24" spans="2:12" ht="13.5" customHeight="1" x14ac:dyDescent="0.25">
      <c r="B24" s="11"/>
      <c r="C24" s="51">
        <f>C22+31</f>
        <v>45416</v>
      </c>
      <c r="D24" s="32"/>
      <c r="E24" s="225">
        <f>'DCR3'!E24</f>
        <v>258668600</v>
      </c>
      <c r="F24" s="227"/>
      <c r="G24" s="225">
        <f>'DCR3'!G24</f>
        <v>87910148</v>
      </c>
      <c r="H24" s="179"/>
      <c r="I24" s="225">
        <f>'DCR3'!I24</f>
        <v>115401461</v>
      </c>
      <c r="J24" s="179"/>
      <c r="K24" s="225">
        <f>'DCR3'!K24</f>
        <v>176568768</v>
      </c>
      <c r="L24" s="12"/>
    </row>
    <row r="25" spans="2:12" ht="13.5" customHeight="1" x14ac:dyDescent="0.25">
      <c r="B25" s="11"/>
      <c r="C25" s="1"/>
      <c r="D25" s="31"/>
      <c r="E25" s="178"/>
      <c r="F25" s="228"/>
      <c r="G25" s="178"/>
      <c r="H25" s="178"/>
      <c r="I25" s="178"/>
      <c r="J25" s="178"/>
      <c r="K25" s="178"/>
      <c r="L25" s="12"/>
    </row>
    <row r="26" spans="2:12" ht="13.5" customHeight="1" x14ac:dyDescent="0.25">
      <c r="B26" s="11"/>
      <c r="C26" s="51">
        <f>C24+31</f>
        <v>45447</v>
      </c>
      <c r="D26" s="31"/>
      <c r="E26" s="225">
        <f>'DCR3'!E26</f>
        <v>372331974</v>
      </c>
      <c r="F26" s="227"/>
      <c r="G26" s="225">
        <f>'DCR3'!G26</f>
        <v>107966107</v>
      </c>
      <c r="H26" s="179"/>
      <c r="I26" s="225">
        <f>'DCR3'!I26</f>
        <v>132250445</v>
      </c>
      <c r="J26" s="179"/>
      <c r="K26" s="225">
        <f>'DCR3'!K26</f>
        <v>199876228</v>
      </c>
      <c r="L26" s="12"/>
    </row>
    <row r="27" spans="2:12" ht="13.5" customHeight="1" x14ac:dyDescent="0.25">
      <c r="B27" s="11"/>
      <c r="C27" s="1"/>
      <c r="D27" s="31"/>
      <c r="E27" s="178"/>
      <c r="F27" s="180"/>
      <c r="G27" s="178"/>
      <c r="H27" s="178"/>
      <c r="I27" s="178"/>
      <c r="J27" s="178"/>
      <c r="K27" s="178"/>
      <c r="L27" s="12"/>
    </row>
    <row r="28" spans="2:12" ht="13.5" customHeight="1" x14ac:dyDescent="0.25">
      <c r="B28" s="11"/>
      <c r="C28" s="51">
        <f>C26+31</f>
        <v>45478</v>
      </c>
      <c r="D28" s="31"/>
      <c r="E28" s="225">
        <f>'DCR3'!E28</f>
        <v>473917977</v>
      </c>
      <c r="F28" s="227"/>
      <c r="G28" s="225">
        <f>'DCR3'!G28</f>
        <v>121441722</v>
      </c>
      <c r="H28" s="179"/>
      <c r="I28" s="225">
        <f>'DCR3'!I28</f>
        <v>141983840</v>
      </c>
      <c r="J28" s="179"/>
      <c r="K28" s="225">
        <f>'DCR3'!K28</f>
        <v>212470110</v>
      </c>
      <c r="L28" s="12"/>
    </row>
    <row r="29" spans="2:12" ht="13.5" customHeight="1" x14ac:dyDescent="0.25">
      <c r="B29" s="11"/>
      <c r="C29" s="1"/>
      <c r="D29" s="31"/>
      <c r="E29" s="178"/>
      <c r="F29" s="180"/>
      <c r="G29" s="178"/>
      <c r="H29" s="178"/>
      <c r="I29" s="178"/>
      <c r="J29" s="178"/>
      <c r="K29" s="178"/>
      <c r="L29" s="12"/>
    </row>
    <row r="30" spans="2:12" ht="13.5" customHeight="1" x14ac:dyDescent="0.25">
      <c r="B30" s="11"/>
      <c r="C30" s="51">
        <f>C28+31</f>
        <v>45509</v>
      </c>
      <c r="D30" s="31"/>
      <c r="E30" s="225">
        <f>'DCR3'!E30</f>
        <v>469143770</v>
      </c>
      <c r="F30" s="227"/>
      <c r="G30" s="225">
        <f>'DCR3'!G30</f>
        <v>119454754</v>
      </c>
      <c r="H30" s="179"/>
      <c r="I30" s="225">
        <f>'DCR3'!I30</f>
        <v>136457453</v>
      </c>
      <c r="J30" s="179"/>
      <c r="K30" s="225">
        <f>'DCR3'!K30</f>
        <v>213673442</v>
      </c>
      <c r="L30" s="12"/>
    </row>
    <row r="31" spans="2:12" ht="13.5" customHeight="1" x14ac:dyDescent="0.25">
      <c r="B31" s="11"/>
      <c r="C31" s="1"/>
      <c r="D31" s="31"/>
      <c r="E31" s="178"/>
      <c r="F31" s="178"/>
      <c r="G31" s="178"/>
      <c r="H31" s="178"/>
      <c r="I31" s="178"/>
      <c r="J31" s="178"/>
      <c r="K31" s="178"/>
      <c r="L31" s="12"/>
    </row>
    <row r="32" spans="2:12" ht="13.5" customHeight="1" x14ac:dyDescent="0.25">
      <c r="B32" s="11"/>
      <c r="C32" s="51">
        <f>C30+31</f>
        <v>45540</v>
      </c>
      <c r="D32" s="27"/>
      <c r="E32" s="225">
        <f>'DCR3'!E32</f>
        <v>425686179</v>
      </c>
      <c r="F32" s="227"/>
      <c r="G32" s="225">
        <f>'DCR3'!G32</f>
        <v>116187159</v>
      </c>
      <c r="H32" s="179"/>
      <c r="I32" s="225">
        <f>'DCR3'!I32</f>
        <v>140270993</v>
      </c>
      <c r="J32" s="179"/>
      <c r="K32" s="225">
        <f>'DCR3'!K32</f>
        <v>209650926</v>
      </c>
      <c r="L32" s="12"/>
    </row>
    <row r="33" spans="2:16" ht="13.5" customHeight="1" x14ac:dyDescent="0.25">
      <c r="B33" s="11"/>
      <c r="C33" s="1"/>
      <c r="D33" s="27"/>
      <c r="E33" s="178"/>
      <c r="F33" s="181"/>
      <c r="G33" s="178"/>
      <c r="H33" s="181"/>
      <c r="I33" s="178"/>
      <c r="J33" s="181"/>
      <c r="K33" s="178"/>
      <c r="L33" s="12"/>
    </row>
    <row r="34" spans="2:16" ht="13.5" customHeight="1" x14ac:dyDescent="0.25">
      <c r="B34" s="11"/>
      <c r="C34" s="51">
        <f>C32+31</f>
        <v>45571</v>
      </c>
      <c r="D34" s="27"/>
      <c r="E34" s="225">
        <f>'DCR3'!E34</f>
        <v>275784368</v>
      </c>
      <c r="F34" s="227"/>
      <c r="G34" s="225">
        <f>'DCR3'!G34</f>
        <v>87366802</v>
      </c>
      <c r="H34" s="179"/>
      <c r="I34" s="225">
        <f>'DCR3'!I34</f>
        <v>104594176</v>
      </c>
      <c r="J34" s="179"/>
      <c r="K34" s="225">
        <f>'DCR3'!K34</f>
        <v>186507192</v>
      </c>
      <c r="L34" s="12"/>
      <c r="O34" s="2" t="s">
        <v>145</v>
      </c>
      <c r="P34" s="268">
        <v>0</v>
      </c>
    </row>
    <row r="35" spans="2:16" ht="13.5" customHeight="1" x14ac:dyDescent="0.25">
      <c r="B35" s="11"/>
      <c r="C35" s="1"/>
      <c r="D35" s="31"/>
      <c r="E35" s="178"/>
      <c r="F35" s="178"/>
      <c r="G35" s="178"/>
      <c r="H35" s="178"/>
      <c r="I35" s="178"/>
      <c r="J35" s="178"/>
      <c r="K35" s="178"/>
      <c r="L35" s="12"/>
      <c r="O35" s="2" t="s">
        <v>1</v>
      </c>
      <c r="P35" s="268">
        <v>21688</v>
      </c>
    </row>
    <row r="36" spans="2:16" ht="13.5" customHeight="1" x14ac:dyDescent="0.25">
      <c r="B36" s="11"/>
      <c r="C36" s="51">
        <f>C34+31</f>
        <v>45602</v>
      </c>
      <c r="D36" s="27"/>
      <c r="E36" s="225">
        <f>'DCR3'!E36</f>
        <v>252576584</v>
      </c>
      <c r="F36" s="227"/>
      <c r="G36" s="225">
        <f>'DCR3'!G36</f>
        <v>82425206</v>
      </c>
      <c r="H36" s="179"/>
      <c r="I36" s="225">
        <f>'DCR3'!I36</f>
        <v>103133247</v>
      </c>
      <c r="J36" s="179"/>
      <c r="K36" s="225">
        <f>'DCR3'!K36</f>
        <v>175085209</v>
      </c>
      <c r="L36" s="12"/>
      <c r="O36" s="244" t="s">
        <v>105</v>
      </c>
      <c r="P36" s="268">
        <v>97860</v>
      </c>
    </row>
    <row r="37" spans="2:16" ht="13.5" customHeight="1" x14ac:dyDescent="0.25">
      <c r="B37" s="11"/>
      <c r="C37" s="1"/>
      <c r="D37" s="27"/>
      <c r="E37" s="178"/>
      <c r="F37" s="181"/>
      <c r="G37" s="178"/>
      <c r="H37" s="181"/>
      <c r="I37" s="178"/>
      <c r="J37" s="181"/>
      <c r="K37" s="178"/>
      <c r="L37" s="12"/>
      <c r="O37" s="244" t="s">
        <v>152</v>
      </c>
      <c r="P37" s="268">
        <v>12695</v>
      </c>
    </row>
    <row r="38" spans="2:16" ht="13.5" customHeight="1" x14ac:dyDescent="0.25">
      <c r="B38" s="11"/>
      <c r="C38" s="51">
        <f>C36+31</f>
        <v>45633</v>
      </c>
      <c r="D38" s="27"/>
      <c r="E38" s="225">
        <f>'DCR3'!E38</f>
        <v>329599916</v>
      </c>
      <c r="F38" s="227"/>
      <c r="G38" s="225">
        <f>'DCR3'!G38</f>
        <v>89789113</v>
      </c>
      <c r="H38" s="179"/>
      <c r="I38" s="225">
        <f>'DCR3'!I38</f>
        <v>108443699</v>
      </c>
      <c r="J38" s="179"/>
      <c r="K38" s="225">
        <f>'DCR3'!K38</f>
        <v>183311062</v>
      </c>
      <c r="L38" s="12"/>
      <c r="O38" s="221"/>
      <c r="P38" s="221"/>
    </row>
    <row r="39" spans="2:16" ht="9.75" customHeight="1" x14ac:dyDescent="0.25">
      <c r="B39" s="11"/>
      <c r="C39" s="51"/>
      <c r="D39" s="27"/>
      <c r="E39" s="18"/>
      <c r="F39" s="55"/>
      <c r="G39" s="225"/>
      <c r="H39" s="55"/>
      <c r="I39" s="18"/>
      <c r="J39" s="55"/>
      <c r="K39" s="18"/>
      <c r="L39" s="12"/>
    </row>
    <row r="40" spans="2:16" ht="9.75" customHeight="1" x14ac:dyDescent="0.25">
      <c r="B40" s="11"/>
      <c r="C40" s="52"/>
      <c r="D40" s="52"/>
      <c r="E40" s="56"/>
      <c r="F40" s="57"/>
      <c r="G40" s="56"/>
      <c r="H40" s="57"/>
      <c r="I40" s="56"/>
      <c r="J40" s="57"/>
      <c r="K40" s="56"/>
      <c r="L40" s="12"/>
    </row>
    <row r="41" spans="2:16" ht="13.5" customHeight="1" x14ac:dyDescent="0.25">
      <c r="B41" s="11"/>
      <c r="C41" s="53" t="s">
        <v>16</v>
      </c>
      <c r="D41" s="53"/>
      <c r="E41" s="225">
        <f>SUM(E16:E38)</f>
        <v>4153184262</v>
      </c>
      <c r="F41" s="226"/>
      <c r="G41" s="225">
        <f>SUM(G16:G38)</f>
        <v>1177679024</v>
      </c>
      <c r="H41" s="226"/>
      <c r="I41" s="225">
        <f>SUM(I16:I38)</f>
        <v>1432852164</v>
      </c>
      <c r="J41" s="226"/>
      <c r="K41" s="225">
        <f>SUM(K16:K38)</f>
        <v>2272259741</v>
      </c>
      <c r="L41" s="12"/>
    </row>
    <row r="42" spans="2:16" ht="7.5" customHeight="1" x14ac:dyDescent="0.25">
      <c r="B42" s="11"/>
      <c r="C42" s="33"/>
      <c r="D42" s="33"/>
      <c r="E42" s="33"/>
      <c r="F42" s="33"/>
      <c r="G42" s="33"/>
      <c r="H42" s="33"/>
      <c r="I42" s="33"/>
      <c r="J42" s="33"/>
      <c r="K42" s="33"/>
      <c r="L42" s="12"/>
    </row>
    <row r="43" spans="2:16" ht="13.5" customHeight="1" x14ac:dyDescent="0.25">
      <c r="B43" s="11"/>
      <c r="C43" s="28"/>
      <c r="D43" s="34"/>
      <c r="E43" s="34"/>
      <c r="F43" s="34"/>
      <c r="G43" s="34"/>
      <c r="H43" s="34"/>
      <c r="I43" s="34"/>
      <c r="J43" s="34"/>
      <c r="K43" s="34"/>
      <c r="L43" s="12"/>
      <c r="N43" s="64" t="s">
        <v>62</v>
      </c>
    </row>
    <row r="44" spans="2:16" ht="13.5" customHeight="1" x14ac:dyDescent="0.25">
      <c r="B44" s="11"/>
      <c r="C44" s="34" t="s">
        <v>57</v>
      </c>
      <c r="D44" s="34"/>
      <c r="E44" s="87">
        <f>P34</f>
        <v>0</v>
      </c>
      <c r="F44" s="87"/>
      <c r="G44" s="87">
        <f>P35</f>
        <v>21688</v>
      </c>
      <c r="H44" s="87"/>
      <c r="I44" s="87">
        <f>P36</f>
        <v>97860</v>
      </c>
      <c r="J44" s="87"/>
      <c r="K44" s="87">
        <f>P37</f>
        <v>12695</v>
      </c>
      <c r="L44" s="12"/>
      <c r="N44" s="281" t="s">
        <v>167</v>
      </c>
    </row>
    <row r="45" spans="2:16" ht="13.5" customHeight="1" x14ac:dyDescent="0.25">
      <c r="B45" s="11"/>
      <c r="C45" s="32"/>
      <c r="D45" s="32"/>
      <c r="E45" s="32"/>
      <c r="F45" s="32"/>
      <c r="G45" s="32"/>
      <c r="H45" s="32"/>
      <c r="I45" s="32"/>
      <c r="J45" s="32"/>
      <c r="K45" s="32"/>
      <c r="L45" s="12"/>
      <c r="N45" s="2" t="s">
        <v>63</v>
      </c>
    </row>
    <row r="46" spans="2:16" ht="13.5" customHeight="1" x14ac:dyDescent="0.25">
      <c r="B46" s="11"/>
      <c r="C46" s="32"/>
      <c r="D46" s="32"/>
      <c r="E46" s="32"/>
      <c r="F46" s="32"/>
      <c r="G46" s="32"/>
      <c r="H46" s="32"/>
      <c r="I46" s="32"/>
      <c r="J46" s="32"/>
      <c r="K46" s="32"/>
      <c r="L46" s="12"/>
      <c r="N46" s="244"/>
    </row>
    <row r="47" spans="2:16" ht="13.5" customHeight="1" x14ac:dyDescent="0.25">
      <c r="B47" s="11"/>
      <c r="C47" s="4" t="s">
        <v>101</v>
      </c>
      <c r="D47" s="4"/>
      <c r="E47" s="58">
        <f>E44/E41*100</f>
        <v>0</v>
      </c>
      <c r="F47" s="58"/>
      <c r="G47" s="58">
        <f>G44/G41*100</f>
        <v>1.8415883749322852E-3</v>
      </c>
      <c r="H47" s="58"/>
      <c r="I47" s="58">
        <f>I44/I41*100</f>
        <v>6.8297345991934445E-3</v>
      </c>
      <c r="J47" s="58"/>
      <c r="K47" s="58">
        <f>K44/K41*100</f>
        <v>5.5869493134675925E-4</v>
      </c>
      <c r="L47" s="12"/>
    </row>
    <row r="48" spans="2:16" ht="13.5" customHeight="1" x14ac:dyDescent="0.25">
      <c r="B48" s="11"/>
      <c r="C48" s="4"/>
      <c r="D48" s="4"/>
      <c r="E48" s="4"/>
      <c r="F48" s="4"/>
      <c r="G48" s="4"/>
      <c r="H48" s="4"/>
      <c r="I48" s="4"/>
      <c r="J48" s="4"/>
      <c r="K48" s="4"/>
      <c r="L48" s="12"/>
    </row>
    <row r="49" spans="2:12" ht="13.5" customHeight="1" x14ac:dyDescent="0.25">
      <c r="B49" s="11"/>
      <c r="C49" s="4"/>
      <c r="D49" s="4"/>
      <c r="E49" s="4"/>
      <c r="F49" s="4"/>
      <c r="G49" s="4"/>
      <c r="H49" s="4"/>
      <c r="I49" s="4"/>
      <c r="J49" s="4"/>
      <c r="K49" s="4"/>
      <c r="L49" s="12"/>
    </row>
    <row r="50" spans="2:12" ht="13.5" customHeight="1" x14ac:dyDescent="0.25">
      <c r="B50" s="11"/>
      <c r="C50" s="4"/>
      <c r="D50" s="4"/>
      <c r="E50" s="4"/>
      <c r="F50" s="4"/>
      <c r="G50" s="4"/>
      <c r="H50" s="4"/>
      <c r="I50" s="4"/>
      <c r="J50" s="4"/>
      <c r="K50" s="4"/>
      <c r="L50" s="12"/>
    </row>
    <row r="51" spans="2:12" ht="9.75" customHeight="1" thickBot="1" x14ac:dyDescent="0.3">
      <c r="B51" s="13"/>
      <c r="C51" s="14"/>
      <c r="D51" s="14"/>
      <c r="E51" s="14"/>
      <c r="F51" s="14"/>
      <c r="G51" s="14"/>
      <c r="H51" s="14"/>
      <c r="I51" s="14"/>
      <c r="J51" s="14"/>
      <c r="K51" s="14"/>
      <c r="L51" s="16"/>
    </row>
    <row r="54" spans="2:12" x14ac:dyDescent="0.25">
      <c r="E54" s="88"/>
      <c r="G54" s="88"/>
      <c r="J54" s="88"/>
    </row>
    <row r="55" spans="2:12" x14ac:dyDescent="0.25">
      <c r="E55" s="88"/>
      <c r="G55" s="88"/>
      <c r="I55" s="88"/>
    </row>
    <row r="56" spans="2:12" x14ac:dyDescent="0.25">
      <c r="E56" s="88"/>
    </row>
    <row r="57" spans="2:12" x14ac:dyDescent="0.25">
      <c r="E57" s="88"/>
    </row>
    <row r="58" spans="2:12" x14ac:dyDescent="0.25">
      <c r="E58" s="88"/>
    </row>
    <row r="59" spans="2:12" x14ac:dyDescent="0.25">
      <c r="E59" s="88"/>
    </row>
    <row r="61" spans="2:12" x14ac:dyDescent="0.25">
      <c r="E61" s="88"/>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2"/>
    <pageSetUpPr fitToPage="1"/>
  </sheetPr>
  <dimension ref="B1:K52"/>
  <sheetViews>
    <sheetView topLeftCell="A10" zoomScaleNormal="100" zoomScaleSheetLayoutView="100" workbookViewId="0">
      <selection activeCell="F16" sqref="F16"/>
    </sheetView>
  </sheetViews>
  <sheetFormatPr defaultColWidth="9.1796875" defaultRowHeight="12.5" x14ac:dyDescent="0.25"/>
  <cols>
    <col min="1" max="1" width="3.81640625" style="92" customWidth="1"/>
    <col min="2" max="2" width="3" style="92" customWidth="1"/>
    <col min="3" max="3" width="24.1796875" style="92" customWidth="1"/>
    <col min="4" max="4" width="14.54296875" style="92" customWidth="1"/>
    <col min="5" max="5" width="15.7265625" style="92" customWidth="1"/>
    <col min="6" max="6" width="19.54296875" style="92" bestFit="1" customWidth="1"/>
    <col min="7" max="7" width="24.26953125" style="92" customWidth="1"/>
    <col min="8" max="8" width="7.1796875" style="92" customWidth="1"/>
    <col min="9" max="9" width="19.54296875" style="92" bestFit="1" customWidth="1"/>
    <col min="10" max="10" width="6.453125" style="93" customWidth="1"/>
    <col min="11" max="11" width="2.81640625" style="92" customWidth="1"/>
    <col min="12" max="16384" width="9.1796875" style="92"/>
  </cols>
  <sheetData>
    <row r="1" spans="2:11" ht="13" thickBot="1" x14ac:dyDescent="0.3"/>
    <row r="2" spans="2:11" ht="15" customHeight="1" x14ac:dyDescent="0.25">
      <c r="B2" s="94"/>
      <c r="C2" s="95"/>
      <c r="D2" s="95"/>
      <c r="E2" s="95"/>
      <c r="F2" s="95"/>
      <c r="G2" s="95"/>
      <c r="H2" s="95"/>
      <c r="I2" s="95"/>
      <c r="J2" s="96"/>
      <c r="K2" s="97"/>
    </row>
    <row r="3" spans="2:11" ht="15" customHeight="1" x14ac:dyDescent="0.25">
      <c r="B3" s="98"/>
      <c r="C3" s="99" t="s">
        <v>17</v>
      </c>
      <c r="D3" s="99"/>
      <c r="E3" s="99"/>
      <c r="F3" s="99"/>
      <c r="G3" s="99"/>
      <c r="H3" s="99"/>
      <c r="I3" s="99"/>
      <c r="J3" s="100"/>
      <c r="K3" s="101"/>
    </row>
    <row r="4" spans="2:11" ht="15" customHeight="1" x14ac:dyDescent="0.25">
      <c r="B4" s="98"/>
      <c r="C4" s="99" t="s">
        <v>118</v>
      </c>
      <c r="D4" s="99"/>
      <c r="E4" s="99"/>
      <c r="F4" s="99"/>
      <c r="G4" s="99"/>
      <c r="H4" s="99"/>
      <c r="I4" s="99"/>
      <c r="J4" s="100"/>
      <c r="K4" s="101"/>
    </row>
    <row r="5" spans="2:11" ht="20.25" customHeight="1" x14ac:dyDescent="0.25">
      <c r="B5" s="98"/>
      <c r="C5" s="99"/>
      <c r="D5" s="99"/>
      <c r="E5" s="99"/>
      <c r="F5" s="99"/>
      <c r="G5" s="99"/>
      <c r="H5" s="99"/>
      <c r="I5" s="99"/>
      <c r="J5" s="100"/>
      <c r="K5" s="101"/>
    </row>
    <row r="6" spans="2:11" ht="20.25" customHeight="1" x14ac:dyDescent="0.25">
      <c r="B6" s="98"/>
      <c r="C6" s="99"/>
      <c r="D6" s="99"/>
      <c r="E6" s="99"/>
      <c r="F6" s="99"/>
      <c r="G6" s="99"/>
      <c r="H6" s="99"/>
      <c r="I6" s="99"/>
      <c r="J6" s="100"/>
      <c r="K6" s="101"/>
    </row>
    <row r="7" spans="2:11" ht="18.75" customHeight="1" x14ac:dyDescent="0.3">
      <c r="B7" s="98"/>
      <c r="C7" s="306" t="s">
        <v>116</v>
      </c>
      <c r="D7" s="306"/>
      <c r="E7" s="306"/>
      <c r="F7" s="306"/>
      <c r="G7" s="306"/>
      <c r="H7" s="306"/>
      <c r="I7" s="306"/>
      <c r="J7" s="306"/>
      <c r="K7" s="101"/>
    </row>
    <row r="8" spans="2:11" ht="18.75" customHeight="1" x14ac:dyDescent="0.3">
      <c r="B8" s="98"/>
      <c r="C8" s="307" t="str">
        <f>Summary!C8</f>
        <v>12-Month Period Beginning January 1, 2024</v>
      </c>
      <c r="D8" s="307"/>
      <c r="E8" s="307"/>
      <c r="F8" s="307"/>
      <c r="G8" s="307"/>
      <c r="H8" s="307"/>
      <c r="I8" s="307"/>
      <c r="J8" s="307"/>
      <c r="K8" s="101"/>
    </row>
    <row r="9" spans="2:11" ht="26.25" customHeight="1" x14ac:dyDescent="0.3">
      <c r="B9" s="98"/>
      <c r="C9" s="306"/>
      <c r="D9" s="306"/>
      <c r="E9" s="306"/>
      <c r="F9" s="306"/>
      <c r="G9" s="306"/>
      <c r="H9" s="306"/>
      <c r="I9" s="306"/>
      <c r="J9" s="306"/>
      <c r="K9" s="101"/>
    </row>
    <row r="10" spans="2:11" ht="15" customHeight="1" x14ac:dyDescent="0.25">
      <c r="B10" s="98"/>
      <c r="C10" s="100"/>
      <c r="D10" s="100"/>
      <c r="E10" s="100"/>
      <c r="F10" s="100"/>
      <c r="G10" s="100"/>
      <c r="H10" s="100"/>
      <c r="I10" s="100"/>
      <c r="J10" s="100"/>
      <c r="K10" s="101"/>
    </row>
    <row r="11" spans="2:11" ht="15" customHeight="1" x14ac:dyDescent="0.25">
      <c r="B11" s="98"/>
      <c r="C11" s="102" t="s">
        <v>0</v>
      </c>
      <c r="D11" s="103"/>
      <c r="E11" s="100"/>
      <c r="F11" s="104" t="s">
        <v>25</v>
      </c>
      <c r="G11" s="100"/>
      <c r="H11" s="100"/>
      <c r="I11" s="104" t="s">
        <v>25</v>
      </c>
      <c r="J11" s="103"/>
      <c r="K11" s="101"/>
    </row>
    <row r="12" spans="2:11" ht="15" customHeight="1" x14ac:dyDescent="0.25">
      <c r="B12" s="98"/>
      <c r="C12" s="103"/>
      <c r="D12" s="99"/>
      <c r="E12" s="100"/>
      <c r="F12" s="100" t="s">
        <v>114</v>
      </c>
      <c r="G12" s="308" t="s">
        <v>27</v>
      </c>
      <c r="H12" s="308"/>
      <c r="I12" s="100" t="s">
        <v>114</v>
      </c>
      <c r="J12" s="100"/>
      <c r="K12" s="101"/>
    </row>
    <row r="13" spans="2:11" ht="18" customHeight="1" x14ac:dyDescent="0.25">
      <c r="B13" s="98"/>
      <c r="C13" s="102"/>
      <c r="D13" s="99"/>
      <c r="E13" s="100"/>
      <c r="F13" s="100" t="s">
        <v>26</v>
      </c>
      <c r="G13" s="308" t="s">
        <v>28</v>
      </c>
      <c r="H13" s="308"/>
      <c r="I13" s="100" t="s">
        <v>115</v>
      </c>
      <c r="J13" s="100"/>
      <c r="K13" s="101"/>
    </row>
    <row r="14" spans="2:11" ht="7.5" customHeight="1" x14ac:dyDescent="0.25">
      <c r="B14" s="98"/>
      <c r="C14" s="105"/>
      <c r="D14" s="106"/>
      <c r="E14" s="107"/>
      <c r="F14" s="107"/>
      <c r="G14" s="107"/>
      <c r="H14" s="107"/>
      <c r="I14" s="107"/>
      <c r="J14" s="107"/>
      <c r="K14" s="101"/>
    </row>
    <row r="15" spans="2:11" ht="15" customHeight="1" x14ac:dyDescent="0.25">
      <c r="B15" s="98"/>
      <c r="C15" s="99"/>
      <c r="D15" s="99"/>
      <c r="E15" s="99"/>
      <c r="F15" s="99"/>
      <c r="G15" s="99"/>
      <c r="H15" s="99"/>
      <c r="I15" s="99"/>
      <c r="J15" s="100"/>
      <c r="K15" s="101"/>
    </row>
    <row r="16" spans="2:11" ht="37.5" x14ac:dyDescent="0.25">
      <c r="B16" s="98"/>
      <c r="C16" s="172"/>
      <c r="D16" s="172" t="s">
        <v>143</v>
      </c>
      <c r="E16" s="108"/>
      <c r="F16" s="109">
        <f>DCCR2!J34</f>
        <v>3047362.6849890002</v>
      </c>
      <c r="G16" s="245">
        <f>'DCR3'!E41</f>
        <v>4153184262</v>
      </c>
      <c r="H16" s="111" t="s">
        <v>18</v>
      </c>
      <c r="I16" s="108">
        <f>F16*100/G16</f>
        <v>7.3374126760306982E-2</v>
      </c>
      <c r="J16" s="100" t="s">
        <v>3</v>
      </c>
      <c r="K16" s="101"/>
    </row>
    <row r="17" spans="2:11" ht="15" customHeight="1" x14ac:dyDescent="0.25">
      <c r="B17" s="98"/>
      <c r="C17" s="4"/>
      <c r="D17" s="4"/>
      <c r="E17" s="108"/>
      <c r="F17" s="109"/>
      <c r="G17" s="246"/>
      <c r="H17" s="111"/>
      <c r="I17" s="108"/>
      <c r="J17" s="100"/>
      <c r="K17" s="101"/>
    </row>
    <row r="18" spans="2:11" x14ac:dyDescent="0.25">
      <c r="B18" s="98"/>
      <c r="C18" s="172"/>
      <c r="D18" s="172" t="s">
        <v>132</v>
      </c>
      <c r="E18" s="108"/>
      <c r="F18" s="109">
        <f>DCCR2!J36</f>
        <v>579904.67468762805</v>
      </c>
      <c r="G18" s="245">
        <f>'DCR3'!G41</f>
        <v>1177679024</v>
      </c>
      <c r="H18" s="111" t="s">
        <v>18</v>
      </c>
      <c r="I18" s="108">
        <f>F18*100/G18</f>
        <v>4.9241318124014416E-2</v>
      </c>
      <c r="J18" s="100" t="s">
        <v>3</v>
      </c>
      <c r="K18" s="101"/>
    </row>
    <row r="19" spans="2:11" ht="15" customHeight="1" x14ac:dyDescent="0.25">
      <c r="B19" s="98"/>
      <c r="C19" s="4"/>
      <c r="D19" s="4"/>
      <c r="E19" s="108"/>
      <c r="F19" s="109"/>
      <c r="G19" s="246"/>
      <c r="H19" s="111"/>
      <c r="I19" s="108"/>
      <c r="J19" s="100"/>
      <c r="K19" s="101"/>
    </row>
    <row r="20" spans="2:11" x14ac:dyDescent="0.25">
      <c r="B20" s="98"/>
      <c r="C20" s="231"/>
      <c r="D20" s="172" t="s">
        <v>105</v>
      </c>
      <c r="E20" s="108"/>
      <c r="F20" s="109">
        <f>DCCR2!J38</f>
        <v>559472.57279705035</v>
      </c>
      <c r="G20" s="245">
        <f>'DCR3'!I41</f>
        <v>1432852164</v>
      </c>
      <c r="H20" s="111" t="s">
        <v>18</v>
      </c>
      <c r="I20" s="108">
        <f>F20*100/G20</f>
        <v>3.9046077945348333E-2</v>
      </c>
      <c r="J20" s="100" t="s">
        <v>3</v>
      </c>
      <c r="K20" s="101"/>
    </row>
    <row r="21" spans="2:11" ht="15" customHeight="1" x14ac:dyDescent="0.25">
      <c r="B21" s="98"/>
      <c r="C21" s="4"/>
      <c r="D21" s="172"/>
      <c r="E21" s="108"/>
      <c r="F21" s="109"/>
      <c r="G21" s="246"/>
      <c r="H21" s="111"/>
      <c r="I21" s="108"/>
      <c r="J21" s="100"/>
      <c r="K21" s="101"/>
    </row>
    <row r="22" spans="2:11" ht="37.5" x14ac:dyDescent="0.25">
      <c r="B22" s="98"/>
      <c r="C22" s="230"/>
      <c r="D22" s="230" t="s">
        <v>157</v>
      </c>
      <c r="E22" s="108"/>
      <c r="F22" s="109">
        <f>DCCR2!J40</f>
        <v>504811.45936285582</v>
      </c>
      <c r="G22" s="245">
        <f>'DCR3'!K41</f>
        <v>2272259741</v>
      </c>
      <c r="H22" s="111" t="s">
        <v>18</v>
      </c>
      <c r="I22" s="108">
        <f>F22*100/G22</f>
        <v>2.2216274409750936E-2</v>
      </c>
      <c r="J22" s="100" t="s">
        <v>3</v>
      </c>
      <c r="K22" s="101"/>
    </row>
    <row r="23" spans="2:11" ht="15" customHeight="1" x14ac:dyDescent="0.25">
      <c r="B23" s="98"/>
      <c r="C23" s="99"/>
      <c r="D23" s="99"/>
      <c r="E23" s="99"/>
      <c r="F23" s="109"/>
      <c r="G23" s="99"/>
      <c r="H23" s="99"/>
      <c r="I23" s="99"/>
      <c r="J23" s="100"/>
      <c r="K23" s="101"/>
    </row>
    <row r="24" spans="2:11" ht="7.5" customHeight="1" x14ac:dyDescent="0.25">
      <c r="B24" s="98"/>
      <c r="C24" s="99"/>
      <c r="D24" s="99"/>
      <c r="E24" s="99"/>
      <c r="F24" s="109"/>
      <c r="G24" s="99"/>
      <c r="H24" s="99"/>
      <c r="I24" s="99"/>
      <c r="J24" s="100"/>
      <c r="K24" s="101"/>
    </row>
    <row r="25" spans="2:11" ht="22.5" customHeight="1" x14ac:dyDescent="0.25">
      <c r="B25" s="98"/>
      <c r="C25" s="103" t="s">
        <v>117</v>
      </c>
      <c r="D25" s="103"/>
      <c r="E25" s="103"/>
      <c r="F25" s="113">
        <f>SUM(F16:F24)</f>
        <v>4691551.3918365343</v>
      </c>
      <c r="G25" s="103"/>
      <c r="H25" s="103"/>
      <c r="I25" s="103"/>
      <c r="J25" s="104"/>
      <c r="K25" s="101"/>
    </row>
    <row r="26" spans="2:11" ht="15" customHeight="1" x14ac:dyDescent="0.25">
      <c r="B26" s="98"/>
      <c r="C26" s="103"/>
      <c r="D26" s="103"/>
      <c r="E26" s="103"/>
      <c r="F26" s="103"/>
      <c r="G26" s="103"/>
      <c r="H26" s="103"/>
      <c r="I26" s="103"/>
      <c r="J26" s="104"/>
      <c r="K26" s="101"/>
    </row>
    <row r="27" spans="2:11" ht="18.75" customHeight="1" x14ac:dyDescent="0.25">
      <c r="B27" s="98"/>
      <c r="C27" s="103"/>
      <c r="D27" s="103"/>
      <c r="E27" s="103"/>
      <c r="F27" s="103"/>
      <c r="G27" s="103"/>
      <c r="H27" s="103"/>
      <c r="I27" s="103"/>
      <c r="J27" s="104"/>
      <c r="K27" s="101"/>
    </row>
    <row r="28" spans="2:11" ht="17.25" customHeight="1" x14ac:dyDescent="0.25">
      <c r="B28" s="98"/>
      <c r="C28" s="103"/>
      <c r="D28" s="103"/>
      <c r="E28" s="103"/>
      <c r="F28" s="103"/>
      <c r="G28" s="103"/>
      <c r="H28" s="103"/>
      <c r="I28" s="103"/>
      <c r="J28" s="104"/>
      <c r="K28" s="101"/>
    </row>
    <row r="29" spans="2:11" ht="15" customHeight="1" x14ac:dyDescent="0.25">
      <c r="B29" s="98"/>
      <c r="C29" s="103"/>
      <c r="D29" s="103"/>
      <c r="E29" s="103"/>
      <c r="F29" s="103"/>
      <c r="G29" s="103"/>
      <c r="H29" s="103"/>
      <c r="I29" s="103"/>
      <c r="J29" s="104"/>
      <c r="K29" s="101"/>
    </row>
    <row r="30" spans="2:11" ht="15" customHeight="1" x14ac:dyDescent="0.25">
      <c r="B30" s="98"/>
      <c r="C30" s="103"/>
      <c r="D30" s="103"/>
      <c r="E30" s="103"/>
      <c r="F30" s="103"/>
      <c r="G30" s="103"/>
      <c r="H30" s="103"/>
      <c r="I30" s="103"/>
      <c r="J30" s="104"/>
      <c r="K30" s="101"/>
    </row>
    <row r="31" spans="2:11" ht="15" customHeight="1" x14ac:dyDescent="0.25">
      <c r="B31" s="98"/>
      <c r="C31" s="103"/>
      <c r="D31" s="103"/>
      <c r="E31" s="103"/>
      <c r="F31" s="103"/>
      <c r="G31" s="103"/>
      <c r="H31" s="103"/>
      <c r="I31" s="103"/>
      <c r="J31" s="104"/>
      <c r="K31" s="101"/>
    </row>
    <row r="32" spans="2:11" ht="15" customHeight="1" x14ac:dyDescent="0.25">
      <c r="B32" s="98"/>
      <c r="C32" s="304" t="s">
        <v>177</v>
      </c>
      <c r="D32" s="305"/>
      <c r="E32" s="305"/>
      <c r="F32" s="305"/>
      <c r="G32" s="305"/>
      <c r="H32" s="305"/>
      <c r="I32" s="305"/>
      <c r="J32" s="305"/>
      <c r="K32" s="101"/>
    </row>
    <row r="33" spans="2:11" ht="12.75" customHeight="1" x14ac:dyDescent="0.25">
      <c r="B33" s="98"/>
      <c r="C33" s="305"/>
      <c r="D33" s="305"/>
      <c r="E33" s="305"/>
      <c r="F33" s="305"/>
      <c r="G33" s="305"/>
      <c r="H33" s="305"/>
      <c r="I33" s="305"/>
      <c r="J33" s="305"/>
      <c r="K33" s="101"/>
    </row>
    <row r="34" spans="2:11" ht="12.75" customHeight="1" x14ac:dyDescent="0.25">
      <c r="B34" s="98"/>
      <c r="C34" s="305"/>
      <c r="D34" s="305"/>
      <c r="E34" s="305"/>
      <c r="F34" s="305"/>
      <c r="G34" s="305"/>
      <c r="H34" s="305"/>
      <c r="I34" s="305"/>
      <c r="J34" s="305"/>
      <c r="K34" s="101"/>
    </row>
    <row r="35" spans="2:11" ht="15" customHeight="1" x14ac:dyDescent="0.25">
      <c r="B35" s="98"/>
      <c r="C35" s="305"/>
      <c r="D35" s="305"/>
      <c r="E35" s="305"/>
      <c r="F35" s="305"/>
      <c r="G35" s="305"/>
      <c r="H35" s="305"/>
      <c r="I35" s="305"/>
      <c r="J35" s="305"/>
      <c r="K35" s="101"/>
    </row>
    <row r="36" spans="2:11" ht="15" customHeight="1" x14ac:dyDescent="0.25">
      <c r="B36" s="98"/>
      <c r="C36" s="305"/>
      <c r="D36" s="305"/>
      <c r="E36" s="305"/>
      <c r="F36" s="305"/>
      <c r="G36" s="305"/>
      <c r="H36" s="305"/>
      <c r="I36" s="305"/>
      <c r="J36" s="305"/>
      <c r="K36" s="101"/>
    </row>
    <row r="37" spans="2:11" ht="15" customHeight="1" x14ac:dyDescent="0.25">
      <c r="B37" s="98"/>
      <c r="C37" s="305"/>
      <c r="D37" s="305"/>
      <c r="E37" s="305"/>
      <c r="F37" s="305"/>
      <c r="G37" s="305"/>
      <c r="H37" s="305"/>
      <c r="I37" s="305"/>
      <c r="J37" s="305"/>
      <c r="K37" s="101"/>
    </row>
    <row r="38" spans="2:11" ht="15" customHeight="1" x14ac:dyDescent="0.25">
      <c r="B38" s="98"/>
      <c r="C38" s="305"/>
      <c r="D38" s="305"/>
      <c r="E38" s="305"/>
      <c r="F38" s="305"/>
      <c r="G38" s="305"/>
      <c r="H38" s="305"/>
      <c r="I38" s="305"/>
      <c r="J38" s="305"/>
      <c r="K38" s="101"/>
    </row>
    <row r="39" spans="2:11" ht="15" customHeight="1" x14ac:dyDescent="0.25">
      <c r="B39" s="98"/>
      <c r="C39" s="157"/>
      <c r="D39" s="157"/>
      <c r="E39" s="157"/>
      <c r="F39" s="157"/>
      <c r="G39" s="157"/>
      <c r="H39" s="157"/>
      <c r="I39" s="157"/>
      <c r="J39" s="157"/>
      <c r="K39" s="101"/>
    </row>
    <row r="40" spans="2:11" ht="15" customHeight="1" x14ac:dyDescent="0.25">
      <c r="B40" s="98"/>
      <c r="C40" s="157"/>
      <c r="D40" s="157"/>
      <c r="E40" s="157"/>
      <c r="F40" s="157"/>
      <c r="G40" s="157"/>
      <c r="H40" s="157"/>
      <c r="I40" s="157"/>
      <c r="J40" s="157"/>
      <c r="K40" s="101"/>
    </row>
    <row r="41" spans="2:11" ht="15" customHeight="1" x14ac:dyDescent="0.25">
      <c r="B41" s="98"/>
      <c r="C41" s="157"/>
      <c r="D41" s="157"/>
      <c r="E41" s="157"/>
      <c r="F41" s="157"/>
      <c r="G41" s="157"/>
      <c r="H41" s="157"/>
      <c r="I41" s="157"/>
      <c r="J41" s="157"/>
      <c r="K41" s="101"/>
    </row>
    <row r="42" spans="2:11" ht="15" customHeight="1" x14ac:dyDescent="0.25">
      <c r="B42" s="98"/>
      <c r="C42" s="157"/>
      <c r="D42" s="157"/>
      <c r="E42" s="157"/>
      <c r="F42" s="157"/>
      <c r="G42" s="157"/>
      <c r="H42" s="157"/>
      <c r="I42" s="157"/>
      <c r="J42" s="157"/>
      <c r="K42" s="101"/>
    </row>
    <row r="43" spans="2:11" ht="15" customHeight="1" x14ac:dyDescent="0.25">
      <c r="B43" s="98"/>
      <c r="C43" s="157"/>
      <c r="D43" s="157"/>
      <c r="E43" s="157"/>
      <c r="F43" s="157"/>
      <c r="G43" s="157"/>
      <c r="H43" s="157"/>
      <c r="I43" s="157"/>
      <c r="J43" s="157"/>
      <c r="K43" s="101"/>
    </row>
    <row r="44" spans="2:11" ht="15" customHeight="1" x14ac:dyDescent="0.25">
      <c r="B44" s="98"/>
      <c r="C44" s="157"/>
      <c r="D44" s="157"/>
      <c r="E44" s="157"/>
      <c r="F44" s="157"/>
      <c r="G44" s="157"/>
      <c r="H44" s="157"/>
      <c r="I44" s="157"/>
      <c r="J44" s="157"/>
      <c r="K44" s="101"/>
    </row>
    <row r="45" spans="2:11" ht="15" customHeight="1" x14ac:dyDescent="0.25">
      <c r="B45" s="98"/>
      <c r="C45" s="157"/>
      <c r="D45" s="157"/>
      <c r="E45" s="157"/>
      <c r="F45" s="157"/>
      <c r="G45" s="157"/>
      <c r="H45" s="157"/>
      <c r="I45" s="157"/>
      <c r="J45" s="157"/>
      <c r="K45" s="101"/>
    </row>
    <row r="46" spans="2:11" ht="15" customHeight="1" x14ac:dyDescent="0.25">
      <c r="B46" s="98"/>
      <c r="C46" s="99"/>
      <c r="D46" s="99"/>
      <c r="E46" s="99"/>
      <c r="F46" s="99"/>
      <c r="G46" s="99"/>
      <c r="H46" s="99"/>
      <c r="I46" s="99"/>
      <c r="J46" s="100"/>
      <c r="K46" s="101"/>
    </row>
    <row r="47" spans="2:11" ht="15" customHeight="1" x14ac:dyDescent="0.25">
      <c r="B47" s="98"/>
      <c r="C47" s="99"/>
      <c r="D47" s="99"/>
      <c r="E47" s="99"/>
      <c r="F47" s="99"/>
      <c r="G47" s="99"/>
      <c r="H47" s="99"/>
      <c r="I47" s="99"/>
      <c r="J47" s="100"/>
      <c r="K47" s="101"/>
    </row>
    <row r="48" spans="2:11" ht="15" customHeight="1" x14ac:dyDescent="0.25">
      <c r="B48" s="98"/>
      <c r="C48" s="99"/>
      <c r="D48" s="99"/>
      <c r="E48" s="99"/>
      <c r="F48" s="99"/>
      <c r="G48" s="99"/>
      <c r="H48" s="99"/>
      <c r="I48" s="99"/>
      <c r="J48" s="100"/>
      <c r="K48" s="101"/>
    </row>
    <row r="49" spans="2:11" ht="15" customHeight="1" x14ac:dyDescent="0.25">
      <c r="B49" s="98"/>
      <c r="C49" s="99"/>
      <c r="D49" s="99"/>
      <c r="E49" s="99"/>
      <c r="F49" s="99"/>
      <c r="G49" s="99"/>
      <c r="H49" s="99"/>
      <c r="I49" s="99"/>
      <c r="J49" s="100"/>
      <c r="K49" s="101"/>
    </row>
    <row r="50" spans="2:11" ht="15" customHeight="1" x14ac:dyDescent="0.25">
      <c r="B50" s="98"/>
      <c r="C50" s="99"/>
      <c r="D50" s="99"/>
      <c r="E50" s="99"/>
      <c r="F50" s="99"/>
      <c r="G50" s="99"/>
      <c r="H50" s="99"/>
      <c r="I50" s="99"/>
      <c r="J50" s="100"/>
      <c r="K50" s="101"/>
    </row>
    <row r="51" spans="2:11" ht="15" customHeight="1" x14ac:dyDescent="0.25">
      <c r="B51" s="98"/>
      <c r="C51" s="99"/>
      <c r="D51" s="99"/>
      <c r="E51" s="99"/>
      <c r="F51" s="99"/>
      <c r="G51" s="99"/>
      <c r="H51" s="99"/>
      <c r="I51" s="99"/>
      <c r="J51" s="100"/>
      <c r="K51" s="101"/>
    </row>
    <row r="52" spans="2:11" ht="9.75" customHeight="1" thickBot="1" x14ac:dyDescent="0.3">
      <c r="B52" s="114"/>
      <c r="C52" s="115"/>
      <c r="D52" s="115"/>
      <c r="E52" s="115"/>
      <c r="F52" s="115"/>
      <c r="G52" s="115"/>
      <c r="H52" s="115"/>
      <c r="I52" s="115"/>
      <c r="J52" s="116"/>
      <c r="K52" s="117"/>
    </row>
  </sheetData>
  <mergeCells count="6">
    <mergeCell ref="C32:J38"/>
    <mergeCell ref="C7:J7"/>
    <mergeCell ref="C8:J8"/>
    <mergeCell ref="C9:J9"/>
    <mergeCell ref="G12:H12"/>
    <mergeCell ref="G13:H13"/>
  </mergeCells>
  <pageMargins left="0.75" right="0.75" top="1" bottom="1" header="0.5" footer="0.5"/>
  <pageSetup scale="69" orientation="portrait" r:id="rId1"/>
  <headerFooter alignWithMargins="0">
    <oddFooter>&amp;L&amp;1#&amp;"Calibri"&amp;14&amp;K000000Confidential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2"/>
    <pageSetUpPr fitToPage="1"/>
  </sheetPr>
  <dimension ref="B1:X45"/>
  <sheetViews>
    <sheetView topLeftCell="A19" zoomScale="60" zoomScaleNormal="60" zoomScaleSheetLayoutView="100" workbookViewId="0">
      <selection activeCell="J34" sqref="J34"/>
    </sheetView>
  </sheetViews>
  <sheetFormatPr defaultColWidth="9.1796875" defaultRowHeight="12.5" x14ac:dyDescent="0.25"/>
  <cols>
    <col min="1" max="1" width="3.81640625" style="92" customWidth="1"/>
    <col min="2" max="2" width="3" style="92" customWidth="1"/>
    <col min="3" max="3" width="11.81640625" style="92" customWidth="1"/>
    <col min="4" max="4" width="7.453125" style="92" customWidth="1"/>
    <col min="5" max="5" width="12.1796875" style="92" customWidth="1"/>
    <col min="6" max="6" width="8" style="92" customWidth="1"/>
    <col min="7" max="7" width="9.1796875" style="92"/>
    <col min="8" max="8" width="35.7265625" style="92" customWidth="1"/>
    <col min="9" max="9" width="5.81640625" style="92" customWidth="1"/>
    <col min="10" max="10" width="21.54296875" style="93" customWidth="1"/>
    <col min="11" max="11" width="2.81640625" style="92" customWidth="1"/>
    <col min="12" max="13" width="9.1796875" style="92"/>
    <col min="14" max="14" width="20.7265625" style="92" customWidth="1"/>
    <col min="15" max="16" width="12.7265625" style="92" customWidth="1"/>
    <col min="17" max="17" width="11.453125" style="92" bestFit="1" customWidth="1"/>
    <col min="18" max="18" width="4.453125" style="92" customWidth="1"/>
    <col min="19" max="19" width="3.453125" style="92" customWidth="1"/>
    <col min="20" max="20" width="9.1796875" style="92"/>
    <col min="21" max="21" width="12" style="92" customWidth="1"/>
    <col min="22" max="22" width="11.1796875" style="92" bestFit="1" customWidth="1"/>
    <col min="23" max="23" width="12.26953125" style="92" bestFit="1" customWidth="1"/>
    <col min="24" max="24" width="12.54296875" style="92" customWidth="1"/>
    <col min="25" max="16384" width="9.1796875" style="92"/>
  </cols>
  <sheetData>
    <row r="1" spans="2:15" ht="13" thickBot="1" x14ac:dyDescent="0.3"/>
    <row r="2" spans="2:15" ht="15" customHeight="1" x14ac:dyDescent="0.25">
      <c r="B2" s="94"/>
      <c r="C2" s="95"/>
      <c r="D2" s="95"/>
      <c r="E2" s="95"/>
      <c r="F2" s="95"/>
      <c r="G2" s="95"/>
      <c r="H2" s="95"/>
      <c r="I2" s="95"/>
      <c r="J2" s="96"/>
      <c r="K2" s="97"/>
    </row>
    <row r="3" spans="2:15" ht="15" customHeight="1" x14ac:dyDescent="0.25">
      <c r="B3" s="98"/>
      <c r="C3" s="99" t="s">
        <v>17</v>
      </c>
      <c r="D3" s="99"/>
      <c r="E3" s="99"/>
      <c r="F3" s="99"/>
      <c r="G3" s="99"/>
      <c r="H3" s="99"/>
      <c r="I3" s="99"/>
      <c r="J3" s="100"/>
      <c r="K3" s="101"/>
    </row>
    <row r="4" spans="2:15" ht="15" customHeight="1" x14ac:dyDescent="0.25">
      <c r="B4" s="98"/>
      <c r="C4" s="99" t="str">
        <f>DCCR1!C4</f>
        <v>DCCR Summary</v>
      </c>
      <c r="D4" s="99"/>
      <c r="E4" s="99"/>
      <c r="F4" s="99"/>
      <c r="G4" s="99"/>
      <c r="H4" s="99"/>
      <c r="I4" s="99"/>
      <c r="J4" s="100"/>
      <c r="K4" s="101"/>
    </row>
    <row r="5" spans="2:15" ht="9" customHeight="1" x14ac:dyDescent="0.25">
      <c r="B5" s="98"/>
      <c r="C5" s="99"/>
      <c r="D5" s="99"/>
      <c r="E5" s="99"/>
      <c r="F5" s="99"/>
      <c r="G5" s="99"/>
      <c r="H5" s="99"/>
      <c r="I5" s="99"/>
      <c r="J5" s="100"/>
      <c r="K5" s="101"/>
    </row>
    <row r="6" spans="2:15" ht="9" customHeight="1" x14ac:dyDescent="0.25">
      <c r="B6" s="98"/>
      <c r="C6" s="99"/>
      <c r="D6" s="99"/>
      <c r="E6" s="99"/>
      <c r="F6" s="99"/>
      <c r="G6" s="99"/>
      <c r="H6" s="99"/>
      <c r="I6" s="99"/>
      <c r="J6" s="100"/>
      <c r="K6" s="101"/>
    </row>
    <row r="7" spans="2:15" ht="18.75" customHeight="1" x14ac:dyDescent="0.3">
      <c r="B7" s="98"/>
      <c r="C7" s="306" t="s">
        <v>64</v>
      </c>
      <c r="D7" s="306"/>
      <c r="E7" s="306"/>
      <c r="F7" s="306"/>
      <c r="G7" s="306"/>
      <c r="H7" s="306"/>
      <c r="I7" s="306"/>
      <c r="J7" s="306"/>
      <c r="K7" s="101"/>
    </row>
    <row r="8" spans="2:15" ht="18.75" customHeight="1" x14ac:dyDescent="0.3">
      <c r="B8" s="98"/>
      <c r="C8" s="307" t="str">
        <f>Summary!C8</f>
        <v>12-Month Period Beginning January 1, 2024</v>
      </c>
      <c r="D8" s="307"/>
      <c r="E8" s="307"/>
      <c r="F8" s="307"/>
      <c r="G8" s="307"/>
      <c r="H8" s="307"/>
      <c r="I8" s="307"/>
      <c r="J8" s="307"/>
      <c r="K8" s="101"/>
    </row>
    <row r="9" spans="2:15" ht="26.25" customHeight="1" x14ac:dyDescent="0.25">
      <c r="B9" s="98"/>
      <c r="C9" s="103"/>
      <c r="D9" s="103"/>
      <c r="E9" s="103"/>
      <c r="F9" s="103"/>
      <c r="G9" s="103"/>
      <c r="H9" s="103"/>
      <c r="I9" s="103"/>
      <c r="J9" s="104"/>
      <c r="K9" s="101"/>
    </row>
    <row r="10" spans="2:15" ht="15" customHeight="1" x14ac:dyDescent="0.25">
      <c r="B10" s="98"/>
      <c r="C10" s="100"/>
      <c r="D10" s="100"/>
      <c r="E10" s="100"/>
      <c r="F10" s="100"/>
      <c r="G10" s="100"/>
      <c r="H10" s="100"/>
      <c r="I10" s="100"/>
      <c r="J10" s="100"/>
      <c r="K10" s="101"/>
    </row>
    <row r="11" spans="2:15" ht="15" customHeight="1" x14ac:dyDescent="0.25">
      <c r="B11" s="98"/>
      <c r="C11" s="135" t="s">
        <v>65</v>
      </c>
      <c r="D11" s="103"/>
      <c r="E11" s="100"/>
      <c r="F11" s="104"/>
      <c r="G11" s="100"/>
      <c r="H11" s="100"/>
      <c r="I11" s="104"/>
      <c r="J11" s="103"/>
      <c r="K11" s="101"/>
      <c r="N11" s="248"/>
    </row>
    <row r="12" spans="2:15" ht="8.25" customHeight="1" x14ac:dyDescent="0.25">
      <c r="B12" s="98"/>
      <c r="C12" s="103"/>
      <c r="D12" s="99"/>
      <c r="E12" s="100"/>
      <c r="F12" s="100"/>
      <c r="G12" s="308"/>
      <c r="H12" s="308"/>
      <c r="I12" s="100"/>
      <c r="J12" s="100"/>
      <c r="K12" s="101"/>
    </row>
    <row r="13" spans="2:15" s="139" customFormat="1" ht="29.25" customHeight="1" x14ac:dyDescent="0.25">
      <c r="B13" s="136"/>
      <c r="C13" s="102"/>
      <c r="D13" s="310" t="s">
        <v>66</v>
      </c>
      <c r="E13" s="311"/>
      <c r="F13" s="311"/>
      <c r="G13" s="311"/>
      <c r="H13" s="311"/>
      <c r="I13" s="137"/>
      <c r="J13" s="137"/>
      <c r="K13" s="138"/>
      <c r="N13" s="139" t="s">
        <v>61</v>
      </c>
      <c r="O13" s="92"/>
    </row>
    <row r="14" spans="2:15" ht="15" customHeight="1" x14ac:dyDescent="0.25">
      <c r="B14" s="98"/>
      <c r="C14" s="102"/>
      <c r="D14" s="103"/>
      <c r="E14" s="99" t="s">
        <v>67</v>
      </c>
      <c r="F14" s="100" t="s">
        <v>68</v>
      </c>
      <c r="G14" s="118" t="s">
        <v>69</v>
      </c>
      <c r="H14" s="100"/>
      <c r="I14" s="100" t="s">
        <v>68</v>
      </c>
      <c r="J14" s="161">
        <f>J23</f>
        <v>1600730.8173692301</v>
      </c>
      <c r="K14" s="101"/>
      <c r="N14" s="286" t="s">
        <v>171</v>
      </c>
      <c r="O14" s="287"/>
    </row>
    <row r="15" spans="2:15" ht="15" customHeight="1" x14ac:dyDescent="0.25">
      <c r="B15" s="98"/>
      <c r="C15" s="99"/>
      <c r="D15" s="103"/>
      <c r="E15" s="99" t="s">
        <v>70</v>
      </c>
      <c r="F15" s="100" t="s">
        <v>68</v>
      </c>
      <c r="G15" s="118" t="s">
        <v>71</v>
      </c>
      <c r="H15" s="99"/>
      <c r="I15" s="100" t="s">
        <v>68</v>
      </c>
      <c r="J15" s="278">
        <v>7.3593102921640674E-2</v>
      </c>
      <c r="K15" s="101"/>
      <c r="N15" s="288"/>
      <c r="O15" s="288"/>
    </row>
    <row r="16" spans="2:15" ht="15" customHeight="1" x14ac:dyDescent="0.25">
      <c r="B16" s="98"/>
      <c r="C16" s="99"/>
      <c r="D16" s="103"/>
      <c r="E16" s="99" t="s">
        <v>72</v>
      </c>
      <c r="F16" s="111" t="s">
        <v>68</v>
      </c>
      <c r="G16" s="141" t="s">
        <v>73</v>
      </c>
      <c r="H16" s="110"/>
      <c r="I16" s="111" t="s">
        <v>68</v>
      </c>
      <c r="J16" s="278">
        <v>2.0902143419162637E-2</v>
      </c>
      <c r="K16" s="101"/>
      <c r="N16" s="288"/>
      <c r="O16" s="288" t="s">
        <v>172</v>
      </c>
    </row>
    <row r="17" spans="2:24" ht="15" customHeight="1" x14ac:dyDescent="0.25">
      <c r="B17" s="98"/>
      <c r="C17" s="99"/>
      <c r="D17" s="103"/>
      <c r="E17" s="99" t="s">
        <v>74</v>
      </c>
      <c r="F17" s="111" t="s">
        <v>68</v>
      </c>
      <c r="G17" s="141" t="s">
        <v>75</v>
      </c>
      <c r="H17" s="99"/>
      <c r="I17" s="111" t="s">
        <v>68</v>
      </c>
      <c r="J17" s="271">
        <v>0.2495</v>
      </c>
      <c r="K17" s="101"/>
      <c r="N17" s="288"/>
      <c r="O17" s="288" t="s">
        <v>173</v>
      </c>
    </row>
    <row r="18" spans="2:24" ht="15" customHeight="1" x14ac:dyDescent="0.25">
      <c r="B18" s="98"/>
      <c r="C18" s="99"/>
      <c r="D18" s="103"/>
      <c r="E18" s="99" t="s">
        <v>76</v>
      </c>
      <c r="F18" s="111" t="s">
        <v>68</v>
      </c>
      <c r="G18" s="141" t="s">
        <v>94</v>
      </c>
      <c r="H18" s="110"/>
      <c r="I18" s="111"/>
      <c r="J18" s="100"/>
      <c r="K18" s="101"/>
      <c r="O18" s="182"/>
    </row>
    <row r="19" spans="2:24" ht="21.75" customHeight="1" x14ac:dyDescent="0.25">
      <c r="B19" s="98"/>
      <c r="C19" s="99"/>
      <c r="D19" s="99"/>
      <c r="E19" s="108"/>
      <c r="F19" s="142"/>
      <c r="G19" s="99"/>
      <c r="H19" s="111"/>
      <c r="I19" s="108"/>
      <c r="J19" s="100"/>
      <c r="K19" s="101"/>
    </row>
    <row r="20" spans="2:24" ht="21.75" customHeight="1" x14ac:dyDescent="0.25">
      <c r="B20" s="98"/>
      <c r="C20" s="143"/>
      <c r="D20" s="143"/>
      <c r="E20" s="144"/>
      <c r="F20" s="113"/>
      <c r="G20" s="145"/>
      <c r="H20" s="146"/>
      <c r="I20" s="144"/>
      <c r="J20" s="147"/>
      <c r="K20" s="101"/>
    </row>
    <row r="21" spans="2:24" ht="15" customHeight="1" x14ac:dyDescent="0.25">
      <c r="B21" s="98"/>
      <c r="C21" s="135" t="s">
        <v>77</v>
      </c>
      <c r="D21" s="99"/>
      <c r="E21" s="108"/>
      <c r="F21" s="142"/>
      <c r="G21" s="99"/>
      <c r="H21" s="111"/>
      <c r="I21" s="108"/>
      <c r="J21" s="100"/>
      <c r="K21" s="101"/>
      <c r="M21" s="283"/>
      <c r="N21" s="312"/>
      <c r="O21" s="312"/>
      <c r="P21" s="312"/>
      <c r="Q21" s="312"/>
      <c r="R21" s="93"/>
      <c r="U21" s="92" t="s">
        <v>103</v>
      </c>
      <c r="W21" s="92" t="s">
        <v>134</v>
      </c>
    </row>
    <row r="22" spans="2:24" ht="15" customHeight="1" x14ac:dyDescent="0.25">
      <c r="B22" s="98"/>
      <c r="C22" s="99"/>
      <c r="D22" s="99"/>
      <c r="E22" s="108"/>
      <c r="F22" s="142"/>
      <c r="G22" s="110"/>
      <c r="H22" s="111"/>
      <c r="I22" s="108"/>
      <c r="J22" s="100"/>
      <c r="K22" s="101"/>
      <c r="N22" s="250"/>
      <c r="O22" s="93"/>
      <c r="P22" s="93"/>
      <c r="Q22" s="93"/>
      <c r="R22" s="93"/>
      <c r="U22" s="215" t="s">
        <v>89</v>
      </c>
      <c r="V22" s="215" t="s">
        <v>90</v>
      </c>
      <c r="W22" s="215" t="s">
        <v>89</v>
      </c>
      <c r="X22" s="215" t="s">
        <v>132</v>
      </c>
    </row>
    <row r="23" spans="2:24" ht="18.75" customHeight="1" x14ac:dyDescent="0.25">
      <c r="B23" s="98"/>
      <c r="C23" s="99"/>
      <c r="D23" s="99"/>
      <c r="E23" s="99" t="s">
        <v>67</v>
      </c>
      <c r="F23" s="142"/>
      <c r="G23" s="99"/>
      <c r="H23" s="99"/>
      <c r="I23" s="100" t="s">
        <v>68</v>
      </c>
      <c r="J23" s="219">
        <f>U23+V23+W23+X23</f>
        <v>1600730.8173692301</v>
      </c>
      <c r="K23" s="101"/>
      <c r="M23" s="314"/>
      <c r="N23" s="313"/>
      <c r="O23" s="90"/>
      <c r="P23" s="93"/>
      <c r="Q23" s="90"/>
      <c r="R23" s="90"/>
      <c r="T23" s="215" t="s">
        <v>67</v>
      </c>
      <c r="U23" s="274">
        <f>SUM(DCCR3!Q13:Q21)</f>
        <v>477496.98999999923</v>
      </c>
      <c r="V23" s="274">
        <f>SUM(DCCR3!R13:R21)</f>
        <v>92794.843846153904</v>
      </c>
      <c r="W23" s="274">
        <f>SUM(DCCR3!S13:S21)</f>
        <v>917071.99999999988</v>
      </c>
      <c r="X23" s="274">
        <f>SUM(DCCR3!T13:T21)</f>
        <v>113366.98352307698</v>
      </c>
    </row>
    <row r="24" spans="2:24" ht="18.75" customHeight="1" x14ac:dyDescent="0.25">
      <c r="B24" s="98"/>
      <c r="C24" s="99"/>
      <c r="D24" s="99"/>
      <c r="E24" s="99" t="s">
        <v>78</v>
      </c>
      <c r="F24" s="142"/>
      <c r="G24" s="99"/>
      <c r="H24" s="99"/>
      <c r="I24" s="100" t="s">
        <v>68</v>
      </c>
      <c r="J24" s="247">
        <f>ROUND((J15+(J15-J16)*(J17/(1-J17))),4)</f>
        <v>9.11E-2</v>
      </c>
      <c r="K24" s="101"/>
      <c r="M24" s="93"/>
      <c r="N24" s="249" t="s">
        <v>153</v>
      </c>
      <c r="O24" s="90"/>
      <c r="P24" s="93"/>
      <c r="Q24" s="90"/>
    </row>
    <row r="25" spans="2:24" ht="18.75" customHeight="1" x14ac:dyDescent="0.25">
      <c r="B25" s="98"/>
      <c r="C25" s="99"/>
      <c r="D25" s="99"/>
      <c r="E25" s="164" t="s">
        <v>126</v>
      </c>
      <c r="F25" s="164"/>
      <c r="G25" s="164"/>
      <c r="H25" s="164"/>
      <c r="I25" s="100" t="s">
        <v>68</v>
      </c>
      <c r="J25" s="219">
        <f>J23*J24</f>
        <v>145826.57746233686</v>
      </c>
      <c r="K25" s="101"/>
      <c r="M25" s="93"/>
      <c r="N25" s="200"/>
      <c r="O25" s="90"/>
      <c r="P25" s="93"/>
      <c r="Q25" s="90"/>
      <c r="T25" s="215" t="s">
        <v>93</v>
      </c>
      <c r="U25" s="274">
        <f>U23*$J$24</f>
        <v>43499.975788999931</v>
      </c>
      <c r="V25" s="274">
        <f>V23*$J$24</f>
        <v>8453.6102743846204</v>
      </c>
      <c r="W25" s="274">
        <f>W23*$J$24</f>
        <v>83545.259199999986</v>
      </c>
      <c r="X25" s="274">
        <f>X23*$J$24</f>
        <v>10327.732198952313</v>
      </c>
    </row>
    <row r="26" spans="2:24" ht="18.75" customHeight="1" x14ac:dyDescent="0.25">
      <c r="B26" s="98"/>
      <c r="C26" s="99"/>
      <c r="D26" s="99"/>
      <c r="E26" s="99" t="s">
        <v>76</v>
      </c>
      <c r="F26" s="142"/>
      <c r="G26" s="99"/>
      <c r="H26" s="99"/>
      <c r="I26" s="100" t="s">
        <v>68</v>
      </c>
      <c r="J26" s="219">
        <f>DCCR3!J49</f>
        <v>4545724.8143741973</v>
      </c>
      <c r="K26" s="101"/>
      <c r="N26" s="255"/>
      <c r="O26" s="90"/>
      <c r="P26" s="167"/>
      <c r="T26" s="215" t="s">
        <v>76</v>
      </c>
      <c r="U26" s="274">
        <f>DCCR3!H36+DCCR3!I36+DCCR3!J36</f>
        <v>2708490.77</v>
      </c>
      <c r="V26" s="274">
        <f>DCCR3!H37+DCCR3!I37+DCCR3!J37</f>
        <v>1599226.196613691</v>
      </c>
      <c r="W26" s="274">
        <f>DCCR3!H42+DCCR3!I42+DCCR3!J42</f>
        <v>211826.68</v>
      </c>
      <c r="X26" s="274">
        <f>DCCR3!H43+DCCR3!I43+DCCR3!J43</f>
        <v>26181.167760505999</v>
      </c>
    </row>
    <row r="27" spans="2:24" ht="18.75" customHeight="1" x14ac:dyDescent="0.25">
      <c r="B27" s="98"/>
      <c r="C27" s="103"/>
      <c r="D27" s="103"/>
      <c r="E27" s="164"/>
      <c r="F27" s="164"/>
      <c r="G27" s="164"/>
      <c r="H27" s="164"/>
      <c r="I27" s="164"/>
      <c r="J27" s="165"/>
      <c r="K27" s="101"/>
      <c r="O27" s="163"/>
    </row>
    <row r="28" spans="2:24" ht="18.75" customHeight="1" x14ac:dyDescent="0.25">
      <c r="B28" s="98"/>
      <c r="C28" s="103"/>
      <c r="D28" s="103"/>
      <c r="E28" s="103" t="s">
        <v>79</v>
      </c>
      <c r="F28" s="103"/>
      <c r="G28" s="103"/>
      <c r="H28" s="103"/>
      <c r="I28" s="100" t="s">
        <v>68</v>
      </c>
      <c r="J28" s="159">
        <f>J23*J24+J26</f>
        <v>4691551.3918365343</v>
      </c>
      <c r="K28" s="101"/>
      <c r="N28" s="90"/>
      <c r="O28" s="90"/>
      <c r="P28" s="167"/>
    </row>
    <row r="29" spans="2:24" ht="11.25" customHeight="1" x14ac:dyDescent="0.25">
      <c r="B29" s="98"/>
      <c r="C29" s="99"/>
      <c r="D29" s="99"/>
      <c r="E29" s="108"/>
      <c r="F29" s="142"/>
      <c r="G29" s="99"/>
      <c r="H29" s="111"/>
      <c r="I29" s="108"/>
      <c r="J29" s="100"/>
      <c r="K29" s="101"/>
    </row>
    <row r="30" spans="2:24" ht="21.75" customHeight="1" x14ac:dyDescent="0.25">
      <c r="B30" s="98"/>
      <c r="C30" s="193"/>
      <c r="D30" s="193"/>
      <c r="E30" s="194"/>
      <c r="F30" s="195"/>
      <c r="G30" s="196"/>
      <c r="H30" s="197"/>
      <c r="I30" s="194"/>
      <c r="J30" s="107"/>
      <c r="K30" s="101"/>
      <c r="N30" s="167"/>
    </row>
    <row r="31" spans="2:24" ht="15" customHeight="1" x14ac:dyDescent="0.25">
      <c r="B31" s="98"/>
      <c r="C31" s="164"/>
      <c r="D31" s="164"/>
      <c r="E31" s="164"/>
      <c r="F31" s="164"/>
      <c r="G31" s="164"/>
      <c r="H31" s="164"/>
      <c r="I31" s="164"/>
      <c r="J31" s="165"/>
      <c r="K31" s="101"/>
      <c r="U31" s="309" t="s">
        <v>104</v>
      </c>
      <c r="V31" s="309"/>
    </row>
    <row r="32" spans="2:24" ht="19.5" customHeight="1" x14ac:dyDescent="0.3">
      <c r="B32" s="98"/>
      <c r="C32" s="149" t="s">
        <v>80</v>
      </c>
      <c r="D32" s="119"/>
      <c r="E32" s="119"/>
      <c r="F32" s="119"/>
      <c r="G32" s="119"/>
      <c r="H32" s="119"/>
      <c r="I32" s="119"/>
      <c r="J32" s="104"/>
      <c r="K32" s="101"/>
      <c r="U32" s="93" t="s">
        <v>89</v>
      </c>
      <c r="V32" s="93" t="s">
        <v>90</v>
      </c>
    </row>
    <row r="33" spans="2:23" ht="12.75" customHeight="1" x14ac:dyDescent="0.25">
      <c r="B33" s="98"/>
      <c r="C33" s="150"/>
      <c r="D33" s="150"/>
      <c r="E33" s="150"/>
      <c r="F33" s="150"/>
      <c r="G33" s="150"/>
      <c r="H33" s="150"/>
      <c r="I33" s="150"/>
      <c r="J33" s="150"/>
      <c r="K33" s="101"/>
    </row>
    <row r="34" spans="2:23" ht="18.75" customHeight="1" x14ac:dyDescent="0.25">
      <c r="B34" s="98"/>
      <c r="C34" s="150" t="s">
        <v>81</v>
      </c>
      <c r="D34" s="150"/>
      <c r="E34" s="99" t="s">
        <v>2</v>
      </c>
      <c r="F34" s="103"/>
      <c r="G34" s="150"/>
      <c r="H34" s="99" t="s">
        <v>107</v>
      </c>
      <c r="I34" s="150"/>
      <c r="J34" s="159">
        <f>U25+U26+W25+W26</f>
        <v>3047362.6849890002</v>
      </c>
      <c r="K34" s="101"/>
    </row>
    <row r="35" spans="2:23" ht="18.75" customHeight="1" x14ac:dyDescent="0.25">
      <c r="B35" s="98"/>
      <c r="C35" s="150"/>
      <c r="D35" s="150"/>
      <c r="E35" s="99"/>
      <c r="F35" s="103"/>
      <c r="G35" s="150"/>
      <c r="H35" s="99"/>
      <c r="I35" s="150"/>
      <c r="J35" s="162"/>
      <c r="K35" s="101"/>
      <c r="W35" s="248"/>
    </row>
    <row r="36" spans="2:23" ht="18.75" customHeight="1" x14ac:dyDescent="0.25">
      <c r="B36" s="98"/>
      <c r="C36" s="151"/>
      <c r="D36" s="151"/>
      <c r="E36" s="99" t="s">
        <v>1</v>
      </c>
      <c r="F36" s="103"/>
      <c r="G36" s="151"/>
      <c r="H36" s="202" t="s">
        <v>132</v>
      </c>
      <c r="I36" s="151"/>
      <c r="J36" s="159">
        <f>($V$25+$V$26)*W36+X25+X26</f>
        <v>579904.67468762805</v>
      </c>
      <c r="K36" s="101"/>
      <c r="Q36" s="200"/>
      <c r="V36" s="170">
        <v>0.16900000000000001</v>
      </c>
      <c r="W36" s="170">
        <f>V36/($V$36+$V$38+$V$40)</f>
        <v>0.33800000000000002</v>
      </c>
    </row>
    <row r="37" spans="2:23" ht="18.75" customHeight="1" x14ac:dyDescent="0.25">
      <c r="B37" s="98"/>
      <c r="C37" s="151"/>
      <c r="D37" s="151"/>
      <c r="E37" s="99"/>
      <c r="F37" s="103"/>
      <c r="G37" s="151"/>
      <c r="H37" s="99"/>
      <c r="I37" s="151"/>
      <c r="J37" s="157"/>
      <c r="K37" s="101"/>
      <c r="Q37" s="200"/>
      <c r="V37" s="171"/>
      <c r="W37" s="171"/>
    </row>
    <row r="38" spans="2:23" ht="18.75" customHeight="1" x14ac:dyDescent="0.25">
      <c r="B38" s="98"/>
      <c r="C38" s="151"/>
      <c r="D38" s="151"/>
      <c r="E38" s="112" t="s">
        <v>113</v>
      </c>
      <c r="F38" s="103"/>
      <c r="G38" s="151"/>
      <c r="H38" s="251" t="s">
        <v>105</v>
      </c>
      <c r="I38" s="151"/>
      <c r="J38" s="159">
        <f>($V$25+$V$26)*W38</f>
        <v>559472.57279705035</v>
      </c>
      <c r="K38" s="101"/>
      <c r="Q38" s="200"/>
      <c r="V38" s="170">
        <v>0.17399999999999999</v>
      </c>
      <c r="W38" s="170">
        <f>V38/($V$36+$V$38+$V$40)</f>
        <v>0.34799999999999998</v>
      </c>
    </row>
    <row r="39" spans="2:23" ht="18.75" customHeight="1" x14ac:dyDescent="0.25">
      <c r="B39" s="98"/>
      <c r="C39" s="151"/>
      <c r="D39" s="151"/>
      <c r="E39" s="99"/>
      <c r="F39" s="103"/>
      <c r="G39" s="151"/>
      <c r="H39" s="99"/>
      <c r="I39" s="151"/>
      <c r="J39" s="157"/>
      <c r="K39" s="101"/>
      <c r="V39" s="171"/>
      <c r="W39" s="171"/>
    </row>
    <row r="40" spans="2:23" ht="18.75" customHeight="1" x14ac:dyDescent="0.25">
      <c r="B40" s="98"/>
      <c r="C40" s="151"/>
      <c r="D40" s="151"/>
      <c r="E40" s="99" t="s">
        <v>144</v>
      </c>
      <c r="F40" s="103"/>
      <c r="G40" s="151"/>
      <c r="H40" s="99" t="s">
        <v>142</v>
      </c>
      <c r="I40" s="151"/>
      <c r="J40" s="159">
        <f>($V$25+$V$26)*W40</f>
        <v>504811.45936285582</v>
      </c>
      <c r="K40" s="101"/>
      <c r="V40" s="170">
        <v>0.157</v>
      </c>
      <c r="W40" s="170">
        <f>V40/($V$36+$V$38+$V$40)</f>
        <v>0.314</v>
      </c>
    </row>
    <row r="41" spans="2:23" ht="18.75" customHeight="1" x14ac:dyDescent="0.25">
      <c r="B41" s="98"/>
      <c r="C41" s="151"/>
      <c r="D41" s="151"/>
      <c r="E41" s="151"/>
      <c r="F41" s="151"/>
      <c r="G41" s="151"/>
      <c r="H41" s="151"/>
      <c r="I41" s="151"/>
      <c r="J41" s="157"/>
      <c r="K41" s="101"/>
    </row>
    <row r="42" spans="2:23" ht="18.75" customHeight="1" x14ac:dyDescent="0.25">
      <c r="B42" s="98"/>
      <c r="C42" s="151"/>
      <c r="D42" s="151"/>
      <c r="E42" s="151"/>
      <c r="F42" s="151"/>
      <c r="G42" s="151"/>
      <c r="H42" s="151"/>
      <c r="I42" s="151"/>
      <c r="J42" s="160"/>
      <c r="K42" s="101"/>
    </row>
    <row r="43" spans="2:23" ht="18.75" customHeight="1" x14ac:dyDescent="0.25">
      <c r="B43" s="98"/>
      <c r="C43" s="151"/>
      <c r="D43" s="151"/>
      <c r="E43" s="151" t="s">
        <v>16</v>
      </c>
      <c r="F43" s="151"/>
      <c r="G43" s="151"/>
      <c r="H43" s="151"/>
      <c r="I43" s="151"/>
      <c r="J43" s="159">
        <f>SUM(J34:J40)</f>
        <v>4691551.3918365343</v>
      </c>
      <c r="K43" s="101"/>
    </row>
    <row r="44" spans="2:23" ht="15" customHeight="1" x14ac:dyDescent="0.25">
      <c r="B44" s="98"/>
      <c r="C44" s="99"/>
      <c r="D44" s="99"/>
      <c r="E44" s="99"/>
      <c r="F44" s="99"/>
      <c r="G44" s="99"/>
      <c r="H44" s="99"/>
      <c r="I44" s="99"/>
      <c r="J44" s="100"/>
      <c r="K44" s="101"/>
    </row>
    <row r="45" spans="2:23" ht="9.75" customHeight="1" thickBot="1" x14ac:dyDescent="0.3">
      <c r="B45" s="114"/>
      <c r="C45" s="115"/>
      <c r="D45" s="115"/>
      <c r="E45" s="115"/>
      <c r="F45" s="115"/>
      <c r="G45" s="115"/>
      <c r="H45" s="115"/>
      <c r="I45" s="115"/>
      <c r="J45" s="116"/>
      <c r="K45" s="117"/>
    </row>
  </sheetData>
  <mergeCells count="7">
    <mergeCell ref="U31:V31"/>
    <mergeCell ref="C7:J7"/>
    <mergeCell ref="C8:J8"/>
    <mergeCell ref="G12:H12"/>
    <mergeCell ref="D13:H13"/>
    <mergeCell ref="P21:Q21"/>
    <mergeCell ref="N21:O21"/>
  </mergeCells>
  <pageMargins left="0.75" right="0.75" top="1" bottom="1" header="0.5" footer="0.5"/>
  <pageSetup scale="81" orientation="portrait" r:id="rId1"/>
  <headerFooter alignWithMargins="0">
    <oddFooter>&amp;L&amp;1#&amp;"Calibri"&amp;14&amp;K000000Confidential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2"/>
    <pageSetUpPr fitToPage="1"/>
  </sheetPr>
  <dimension ref="B1:Y51"/>
  <sheetViews>
    <sheetView topLeftCell="A22" zoomScale="70" zoomScaleNormal="70" zoomScaleSheetLayoutView="100" workbookViewId="0">
      <selection activeCell="H36" sqref="H36"/>
    </sheetView>
  </sheetViews>
  <sheetFormatPr defaultColWidth="9.1796875" defaultRowHeight="12.5" x14ac:dyDescent="0.25"/>
  <cols>
    <col min="1" max="1" width="3.81640625" style="92" customWidth="1"/>
    <col min="2" max="2" width="3" style="92" customWidth="1"/>
    <col min="3" max="3" width="11.81640625" style="92" customWidth="1"/>
    <col min="4" max="4" width="8.81640625" style="92" customWidth="1"/>
    <col min="5" max="5" width="16.453125" style="92" customWidth="1"/>
    <col min="6" max="6" width="18.54296875" style="92" customWidth="1"/>
    <col min="7" max="7" width="14.453125" style="92" customWidth="1"/>
    <col min="8" max="9" width="21.453125" style="92" customWidth="1"/>
    <col min="10" max="10" width="21.453125" style="93" customWidth="1"/>
    <col min="11" max="11" width="2.81640625" style="92" customWidth="1"/>
    <col min="12" max="12" width="4.453125" style="92" customWidth="1"/>
    <col min="13" max="13" width="5.26953125" style="92" customWidth="1"/>
    <col min="14" max="14" width="4.1796875" style="92" customWidth="1"/>
    <col min="15" max="15" width="5.1796875" style="92" customWidth="1"/>
    <col min="16" max="16" width="27.7265625" style="92" bestFit="1" customWidth="1"/>
    <col min="17" max="17" width="15.26953125" style="92" customWidth="1"/>
    <col min="18" max="18" width="14.54296875" style="92" customWidth="1"/>
    <col min="19" max="19" width="14.81640625" style="92" customWidth="1"/>
    <col min="20" max="20" width="12.453125" style="92" customWidth="1"/>
    <col min="21" max="21" width="6.1796875" style="92" customWidth="1"/>
    <col min="22" max="24" width="14.54296875" style="92" bestFit="1" customWidth="1"/>
    <col min="25" max="25" width="12.81640625" style="92" bestFit="1" customWidth="1"/>
    <col min="26" max="16384" width="9.1796875" style="92"/>
  </cols>
  <sheetData>
    <row r="1" spans="2:25" ht="13" thickBot="1" x14ac:dyDescent="0.3"/>
    <row r="2" spans="2:25" ht="15" customHeight="1" x14ac:dyDescent="0.25">
      <c r="B2" s="94"/>
      <c r="C2" s="95"/>
      <c r="D2" s="95"/>
      <c r="E2" s="95"/>
      <c r="F2" s="95"/>
      <c r="G2" s="95"/>
      <c r="H2" s="95"/>
      <c r="I2" s="95"/>
      <c r="J2" s="96"/>
      <c r="K2" s="97"/>
    </row>
    <row r="3" spans="2:25" ht="15" customHeight="1" x14ac:dyDescent="0.25">
      <c r="B3" s="98"/>
      <c r="C3" s="99" t="s">
        <v>17</v>
      </c>
      <c r="D3" s="99"/>
      <c r="E3" s="99"/>
      <c r="F3" s="99"/>
      <c r="G3" s="99"/>
      <c r="H3" s="99"/>
      <c r="I3" s="99"/>
      <c r="J3" s="100"/>
      <c r="K3" s="101"/>
      <c r="O3" s="139"/>
      <c r="P3" s="139" t="s">
        <v>61</v>
      </c>
    </row>
    <row r="4" spans="2:25" ht="15" customHeight="1" x14ac:dyDescent="0.25">
      <c r="B4" s="98"/>
      <c r="C4" s="99" t="str">
        <f>DCCR1!C4</f>
        <v>DCCR Summary</v>
      </c>
      <c r="D4" s="99"/>
      <c r="E4" s="99"/>
      <c r="F4" s="99"/>
      <c r="G4" s="99"/>
      <c r="H4" s="99"/>
      <c r="I4" s="99"/>
      <c r="J4" s="100"/>
      <c r="K4" s="101"/>
      <c r="O4" s="182"/>
      <c r="P4" s="286" t="s">
        <v>171</v>
      </c>
      <c r="Q4" s="287"/>
    </row>
    <row r="5" spans="2:25" ht="15.75" customHeight="1" x14ac:dyDescent="0.25">
      <c r="B5" s="98"/>
      <c r="C5" s="99"/>
      <c r="D5" s="99"/>
      <c r="E5" s="99"/>
      <c r="F5" s="99"/>
      <c r="G5" s="99"/>
      <c r="H5" s="99"/>
      <c r="I5" s="99"/>
      <c r="J5" s="100"/>
      <c r="K5" s="101"/>
      <c r="O5" s="182"/>
      <c r="P5" s="288"/>
      <c r="Q5" s="288"/>
    </row>
    <row r="6" spans="2:25" ht="15.75" customHeight="1" x14ac:dyDescent="0.25">
      <c r="B6" s="98"/>
      <c r="C6" s="99"/>
      <c r="D6" s="99"/>
      <c r="E6" s="99"/>
      <c r="F6" s="99"/>
      <c r="G6" s="99"/>
      <c r="H6" s="99"/>
      <c r="I6" s="99"/>
      <c r="J6" s="100"/>
      <c r="K6" s="101"/>
      <c r="O6" s="182"/>
      <c r="P6" s="288"/>
      <c r="Q6" s="288" t="s">
        <v>172</v>
      </c>
    </row>
    <row r="7" spans="2:25" ht="18.75" customHeight="1" x14ac:dyDescent="0.3">
      <c r="B7" s="98"/>
      <c r="C7" s="306" t="s">
        <v>82</v>
      </c>
      <c r="D7" s="306"/>
      <c r="E7" s="306"/>
      <c r="F7" s="306"/>
      <c r="G7" s="306"/>
      <c r="H7" s="306"/>
      <c r="I7" s="306"/>
      <c r="J7" s="306"/>
      <c r="K7" s="101"/>
      <c r="O7" s="182"/>
      <c r="P7" s="288"/>
      <c r="Q7" s="288" t="s">
        <v>173</v>
      </c>
    </row>
    <row r="8" spans="2:25" ht="18.75" customHeight="1" x14ac:dyDescent="0.3">
      <c r="B8" s="98"/>
      <c r="C8" s="307" t="str">
        <f>Summary!C8</f>
        <v>12-Month Period Beginning January 1, 2024</v>
      </c>
      <c r="D8" s="307"/>
      <c r="E8" s="307"/>
      <c r="F8" s="307"/>
      <c r="G8" s="307"/>
      <c r="H8" s="307"/>
      <c r="I8" s="307"/>
      <c r="J8" s="307"/>
      <c r="K8" s="101"/>
      <c r="Q8" s="218"/>
    </row>
    <row r="9" spans="2:25" ht="15" customHeight="1" x14ac:dyDescent="0.25">
      <c r="B9" s="98"/>
      <c r="C9" s="103"/>
      <c r="D9" s="103"/>
      <c r="E9" s="103"/>
      <c r="F9" s="103"/>
      <c r="G9" s="103"/>
      <c r="H9" s="103"/>
      <c r="I9" s="103"/>
      <c r="J9" s="104"/>
      <c r="K9" s="101"/>
      <c r="Q9" s="217"/>
    </row>
    <row r="10" spans="2:25" ht="15" customHeight="1" x14ac:dyDescent="0.25">
      <c r="B10" s="98"/>
      <c r="C10" s="100"/>
      <c r="D10" s="100"/>
      <c r="E10" s="100"/>
      <c r="F10" s="100"/>
      <c r="G10" s="100"/>
      <c r="H10" s="100"/>
      <c r="I10" s="100"/>
      <c r="J10" s="100"/>
      <c r="K10" s="101"/>
      <c r="Q10" s="248" t="s">
        <v>174</v>
      </c>
      <c r="R10" s="248" t="s">
        <v>174</v>
      </c>
      <c r="S10" s="92" t="s">
        <v>134</v>
      </c>
      <c r="T10" s="92" t="s">
        <v>134</v>
      </c>
    </row>
    <row r="11" spans="2:25" ht="15" customHeight="1" x14ac:dyDescent="0.25">
      <c r="B11" s="98"/>
      <c r="C11" s="135" t="s">
        <v>83</v>
      </c>
      <c r="D11" s="103"/>
      <c r="E11" s="100"/>
      <c r="F11" s="104"/>
      <c r="G11" s="100"/>
      <c r="H11" s="100"/>
      <c r="I11" s="104"/>
      <c r="J11" s="103"/>
      <c r="K11" s="101"/>
      <c r="Q11" s="215" t="s">
        <v>89</v>
      </c>
      <c r="R11" s="215" t="s">
        <v>90</v>
      </c>
      <c r="S11" s="215" t="s">
        <v>89</v>
      </c>
      <c r="T11" s="215" t="s">
        <v>90</v>
      </c>
    </row>
    <row r="12" spans="2:25" ht="7.5" customHeight="1" x14ac:dyDescent="0.25">
      <c r="B12" s="98"/>
      <c r="C12" s="103"/>
      <c r="D12" s="99"/>
      <c r="E12" s="100"/>
      <c r="F12" s="100"/>
      <c r="G12" s="308"/>
      <c r="H12" s="308"/>
      <c r="I12" s="100"/>
      <c r="J12" s="100"/>
      <c r="K12" s="101"/>
    </row>
    <row r="13" spans="2:25" s="139" customFormat="1" ht="18" customHeight="1" x14ac:dyDescent="0.25">
      <c r="B13" s="136"/>
      <c r="C13" s="102"/>
      <c r="D13" s="102"/>
      <c r="E13" s="99" t="s">
        <v>91</v>
      </c>
      <c r="F13" s="152"/>
      <c r="G13" s="152"/>
      <c r="H13" s="152"/>
      <c r="I13" s="219">
        <f>Q13+R13+S13+T13</f>
        <v>10918366.098099999</v>
      </c>
      <c r="J13" s="137"/>
      <c r="K13" s="138"/>
      <c r="P13" s="139" t="s">
        <v>139</v>
      </c>
      <c r="Q13" s="273">
        <v>6557399.8099999996</v>
      </c>
      <c r="R13" s="273">
        <v>1344601</v>
      </c>
      <c r="S13" s="273">
        <v>2684565.11</v>
      </c>
      <c r="T13" s="273">
        <v>331800.17810000002</v>
      </c>
      <c r="V13" s="284"/>
      <c r="W13" s="284"/>
      <c r="X13" s="284"/>
      <c r="Y13" s="284"/>
    </row>
    <row r="14" spans="2:25" ht="7.5" customHeight="1" x14ac:dyDescent="0.25">
      <c r="B14" s="98"/>
      <c r="C14" s="102"/>
      <c r="D14" s="103"/>
      <c r="E14" s="103"/>
      <c r="F14" s="103"/>
      <c r="G14" s="103"/>
      <c r="H14" s="103"/>
      <c r="I14" s="164"/>
      <c r="J14" s="104"/>
      <c r="K14" s="101"/>
      <c r="N14" s="139"/>
      <c r="O14" s="139"/>
      <c r="V14" s="90"/>
      <c r="W14" s="90"/>
      <c r="X14" s="90"/>
      <c r="Y14" s="90"/>
    </row>
    <row r="15" spans="2:25" ht="18" customHeight="1" x14ac:dyDescent="0.25">
      <c r="B15" s="98"/>
      <c r="C15" s="99"/>
      <c r="D15" s="103"/>
      <c r="E15" s="99" t="s">
        <v>84</v>
      </c>
      <c r="F15" s="100"/>
      <c r="G15" s="118"/>
      <c r="H15" s="100"/>
      <c r="I15" s="219">
        <f>Q15+R15+S15+T15</f>
        <v>-8403566.602</v>
      </c>
      <c r="J15" s="140"/>
      <c r="K15" s="101"/>
      <c r="N15" s="139"/>
      <c r="O15" s="139"/>
      <c r="P15" s="92" t="s">
        <v>140</v>
      </c>
      <c r="Q15" s="273">
        <v>-5754432.8600000003</v>
      </c>
      <c r="R15" s="273">
        <v>-1187472.95</v>
      </c>
      <c r="S15" s="273">
        <v>-1300895.24</v>
      </c>
      <c r="T15" s="273">
        <v>-160765.55199999997</v>
      </c>
      <c r="V15" s="90"/>
      <c r="W15" s="90"/>
      <c r="X15" s="90"/>
      <c r="Y15" s="90"/>
    </row>
    <row r="16" spans="2:25" ht="7.5" customHeight="1" x14ac:dyDescent="0.25">
      <c r="B16" s="98"/>
      <c r="C16" s="99"/>
      <c r="D16" s="103"/>
      <c r="E16" s="103"/>
      <c r="F16" s="103"/>
      <c r="G16" s="103"/>
      <c r="H16" s="103"/>
      <c r="I16" s="164"/>
      <c r="J16" s="104"/>
      <c r="K16" s="101"/>
      <c r="V16" s="90"/>
      <c r="W16" s="90"/>
      <c r="X16" s="90"/>
      <c r="Y16" s="90"/>
    </row>
    <row r="17" spans="2:25" ht="18" customHeight="1" x14ac:dyDescent="0.25">
      <c r="B17" s="98"/>
      <c r="C17" s="99"/>
      <c r="D17" s="103"/>
      <c r="E17" s="99" t="s">
        <v>85</v>
      </c>
      <c r="F17" s="100"/>
      <c r="G17" s="118"/>
      <c r="H17" s="99"/>
      <c r="I17" s="219">
        <v>0</v>
      </c>
      <c r="J17" s="140"/>
      <c r="K17" s="101"/>
      <c r="Q17" s="265"/>
      <c r="R17" s="265"/>
      <c r="S17" s="265"/>
      <c r="T17" s="265"/>
      <c r="V17" s="90"/>
      <c r="W17" s="90"/>
      <c r="X17" s="90"/>
      <c r="Y17" s="90"/>
    </row>
    <row r="18" spans="2:25" ht="7.5" customHeight="1" x14ac:dyDescent="0.25">
      <c r="B18" s="98"/>
      <c r="C18" s="99"/>
      <c r="D18" s="103"/>
      <c r="E18" s="103"/>
      <c r="F18" s="111"/>
      <c r="G18" s="141"/>
      <c r="H18" s="153"/>
      <c r="I18" s="111"/>
      <c r="J18" s="140"/>
      <c r="K18" s="101"/>
      <c r="V18" s="90"/>
      <c r="W18" s="90"/>
      <c r="X18" s="90"/>
      <c r="Y18" s="90"/>
    </row>
    <row r="19" spans="2:25" ht="18" customHeight="1" x14ac:dyDescent="0.25">
      <c r="B19" s="98"/>
      <c r="C19" s="99"/>
      <c r="D19" s="99"/>
      <c r="E19" s="99" t="s">
        <v>92</v>
      </c>
      <c r="F19" s="111"/>
      <c r="G19" s="141"/>
      <c r="H19" s="99"/>
      <c r="I19" s="111"/>
      <c r="J19" s="219">
        <f>SUM(I13:I17)</f>
        <v>2514799.4960999992</v>
      </c>
      <c r="K19" s="101"/>
      <c r="Q19" s="265"/>
      <c r="R19" s="265"/>
      <c r="S19" s="265"/>
      <c r="T19" s="265"/>
      <c r="V19" s="90"/>
      <c r="W19" s="90"/>
      <c r="X19" s="90"/>
      <c r="Y19" s="90"/>
    </row>
    <row r="20" spans="2:25" ht="7.5" customHeight="1" x14ac:dyDescent="0.25">
      <c r="B20" s="98"/>
      <c r="C20" s="112"/>
      <c r="D20" s="112"/>
      <c r="E20" s="103"/>
      <c r="F20" s="103"/>
      <c r="G20" s="103"/>
      <c r="H20" s="103"/>
      <c r="I20" s="103"/>
      <c r="J20" s="165"/>
      <c r="K20" s="101"/>
      <c r="V20" s="90"/>
      <c r="W20" s="90"/>
      <c r="X20" s="90"/>
      <c r="Y20" s="90"/>
    </row>
    <row r="21" spans="2:25" ht="18" customHeight="1" x14ac:dyDescent="0.25">
      <c r="B21" s="98"/>
      <c r="C21" s="99"/>
      <c r="D21" s="99"/>
      <c r="E21" s="99" t="str">
        <f>"Deferred Tax Balance as of "&amp;start</f>
        <v>Deferred Tax Balance as of January 1, 2024</v>
      </c>
      <c r="F21" s="111"/>
      <c r="G21" s="141"/>
      <c r="H21" s="153"/>
      <c r="I21" s="111"/>
      <c r="J21" s="219">
        <f>Q21+R21+S21+T21</f>
        <v>-914068.67873076932</v>
      </c>
      <c r="K21" s="101"/>
      <c r="P21" s="92" t="s">
        <v>135</v>
      </c>
      <c r="Q21" s="273">
        <v>-325469.96000000002</v>
      </c>
      <c r="R21" s="273">
        <v>-64333.206153846149</v>
      </c>
      <c r="S21" s="273">
        <v>-466597.87</v>
      </c>
      <c r="T21" s="273">
        <v>-57667.642576923077</v>
      </c>
      <c r="V21" s="90"/>
      <c r="W21" s="90"/>
      <c r="X21" s="90"/>
      <c r="Y21" s="90"/>
    </row>
    <row r="22" spans="2:25" ht="7.5" customHeight="1" x14ac:dyDescent="0.25">
      <c r="B22" s="98"/>
      <c r="C22" s="99"/>
      <c r="D22" s="99"/>
      <c r="E22" s="103"/>
      <c r="F22" s="103"/>
      <c r="G22" s="103"/>
      <c r="H22" s="103"/>
      <c r="I22" s="103"/>
      <c r="J22" s="165"/>
      <c r="K22" s="101"/>
    </row>
    <row r="23" spans="2:25" ht="18" customHeight="1" x14ac:dyDescent="0.25">
      <c r="B23" s="98"/>
      <c r="C23" s="99"/>
      <c r="D23" s="99"/>
      <c r="E23" s="99" t="s">
        <v>86</v>
      </c>
      <c r="F23" s="142"/>
      <c r="G23" s="99"/>
      <c r="H23" s="111"/>
      <c r="I23" s="108"/>
      <c r="J23" s="219">
        <v>0</v>
      </c>
      <c r="K23" s="101"/>
      <c r="Q23" s="264"/>
      <c r="R23" s="264"/>
      <c r="S23" s="264"/>
    </row>
    <row r="24" spans="2:25" ht="7.5" customHeight="1" x14ac:dyDescent="0.25">
      <c r="B24" s="98"/>
      <c r="C24" s="99"/>
      <c r="D24" s="99"/>
      <c r="E24" s="103"/>
      <c r="F24" s="103"/>
      <c r="G24" s="103"/>
      <c r="H24" s="103"/>
      <c r="I24" s="103"/>
      <c r="J24" s="165"/>
      <c r="K24" s="101"/>
    </row>
    <row r="25" spans="2:25" ht="18" customHeight="1" x14ac:dyDescent="0.25">
      <c r="B25" s="98"/>
      <c r="C25" s="99"/>
      <c r="D25" s="99"/>
      <c r="E25" s="99" t="s">
        <v>87</v>
      </c>
      <c r="F25" s="142"/>
      <c r="G25" s="153"/>
      <c r="H25" s="111"/>
      <c r="I25" s="108"/>
      <c r="J25" s="219">
        <v>0</v>
      </c>
      <c r="K25" s="101"/>
      <c r="Q25" s="201"/>
      <c r="R25" s="201"/>
      <c r="S25" s="90"/>
    </row>
    <row r="26" spans="2:25" ht="13.5" customHeight="1" x14ac:dyDescent="0.25">
      <c r="B26" s="98"/>
      <c r="C26" s="103"/>
      <c r="D26" s="103"/>
      <c r="E26" s="108"/>
      <c r="F26" s="142"/>
      <c r="G26" s="99"/>
      <c r="H26" s="111"/>
      <c r="I26" s="108"/>
      <c r="J26" s="100"/>
      <c r="K26" s="101"/>
      <c r="Q26" s="290"/>
      <c r="S26" s="90"/>
    </row>
    <row r="27" spans="2:25" ht="13.5" customHeight="1" x14ac:dyDescent="0.25">
      <c r="B27" s="98"/>
      <c r="C27" s="103"/>
      <c r="D27" s="103"/>
      <c r="E27" s="108"/>
      <c r="F27" s="142"/>
      <c r="G27" s="153"/>
      <c r="H27" s="111"/>
      <c r="I27" s="108"/>
      <c r="J27" s="154"/>
      <c r="K27" s="101"/>
      <c r="Q27" s="290"/>
      <c r="S27" s="90"/>
    </row>
    <row r="28" spans="2:25" ht="18" customHeight="1" x14ac:dyDescent="0.25">
      <c r="B28" s="98"/>
      <c r="C28" s="103"/>
      <c r="D28" s="103"/>
      <c r="E28" s="99" t="s">
        <v>16</v>
      </c>
      <c r="F28" s="142"/>
      <c r="G28" s="99"/>
      <c r="H28" s="99"/>
      <c r="I28" s="100"/>
      <c r="J28" s="148">
        <f>SUM(J19:J25)</f>
        <v>1600730.8173692299</v>
      </c>
      <c r="K28" s="101"/>
      <c r="M28" s="90"/>
      <c r="Q28" s="290"/>
      <c r="S28" s="290"/>
    </row>
    <row r="29" spans="2:25" ht="16.5" customHeight="1" x14ac:dyDescent="0.25">
      <c r="B29" s="98"/>
      <c r="C29" s="99"/>
      <c r="D29" s="99"/>
      <c r="E29" s="108"/>
      <c r="F29" s="142"/>
      <c r="G29" s="99"/>
      <c r="H29" s="111"/>
      <c r="I29" s="108"/>
      <c r="J29" s="100"/>
      <c r="K29" s="101"/>
      <c r="Q29" s="90"/>
    </row>
    <row r="30" spans="2:25" ht="21.75" customHeight="1" x14ac:dyDescent="0.25">
      <c r="B30" s="98"/>
      <c r="C30" s="103"/>
      <c r="D30" s="103"/>
      <c r="E30" s="103"/>
      <c r="F30" s="103"/>
      <c r="G30" s="103"/>
      <c r="H30" s="103"/>
      <c r="I30" s="103"/>
      <c r="J30" s="104"/>
      <c r="K30" s="101"/>
      <c r="Q30" s="167"/>
      <c r="R30" s="167"/>
      <c r="S30" s="167"/>
      <c r="T30" s="167"/>
    </row>
    <row r="31" spans="2:25" ht="15" customHeight="1" x14ac:dyDescent="0.25">
      <c r="B31" s="98"/>
      <c r="C31" s="103"/>
      <c r="D31" s="103"/>
      <c r="E31" s="103"/>
      <c r="F31" s="103"/>
      <c r="G31" s="103"/>
      <c r="H31" s="103"/>
      <c r="I31" s="103"/>
      <c r="J31" s="104"/>
      <c r="K31" s="101"/>
      <c r="Q31" s="167"/>
      <c r="R31" s="167"/>
      <c r="S31" s="167"/>
    </row>
    <row r="32" spans="2:25" ht="19.5" customHeight="1" x14ac:dyDescent="0.25">
      <c r="B32" s="98"/>
      <c r="C32" s="155"/>
      <c r="D32" s="155"/>
      <c r="E32" s="155"/>
      <c r="F32" s="155"/>
      <c r="G32" s="155"/>
      <c r="H32" s="155"/>
      <c r="I32" s="155"/>
      <c r="J32" s="147"/>
      <c r="K32" s="101"/>
      <c r="Q32" s="167"/>
      <c r="R32" s="167"/>
      <c r="S32" s="167"/>
      <c r="T32" s="167"/>
    </row>
    <row r="33" spans="2:24" ht="14.25" customHeight="1" x14ac:dyDescent="0.25">
      <c r="B33" s="98"/>
      <c r="C33" s="99"/>
      <c r="D33" s="99"/>
      <c r="E33" s="99"/>
      <c r="F33" s="99"/>
      <c r="G33" s="99"/>
      <c r="H33" s="99"/>
      <c r="I33" s="99"/>
      <c r="J33" s="100"/>
      <c r="K33" s="101"/>
    </row>
    <row r="34" spans="2:24" ht="18" customHeight="1" x14ac:dyDescent="0.3">
      <c r="B34" s="98"/>
      <c r="C34" s="149" t="s">
        <v>88</v>
      </c>
      <c r="D34" s="103"/>
      <c r="E34" s="103"/>
      <c r="F34" s="103"/>
      <c r="G34" s="103"/>
      <c r="H34" s="103"/>
      <c r="I34" s="100"/>
      <c r="J34" s="133"/>
      <c r="K34" s="101"/>
      <c r="Q34" s="92" t="s">
        <v>136</v>
      </c>
      <c r="R34" s="92" t="s">
        <v>137</v>
      </c>
      <c r="S34" s="92" t="s">
        <v>138</v>
      </c>
    </row>
    <row r="35" spans="2:24" x14ac:dyDescent="0.25">
      <c r="B35" s="98"/>
      <c r="C35" s="150"/>
      <c r="D35" s="150"/>
      <c r="E35" s="99"/>
      <c r="F35" s="103"/>
      <c r="G35" s="102"/>
      <c r="H35" s="183" t="s">
        <v>124</v>
      </c>
      <c r="I35" s="183" t="s">
        <v>125</v>
      </c>
      <c r="J35" s="183" t="s">
        <v>127</v>
      </c>
      <c r="K35" s="101"/>
      <c r="O35" s="248" t="s">
        <v>175</v>
      </c>
      <c r="Q35" s="92" t="s">
        <v>124</v>
      </c>
      <c r="R35" s="92" t="s">
        <v>131</v>
      </c>
      <c r="S35" s="92" t="s">
        <v>130</v>
      </c>
    </row>
    <row r="36" spans="2:24" ht="18" customHeight="1" x14ac:dyDescent="0.25">
      <c r="B36" s="98"/>
      <c r="C36" s="119"/>
      <c r="D36" s="289" t="s">
        <v>176</v>
      </c>
      <c r="E36" s="157"/>
      <c r="F36" s="157"/>
      <c r="G36" s="102" t="s">
        <v>38</v>
      </c>
      <c r="H36" s="184">
        <f t="shared" ref="H36:J37" si="0">Q36</f>
        <v>2596082.7200000002</v>
      </c>
      <c r="I36" s="184">
        <f t="shared" si="0"/>
        <v>112408.05</v>
      </c>
      <c r="J36" s="184">
        <f t="shared" si="0"/>
        <v>0</v>
      </c>
      <c r="K36" s="101"/>
      <c r="P36" s="215" t="s">
        <v>89</v>
      </c>
      <c r="Q36" s="279">
        <v>2596082.7200000002</v>
      </c>
      <c r="R36" s="279">
        <v>112408.05</v>
      </c>
      <c r="S36" s="279">
        <v>0</v>
      </c>
      <c r="U36" s="90"/>
      <c r="V36" s="90"/>
      <c r="W36" s="90"/>
      <c r="X36" s="90"/>
    </row>
    <row r="37" spans="2:24" ht="18" customHeight="1" x14ac:dyDescent="0.25">
      <c r="B37" s="98"/>
      <c r="C37" s="119"/>
      <c r="D37" s="157"/>
      <c r="E37" s="157"/>
      <c r="F37" s="157"/>
      <c r="G37" s="102" t="s">
        <v>41</v>
      </c>
      <c r="H37" s="185">
        <f t="shared" si="0"/>
        <v>1577229.643741691</v>
      </c>
      <c r="I37" s="185">
        <f t="shared" si="0"/>
        <v>21996.55</v>
      </c>
      <c r="J37" s="185">
        <f t="shared" si="0"/>
        <v>2.8720000016596173E-3</v>
      </c>
      <c r="K37" s="101"/>
      <c r="P37" s="215" t="s">
        <v>90</v>
      </c>
      <c r="Q37" s="279">
        <v>1577229.643741691</v>
      </c>
      <c r="R37" s="279">
        <v>21996.55</v>
      </c>
      <c r="S37" s="279">
        <v>2.8720000016596173E-3</v>
      </c>
      <c r="U37" s="90"/>
      <c r="V37" s="90"/>
      <c r="W37" s="90"/>
      <c r="X37" s="90"/>
    </row>
    <row r="38" spans="2:24" ht="18" customHeight="1" x14ac:dyDescent="0.25">
      <c r="B38" s="98"/>
      <c r="C38" s="119"/>
      <c r="D38" s="157"/>
      <c r="E38" s="157"/>
      <c r="F38" s="157"/>
      <c r="G38" s="102" t="s">
        <v>16</v>
      </c>
      <c r="H38" s="184">
        <f>H36+H37</f>
        <v>4173312.3637416912</v>
      </c>
      <c r="I38" s="184">
        <f>I36+I37</f>
        <v>134404.6</v>
      </c>
      <c r="J38" s="184">
        <f>J36+J37</f>
        <v>2.8720000016596173E-3</v>
      </c>
      <c r="K38" s="101"/>
      <c r="Q38" s="217"/>
      <c r="R38" s="217"/>
      <c r="S38" s="217"/>
      <c r="V38" s="90"/>
      <c r="W38" s="90"/>
      <c r="X38" s="90"/>
    </row>
    <row r="39" spans="2:24" ht="18" customHeight="1" x14ac:dyDescent="0.25">
      <c r="B39" s="98"/>
      <c r="C39" s="156"/>
      <c r="D39" s="103"/>
      <c r="E39" s="164"/>
      <c r="F39" s="119"/>
      <c r="G39" s="119"/>
      <c r="H39" s="214"/>
      <c r="I39" s="152"/>
      <c r="J39" s="186"/>
      <c r="K39" s="101"/>
      <c r="V39" s="90"/>
      <c r="W39" s="90"/>
      <c r="X39" s="90"/>
    </row>
    <row r="40" spans="2:24" ht="18" customHeight="1" x14ac:dyDescent="0.25">
      <c r="B40" s="98"/>
      <c r="C40" s="151"/>
      <c r="D40" s="150"/>
      <c r="E40" s="99"/>
      <c r="F40" s="103"/>
      <c r="G40" s="214"/>
      <c r="H40" s="183"/>
      <c r="I40" s="183"/>
      <c r="J40" s="183"/>
      <c r="K40" s="101"/>
      <c r="Q40" s="217"/>
      <c r="R40" s="217"/>
      <c r="S40" s="217"/>
      <c r="V40" s="90"/>
      <c r="W40" s="90"/>
      <c r="X40" s="90"/>
    </row>
    <row r="41" spans="2:24" ht="18" customHeight="1" x14ac:dyDescent="0.25">
      <c r="B41" s="98"/>
      <c r="C41" s="151"/>
      <c r="D41" s="150"/>
      <c r="E41" s="99"/>
      <c r="F41" s="103"/>
      <c r="G41" s="214"/>
      <c r="H41" s="183" t="s">
        <v>124</v>
      </c>
      <c r="I41" s="183" t="s">
        <v>125</v>
      </c>
      <c r="J41" s="183" t="s">
        <v>127</v>
      </c>
      <c r="K41" s="101"/>
      <c r="O41" s="92" t="s">
        <v>134</v>
      </c>
      <c r="Q41" s="92" t="s">
        <v>124</v>
      </c>
      <c r="R41" s="92" t="s">
        <v>131</v>
      </c>
      <c r="S41" s="92" t="s">
        <v>130</v>
      </c>
      <c r="V41" s="90"/>
      <c r="W41" s="90"/>
      <c r="X41" s="90"/>
    </row>
    <row r="42" spans="2:24" ht="18" customHeight="1" x14ac:dyDescent="0.25">
      <c r="B42" s="98"/>
      <c r="C42" s="151"/>
      <c r="D42" s="253" t="s">
        <v>154</v>
      </c>
      <c r="E42" s="157"/>
      <c r="F42" s="157"/>
      <c r="G42" s="214" t="s">
        <v>38</v>
      </c>
      <c r="H42" s="184">
        <f t="shared" ref="H42:J43" si="1">Q42</f>
        <v>0</v>
      </c>
      <c r="I42" s="184">
        <f t="shared" si="1"/>
        <v>183892.71</v>
      </c>
      <c r="J42" s="184">
        <f t="shared" si="1"/>
        <v>27933.97</v>
      </c>
      <c r="K42" s="101"/>
      <c r="P42" s="215" t="s">
        <v>89</v>
      </c>
      <c r="Q42" s="279">
        <v>0</v>
      </c>
      <c r="R42" s="279">
        <v>183892.71</v>
      </c>
      <c r="S42" s="279">
        <v>27933.97</v>
      </c>
      <c r="U42" s="90"/>
      <c r="V42" s="90"/>
      <c r="W42" s="90"/>
      <c r="X42" s="90"/>
    </row>
    <row r="43" spans="2:24" ht="18" customHeight="1" x14ac:dyDescent="0.25">
      <c r="B43" s="98"/>
      <c r="C43" s="151"/>
      <c r="D43" s="157"/>
      <c r="E43" s="157"/>
      <c r="F43" s="157"/>
      <c r="G43" s="214" t="s">
        <v>41</v>
      </c>
      <c r="H43" s="185">
        <f t="shared" si="1"/>
        <v>0</v>
      </c>
      <c r="I43" s="185">
        <f t="shared" si="1"/>
        <v>22728.3122</v>
      </c>
      <c r="J43" s="185">
        <f t="shared" si="1"/>
        <v>3452.8555605060005</v>
      </c>
      <c r="K43" s="101"/>
      <c r="P43" s="215" t="s">
        <v>90</v>
      </c>
      <c r="Q43" s="279">
        <v>0</v>
      </c>
      <c r="R43" s="279">
        <v>22728.3122</v>
      </c>
      <c r="S43" s="279">
        <v>3452.8555605060005</v>
      </c>
      <c r="U43" s="90"/>
      <c r="V43" s="90"/>
      <c r="W43" s="90"/>
      <c r="X43" s="90"/>
    </row>
    <row r="44" spans="2:24" ht="18" customHeight="1" x14ac:dyDescent="0.25">
      <c r="B44" s="98"/>
      <c r="C44" s="151"/>
      <c r="D44" s="157"/>
      <c r="E44" s="157"/>
      <c r="F44" s="157"/>
      <c r="G44" s="214" t="s">
        <v>16</v>
      </c>
      <c r="H44" s="184">
        <f>H42+H43</f>
        <v>0</v>
      </c>
      <c r="I44" s="184">
        <f>I42+I43</f>
        <v>206621.02220000001</v>
      </c>
      <c r="J44" s="184">
        <f>J42+J43</f>
        <v>31386.825560506</v>
      </c>
      <c r="K44" s="101"/>
    </row>
    <row r="45" spans="2:24" ht="18" customHeight="1" x14ac:dyDescent="0.25">
      <c r="B45" s="98"/>
      <c r="C45" s="103"/>
      <c r="D45" s="164"/>
      <c r="E45" s="164"/>
      <c r="F45" s="164"/>
      <c r="G45" s="164"/>
      <c r="H45" s="164"/>
      <c r="I45" s="164"/>
      <c r="J45" s="165"/>
      <c r="K45" s="101"/>
    </row>
    <row r="46" spans="2:24" ht="18" customHeight="1" x14ac:dyDescent="0.25">
      <c r="B46" s="98"/>
      <c r="C46" s="151"/>
      <c r="D46" s="157"/>
      <c r="E46" s="157"/>
      <c r="F46" s="157"/>
      <c r="G46" s="157"/>
      <c r="H46" s="187"/>
      <c r="I46" s="188"/>
      <c r="J46" s="189" t="s">
        <v>97</v>
      </c>
      <c r="K46" s="101"/>
    </row>
    <row r="47" spans="2:24" ht="18" customHeight="1" x14ac:dyDescent="0.25">
      <c r="B47" s="98"/>
      <c r="C47" s="151"/>
      <c r="D47" s="157"/>
      <c r="E47" s="157"/>
      <c r="F47" s="157"/>
      <c r="G47" s="157"/>
      <c r="H47" s="214" t="s">
        <v>38</v>
      </c>
      <c r="I47" s="188"/>
      <c r="J47" s="190">
        <f>H36+I36+J36+H42+I42+J42</f>
        <v>2920317.45</v>
      </c>
      <c r="K47" s="101"/>
    </row>
    <row r="48" spans="2:24" ht="18" customHeight="1" x14ac:dyDescent="0.25">
      <c r="B48" s="98"/>
      <c r="C48" s="151"/>
      <c r="D48" s="157"/>
      <c r="E48" s="157"/>
      <c r="F48" s="157"/>
      <c r="G48" s="157"/>
      <c r="H48" s="214" t="s">
        <v>41</v>
      </c>
      <c r="I48" s="188"/>
      <c r="J48" s="191">
        <f>H37+I37+J37+H43+I43+J43</f>
        <v>1625407.3643741971</v>
      </c>
      <c r="K48" s="101"/>
    </row>
    <row r="49" spans="2:11" ht="18" customHeight="1" x14ac:dyDescent="0.25">
      <c r="B49" s="98"/>
      <c r="C49" s="151"/>
      <c r="D49" s="103" t="s">
        <v>97</v>
      </c>
      <c r="E49" s="157"/>
      <c r="F49" s="103"/>
      <c r="G49" s="103"/>
      <c r="H49" s="214" t="s">
        <v>16</v>
      </c>
      <c r="I49" s="188"/>
      <c r="J49" s="192">
        <f>J47+J48</f>
        <v>4545724.8143741973</v>
      </c>
      <c r="K49" s="101"/>
    </row>
    <row r="50" spans="2:11" ht="11.25" customHeight="1" x14ac:dyDescent="0.25">
      <c r="B50" s="98"/>
      <c r="C50" s="99"/>
      <c r="D50" s="99"/>
      <c r="E50" s="99"/>
      <c r="F50" s="99"/>
      <c r="G50" s="99"/>
      <c r="H50" s="99"/>
      <c r="I50" s="99"/>
      <c r="J50" s="100"/>
      <c r="K50" s="101"/>
    </row>
    <row r="51" spans="2:11" ht="11.25" customHeight="1" thickBot="1" x14ac:dyDescent="0.3">
      <c r="B51" s="114"/>
      <c r="C51" s="115"/>
      <c r="D51" s="115"/>
      <c r="E51" s="115"/>
      <c r="F51" s="115"/>
      <c r="G51" s="115"/>
      <c r="H51" s="115"/>
      <c r="I51" s="115"/>
      <c r="J51" s="116"/>
      <c r="K51" s="117"/>
    </row>
  </sheetData>
  <mergeCells count="3">
    <mergeCell ref="C7:J7"/>
    <mergeCell ref="C8:J8"/>
    <mergeCell ref="G12:H12"/>
  </mergeCells>
  <pageMargins left="0.75" right="0.75" top="1" bottom="1" header="0.5" footer="0.5"/>
  <pageSetup scale="67" orientation="portrait" r:id="rId1"/>
  <headerFooter alignWithMargins="0">
    <oddFooter>&amp;L&amp;1#&amp;"Calibri"&amp;14&amp;K000000Confidential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2"/>
    <pageSetUpPr fitToPage="1"/>
  </sheetPr>
  <dimension ref="B1:L51"/>
  <sheetViews>
    <sheetView topLeftCell="A4" zoomScaleNormal="100" zoomScaleSheetLayoutView="100" workbookViewId="0">
      <selection activeCell="C5" sqref="C5"/>
    </sheetView>
  </sheetViews>
  <sheetFormatPr defaultColWidth="9.1796875" defaultRowHeight="12.5" x14ac:dyDescent="0.25"/>
  <cols>
    <col min="1" max="1" width="3.81640625" style="92" customWidth="1"/>
    <col min="2" max="2" width="3" style="92" customWidth="1"/>
    <col min="3" max="3" width="30.26953125" style="92" customWidth="1"/>
    <col min="4" max="4" width="2.81640625" style="92" customWidth="1"/>
    <col min="5" max="5" width="15.7265625" style="92" customWidth="1"/>
    <col min="6" max="6" width="3.1796875" style="92" customWidth="1"/>
    <col min="7" max="7" width="15.7265625" style="92" customWidth="1"/>
    <col min="8" max="8" width="4" style="92" customWidth="1"/>
    <col min="9" max="9" width="15.26953125" style="92" customWidth="1"/>
    <col min="10" max="10" width="2.7265625" style="92" customWidth="1"/>
    <col min="11" max="11" width="20.453125" style="92" customWidth="1"/>
    <col min="12" max="12" width="2.81640625" style="92" customWidth="1"/>
    <col min="13" max="16384" width="9.1796875" style="92"/>
  </cols>
  <sheetData>
    <row r="1" spans="2:12" ht="13" thickBot="1" x14ac:dyDescent="0.3"/>
    <row r="2" spans="2:12" ht="15" customHeight="1" x14ac:dyDescent="0.25">
      <c r="B2" s="94"/>
      <c r="C2" s="95"/>
      <c r="D2" s="95"/>
      <c r="E2" s="95"/>
      <c r="F2" s="95"/>
      <c r="G2" s="95"/>
      <c r="H2" s="95"/>
      <c r="I2" s="95"/>
      <c r="J2" s="95"/>
      <c r="K2" s="95"/>
      <c r="L2" s="97"/>
    </row>
    <row r="3" spans="2:12" ht="15" customHeight="1" x14ac:dyDescent="0.25">
      <c r="B3" s="98"/>
      <c r="C3" s="99" t="s">
        <v>17</v>
      </c>
      <c r="D3" s="99"/>
      <c r="E3" s="99"/>
      <c r="F3" s="99"/>
      <c r="G3" s="99"/>
      <c r="H3" s="99"/>
      <c r="I3" s="99"/>
      <c r="J3" s="99"/>
      <c r="K3" s="99"/>
      <c r="L3" s="101"/>
    </row>
    <row r="4" spans="2:12" ht="15" customHeight="1" x14ac:dyDescent="0.25">
      <c r="B4" s="98"/>
      <c r="C4" s="99" t="str">
        <f>DCCR1!C4</f>
        <v>DCCR Summary</v>
      </c>
      <c r="D4" s="99"/>
      <c r="E4" s="99"/>
      <c r="F4" s="99"/>
      <c r="G4" s="99"/>
      <c r="H4" s="99"/>
      <c r="I4" s="99"/>
      <c r="J4" s="99"/>
      <c r="K4" s="99"/>
      <c r="L4" s="101"/>
    </row>
    <row r="5" spans="2:12" ht="20.25" customHeight="1" x14ac:dyDescent="0.25">
      <c r="B5" s="98"/>
      <c r="C5" s="99"/>
      <c r="D5" s="99"/>
      <c r="E5" s="99"/>
      <c r="F5" s="99"/>
      <c r="G5" s="99"/>
      <c r="H5" s="99"/>
      <c r="I5" s="99"/>
      <c r="J5" s="99"/>
      <c r="K5" s="99"/>
      <c r="L5" s="101"/>
    </row>
    <row r="6" spans="2:12" ht="20.25" customHeight="1" x14ac:dyDescent="0.25">
      <c r="B6" s="98"/>
      <c r="C6" s="99"/>
      <c r="D6" s="99"/>
      <c r="E6" s="99"/>
      <c r="F6" s="99"/>
      <c r="G6" s="99"/>
      <c r="H6" s="99"/>
      <c r="I6" s="99"/>
      <c r="J6" s="99"/>
      <c r="K6" s="99"/>
      <c r="L6" s="101"/>
    </row>
    <row r="7" spans="2:12" ht="18.75" customHeight="1" x14ac:dyDescent="0.3">
      <c r="B7" s="98"/>
      <c r="C7" s="306" t="s">
        <v>119</v>
      </c>
      <c r="D7" s="306"/>
      <c r="E7" s="306"/>
      <c r="F7" s="306"/>
      <c r="G7" s="306"/>
      <c r="H7" s="306"/>
      <c r="I7" s="306"/>
      <c r="J7" s="306"/>
      <c r="K7" s="306"/>
      <c r="L7" s="101"/>
    </row>
    <row r="8" spans="2:12" ht="18.75" customHeight="1" x14ac:dyDescent="0.3">
      <c r="B8" s="98"/>
      <c r="C8" s="307" t="str">
        <f>Summary!C8</f>
        <v>12-Month Period Beginning January 1, 2024</v>
      </c>
      <c r="D8" s="307"/>
      <c r="E8" s="307"/>
      <c r="F8" s="307"/>
      <c r="G8" s="307"/>
      <c r="H8" s="307"/>
      <c r="I8" s="307"/>
      <c r="J8" s="307"/>
      <c r="K8" s="307"/>
      <c r="L8" s="101"/>
    </row>
    <row r="9" spans="2:12" ht="26.25" customHeight="1" x14ac:dyDescent="0.3">
      <c r="B9" s="98"/>
      <c r="C9" s="306"/>
      <c r="D9" s="306"/>
      <c r="E9" s="306"/>
      <c r="F9" s="306"/>
      <c r="G9" s="306"/>
      <c r="H9" s="306"/>
      <c r="I9" s="306"/>
      <c r="J9" s="306"/>
      <c r="K9" s="306"/>
      <c r="L9" s="101"/>
    </row>
    <row r="10" spans="2:12" ht="15" customHeight="1" x14ac:dyDescent="0.25">
      <c r="B10" s="98"/>
      <c r="C10" s="103"/>
      <c r="D10" s="100"/>
      <c r="E10" s="100"/>
      <c r="F10" s="100"/>
      <c r="G10" s="100"/>
      <c r="H10" s="100"/>
      <c r="I10" s="100"/>
      <c r="J10" s="100"/>
      <c r="K10" s="100"/>
      <c r="L10" s="101"/>
    </row>
    <row r="11" spans="2:12" ht="15" customHeight="1" x14ac:dyDescent="0.25">
      <c r="B11" s="98"/>
      <c r="C11" s="118" t="s">
        <v>37</v>
      </c>
      <c r="D11" s="119"/>
      <c r="E11" s="5" t="s">
        <v>38</v>
      </c>
      <c r="F11" s="37"/>
      <c r="G11" s="5" t="s">
        <v>40</v>
      </c>
      <c r="H11" s="35"/>
      <c r="I11" s="49" t="s">
        <v>55</v>
      </c>
      <c r="J11" s="37"/>
      <c r="K11" s="17"/>
      <c r="L11" s="101"/>
    </row>
    <row r="12" spans="2:12" ht="15" customHeight="1" x14ac:dyDescent="0.25">
      <c r="B12" s="98"/>
      <c r="C12" s="120" t="s">
        <v>18</v>
      </c>
      <c r="D12" s="121"/>
      <c r="E12" s="5" t="s">
        <v>39</v>
      </c>
      <c r="F12" s="35"/>
      <c r="G12" s="5" t="s">
        <v>39</v>
      </c>
      <c r="H12" s="35"/>
      <c r="I12" s="5" t="s">
        <v>39</v>
      </c>
      <c r="J12" s="35"/>
      <c r="K12" s="5" t="s">
        <v>56</v>
      </c>
      <c r="L12" s="101"/>
    </row>
    <row r="13" spans="2:12" ht="18" customHeight="1" x14ac:dyDescent="0.25">
      <c r="B13" s="98"/>
      <c r="C13" s="102"/>
      <c r="D13" s="121"/>
      <c r="E13" s="49" t="s">
        <v>107</v>
      </c>
      <c r="F13" s="50"/>
      <c r="G13" s="49" t="s">
        <v>132</v>
      </c>
      <c r="H13" s="50"/>
      <c r="I13" s="252" t="s">
        <v>105</v>
      </c>
      <c r="J13" s="50"/>
      <c r="K13" s="49" t="s">
        <v>142</v>
      </c>
      <c r="L13" s="101"/>
    </row>
    <row r="14" spans="2:12" ht="7.5" customHeight="1" x14ac:dyDescent="0.25">
      <c r="B14" s="98"/>
      <c r="C14" s="105"/>
      <c r="D14" s="122"/>
      <c r="E14" s="107"/>
      <c r="F14" s="107"/>
      <c r="G14" s="107"/>
      <c r="H14" s="107"/>
      <c r="I14" s="107"/>
      <c r="J14" s="107"/>
      <c r="K14" s="107"/>
      <c r="L14" s="101"/>
    </row>
    <row r="15" spans="2:12" ht="13.5" customHeight="1" x14ac:dyDescent="0.25">
      <c r="B15" s="98"/>
      <c r="C15" s="121"/>
      <c r="D15" s="121"/>
      <c r="E15" s="121"/>
      <c r="F15" s="121"/>
      <c r="G15" s="121"/>
      <c r="H15" s="121"/>
      <c r="I15" s="121"/>
      <c r="J15" s="121"/>
      <c r="K15" s="121"/>
      <c r="L15" s="101"/>
    </row>
    <row r="16" spans="2:12" ht="13.5" customHeight="1" x14ac:dyDescent="0.25">
      <c r="B16" s="98"/>
      <c r="C16" s="51">
        <f>Variables!A5</f>
        <v>45292</v>
      </c>
      <c r="D16" s="119"/>
      <c r="E16" s="232">
        <f>'DCR3'!E16</f>
        <v>378075250</v>
      </c>
      <c r="F16" s="233"/>
      <c r="G16" s="232">
        <f>'DCR3'!G16</f>
        <v>96175242</v>
      </c>
      <c r="H16" s="234"/>
      <c r="I16" s="232">
        <f>'DCR3'!I16</f>
        <v>115130400</v>
      </c>
      <c r="J16" s="234"/>
      <c r="K16" s="232">
        <f>'DCR3'!K16</f>
        <v>184578272</v>
      </c>
      <c r="L16" s="101"/>
    </row>
    <row r="17" spans="2:12" ht="13.5" customHeight="1" x14ac:dyDescent="0.25">
      <c r="B17" s="98"/>
      <c r="C17" s="1"/>
      <c r="D17" s="121"/>
      <c r="E17" s="235"/>
      <c r="F17" s="233"/>
      <c r="G17" s="235"/>
      <c r="H17" s="234"/>
      <c r="I17" s="235"/>
      <c r="J17" s="234"/>
      <c r="K17" s="235"/>
      <c r="L17" s="101"/>
    </row>
    <row r="18" spans="2:12" ht="13.5" customHeight="1" x14ac:dyDescent="0.25">
      <c r="B18" s="98"/>
      <c r="C18" s="51">
        <f>C16+31</f>
        <v>45323</v>
      </c>
      <c r="D18" s="103"/>
      <c r="E18" s="232">
        <f>'DCR3'!E18</f>
        <v>355727397</v>
      </c>
      <c r="F18" s="233"/>
      <c r="G18" s="232">
        <f>'DCR3'!G18</f>
        <v>95432330</v>
      </c>
      <c r="H18" s="234"/>
      <c r="I18" s="232">
        <f>'DCR3'!I18</f>
        <v>116109003</v>
      </c>
      <c r="J18" s="234"/>
      <c r="K18" s="232">
        <f>'DCR3'!K18</f>
        <v>176128693</v>
      </c>
      <c r="L18" s="101"/>
    </row>
    <row r="19" spans="2:12" ht="13.5" customHeight="1" x14ac:dyDescent="0.25">
      <c r="B19" s="98"/>
      <c r="C19" s="1"/>
      <c r="D19" s="121"/>
      <c r="E19" s="235"/>
      <c r="F19" s="233"/>
      <c r="G19" s="235"/>
      <c r="H19" s="234"/>
      <c r="I19" s="235"/>
      <c r="J19" s="234"/>
      <c r="K19" s="235"/>
      <c r="L19" s="101"/>
    </row>
    <row r="20" spans="2:12" ht="13.5" customHeight="1" x14ac:dyDescent="0.25">
      <c r="B20" s="98"/>
      <c r="C20" s="51">
        <f>C18+31</f>
        <v>45354</v>
      </c>
      <c r="D20" s="103"/>
      <c r="E20" s="232">
        <f>'DCR3'!E20</f>
        <v>298829758</v>
      </c>
      <c r="F20" s="233"/>
      <c r="G20" s="232">
        <f>'DCR3'!G20</f>
        <v>86575224</v>
      </c>
      <c r="H20" s="234"/>
      <c r="I20" s="232">
        <f>'DCR3'!I20</f>
        <v>110195265</v>
      </c>
      <c r="J20" s="234"/>
      <c r="K20" s="232">
        <f>'DCR3'!K20</f>
        <v>171052459</v>
      </c>
      <c r="L20" s="101"/>
    </row>
    <row r="21" spans="2:12" ht="13.5" customHeight="1" x14ac:dyDescent="0.25">
      <c r="B21" s="98"/>
      <c r="C21" s="1"/>
      <c r="D21" s="121"/>
      <c r="E21" s="235"/>
      <c r="F21" s="233"/>
      <c r="G21" s="235"/>
      <c r="H21" s="234"/>
      <c r="I21" s="235"/>
      <c r="J21" s="234"/>
      <c r="K21" s="235"/>
      <c r="L21" s="101"/>
    </row>
    <row r="22" spans="2:12" ht="13.5" customHeight="1" x14ac:dyDescent="0.25">
      <c r="B22" s="98"/>
      <c r="C22" s="51">
        <f>C20+31</f>
        <v>45385</v>
      </c>
      <c r="D22" s="103"/>
      <c r="E22" s="232">
        <f>'DCR3'!E22</f>
        <v>262842489</v>
      </c>
      <c r="F22" s="233"/>
      <c r="G22" s="232">
        <f>'DCR3'!G22</f>
        <v>86955217</v>
      </c>
      <c r="H22" s="234"/>
      <c r="I22" s="232">
        <f>'DCR3'!I22</f>
        <v>108882182</v>
      </c>
      <c r="J22" s="234"/>
      <c r="K22" s="232">
        <f>'DCR3'!K22</f>
        <v>183357380</v>
      </c>
      <c r="L22" s="101"/>
    </row>
    <row r="23" spans="2:12" ht="13.5" customHeight="1" x14ac:dyDescent="0.25">
      <c r="B23" s="98"/>
      <c r="C23" s="1"/>
      <c r="D23" s="121"/>
      <c r="E23" s="235"/>
      <c r="F23" s="236"/>
      <c r="G23" s="235"/>
      <c r="H23" s="237"/>
      <c r="I23" s="235"/>
      <c r="J23" s="237"/>
      <c r="K23" s="235"/>
      <c r="L23" s="101"/>
    </row>
    <row r="24" spans="2:12" ht="13.5" customHeight="1" x14ac:dyDescent="0.25">
      <c r="B24" s="98"/>
      <c r="C24" s="51">
        <f>C22+31</f>
        <v>45416</v>
      </c>
      <c r="D24" s="121"/>
      <c r="E24" s="232">
        <f>'DCR3'!E24</f>
        <v>258668600</v>
      </c>
      <c r="F24" s="233"/>
      <c r="G24" s="232">
        <f>'DCR3'!G24</f>
        <v>87910148</v>
      </c>
      <c r="H24" s="234"/>
      <c r="I24" s="232">
        <f>'DCR3'!I24</f>
        <v>115401461</v>
      </c>
      <c r="J24" s="234"/>
      <c r="K24" s="232">
        <f>'DCR3'!K24</f>
        <v>176568768</v>
      </c>
      <c r="L24" s="101"/>
    </row>
    <row r="25" spans="2:12" ht="13.5" customHeight="1" x14ac:dyDescent="0.25">
      <c r="B25" s="98"/>
      <c r="C25" s="1"/>
      <c r="D25" s="119"/>
      <c r="E25" s="235"/>
      <c r="F25" s="236"/>
      <c r="G25" s="235"/>
      <c r="H25" s="235"/>
      <c r="I25" s="235"/>
      <c r="J25" s="235"/>
      <c r="K25" s="235"/>
      <c r="L25" s="101"/>
    </row>
    <row r="26" spans="2:12" ht="13.5" customHeight="1" x14ac:dyDescent="0.25">
      <c r="B26" s="98"/>
      <c r="C26" s="51">
        <f>C24+31</f>
        <v>45447</v>
      </c>
      <c r="D26" s="119"/>
      <c r="E26" s="232">
        <f>'DCR3'!E26</f>
        <v>372331974</v>
      </c>
      <c r="F26" s="233"/>
      <c r="G26" s="232">
        <f>'DCR3'!G26</f>
        <v>107966107</v>
      </c>
      <c r="H26" s="234"/>
      <c r="I26" s="232">
        <f>'DCR3'!I26</f>
        <v>132250445</v>
      </c>
      <c r="J26" s="234"/>
      <c r="K26" s="232">
        <f>'DCR3'!K26</f>
        <v>199876228</v>
      </c>
      <c r="L26" s="101"/>
    </row>
    <row r="27" spans="2:12" ht="13.5" customHeight="1" x14ac:dyDescent="0.25">
      <c r="B27" s="98"/>
      <c r="C27" s="1"/>
      <c r="D27" s="119"/>
      <c r="E27" s="235"/>
      <c r="F27" s="237"/>
      <c r="G27" s="235"/>
      <c r="H27" s="235"/>
      <c r="I27" s="235"/>
      <c r="J27" s="235"/>
      <c r="K27" s="235"/>
      <c r="L27" s="101"/>
    </row>
    <row r="28" spans="2:12" ht="13.5" customHeight="1" x14ac:dyDescent="0.25">
      <c r="B28" s="98"/>
      <c r="C28" s="51">
        <f>C26+31</f>
        <v>45478</v>
      </c>
      <c r="D28" s="119"/>
      <c r="E28" s="232">
        <f>'DCR3'!E28</f>
        <v>473917977</v>
      </c>
      <c r="F28" s="233"/>
      <c r="G28" s="232">
        <f>'DCR3'!G28</f>
        <v>121441722</v>
      </c>
      <c r="H28" s="234"/>
      <c r="I28" s="232">
        <f>'DCR3'!I28</f>
        <v>141983840</v>
      </c>
      <c r="J28" s="234"/>
      <c r="K28" s="232">
        <f>'DCR3'!K28</f>
        <v>212470110</v>
      </c>
      <c r="L28" s="101"/>
    </row>
    <row r="29" spans="2:12" ht="13.5" customHeight="1" x14ac:dyDescent="0.25">
      <c r="B29" s="98"/>
      <c r="C29" s="1"/>
      <c r="D29" s="119"/>
      <c r="E29" s="235"/>
      <c r="F29" s="237"/>
      <c r="G29" s="235"/>
      <c r="H29" s="235"/>
      <c r="I29" s="235"/>
      <c r="J29" s="235"/>
      <c r="K29" s="235"/>
      <c r="L29" s="101"/>
    </row>
    <row r="30" spans="2:12" ht="13.5" customHeight="1" x14ac:dyDescent="0.25">
      <c r="B30" s="98"/>
      <c r="C30" s="51">
        <f>C28+31</f>
        <v>45509</v>
      </c>
      <c r="D30" s="119"/>
      <c r="E30" s="232">
        <f>'DCR3'!E30</f>
        <v>469143770</v>
      </c>
      <c r="F30" s="233"/>
      <c r="G30" s="232">
        <f>'DCR3'!G30</f>
        <v>119454754</v>
      </c>
      <c r="H30" s="234"/>
      <c r="I30" s="232">
        <f>'DCR3'!I30</f>
        <v>136457453</v>
      </c>
      <c r="J30" s="234"/>
      <c r="K30" s="232">
        <f>'DCR3'!K30</f>
        <v>213673442</v>
      </c>
      <c r="L30" s="101"/>
    </row>
    <row r="31" spans="2:12" ht="13.5" customHeight="1" x14ac:dyDescent="0.25">
      <c r="B31" s="98"/>
      <c r="C31" s="1"/>
      <c r="D31" s="119"/>
      <c r="E31" s="235"/>
      <c r="F31" s="235"/>
      <c r="G31" s="235"/>
      <c r="H31" s="235"/>
      <c r="I31" s="235"/>
      <c r="J31" s="235"/>
      <c r="K31" s="235"/>
      <c r="L31" s="101"/>
    </row>
    <row r="32" spans="2:12" ht="13.5" customHeight="1" x14ac:dyDescent="0.25">
      <c r="B32" s="98"/>
      <c r="C32" s="51">
        <f>C30+31</f>
        <v>45540</v>
      </c>
      <c r="D32" s="125"/>
      <c r="E32" s="232">
        <f>'DCR3'!E32</f>
        <v>425686179</v>
      </c>
      <c r="F32" s="233"/>
      <c r="G32" s="232">
        <f>'DCR3'!G32</f>
        <v>116187159</v>
      </c>
      <c r="H32" s="234"/>
      <c r="I32" s="232">
        <f>'DCR3'!I32</f>
        <v>140270993</v>
      </c>
      <c r="J32" s="234"/>
      <c r="K32" s="232">
        <f>'DCR3'!K32</f>
        <v>209650926</v>
      </c>
      <c r="L32" s="101"/>
    </row>
    <row r="33" spans="2:12" ht="13.5" customHeight="1" x14ac:dyDescent="0.25">
      <c r="B33" s="98"/>
      <c r="C33" s="1"/>
      <c r="D33" s="125"/>
      <c r="E33" s="235"/>
      <c r="F33" s="238"/>
      <c r="G33" s="235"/>
      <c r="H33" s="238"/>
      <c r="I33" s="235"/>
      <c r="J33" s="238"/>
      <c r="K33" s="235"/>
      <c r="L33" s="101"/>
    </row>
    <row r="34" spans="2:12" ht="13.5" customHeight="1" x14ac:dyDescent="0.25">
      <c r="B34" s="98"/>
      <c r="C34" s="51">
        <f>C32+31</f>
        <v>45571</v>
      </c>
      <c r="D34" s="125"/>
      <c r="E34" s="232">
        <f>'DCR3'!E34</f>
        <v>275784368</v>
      </c>
      <c r="F34" s="233"/>
      <c r="G34" s="232">
        <f>'DCR3'!G34</f>
        <v>87366802</v>
      </c>
      <c r="H34" s="234"/>
      <c r="I34" s="232">
        <f>'DCR3'!I34</f>
        <v>104594176</v>
      </c>
      <c r="J34" s="234"/>
      <c r="K34" s="232">
        <f>'DCR3'!K34</f>
        <v>186507192</v>
      </c>
      <c r="L34" s="101"/>
    </row>
    <row r="35" spans="2:12" ht="13.5" customHeight="1" x14ac:dyDescent="0.25">
      <c r="B35" s="98"/>
      <c r="C35" s="1"/>
      <c r="D35" s="119"/>
      <c r="E35" s="235"/>
      <c r="F35" s="235"/>
      <c r="G35" s="235"/>
      <c r="H35" s="235"/>
      <c r="I35" s="235"/>
      <c r="J35" s="235"/>
      <c r="K35" s="235"/>
      <c r="L35" s="101"/>
    </row>
    <row r="36" spans="2:12" ht="13.5" customHeight="1" x14ac:dyDescent="0.25">
      <c r="B36" s="98"/>
      <c r="C36" s="51">
        <f>C34+31</f>
        <v>45602</v>
      </c>
      <c r="D36" s="125"/>
      <c r="E36" s="232">
        <f>'DCR3'!E36</f>
        <v>252576584</v>
      </c>
      <c r="F36" s="233"/>
      <c r="G36" s="232">
        <f>'DCR3'!G36</f>
        <v>82425206</v>
      </c>
      <c r="H36" s="234"/>
      <c r="I36" s="232">
        <f>'DCR3'!I36</f>
        <v>103133247</v>
      </c>
      <c r="J36" s="234"/>
      <c r="K36" s="232">
        <f>'DCR3'!K36</f>
        <v>175085209</v>
      </c>
      <c r="L36" s="101"/>
    </row>
    <row r="37" spans="2:12" ht="13.5" customHeight="1" x14ac:dyDescent="0.25">
      <c r="B37" s="98"/>
      <c r="C37" s="1"/>
      <c r="D37" s="125"/>
      <c r="E37" s="235"/>
      <c r="F37" s="238"/>
      <c r="G37" s="235"/>
      <c r="H37" s="238"/>
      <c r="I37" s="235"/>
      <c r="J37" s="238"/>
      <c r="K37" s="235"/>
      <c r="L37" s="101"/>
    </row>
    <row r="38" spans="2:12" ht="13.5" customHeight="1" x14ac:dyDescent="0.25">
      <c r="B38" s="98"/>
      <c r="C38" s="51">
        <f>C36+31</f>
        <v>45633</v>
      </c>
      <c r="D38" s="125"/>
      <c r="E38" s="232">
        <f>'DCR3'!E38</f>
        <v>329599916</v>
      </c>
      <c r="F38" s="233"/>
      <c r="G38" s="232">
        <f>'DCR3'!G38</f>
        <v>89789113</v>
      </c>
      <c r="H38" s="234"/>
      <c r="I38" s="232">
        <f>'DCR3'!I38</f>
        <v>108443699</v>
      </c>
      <c r="J38" s="234"/>
      <c r="K38" s="232">
        <f>'DCR3'!K38</f>
        <v>183311062</v>
      </c>
      <c r="L38" s="101"/>
    </row>
    <row r="39" spans="2:12" ht="9.75" customHeight="1" x14ac:dyDescent="0.25">
      <c r="B39" s="98"/>
      <c r="C39" s="123"/>
      <c r="D39" s="125"/>
      <c r="E39" s="124"/>
      <c r="F39" s="126"/>
      <c r="G39" s="124"/>
      <c r="H39" s="126"/>
      <c r="I39" s="124"/>
      <c r="J39" s="126"/>
      <c r="K39" s="124"/>
      <c r="L39" s="101"/>
    </row>
    <row r="40" spans="2:12" ht="9.75" customHeight="1" x14ac:dyDescent="0.25">
      <c r="B40" s="98"/>
      <c r="C40" s="127"/>
      <c r="D40" s="127"/>
      <c r="E40" s="128"/>
      <c r="F40" s="129"/>
      <c r="G40" s="128"/>
      <c r="H40" s="129"/>
      <c r="I40" s="128"/>
      <c r="J40" s="129"/>
      <c r="K40" s="128"/>
      <c r="L40" s="101"/>
    </row>
    <row r="41" spans="2:12" ht="13.5" customHeight="1" x14ac:dyDescent="0.25">
      <c r="B41" s="98"/>
      <c r="C41" s="130" t="s">
        <v>16</v>
      </c>
      <c r="D41" s="130"/>
      <c r="E41" s="232">
        <f>SUM(E16:E38)</f>
        <v>4153184262</v>
      </c>
      <c r="F41" s="239"/>
      <c r="G41" s="232">
        <f>SUM(G16:G38)</f>
        <v>1177679024</v>
      </c>
      <c r="H41" s="239"/>
      <c r="I41" s="232">
        <f>SUM(I16:I38)</f>
        <v>1432852164</v>
      </c>
      <c r="J41" s="239"/>
      <c r="K41" s="232">
        <f>SUM(K16:K38)</f>
        <v>2272259741</v>
      </c>
      <c r="L41" s="101"/>
    </row>
    <row r="42" spans="2:12" ht="7.5" customHeight="1" x14ac:dyDescent="0.25">
      <c r="B42" s="98"/>
      <c r="C42" s="122"/>
      <c r="D42" s="122"/>
      <c r="E42" s="122"/>
      <c r="F42" s="122"/>
      <c r="G42" s="122"/>
      <c r="H42" s="122"/>
      <c r="I42" s="122"/>
      <c r="J42" s="122"/>
      <c r="K42" s="122"/>
      <c r="L42" s="101"/>
    </row>
    <row r="43" spans="2:12" ht="13.5" customHeight="1" x14ac:dyDescent="0.25">
      <c r="B43" s="98"/>
      <c r="C43" s="131"/>
      <c r="D43" s="132"/>
      <c r="E43" s="132"/>
      <c r="F43" s="132"/>
      <c r="G43" s="132"/>
      <c r="H43" s="132"/>
      <c r="I43" s="132"/>
      <c r="J43" s="132"/>
      <c r="K43" s="132"/>
      <c r="L43" s="101"/>
    </row>
    <row r="44" spans="2:12" ht="13.5" customHeight="1" x14ac:dyDescent="0.25">
      <c r="B44" s="98"/>
      <c r="C44" s="132" t="s">
        <v>120</v>
      </c>
      <c r="D44" s="132"/>
      <c r="E44" s="159">
        <f>DCCR2!J34</f>
        <v>3047362.6849890002</v>
      </c>
      <c r="F44" s="159"/>
      <c r="G44" s="159">
        <f>DCCR2!J36</f>
        <v>579904.67468762805</v>
      </c>
      <c r="H44" s="159"/>
      <c r="I44" s="159">
        <f>DCCR2!J38</f>
        <v>559472.57279705035</v>
      </c>
      <c r="J44" s="159"/>
      <c r="K44" s="159">
        <f>DCCR2!J40</f>
        <v>504811.45936285582</v>
      </c>
      <c r="L44" s="101"/>
    </row>
    <row r="45" spans="2:12" ht="13.5" customHeight="1" x14ac:dyDescent="0.25">
      <c r="B45" s="98"/>
      <c r="C45" s="121"/>
      <c r="D45" s="121"/>
      <c r="E45" s="121"/>
      <c r="F45" s="121"/>
      <c r="G45" s="121"/>
      <c r="H45" s="121"/>
      <c r="I45" s="121"/>
      <c r="J45" s="121"/>
      <c r="K45" s="121"/>
      <c r="L45" s="101"/>
    </row>
    <row r="46" spans="2:12" ht="13.5" customHeight="1" x14ac:dyDescent="0.25">
      <c r="B46" s="98"/>
      <c r="C46" s="121"/>
      <c r="D46" s="121"/>
      <c r="E46" s="121"/>
      <c r="F46" s="121"/>
      <c r="G46" s="121"/>
      <c r="H46" s="121"/>
      <c r="I46" s="121"/>
      <c r="J46" s="121"/>
      <c r="K46" s="121"/>
      <c r="L46" s="101"/>
    </row>
    <row r="47" spans="2:12" ht="13.5" customHeight="1" x14ac:dyDescent="0.25">
      <c r="B47" s="98"/>
      <c r="C47" s="99" t="s">
        <v>121</v>
      </c>
      <c r="D47" s="99"/>
      <c r="E47" s="134">
        <f>E44/E41*100</f>
        <v>7.3374126760306996E-2</v>
      </c>
      <c r="F47" s="134"/>
      <c r="G47" s="134">
        <f>G44/G41*100</f>
        <v>4.9241318124014416E-2</v>
      </c>
      <c r="H47" s="134"/>
      <c r="I47" s="134">
        <f>I44/I41*100</f>
        <v>3.9046077945348333E-2</v>
      </c>
      <c r="J47" s="134"/>
      <c r="K47" s="134">
        <f>K44/K41*100</f>
        <v>2.2216274409750932E-2</v>
      </c>
      <c r="L47" s="101"/>
    </row>
    <row r="48" spans="2:12" ht="13.5" customHeight="1" x14ac:dyDescent="0.25">
      <c r="B48" s="98"/>
      <c r="C48" s="99"/>
      <c r="D48" s="99"/>
      <c r="E48" s="99"/>
      <c r="F48" s="99"/>
      <c r="G48" s="99"/>
      <c r="H48" s="99"/>
      <c r="I48" s="99"/>
      <c r="J48" s="99"/>
      <c r="K48" s="99"/>
      <c r="L48" s="101"/>
    </row>
    <row r="49" spans="2:12" ht="13.5" customHeight="1" x14ac:dyDescent="0.25">
      <c r="B49" s="98"/>
      <c r="C49" s="99"/>
      <c r="D49" s="99"/>
      <c r="E49" s="99"/>
      <c r="F49" s="99"/>
      <c r="G49" s="99"/>
      <c r="H49" s="99"/>
      <c r="I49" s="99"/>
      <c r="J49" s="99"/>
      <c r="K49" s="99"/>
      <c r="L49" s="101"/>
    </row>
    <row r="50" spans="2:12" ht="13.5" customHeight="1" x14ac:dyDescent="0.25">
      <c r="B50" s="98"/>
      <c r="C50" s="99"/>
      <c r="D50" s="99"/>
      <c r="E50" s="99"/>
      <c r="F50" s="99"/>
      <c r="G50" s="99"/>
      <c r="H50" s="99"/>
      <c r="I50" s="99"/>
      <c r="J50" s="99"/>
      <c r="K50" s="99"/>
      <c r="L50" s="101"/>
    </row>
    <row r="51" spans="2:12" ht="9.75" customHeight="1" thickBot="1" x14ac:dyDescent="0.3">
      <c r="B51" s="114"/>
      <c r="C51" s="115"/>
      <c r="D51" s="115"/>
      <c r="E51" s="115"/>
      <c r="F51" s="115"/>
      <c r="G51" s="115"/>
      <c r="H51" s="115"/>
      <c r="I51" s="115"/>
      <c r="J51" s="115"/>
      <c r="K51" s="115"/>
      <c r="L51" s="117"/>
    </row>
  </sheetData>
  <mergeCells count="3">
    <mergeCell ref="C7:K7"/>
    <mergeCell ref="C8:K8"/>
    <mergeCell ref="C9:K9"/>
  </mergeCells>
  <pageMargins left="0.75" right="0.75" top="1" bottom="1" header="0.5" footer="0.5"/>
  <pageSetup scale="82" orientation="portrait" r:id="rId1"/>
  <headerFooter alignWithMargins="0">
    <oddFooter>&amp;L&amp;1#&amp;"Calibri"&amp;14&amp;K000000Confidential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2"/>
    <pageSetUpPr fitToPage="1"/>
  </sheetPr>
  <dimension ref="B1:R57"/>
  <sheetViews>
    <sheetView zoomScale="75" zoomScaleNormal="100" zoomScaleSheetLayoutView="100" workbookViewId="0">
      <selection activeCell="O20" sqref="O20"/>
    </sheetView>
  </sheetViews>
  <sheetFormatPr defaultColWidth="9.1796875" defaultRowHeight="12.5" x14ac:dyDescent="0.25"/>
  <cols>
    <col min="1" max="1" width="3.81640625" style="92" customWidth="1"/>
    <col min="2" max="2" width="3" style="92" customWidth="1"/>
    <col min="3" max="3" width="11.81640625" style="92" customWidth="1"/>
    <col min="4" max="4" width="7.453125" style="92" customWidth="1"/>
    <col min="5" max="5" width="12.1796875" style="92" customWidth="1"/>
    <col min="6" max="6" width="16.7265625" style="92" customWidth="1"/>
    <col min="7" max="7" width="16.54296875" style="92" customWidth="1"/>
    <col min="8" max="8" width="35.7265625" style="92" customWidth="1"/>
    <col min="9" max="9" width="5.81640625" style="92" customWidth="1"/>
    <col min="10" max="10" width="19.7265625" style="93" customWidth="1"/>
    <col min="11" max="11" width="2.81640625" style="92" customWidth="1"/>
    <col min="12" max="13" width="9.1796875" style="92"/>
    <col min="14" max="14" width="12.453125" style="92" bestFit="1" customWidth="1"/>
    <col min="15" max="16" width="12.7265625" style="92" customWidth="1"/>
    <col min="17" max="17" width="11.453125" style="92" bestFit="1" customWidth="1"/>
    <col min="18" max="18" width="13.1796875" style="92" bestFit="1" customWidth="1"/>
    <col min="19" max="16384" width="9.1796875" style="92"/>
  </cols>
  <sheetData>
    <row r="1" spans="2:15" ht="13" thickBot="1" x14ac:dyDescent="0.3"/>
    <row r="2" spans="2:15" ht="15" customHeight="1" x14ac:dyDescent="0.25">
      <c r="B2" s="94"/>
      <c r="C2" s="95"/>
      <c r="D2" s="95"/>
      <c r="E2" s="95"/>
      <c r="F2" s="95"/>
      <c r="G2" s="95"/>
      <c r="H2" s="95"/>
      <c r="I2" s="95"/>
      <c r="J2" s="96"/>
      <c r="K2" s="97"/>
    </row>
    <row r="3" spans="2:15" ht="15" customHeight="1" x14ac:dyDescent="0.25">
      <c r="B3" s="98"/>
      <c r="C3" s="99" t="s">
        <v>17</v>
      </c>
      <c r="D3" s="99"/>
      <c r="E3" s="99"/>
      <c r="F3" s="99"/>
      <c r="G3" s="99"/>
      <c r="H3" s="99"/>
      <c r="I3" s="99"/>
      <c r="J3" s="100"/>
      <c r="K3" s="101"/>
    </row>
    <row r="4" spans="2:15" ht="15" customHeight="1" x14ac:dyDescent="0.25">
      <c r="B4" s="98"/>
      <c r="C4" s="99" t="str">
        <f>DCCR1!C4</f>
        <v>DCCR Summary</v>
      </c>
      <c r="D4" s="99"/>
      <c r="E4" s="99"/>
      <c r="F4" s="99"/>
      <c r="G4" s="99"/>
      <c r="H4" s="99"/>
      <c r="I4" s="99"/>
      <c r="J4" s="100"/>
      <c r="K4" s="101"/>
    </row>
    <row r="5" spans="2:15" ht="9" customHeight="1" x14ac:dyDescent="0.25">
      <c r="B5" s="98"/>
      <c r="C5" s="99"/>
      <c r="D5" s="99"/>
      <c r="E5" s="99"/>
      <c r="F5" s="99"/>
      <c r="G5" s="99"/>
      <c r="H5" s="99"/>
      <c r="I5" s="99"/>
      <c r="J5" s="100"/>
      <c r="K5" s="101"/>
    </row>
    <row r="6" spans="2:15" ht="9" customHeight="1" x14ac:dyDescent="0.25">
      <c r="B6" s="98"/>
      <c r="C6" s="99"/>
      <c r="D6" s="99"/>
      <c r="E6" s="99"/>
      <c r="F6" s="99"/>
      <c r="G6" s="99"/>
      <c r="H6" s="99"/>
      <c r="I6" s="99"/>
      <c r="J6" s="100"/>
      <c r="K6" s="101"/>
    </row>
    <row r="7" spans="2:15" ht="18.75" customHeight="1" x14ac:dyDescent="0.3">
      <c r="B7" s="98"/>
      <c r="C7" s="306" t="s">
        <v>95</v>
      </c>
      <c r="D7" s="306"/>
      <c r="E7" s="306"/>
      <c r="F7" s="306"/>
      <c r="G7" s="306"/>
      <c r="H7" s="306"/>
      <c r="I7" s="306"/>
      <c r="J7" s="306"/>
      <c r="K7" s="101"/>
    </row>
    <row r="8" spans="2:15" ht="18.75" customHeight="1" x14ac:dyDescent="0.3">
      <c r="B8" s="98"/>
      <c r="C8" s="307" t="str">
        <f>Summary!C8</f>
        <v>12-Month Period Beginning January 1, 2024</v>
      </c>
      <c r="D8" s="307"/>
      <c r="E8" s="307"/>
      <c r="F8" s="307"/>
      <c r="G8" s="307"/>
      <c r="H8" s="307"/>
      <c r="I8" s="307"/>
      <c r="J8" s="307"/>
      <c r="K8" s="101"/>
    </row>
    <row r="9" spans="2:15" ht="26.25" customHeight="1" x14ac:dyDescent="0.25">
      <c r="B9" s="98"/>
      <c r="C9" s="103"/>
      <c r="D9" s="103"/>
      <c r="E9" s="103"/>
      <c r="F9" s="103"/>
      <c r="G9" s="103"/>
      <c r="H9" s="103"/>
      <c r="I9" s="103"/>
      <c r="J9" s="104"/>
      <c r="K9" s="101"/>
    </row>
    <row r="10" spans="2:15" ht="15" customHeight="1" x14ac:dyDescent="0.25">
      <c r="B10" s="98"/>
      <c r="C10" s="100"/>
      <c r="D10" s="100"/>
      <c r="E10" s="100"/>
      <c r="F10" s="100"/>
      <c r="G10" s="100"/>
      <c r="H10" s="100"/>
      <c r="I10" s="100"/>
      <c r="J10" s="100"/>
      <c r="K10" s="101"/>
    </row>
    <row r="11" spans="2:15" ht="18" customHeight="1" x14ac:dyDescent="0.25">
      <c r="B11" s="98"/>
      <c r="C11" s="135" t="s">
        <v>95</v>
      </c>
      <c r="D11" s="99"/>
      <c r="E11" s="108"/>
      <c r="F11" s="142"/>
      <c r="G11" s="99"/>
      <c r="H11" s="111"/>
      <c r="I11" s="108"/>
      <c r="J11" s="100"/>
      <c r="K11" s="101"/>
    </row>
    <row r="12" spans="2:15" ht="18" customHeight="1" x14ac:dyDescent="0.25">
      <c r="B12" s="98"/>
      <c r="C12" s="99"/>
      <c r="D12" s="99"/>
      <c r="E12" s="108"/>
      <c r="F12" s="142"/>
      <c r="G12" s="110"/>
      <c r="H12" s="111"/>
      <c r="I12" s="108"/>
      <c r="J12" s="100"/>
      <c r="K12" s="101"/>
    </row>
    <row r="13" spans="2:15" s="139" customFormat="1" ht="18" customHeight="1" x14ac:dyDescent="0.3">
      <c r="B13" s="136"/>
      <c r="C13" s="149"/>
      <c r="D13" s="289" t="s">
        <v>176</v>
      </c>
      <c r="E13" s="164"/>
      <c r="F13" s="164"/>
      <c r="G13" s="164"/>
      <c r="H13" s="99" t="s">
        <v>38</v>
      </c>
      <c r="I13" s="164"/>
      <c r="J13" s="161">
        <f>DCCR2!U23</f>
        <v>477496.98999999923</v>
      </c>
      <c r="K13" s="138"/>
    </row>
    <row r="14" spans="2:15" ht="18" customHeight="1" x14ac:dyDescent="0.3">
      <c r="B14" s="98"/>
      <c r="C14" s="149"/>
      <c r="D14" s="164"/>
      <c r="E14" s="164"/>
      <c r="F14" s="164"/>
      <c r="G14" s="164"/>
      <c r="H14" s="99" t="s">
        <v>41</v>
      </c>
      <c r="I14" s="164"/>
      <c r="J14" s="166">
        <f>DCCR2!V23</f>
        <v>92794.843846153904</v>
      </c>
      <c r="K14" s="101"/>
      <c r="N14" s="139"/>
      <c r="O14" s="139"/>
    </row>
    <row r="15" spans="2:15" ht="18" customHeight="1" x14ac:dyDescent="0.3">
      <c r="B15" s="98"/>
      <c r="C15" s="149"/>
      <c r="D15" s="164"/>
      <c r="E15" s="164"/>
      <c r="F15" s="164"/>
      <c r="G15" s="164"/>
      <c r="H15" s="99" t="s">
        <v>16</v>
      </c>
      <c r="I15" s="164"/>
      <c r="J15" s="161">
        <f>SUM(J13:J14)</f>
        <v>570291.83384615311</v>
      </c>
      <c r="K15" s="101"/>
    </row>
    <row r="16" spans="2:15" ht="18" customHeight="1" x14ac:dyDescent="0.3">
      <c r="B16" s="98"/>
      <c r="C16" s="149"/>
      <c r="D16" s="103"/>
      <c r="E16" s="99"/>
      <c r="F16" s="100"/>
      <c r="G16" s="118"/>
      <c r="H16" s="99"/>
      <c r="I16" s="119"/>
      <c r="J16" s="158"/>
      <c r="K16" s="101"/>
    </row>
    <row r="17" spans="2:18" ht="18" customHeight="1" x14ac:dyDescent="0.3">
      <c r="B17" s="98"/>
      <c r="C17" s="149"/>
      <c r="D17" s="99"/>
      <c r="E17" s="99"/>
      <c r="F17" s="111"/>
      <c r="G17" s="141"/>
      <c r="H17" s="99"/>
      <c r="I17" s="121"/>
      <c r="J17" s="161"/>
      <c r="K17" s="101"/>
    </row>
    <row r="18" spans="2:18" ht="18" customHeight="1" x14ac:dyDescent="0.3">
      <c r="B18" s="98"/>
      <c r="C18" s="149"/>
      <c r="D18" s="254" t="s">
        <v>154</v>
      </c>
      <c r="E18" s="164"/>
      <c r="F18" s="164"/>
      <c r="G18" s="164"/>
      <c r="H18" s="99" t="s">
        <v>38</v>
      </c>
      <c r="I18" s="164"/>
      <c r="J18" s="161">
        <f>DCCR2!W23</f>
        <v>917071.99999999988</v>
      </c>
      <c r="K18" s="101"/>
      <c r="O18" s="139"/>
    </row>
    <row r="19" spans="2:18" ht="18" customHeight="1" x14ac:dyDescent="0.3">
      <c r="B19" s="98"/>
      <c r="C19" s="149"/>
      <c r="D19" s="164"/>
      <c r="E19" s="164"/>
      <c r="F19" s="164"/>
      <c r="G19" s="164"/>
      <c r="H19" s="99" t="s">
        <v>41</v>
      </c>
      <c r="I19" s="164"/>
      <c r="J19" s="166">
        <f>DCCR2!X23</f>
        <v>113366.98352307698</v>
      </c>
      <c r="K19" s="101"/>
      <c r="O19" s="139"/>
    </row>
    <row r="20" spans="2:18" ht="18" customHeight="1" x14ac:dyDescent="0.3">
      <c r="B20" s="98"/>
      <c r="C20" s="149"/>
      <c r="D20" s="164"/>
      <c r="E20" s="164"/>
      <c r="F20" s="164"/>
      <c r="G20" s="164"/>
      <c r="H20" s="99" t="s">
        <v>16</v>
      </c>
      <c r="I20" s="164"/>
      <c r="J20" s="161">
        <f>SUM(J18:J19)</f>
        <v>1030438.9835230769</v>
      </c>
      <c r="K20" s="101"/>
    </row>
    <row r="21" spans="2:18" ht="18" customHeight="1" x14ac:dyDescent="0.25">
      <c r="B21" s="98"/>
      <c r="C21" s="151"/>
      <c r="D21" s="164"/>
      <c r="E21" s="164"/>
      <c r="F21" s="164"/>
      <c r="G21" s="164"/>
      <c r="H21" s="99"/>
      <c r="I21" s="164"/>
      <c r="J21" s="161"/>
      <c r="K21" s="101"/>
    </row>
    <row r="22" spans="2:18" ht="18" customHeight="1" x14ac:dyDescent="0.3">
      <c r="B22" s="98"/>
      <c r="C22" s="151"/>
      <c r="D22" s="164"/>
      <c r="E22" s="164"/>
      <c r="F22" s="164"/>
      <c r="G22" s="164"/>
      <c r="H22" s="168"/>
      <c r="I22" s="164"/>
      <c r="J22" s="161"/>
      <c r="K22" s="101"/>
    </row>
    <row r="23" spans="2:18" ht="18" customHeight="1" x14ac:dyDescent="0.3">
      <c r="B23" s="98"/>
      <c r="C23" s="151"/>
      <c r="D23" s="164"/>
      <c r="E23" s="164"/>
      <c r="F23" s="164"/>
      <c r="G23" s="164"/>
      <c r="H23" s="168"/>
      <c r="I23" s="164"/>
      <c r="J23" s="161"/>
      <c r="K23" s="101"/>
    </row>
    <row r="24" spans="2:18" ht="18" customHeight="1" x14ac:dyDescent="0.25">
      <c r="B24" s="98"/>
      <c r="C24" s="123"/>
      <c r="D24" s="125"/>
      <c r="E24" s="124"/>
      <c r="F24" s="126"/>
      <c r="G24" s="124"/>
      <c r="H24" s="126"/>
      <c r="I24" s="124"/>
      <c r="J24" s="126"/>
      <c r="K24" s="101"/>
    </row>
    <row r="25" spans="2:18" ht="18" customHeight="1" x14ac:dyDescent="0.25">
      <c r="B25" s="98"/>
      <c r="C25" s="127"/>
      <c r="D25" s="127"/>
      <c r="E25" s="128"/>
      <c r="F25" s="129"/>
      <c r="G25" s="128"/>
      <c r="H25" s="129"/>
      <c r="I25" s="128"/>
      <c r="J25" s="129"/>
      <c r="K25" s="101"/>
    </row>
    <row r="26" spans="2:18" ht="18" customHeight="1" x14ac:dyDescent="0.25">
      <c r="B26" s="98"/>
      <c r="C26" s="99"/>
      <c r="D26" s="164" t="s">
        <v>96</v>
      </c>
      <c r="E26" s="164"/>
      <c r="F26" s="164"/>
      <c r="G26" s="164"/>
      <c r="H26" s="164"/>
      <c r="I26" s="164"/>
      <c r="J26" s="165"/>
      <c r="K26" s="101"/>
    </row>
    <row r="27" spans="2:18" ht="18" customHeight="1" x14ac:dyDescent="0.25">
      <c r="B27" s="98"/>
      <c r="C27" s="99"/>
      <c r="D27" s="103"/>
      <c r="E27" s="99"/>
      <c r="F27" s="111"/>
      <c r="G27" s="141"/>
      <c r="H27" s="99" t="s">
        <v>38</v>
      </c>
      <c r="I27" s="119"/>
      <c r="J27" s="161">
        <f>J13+J18</f>
        <v>1394568.9899999991</v>
      </c>
      <c r="K27" s="101"/>
    </row>
    <row r="28" spans="2:18" ht="18" customHeight="1" x14ac:dyDescent="0.25">
      <c r="B28" s="98"/>
      <c r="C28" s="99"/>
      <c r="D28" s="103"/>
      <c r="E28" s="99"/>
      <c r="F28" s="111"/>
      <c r="G28" s="141"/>
      <c r="H28" s="99" t="s">
        <v>41</v>
      </c>
      <c r="I28" s="157"/>
      <c r="J28" s="166">
        <f>J14+J19</f>
        <v>206161.82736923089</v>
      </c>
      <c r="K28" s="101"/>
      <c r="O28" s="220"/>
      <c r="P28" s="220"/>
      <c r="Q28" s="220"/>
      <c r="R28" s="93"/>
    </row>
    <row r="29" spans="2:18" ht="18" customHeight="1" x14ac:dyDescent="0.25">
      <c r="B29" s="98"/>
      <c r="C29" s="99"/>
      <c r="D29" s="103"/>
      <c r="E29" s="99"/>
      <c r="F29" s="111"/>
      <c r="G29" s="141"/>
      <c r="H29" s="99" t="s">
        <v>16</v>
      </c>
      <c r="I29" s="157"/>
      <c r="J29" s="161">
        <f>SUM(J27:J28)</f>
        <v>1600730.8173692299</v>
      </c>
      <c r="K29" s="101"/>
      <c r="N29" s="93"/>
      <c r="O29" s="93"/>
      <c r="P29" s="93"/>
      <c r="Q29" s="93"/>
      <c r="R29" s="93"/>
    </row>
    <row r="30" spans="2:18" ht="18" customHeight="1" x14ac:dyDescent="0.25">
      <c r="B30" s="98"/>
      <c r="C30" s="99"/>
      <c r="D30" s="99"/>
      <c r="E30" s="108"/>
      <c r="F30" s="142"/>
      <c r="G30" s="99"/>
      <c r="H30" s="111"/>
      <c r="I30" s="108"/>
      <c r="J30" s="100"/>
      <c r="K30" s="101"/>
      <c r="M30" s="93"/>
      <c r="N30" s="90"/>
      <c r="O30" s="90"/>
      <c r="P30" s="90"/>
      <c r="Q30" s="90"/>
      <c r="R30" s="90"/>
    </row>
    <row r="31" spans="2:18" ht="16" customHeight="1" x14ac:dyDescent="0.25">
      <c r="B31" s="98"/>
      <c r="C31" s="99"/>
      <c r="D31" s="99"/>
      <c r="E31" s="108"/>
      <c r="F31" s="142"/>
      <c r="G31" s="99"/>
      <c r="H31" s="111"/>
      <c r="I31" s="108"/>
      <c r="J31" s="100"/>
      <c r="K31" s="101"/>
      <c r="M31" s="93"/>
      <c r="N31" s="90"/>
      <c r="O31" s="90"/>
      <c r="P31" s="90"/>
      <c r="Q31" s="90"/>
    </row>
    <row r="32" spans="2:18" ht="16" customHeight="1" x14ac:dyDescent="0.25">
      <c r="B32" s="98"/>
      <c r="C32" s="99"/>
      <c r="D32" s="99"/>
      <c r="E32" s="108"/>
      <c r="F32" s="142"/>
      <c r="G32" s="99"/>
      <c r="H32" s="111"/>
      <c r="I32" s="108"/>
      <c r="J32" s="100"/>
      <c r="K32" s="101"/>
      <c r="M32" s="93"/>
      <c r="N32" s="90"/>
      <c r="O32" s="90"/>
      <c r="P32" s="90"/>
      <c r="Q32" s="90"/>
    </row>
    <row r="33" spans="2:15" ht="16" customHeight="1" x14ac:dyDescent="0.25">
      <c r="B33" s="98"/>
      <c r="C33" s="99"/>
      <c r="D33" s="99"/>
      <c r="E33" s="108"/>
      <c r="F33" s="142"/>
      <c r="G33" s="99"/>
      <c r="H33" s="111"/>
      <c r="I33" s="108"/>
      <c r="J33" s="100"/>
      <c r="K33" s="101"/>
    </row>
    <row r="34" spans="2:15" ht="16" customHeight="1" x14ac:dyDescent="0.25">
      <c r="B34" s="98"/>
      <c r="C34" s="99"/>
      <c r="D34" s="99"/>
      <c r="E34" s="108"/>
      <c r="F34" s="142"/>
      <c r="G34" s="99"/>
      <c r="H34" s="111"/>
      <c r="I34" s="108"/>
      <c r="J34" s="100"/>
      <c r="K34" s="101"/>
      <c r="O34" s="163"/>
    </row>
    <row r="35" spans="2:15" ht="16" customHeight="1" x14ac:dyDescent="0.25">
      <c r="B35" s="98"/>
      <c r="C35" s="99"/>
      <c r="D35" s="99"/>
      <c r="E35" s="108"/>
      <c r="F35" s="142"/>
      <c r="G35" s="99"/>
      <c r="H35" s="111"/>
      <c r="I35" s="108"/>
      <c r="J35" s="100"/>
      <c r="K35" s="101"/>
    </row>
    <row r="36" spans="2:15" ht="16" customHeight="1" x14ac:dyDescent="0.25">
      <c r="B36" s="98"/>
      <c r="C36" s="99"/>
      <c r="D36" s="99"/>
      <c r="E36" s="108"/>
      <c r="F36" s="142"/>
      <c r="G36" s="99"/>
      <c r="H36" s="111"/>
      <c r="I36" s="108"/>
      <c r="J36" s="100"/>
      <c r="K36" s="101"/>
    </row>
    <row r="37" spans="2:15" ht="16" customHeight="1" x14ac:dyDescent="0.25">
      <c r="B37" s="98"/>
      <c r="C37" s="99"/>
      <c r="D37" s="99"/>
      <c r="E37" s="108"/>
      <c r="F37" s="142"/>
      <c r="G37" s="99"/>
      <c r="H37" s="111"/>
      <c r="I37" s="108"/>
      <c r="J37" s="100"/>
      <c r="K37" s="101"/>
    </row>
    <row r="38" spans="2:15" ht="16" customHeight="1" x14ac:dyDescent="0.25">
      <c r="B38" s="98"/>
      <c r="C38" s="99"/>
      <c r="D38" s="99"/>
      <c r="E38" s="108"/>
      <c r="F38" s="142"/>
      <c r="G38" s="99"/>
      <c r="H38" s="111"/>
      <c r="I38" s="108"/>
      <c r="J38" s="100"/>
      <c r="K38" s="101"/>
    </row>
    <row r="39" spans="2:15" ht="16" customHeight="1" x14ac:dyDescent="0.25">
      <c r="B39" s="98"/>
      <c r="C39" s="99"/>
      <c r="D39" s="99"/>
      <c r="E39" s="108"/>
      <c r="F39" s="142"/>
      <c r="G39" s="99"/>
      <c r="H39" s="111"/>
      <c r="I39" s="108"/>
      <c r="J39" s="100"/>
      <c r="K39" s="101"/>
    </row>
    <row r="40" spans="2:15" ht="16" customHeight="1" x14ac:dyDescent="0.25">
      <c r="B40" s="98"/>
      <c r="C40" s="99"/>
      <c r="D40" s="99"/>
      <c r="E40" s="108"/>
      <c r="F40" s="142"/>
      <c r="G40" s="99"/>
      <c r="H40" s="111"/>
      <c r="I40" s="108"/>
      <c r="J40" s="100"/>
      <c r="K40" s="101"/>
    </row>
    <row r="41" spans="2:15" ht="10.5" customHeight="1" x14ac:dyDescent="0.25">
      <c r="B41" s="98"/>
      <c r="C41" s="151"/>
      <c r="D41" s="151"/>
      <c r="E41" s="151"/>
      <c r="F41" s="151"/>
      <c r="G41" s="151"/>
      <c r="H41" s="151"/>
      <c r="I41" s="151"/>
      <c r="J41" s="157"/>
      <c r="K41" s="101"/>
    </row>
    <row r="42" spans="2:15" ht="15" customHeight="1" x14ac:dyDescent="0.25">
      <c r="B42" s="98"/>
      <c r="C42" s="151"/>
      <c r="D42" s="151"/>
      <c r="E42" s="151"/>
      <c r="F42" s="151"/>
      <c r="G42" s="151"/>
      <c r="H42" s="151"/>
      <c r="I42" s="151"/>
      <c r="J42" s="157"/>
      <c r="K42" s="101"/>
    </row>
    <row r="43" spans="2:15" ht="10.5" customHeight="1" x14ac:dyDescent="0.25">
      <c r="B43" s="98"/>
      <c r="C43" s="151"/>
      <c r="D43" s="151"/>
      <c r="E43" s="151"/>
      <c r="F43" s="151"/>
      <c r="G43" s="151"/>
      <c r="H43" s="151"/>
      <c r="I43" s="151"/>
      <c r="J43" s="157"/>
      <c r="K43" s="101"/>
    </row>
    <row r="44" spans="2:15" ht="15" customHeight="1" x14ac:dyDescent="0.25">
      <c r="B44" s="98"/>
      <c r="C44" s="151"/>
      <c r="D44" s="151"/>
      <c r="E44" s="151"/>
      <c r="F44" s="151"/>
      <c r="G44" s="151"/>
      <c r="H44" s="151"/>
      <c r="I44" s="151"/>
      <c r="J44" s="157"/>
      <c r="K44" s="101"/>
    </row>
    <row r="45" spans="2:15" ht="10.5" customHeight="1" x14ac:dyDescent="0.25">
      <c r="B45" s="98"/>
      <c r="C45" s="151"/>
      <c r="D45" s="151"/>
      <c r="E45" s="151"/>
      <c r="F45" s="151"/>
      <c r="G45" s="151"/>
      <c r="H45" s="151"/>
      <c r="I45" s="151"/>
      <c r="J45" s="157"/>
      <c r="K45" s="101"/>
    </row>
    <row r="46" spans="2:15" ht="15" customHeight="1" x14ac:dyDescent="0.25">
      <c r="B46" s="98"/>
      <c r="C46" s="151"/>
      <c r="D46" s="151"/>
      <c r="E46" s="151"/>
      <c r="F46" s="151"/>
      <c r="G46" s="151"/>
      <c r="H46" s="151"/>
      <c r="I46" s="151"/>
      <c r="J46" s="157"/>
      <c r="K46" s="101"/>
    </row>
    <row r="47" spans="2:15" ht="15" customHeight="1" x14ac:dyDescent="0.25">
      <c r="B47" s="98"/>
      <c r="C47" s="151"/>
      <c r="D47" s="151"/>
      <c r="E47" s="151"/>
      <c r="F47" s="151"/>
      <c r="G47" s="151"/>
      <c r="H47" s="151"/>
      <c r="I47" s="151"/>
      <c r="J47" s="157"/>
      <c r="K47" s="101"/>
    </row>
    <row r="48" spans="2:15" ht="15" customHeight="1" x14ac:dyDescent="0.25">
      <c r="B48" s="98"/>
      <c r="C48" s="151"/>
      <c r="D48" s="151"/>
      <c r="E48" s="151"/>
      <c r="F48" s="151"/>
      <c r="G48" s="151"/>
      <c r="H48" s="151"/>
      <c r="I48" s="151"/>
      <c r="J48" s="157"/>
      <c r="K48" s="101"/>
    </row>
    <row r="49" spans="2:11" ht="15" customHeight="1" x14ac:dyDescent="0.25">
      <c r="B49" s="98"/>
      <c r="C49" s="151"/>
      <c r="D49" s="151"/>
      <c r="E49" s="151"/>
      <c r="F49" s="151"/>
      <c r="G49" s="151"/>
      <c r="H49" s="151"/>
      <c r="I49" s="151"/>
      <c r="J49" s="157"/>
      <c r="K49" s="101"/>
    </row>
    <row r="50" spans="2:11" ht="15" customHeight="1" x14ac:dyDescent="0.25">
      <c r="B50" s="98"/>
      <c r="C50" s="151"/>
      <c r="D50" s="151"/>
      <c r="E50" s="112"/>
      <c r="F50" s="103"/>
      <c r="G50" s="151"/>
      <c r="H50" s="112"/>
      <c r="I50" s="151"/>
      <c r="J50" s="159"/>
      <c r="K50" s="101"/>
    </row>
    <row r="51" spans="2:11" ht="10.5" customHeight="1" x14ac:dyDescent="0.25">
      <c r="B51" s="98"/>
      <c r="C51" s="151"/>
      <c r="D51" s="151"/>
      <c r="E51" s="99"/>
      <c r="F51" s="103"/>
      <c r="G51" s="151"/>
      <c r="H51" s="99"/>
      <c r="I51" s="151"/>
      <c r="J51" s="157"/>
      <c r="K51" s="101"/>
    </row>
    <row r="52" spans="2:11" ht="15" customHeight="1" x14ac:dyDescent="0.25">
      <c r="B52" s="98"/>
      <c r="C52" s="151"/>
      <c r="D52" s="151"/>
      <c r="E52" s="99"/>
      <c r="F52" s="103"/>
      <c r="G52" s="151"/>
      <c r="H52" s="99"/>
      <c r="I52" s="151"/>
      <c r="J52" s="159"/>
      <c r="K52" s="101"/>
    </row>
    <row r="53" spans="2:11" ht="15" customHeight="1" x14ac:dyDescent="0.25">
      <c r="B53" s="98"/>
      <c r="C53" s="151"/>
      <c r="D53" s="151"/>
      <c r="E53" s="151"/>
      <c r="F53" s="151"/>
      <c r="G53" s="151"/>
      <c r="H53" s="151"/>
      <c r="I53" s="151"/>
      <c r="J53" s="159"/>
      <c r="K53" s="101"/>
    </row>
    <row r="54" spans="2:11" ht="15" customHeight="1" x14ac:dyDescent="0.25">
      <c r="B54" s="98"/>
      <c r="C54" s="151"/>
      <c r="D54" s="151"/>
      <c r="E54" s="151"/>
      <c r="F54" s="151"/>
      <c r="G54" s="151"/>
      <c r="H54" s="151"/>
      <c r="I54" s="151"/>
      <c r="J54" s="159"/>
      <c r="K54" s="101"/>
    </row>
    <row r="55" spans="2:11" ht="15" customHeight="1" x14ac:dyDescent="0.25">
      <c r="B55" s="98"/>
      <c r="C55" s="151"/>
      <c r="D55" s="151"/>
      <c r="E55" s="151"/>
      <c r="F55" s="151"/>
      <c r="G55" s="151"/>
      <c r="H55" s="151"/>
      <c r="I55" s="151"/>
      <c r="J55" s="159"/>
      <c r="K55" s="101"/>
    </row>
    <row r="56" spans="2:11" ht="15" customHeight="1" x14ac:dyDescent="0.25">
      <c r="B56" s="98"/>
      <c r="C56" s="99"/>
      <c r="D56" s="99"/>
      <c r="E56" s="99"/>
      <c r="F56" s="99"/>
      <c r="G56" s="99"/>
      <c r="H56" s="99"/>
      <c r="I56" s="99"/>
      <c r="J56" s="100"/>
      <c r="K56" s="101"/>
    </row>
    <row r="57" spans="2:11" ht="9.75" customHeight="1" thickBot="1" x14ac:dyDescent="0.3">
      <c r="B57" s="114"/>
      <c r="C57" s="115"/>
      <c r="D57" s="115"/>
      <c r="E57" s="115"/>
      <c r="F57" s="115"/>
      <c r="G57" s="115"/>
      <c r="H57" s="115"/>
      <c r="I57" s="115"/>
      <c r="J57" s="116"/>
      <c r="K57" s="117"/>
    </row>
  </sheetData>
  <mergeCells count="2">
    <mergeCell ref="C7:J7"/>
    <mergeCell ref="C8:J8"/>
  </mergeCells>
  <pageMargins left="0.75" right="0.75" top="1" bottom="1" header="0.5" footer="0.5"/>
  <pageSetup scale="72" orientation="portrait" r:id="rId1"/>
  <headerFooter alignWithMargins="0">
    <oddFooter>&amp;L&amp;1#&amp;"Calibri"&amp;14&amp;K000000Confidential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C8:I31"/>
  <sheetViews>
    <sheetView view="pageBreakPreview" zoomScaleNormal="100" zoomScaleSheetLayoutView="100" workbookViewId="0">
      <selection activeCell="M13" sqref="M13"/>
    </sheetView>
  </sheetViews>
  <sheetFormatPr defaultColWidth="9.1796875" defaultRowHeight="12.5" x14ac:dyDescent="0.25"/>
  <cols>
    <col min="1" max="1" width="9.1796875" style="1"/>
    <col min="2" max="2" width="2.453125" style="1" customWidth="1"/>
    <col min="3" max="9" width="12.1796875" style="1" customWidth="1"/>
    <col min="10" max="10" width="2.26953125" style="1" customWidth="1"/>
    <col min="11" max="16384" width="9.1796875" style="1"/>
  </cols>
  <sheetData>
    <row r="8" spans="3:9" ht="15.5" x14ac:dyDescent="0.35">
      <c r="C8" s="291" t="s">
        <v>19</v>
      </c>
      <c r="D8" s="291"/>
      <c r="E8" s="291"/>
      <c r="F8" s="291"/>
      <c r="G8" s="291"/>
      <c r="H8" s="291"/>
      <c r="I8" s="291"/>
    </row>
    <row r="14" spans="3:9" ht="15.5" x14ac:dyDescent="0.35">
      <c r="C14" s="291" t="s">
        <v>20</v>
      </c>
      <c r="D14" s="291"/>
      <c r="E14" s="291"/>
      <c r="F14" s="291"/>
      <c r="G14" s="291"/>
      <c r="H14" s="291"/>
      <c r="I14" s="291"/>
    </row>
    <row r="16" spans="3:9" ht="15.5" x14ac:dyDescent="0.35">
      <c r="C16" s="291" t="s">
        <v>21</v>
      </c>
      <c r="D16" s="291"/>
      <c r="E16" s="291"/>
      <c r="F16" s="291"/>
      <c r="G16" s="291"/>
      <c r="H16" s="291"/>
      <c r="I16" s="291"/>
    </row>
    <row r="21" spans="3:9" ht="15.5" x14ac:dyDescent="0.35">
      <c r="C21" s="291" t="s">
        <v>22</v>
      </c>
      <c r="D21" s="291"/>
      <c r="E21" s="291"/>
      <c r="F21" s="291"/>
      <c r="G21" s="291"/>
      <c r="H21" s="291"/>
      <c r="I21" s="291"/>
    </row>
    <row r="29" spans="3:9" ht="15.5" x14ac:dyDescent="0.35">
      <c r="C29" s="291"/>
      <c r="D29" s="291"/>
      <c r="E29" s="291"/>
      <c r="F29" s="291"/>
      <c r="G29" s="291"/>
      <c r="H29" s="291"/>
      <c r="I29" s="291"/>
    </row>
    <row r="30" spans="3:9" ht="15.5" x14ac:dyDescent="0.35">
      <c r="C30" s="291" t="str">
        <f>"Twelve-Month Period Beginning "&amp;start</f>
        <v>Twelve-Month Period Beginning January 1, 2024</v>
      </c>
      <c r="D30" s="291"/>
      <c r="E30" s="291"/>
      <c r="F30" s="291"/>
      <c r="G30" s="291"/>
      <c r="H30" s="291"/>
      <c r="I30" s="291"/>
    </row>
    <row r="31" spans="3:9" ht="15.5" x14ac:dyDescent="0.35">
      <c r="C31" s="291" t="str">
        <f>"and Ending "&amp;finish</f>
        <v>and Ending December 31, 2024</v>
      </c>
      <c r="D31" s="291"/>
      <c r="E31" s="291"/>
      <c r="F31" s="291"/>
      <c r="G31" s="291"/>
      <c r="H31" s="291"/>
      <c r="I31" s="291"/>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oddFooter>&amp;L&amp;1#&amp;"Calibri"&amp;14&amp;K000000Confidential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2"/>
    <pageSetUpPr fitToPage="1"/>
  </sheetPr>
  <dimension ref="B1:Q52"/>
  <sheetViews>
    <sheetView tabSelected="1" zoomScale="80" zoomScaleNormal="80" zoomScaleSheetLayoutView="100" workbookViewId="0">
      <selection activeCell="C6" sqref="C6"/>
    </sheetView>
  </sheetViews>
  <sheetFormatPr defaultColWidth="9.1796875" defaultRowHeight="12.5" x14ac:dyDescent="0.25"/>
  <cols>
    <col min="1" max="1" width="3.81640625" style="2" customWidth="1"/>
    <col min="2" max="2" width="3" style="2" customWidth="1"/>
    <col min="3" max="3" width="16" style="2" customWidth="1"/>
    <col min="4" max="4" width="15.54296875" style="2" customWidth="1"/>
    <col min="5" max="7" width="15.7265625" style="2" customWidth="1"/>
    <col min="8" max="8" width="19.26953125" style="2" customWidth="1"/>
    <col min="9" max="10" width="15.7265625" style="2" customWidth="1"/>
    <col min="11" max="11" width="6.453125" style="3" customWidth="1"/>
    <col min="12" max="12" width="2.81640625" style="2" customWidth="1"/>
    <col min="13" max="13" width="9.1796875" style="2"/>
    <col min="14" max="14" width="13.81640625" style="2" bestFit="1" customWidth="1"/>
    <col min="15" max="16384" width="9.1796875" style="2"/>
  </cols>
  <sheetData>
    <row r="1" spans="2:12" ht="13" thickBot="1" x14ac:dyDescent="0.3"/>
    <row r="2" spans="2:12" ht="15" customHeight="1" x14ac:dyDescent="0.25">
      <c r="B2" s="7"/>
      <c r="C2" s="8"/>
      <c r="D2" s="8"/>
      <c r="E2" s="8"/>
      <c r="F2" s="8"/>
      <c r="G2" s="8"/>
      <c r="H2" s="8"/>
      <c r="I2" s="8"/>
      <c r="J2" s="8"/>
      <c r="K2" s="9"/>
      <c r="L2" s="10"/>
    </row>
    <row r="3" spans="2:12" ht="15" customHeight="1" x14ac:dyDescent="0.25">
      <c r="B3" s="11"/>
      <c r="C3" s="4" t="s">
        <v>17</v>
      </c>
      <c r="D3" s="4"/>
      <c r="E3" s="4"/>
      <c r="F3" s="4"/>
      <c r="G3" s="4"/>
      <c r="H3" s="4"/>
      <c r="I3" s="4"/>
      <c r="J3" s="4"/>
      <c r="K3" s="5"/>
      <c r="L3" s="12"/>
    </row>
    <row r="4" spans="2:12" ht="15" customHeight="1" x14ac:dyDescent="0.25">
      <c r="B4" s="11"/>
      <c r="C4" s="4" t="s">
        <v>23</v>
      </c>
      <c r="D4" s="4"/>
      <c r="E4" s="4"/>
      <c r="F4" s="4"/>
      <c r="G4" s="4"/>
      <c r="H4" s="4"/>
      <c r="I4" s="4"/>
      <c r="J4" s="4"/>
      <c r="K4" s="5"/>
      <c r="L4" s="12"/>
    </row>
    <row r="5" spans="2:12" ht="20.25" customHeight="1" x14ac:dyDescent="0.25">
      <c r="B5" s="11"/>
      <c r="C5" s="4"/>
      <c r="D5" s="4"/>
      <c r="E5" s="4"/>
      <c r="F5" s="4"/>
      <c r="G5" s="4"/>
      <c r="H5" s="4"/>
      <c r="I5" s="4"/>
      <c r="J5" s="4"/>
      <c r="K5" s="5"/>
      <c r="L5" s="12"/>
    </row>
    <row r="6" spans="2:12" ht="20.25" customHeight="1" x14ac:dyDescent="0.25">
      <c r="B6" s="11"/>
      <c r="C6" s="4"/>
      <c r="D6" s="4"/>
      <c r="E6" s="4"/>
      <c r="F6" s="4"/>
      <c r="G6" s="4"/>
      <c r="H6" s="4"/>
      <c r="I6" s="4"/>
      <c r="J6" s="4"/>
      <c r="K6" s="5"/>
      <c r="L6" s="12"/>
    </row>
    <row r="7" spans="2:12" ht="18.75" customHeight="1" x14ac:dyDescent="0.3">
      <c r="B7" s="11"/>
      <c r="C7" s="292" t="s">
        <v>44</v>
      </c>
      <c r="D7" s="292"/>
      <c r="E7" s="292"/>
      <c r="F7" s="292"/>
      <c r="G7" s="292"/>
      <c r="H7" s="292"/>
      <c r="I7" s="292"/>
      <c r="J7" s="292"/>
      <c r="K7" s="292"/>
      <c r="L7" s="12"/>
    </row>
    <row r="8" spans="2:12" ht="18.75" customHeight="1" x14ac:dyDescent="0.3">
      <c r="B8" s="11"/>
      <c r="C8" s="292" t="str">
        <f>"12-Month Period Beginning "&amp;start</f>
        <v>12-Month Period Beginning January 1, 2024</v>
      </c>
      <c r="D8" s="292"/>
      <c r="E8" s="292"/>
      <c r="F8" s="292"/>
      <c r="G8" s="292"/>
      <c r="H8" s="292"/>
      <c r="I8" s="292"/>
      <c r="J8" s="292"/>
      <c r="K8" s="292"/>
      <c r="L8" s="12"/>
    </row>
    <row r="9" spans="2:12" ht="26.25" customHeight="1" x14ac:dyDescent="0.3">
      <c r="B9" s="11"/>
      <c r="C9" s="292"/>
      <c r="D9" s="292"/>
      <c r="E9" s="292"/>
      <c r="F9" s="292"/>
      <c r="G9" s="292"/>
      <c r="H9" s="292"/>
      <c r="I9" s="292"/>
      <c r="J9" s="292"/>
      <c r="K9" s="292"/>
      <c r="L9" s="12"/>
    </row>
    <row r="10" spans="2:12" ht="15" customHeight="1" x14ac:dyDescent="0.25">
      <c r="B10" s="11"/>
      <c r="C10" s="5"/>
      <c r="D10" s="5"/>
      <c r="E10" s="5"/>
      <c r="F10" s="5"/>
      <c r="G10" s="5"/>
      <c r="H10" s="5"/>
      <c r="I10" s="5"/>
      <c r="J10" s="5"/>
      <c r="K10" s="5"/>
      <c r="L10" s="12"/>
    </row>
    <row r="11" spans="2:12" ht="15" customHeight="1" x14ac:dyDescent="0.25">
      <c r="B11" s="11"/>
      <c r="C11" s="6" t="s">
        <v>0</v>
      </c>
      <c r="D11" s="1"/>
      <c r="E11" s="5" t="s">
        <v>4</v>
      </c>
      <c r="F11" s="17" t="s">
        <v>7</v>
      </c>
      <c r="G11" s="5" t="s">
        <v>9</v>
      </c>
      <c r="H11" s="49" t="s">
        <v>114</v>
      </c>
      <c r="I11" s="5" t="s">
        <v>10</v>
      </c>
      <c r="J11" s="5" t="s">
        <v>13</v>
      </c>
      <c r="K11" s="1"/>
      <c r="L11" s="12"/>
    </row>
    <row r="12" spans="2:12" ht="15" customHeight="1" x14ac:dyDescent="0.25">
      <c r="B12" s="11"/>
      <c r="C12" s="1"/>
      <c r="D12" s="4"/>
      <c r="E12" s="5" t="s">
        <v>5</v>
      </c>
      <c r="F12" s="5" t="s">
        <v>5</v>
      </c>
      <c r="G12" s="5" t="s">
        <v>5</v>
      </c>
      <c r="H12" s="5" t="s">
        <v>5</v>
      </c>
      <c r="I12" s="5" t="s">
        <v>5</v>
      </c>
      <c r="J12" s="5" t="s">
        <v>5</v>
      </c>
      <c r="K12" s="5"/>
      <c r="L12" s="12"/>
    </row>
    <row r="13" spans="2:12" ht="18" customHeight="1" x14ac:dyDescent="0.25">
      <c r="B13" s="11"/>
      <c r="C13" s="6"/>
      <c r="D13" s="4"/>
      <c r="E13" s="5" t="s">
        <v>6</v>
      </c>
      <c r="F13" s="5" t="s">
        <v>8</v>
      </c>
      <c r="G13" s="5" t="s">
        <v>11</v>
      </c>
      <c r="H13" s="49" t="s">
        <v>122</v>
      </c>
      <c r="I13" s="5" t="s">
        <v>12</v>
      </c>
      <c r="J13" s="5" t="s">
        <v>14</v>
      </c>
      <c r="K13" s="5"/>
      <c r="L13" s="12"/>
    </row>
    <row r="14" spans="2:12" ht="7.5" customHeight="1" x14ac:dyDescent="0.25">
      <c r="B14" s="11"/>
      <c r="C14" s="19"/>
      <c r="D14" s="20"/>
      <c r="E14" s="21"/>
      <c r="F14" s="21"/>
      <c r="G14" s="21"/>
      <c r="H14" s="21"/>
      <c r="I14" s="21"/>
      <c r="J14" s="21"/>
      <c r="K14" s="21"/>
      <c r="L14" s="12"/>
    </row>
    <row r="15" spans="2:12" ht="15" customHeight="1" x14ac:dyDescent="0.25">
      <c r="B15" s="11"/>
      <c r="C15" s="4"/>
      <c r="D15" s="4"/>
      <c r="E15" s="4"/>
      <c r="F15" s="4"/>
      <c r="G15" s="4"/>
      <c r="H15" s="4"/>
      <c r="I15" s="4"/>
      <c r="J15" s="4"/>
      <c r="K15" s="5"/>
      <c r="L15" s="12"/>
    </row>
    <row r="16" spans="2:12" ht="37.5" x14ac:dyDescent="0.25">
      <c r="B16" s="11"/>
      <c r="C16" s="172"/>
      <c r="D16" s="172" t="s">
        <v>143</v>
      </c>
      <c r="E16" s="22">
        <f>ROUND('DCR1'!I16,3)</f>
        <v>0.104</v>
      </c>
      <c r="F16" s="22">
        <f>ROUND(DRLS1!I16,3)</f>
        <v>0.01</v>
      </c>
      <c r="G16" s="22">
        <f>ROUND(DSMI1!I16,3)</f>
        <v>0</v>
      </c>
      <c r="H16" s="22">
        <f>ROUND(DCCR1!I16,3)</f>
        <v>7.2999999999999995E-2</v>
      </c>
      <c r="I16" s="282">
        <v>8.9999999999999993E-3</v>
      </c>
      <c r="J16" s="22">
        <f>SUM(E16:I16)</f>
        <v>0.19600000000000001</v>
      </c>
      <c r="K16" s="5" t="s">
        <v>3</v>
      </c>
      <c r="L16" s="12"/>
    </row>
    <row r="17" spans="2:17" ht="15" customHeight="1" x14ac:dyDescent="0.25">
      <c r="B17" s="11"/>
      <c r="C17" s="4"/>
      <c r="D17" s="4"/>
      <c r="E17" s="22"/>
      <c r="F17" s="22"/>
      <c r="G17" s="22"/>
      <c r="H17" s="22"/>
      <c r="I17" s="282"/>
      <c r="J17" s="22"/>
      <c r="K17" s="5"/>
      <c r="L17" s="12"/>
    </row>
    <row r="18" spans="2:17" x14ac:dyDescent="0.25">
      <c r="B18" s="11"/>
      <c r="C18" s="172"/>
      <c r="D18" s="172" t="s">
        <v>132</v>
      </c>
      <c r="E18" s="22">
        <f>ROUND('DCR1'!I18,3)</f>
        <v>6.9000000000000006E-2</v>
      </c>
      <c r="F18" s="22">
        <f>ROUND(DRLS1!I18,3)</f>
        <v>0.11799999999999999</v>
      </c>
      <c r="G18" s="22">
        <f>ROUND(DSMI1!I18,3)</f>
        <v>2E-3</v>
      </c>
      <c r="H18" s="22">
        <f>ROUND(DCCR1!I18,3)</f>
        <v>4.9000000000000002E-2</v>
      </c>
      <c r="I18" s="282">
        <v>1.7999999999999999E-2</v>
      </c>
      <c r="J18" s="22">
        <f>SUM(E18:I18)</f>
        <v>0.25600000000000001</v>
      </c>
      <c r="K18" s="5" t="s">
        <v>3</v>
      </c>
      <c r="L18" s="12"/>
    </row>
    <row r="19" spans="2:17" ht="15" customHeight="1" x14ac:dyDescent="0.25">
      <c r="B19" s="11"/>
      <c r="C19" s="4"/>
      <c r="D19" s="4"/>
      <c r="E19" s="22"/>
      <c r="F19" s="22"/>
      <c r="G19" s="22"/>
      <c r="H19" s="22"/>
      <c r="I19" s="282"/>
      <c r="J19" s="22"/>
      <c r="K19" s="5"/>
      <c r="L19" s="12"/>
    </row>
    <row r="20" spans="2:17" x14ac:dyDescent="0.25">
      <c r="B20" s="11"/>
      <c r="C20" s="231"/>
      <c r="D20" s="172" t="s">
        <v>105</v>
      </c>
      <c r="E20" s="22">
        <f>ROUND('DCR1'!I20,3)</f>
        <v>0.158</v>
      </c>
      <c r="F20" s="22">
        <f>ROUND(DRLS1!I20,3)</f>
        <v>0.36899999999999999</v>
      </c>
      <c r="G20" s="22">
        <f>ROUND(DSMI1!I20,3)</f>
        <v>7.0000000000000001E-3</v>
      </c>
      <c r="H20" s="22">
        <f>ROUND(DCCR1!I20,3)</f>
        <v>3.9E-2</v>
      </c>
      <c r="I20" s="282">
        <v>8.5999999999999993E-2</v>
      </c>
      <c r="J20" s="22">
        <f>SUM(E20:I20)</f>
        <v>0.65900000000000003</v>
      </c>
      <c r="K20" s="5" t="s">
        <v>3</v>
      </c>
      <c r="L20" s="12"/>
      <c r="Q20" s="212"/>
    </row>
    <row r="21" spans="2:17" ht="15" customHeight="1" x14ac:dyDescent="0.25">
      <c r="B21" s="11"/>
      <c r="C21" s="4"/>
      <c r="D21" s="172"/>
      <c r="E21" s="22"/>
      <c r="F21" s="22"/>
      <c r="G21" s="22"/>
      <c r="H21" s="22"/>
      <c r="I21" s="282"/>
      <c r="J21" s="22"/>
      <c r="K21" s="5"/>
      <c r="L21" s="12"/>
    </row>
    <row r="22" spans="2:17" ht="25" x14ac:dyDescent="0.25">
      <c r="B22" s="11"/>
      <c r="C22" s="230"/>
      <c r="D22" s="230" t="s">
        <v>157</v>
      </c>
      <c r="E22" s="22">
        <f>ROUND('DCR1'!I22,3)</f>
        <v>2.5000000000000001E-2</v>
      </c>
      <c r="F22" s="22">
        <f>ROUND(DRLS1!I22,3)</f>
        <v>2.4E-2</v>
      </c>
      <c r="G22" s="22">
        <f>ROUND(DSMI1!I22,3)</f>
        <v>1E-3</v>
      </c>
      <c r="H22" s="22">
        <f>ROUND(DCCR1!I22,3)</f>
        <v>2.1999999999999999E-2</v>
      </c>
      <c r="I22" s="282">
        <v>6.0000000000000001E-3</v>
      </c>
      <c r="J22" s="22">
        <f>SUM(E22:I22)</f>
        <v>7.8000000000000014E-2</v>
      </c>
      <c r="K22" s="5" t="s">
        <v>3</v>
      </c>
      <c r="L22" s="12"/>
    </row>
    <row r="23" spans="2:17" ht="15" customHeight="1" x14ac:dyDescent="0.25">
      <c r="B23" s="11"/>
      <c r="C23" s="4"/>
      <c r="D23" s="4"/>
      <c r="E23" s="4"/>
      <c r="F23" s="4"/>
      <c r="G23" s="4"/>
      <c r="H23" s="4"/>
      <c r="I23" s="169"/>
      <c r="J23" s="4"/>
      <c r="K23" s="5"/>
      <c r="L23" s="12"/>
    </row>
    <row r="24" spans="2:17" ht="15" customHeight="1" x14ac:dyDescent="0.25">
      <c r="B24" s="11"/>
      <c r="C24" s="4"/>
      <c r="D24" s="4"/>
      <c r="E24" s="4"/>
      <c r="F24" s="4"/>
      <c r="G24" s="4"/>
      <c r="H24" s="4"/>
      <c r="I24" s="4"/>
      <c r="J24" s="4"/>
      <c r="K24" s="5"/>
      <c r="L24" s="12"/>
    </row>
    <row r="25" spans="2:17" ht="15" customHeight="1" x14ac:dyDescent="0.25">
      <c r="B25" s="11"/>
      <c r="C25" s="1"/>
      <c r="D25" s="1"/>
      <c r="E25" s="1"/>
      <c r="F25" s="1"/>
      <c r="G25" s="1"/>
      <c r="H25" s="1"/>
      <c r="I25" s="1"/>
      <c r="J25" s="1"/>
      <c r="K25" s="17"/>
      <c r="L25" s="12"/>
    </row>
    <row r="26" spans="2:17" ht="15" customHeight="1" x14ac:dyDescent="0.25">
      <c r="B26" s="11"/>
      <c r="C26" s="1"/>
      <c r="D26" s="1"/>
      <c r="E26" s="1"/>
      <c r="F26" s="1"/>
      <c r="G26" s="1"/>
      <c r="H26" s="1"/>
      <c r="I26" s="1"/>
      <c r="J26" s="1"/>
      <c r="K26" s="17"/>
      <c r="L26" s="12"/>
    </row>
    <row r="27" spans="2:17" ht="18.75" customHeight="1" x14ac:dyDescent="0.25">
      <c r="B27" s="11"/>
      <c r="C27" s="1"/>
      <c r="D27" s="1"/>
      <c r="E27" s="1"/>
      <c r="F27" s="1"/>
      <c r="G27" s="1"/>
      <c r="H27" s="1"/>
      <c r="I27" s="1"/>
      <c r="J27" s="1"/>
      <c r="K27" s="17"/>
      <c r="L27" s="12"/>
    </row>
    <row r="28" spans="2:17" ht="24.75" customHeight="1" x14ac:dyDescent="0.25">
      <c r="B28" s="11"/>
      <c r="C28" s="1"/>
      <c r="D28" s="1"/>
      <c r="E28" s="1"/>
      <c r="F28" s="1"/>
      <c r="G28" s="1"/>
      <c r="H28" s="1"/>
      <c r="I28" s="1"/>
      <c r="J28" s="1"/>
      <c r="K28" s="17"/>
      <c r="L28" s="12"/>
    </row>
    <row r="29" spans="2:17" ht="15" customHeight="1" x14ac:dyDescent="0.25">
      <c r="B29" s="11"/>
      <c r="C29" s="1"/>
      <c r="D29" s="1"/>
      <c r="E29" s="1"/>
      <c r="F29" s="1"/>
      <c r="G29" s="1"/>
      <c r="H29" s="1"/>
      <c r="I29" s="1"/>
      <c r="J29" s="1"/>
      <c r="K29" s="17"/>
      <c r="L29" s="12"/>
    </row>
    <row r="30" spans="2:17" ht="15" customHeight="1" x14ac:dyDescent="0.25">
      <c r="B30" s="11"/>
      <c r="C30" s="1"/>
      <c r="D30" s="1"/>
      <c r="E30" s="1"/>
      <c r="F30" s="1"/>
      <c r="G30" s="1"/>
      <c r="H30" s="1"/>
      <c r="I30" s="1"/>
      <c r="J30" s="1"/>
      <c r="K30" s="17"/>
      <c r="L30" s="12"/>
    </row>
    <row r="31" spans="2:17" ht="15" customHeight="1" x14ac:dyDescent="0.25">
      <c r="B31" s="11"/>
      <c r="C31" s="1"/>
      <c r="D31" s="1"/>
      <c r="E31" s="1"/>
      <c r="F31" s="1"/>
      <c r="G31" s="1"/>
      <c r="H31" s="1"/>
      <c r="I31" s="1"/>
      <c r="J31" s="1"/>
      <c r="K31" s="17"/>
      <c r="L31" s="12"/>
    </row>
    <row r="32" spans="2:17" ht="15" customHeight="1" x14ac:dyDescent="0.25">
      <c r="B32" s="11"/>
      <c r="C32" s="1"/>
      <c r="D32" s="1"/>
      <c r="E32" s="1"/>
      <c r="F32" s="1"/>
      <c r="G32" s="1"/>
      <c r="H32" s="1"/>
      <c r="I32" s="1"/>
      <c r="J32" s="1"/>
      <c r="K32" s="17"/>
      <c r="L32" s="12"/>
    </row>
    <row r="33" spans="2:12" ht="7.5" customHeight="1" x14ac:dyDescent="0.25">
      <c r="B33" s="11"/>
      <c r="C33" s="1"/>
      <c r="D33" s="1"/>
      <c r="E33" s="1"/>
      <c r="F33" s="1"/>
      <c r="G33" s="1"/>
      <c r="H33" s="1"/>
      <c r="I33" s="1"/>
      <c r="J33" s="1"/>
      <c r="K33" s="17"/>
      <c r="L33" s="12"/>
    </row>
    <row r="34" spans="2:12" ht="7.5" customHeight="1" x14ac:dyDescent="0.25">
      <c r="B34" s="11"/>
      <c r="C34" s="1"/>
      <c r="D34" s="1"/>
      <c r="E34" s="1"/>
      <c r="F34" s="1"/>
      <c r="G34" s="1"/>
      <c r="H34" s="1"/>
      <c r="I34" s="1"/>
      <c r="J34" s="1"/>
      <c r="K34" s="17"/>
      <c r="L34" s="12"/>
    </row>
    <row r="35" spans="2:12" ht="15" customHeight="1" x14ac:dyDescent="0.25">
      <c r="B35" s="11"/>
      <c r="C35" s="1"/>
      <c r="D35" s="1"/>
      <c r="E35" s="1"/>
      <c r="F35" s="1"/>
      <c r="G35" s="1"/>
      <c r="H35" s="1"/>
      <c r="I35" s="1"/>
      <c r="J35" s="1"/>
      <c r="K35" s="17"/>
      <c r="L35" s="12"/>
    </row>
    <row r="36" spans="2:12" ht="15" customHeight="1" x14ac:dyDescent="0.25">
      <c r="B36" s="11"/>
      <c r="C36" s="1"/>
      <c r="D36" s="1"/>
      <c r="E36" s="1"/>
      <c r="F36" s="1"/>
      <c r="G36" s="1"/>
      <c r="H36" s="1"/>
      <c r="I36" s="1"/>
      <c r="J36" s="1"/>
      <c r="K36" s="17"/>
      <c r="L36" s="12"/>
    </row>
    <row r="37" spans="2:12" ht="15" customHeight="1" x14ac:dyDescent="0.25">
      <c r="B37" s="11"/>
      <c r="C37" s="1"/>
      <c r="D37" s="1"/>
      <c r="E37" s="1"/>
      <c r="F37" s="1"/>
      <c r="G37" s="1"/>
      <c r="H37" s="1"/>
      <c r="I37" s="1"/>
      <c r="J37" s="1"/>
      <c r="K37" s="17"/>
      <c r="L37" s="12"/>
    </row>
    <row r="38" spans="2:12" ht="15" customHeight="1" x14ac:dyDescent="0.25">
      <c r="B38" s="11"/>
      <c r="C38" s="1"/>
      <c r="D38" s="1"/>
      <c r="E38" s="1"/>
      <c r="F38" s="1"/>
      <c r="G38" s="1"/>
      <c r="H38" s="1"/>
      <c r="I38" s="1"/>
      <c r="J38" s="1"/>
      <c r="K38" s="17"/>
      <c r="L38" s="12"/>
    </row>
    <row r="39" spans="2:12" ht="15" customHeight="1" x14ac:dyDescent="0.25">
      <c r="B39" s="11"/>
      <c r="C39" s="1"/>
      <c r="D39" s="1"/>
      <c r="E39" s="1"/>
      <c r="F39" s="1"/>
      <c r="G39" s="1"/>
      <c r="H39" s="1"/>
      <c r="I39" s="1"/>
      <c r="J39" s="1"/>
      <c r="K39" s="17"/>
      <c r="L39" s="12"/>
    </row>
    <row r="40" spans="2:12" ht="15" customHeight="1" x14ac:dyDescent="0.25">
      <c r="B40" s="11"/>
      <c r="C40" s="1"/>
      <c r="D40" s="1"/>
      <c r="E40" s="1"/>
      <c r="F40" s="1"/>
      <c r="G40" s="1"/>
      <c r="H40" s="1"/>
      <c r="I40" s="1"/>
      <c r="J40" s="1"/>
      <c r="K40" s="17"/>
      <c r="L40" s="12"/>
    </row>
    <row r="41" spans="2:12" ht="15" customHeight="1" x14ac:dyDescent="0.25">
      <c r="B41" s="11"/>
      <c r="C41" s="1"/>
      <c r="D41" s="1"/>
      <c r="E41" s="1"/>
      <c r="F41" s="1"/>
      <c r="G41" s="1"/>
      <c r="H41" s="1"/>
      <c r="I41" s="1"/>
      <c r="J41" s="1"/>
      <c r="K41" s="17"/>
      <c r="L41" s="12"/>
    </row>
    <row r="42" spans="2:12" ht="15" customHeight="1" x14ac:dyDescent="0.25">
      <c r="B42" s="11"/>
      <c r="C42" s="4"/>
      <c r="D42" s="4"/>
      <c r="E42" s="4"/>
      <c r="F42" s="4"/>
      <c r="G42" s="4"/>
      <c r="H42" s="4"/>
      <c r="I42" s="4"/>
      <c r="J42" s="4"/>
      <c r="K42" s="5"/>
      <c r="L42" s="12"/>
    </row>
    <row r="43" spans="2:12" ht="15" customHeight="1" x14ac:dyDescent="0.25">
      <c r="B43" s="11"/>
      <c r="C43" s="4"/>
      <c r="D43" s="4"/>
      <c r="E43" s="4"/>
      <c r="F43" s="4"/>
      <c r="G43" s="4"/>
      <c r="H43" s="4"/>
      <c r="I43" s="4"/>
      <c r="J43" s="4"/>
      <c r="K43" s="5"/>
      <c r="L43" s="12"/>
    </row>
    <row r="44" spans="2:12" ht="15" customHeight="1" x14ac:dyDescent="0.25">
      <c r="B44" s="11"/>
      <c r="C44" s="4"/>
      <c r="D44" s="4"/>
      <c r="E44" s="4"/>
      <c r="F44" s="4"/>
      <c r="G44" s="4"/>
      <c r="H44" s="4"/>
      <c r="I44" s="4"/>
      <c r="J44" s="4"/>
      <c r="K44" s="5"/>
      <c r="L44" s="12"/>
    </row>
    <row r="45" spans="2:12" ht="15" customHeight="1" x14ac:dyDescent="0.25">
      <c r="B45" s="11"/>
      <c r="C45" s="4"/>
      <c r="D45" s="4"/>
      <c r="E45" s="4"/>
      <c r="F45" s="4"/>
      <c r="G45" s="4"/>
      <c r="H45" s="4"/>
      <c r="I45" s="4"/>
      <c r="J45" s="4"/>
      <c r="K45" s="5"/>
      <c r="L45" s="12"/>
    </row>
    <row r="46" spans="2:12" ht="15" customHeight="1" x14ac:dyDescent="0.25">
      <c r="B46" s="11"/>
      <c r="C46" s="4"/>
      <c r="D46" s="4"/>
      <c r="E46" s="4"/>
      <c r="F46" s="4"/>
      <c r="G46" s="4"/>
      <c r="H46" s="4"/>
      <c r="I46" s="4"/>
      <c r="J46" s="4"/>
      <c r="K46" s="5"/>
      <c r="L46" s="12"/>
    </row>
    <row r="47" spans="2:12" ht="15" customHeight="1" x14ac:dyDescent="0.25">
      <c r="B47" s="11"/>
      <c r="C47" s="4"/>
      <c r="D47" s="4"/>
      <c r="E47" s="4"/>
      <c r="F47" s="4"/>
      <c r="G47" s="4"/>
      <c r="H47" s="4"/>
      <c r="I47" s="4"/>
      <c r="J47" s="4"/>
      <c r="K47" s="5"/>
      <c r="L47" s="12"/>
    </row>
    <row r="48" spans="2:12" ht="15" customHeight="1" x14ac:dyDescent="0.25">
      <c r="B48" s="11"/>
      <c r="C48" s="4"/>
      <c r="D48" s="4"/>
      <c r="E48" s="4"/>
      <c r="F48" s="4"/>
      <c r="G48" s="4"/>
      <c r="H48" s="4"/>
      <c r="I48" s="4"/>
      <c r="J48" s="4"/>
      <c r="K48" s="5"/>
      <c r="L48" s="12"/>
    </row>
    <row r="49" spans="2:12" ht="15" customHeight="1" x14ac:dyDescent="0.25">
      <c r="B49" s="11"/>
      <c r="C49" s="4"/>
      <c r="D49" s="4"/>
      <c r="E49" s="4"/>
      <c r="F49" s="4"/>
      <c r="G49" s="4"/>
      <c r="H49" s="4"/>
      <c r="I49" s="4"/>
      <c r="J49" s="4"/>
      <c r="K49" s="5"/>
      <c r="L49" s="12"/>
    </row>
    <row r="50" spans="2:12" ht="15" customHeight="1" x14ac:dyDescent="0.25">
      <c r="B50" s="11"/>
      <c r="C50" s="4"/>
      <c r="D50" s="4"/>
      <c r="E50" s="4"/>
      <c r="F50" s="4"/>
      <c r="G50" s="4"/>
      <c r="H50" s="4"/>
      <c r="I50" s="4"/>
      <c r="J50" s="4"/>
      <c r="K50" s="5"/>
      <c r="L50" s="12"/>
    </row>
    <row r="51" spans="2:12" ht="15" customHeight="1" x14ac:dyDescent="0.25">
      <c r="B51" s="11"/>
      <c r="C51" s="4"/>
      <c r="D51" s="4"/>
      <c r="E51" s="4"/>
      <c r="F51" s="4"/>
      <c r="G51" s="4"/>
      <c r="H51" s="4"/>
      <c r="I51" s="4"/>
      <c r="J51" s="4"/>
      <c r="K51" s="5"/>
      <c r="L51" s="12"/>
    </row>
    <row r="52" spans="2:12" ht="9.75" customHeight="1" thickBot="1" x14ac:dyDescent="0.3">
      <c r="B52" s="13"/>
      <c r="C52" s="14"/>
      <c r="D52" s="14"/>
      <c r="E52" s="14"/>
      <c r="F52" s="14"/>
      <c r="G52" s="14"/>
      <c r="H52" s="14"/>
      <c r="I52" s="14"/>
      <c r="J52" s="14"/>
      <c r="K52" s="15"/>
      <c r="L52" s="16"/>
    </row>
  </sheetData>
  <mergeCells count="3">
    <mergeCell ref="C9:K9"/>
    <mergeCell ref="C8:K8"/>
    <mergeCell ref="C7:K7"/>
  </mergeCells>
  <phoneticPr fontId="2" type="noConversion"/>
  <pageMargins left="0.75" right="0.75" top="1" bottom="1" header="0.5" footer="0.5"/>
  <pageSetup scale="67" orientation="portrait" r:id="rId1"/>
  <headerFooter alignWithMargins="0">
    <oddFooter>&amp;L&amp;1#&amp;"Calibri"&amp;14&amp;K000000Confidential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9"/>
    <pageSetUpPr fitToPage="1"/>
  </sheetPr>
  <dimension ref="B1:K52"/>
  <sheetViews>
    <sheetView topLeftCell="A4" zoomScale="90" zoomScaleNormal="90" zoomScaleSheetLayoutView="100" workbookViewId="0">
      <selection activeCell="C36" sqref="C36:J40"/>
    </sheetView>
  </sheetViews>
  <sheetFormatPr defaultColWidth="9.1796875" defaultRowHeight="12.5" x14ac:dyDescent="0.25"/>
  <cols>
    <col min="1" max="1" width="3.81640625" style="2" customWidth="1"/>
    <col min="2" max="2" width="3" style="2" customWidth="1"/>
    <col min="3" max="3" width="24.1796875" style="2" customWidth="1"/>
    <col min="4" max="5" width="15.7265625" style="2" customWidth="1"/>
    <col min="6" max="6" width="15.54296875" style="2" customWidth="1"/>
    <col min="7" max="7" width="24.26953125" style="2" customWidth="1"/>
    <col min="8" max="8" width="7.1796875" style="2" customWidth="1"/>
    <col min="9" max="9" width="17.72656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17</v>
      </c>
      <c r="D3" s="4"/>
      <c r="E3" s="4"/>
      <c r="F3" s="4"/>
      <c r="G3" s="4"/>
      <c r="H3" s="4"/>
      <c r="I3" s="4"/>
      <c r="J3" s="5"/>
      <c r="K3" s="12"/>
    </row>
    <row r="4" spans="2:11" ht="15" customHeight="1" x14ac:dyDescent="0.25">
      <c r="B4" s="11"/>
      <c r="C4" s="4" t="s">
        <v>24</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92" t="s">
        <v>147</v>
      </c>
      <c r="D7" s="292"/>
      <c r="E7" s="292"/>
      <c r="F7" s="292"/>
      <c r="G7" s="292"/>
      <c r="H7" s="292"/>
      <c r="I7" s="292"/>
      <c r="J7" s="292"/>
      <c r="K7" s="12"/>
    </row>
    <row r="8" spans="2:11" ht="18.75" customHeight="1" x14ac:dyDescent="0.3">
      <c r="B8" s="11"/>
      <c r="C8" s="292" t="str">
        <f>Summary!C8</f>
        <v>12-Month Period Beginning January 1, 2024</v>
      </c>
      <c r="D8" s="292"/>
      <c r="E8" s="292"/>
      <c r="F8" s="292"/>
      <c r="G8" s="292"/>
      <c r="H8" s="292"/>
      <c r="I8" s="292"/>
      <c r="J8" s="292"/>
      <c r="K8" s="295"/>
    </row>
    <row r="9" spans="2:11" ht="26.25" customHeight="1" x14ac:dyDescent="0.3">
      <c r="B9" s="11"/>
      <c r="C9" s="292"/>
      <c r="D9" s="292"/>
      <c r="E9" s="292"/>
      <c r="F9" s="292"/>
      <c r="G9" s="292"/>
      <c r="H9" s="292"/>
      <c r="I9" s="292"/>
      <c r="J9" s="292"/>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7" t="s">
        <v>25</v>
      </c>
      <c r="G11" s="5"/>
      <c r="H11" s="5"/>
      <c r="I11" s="17" t="s">
        <v>25</v>
      </c>
      <c r="J11" s="1"/>
      <c r="K11" s="12"/>
    </row>
    <row r="12" spans="2:11" ht="15" customHeight="1" x14ac:dyDescent="0.25">
      <c r="B12" s="11"/>
      <c r="C12" s="1"/>
      <c r="D12" s="4"/>
      <c r="E12" s="5"/>
      <c r="F12" s="5" t="s">
        <v>4</v>
      </c>
      <c r="G12" s="296" t="s">
        <v>27</v>
      </c>
      <c r="H12" s="296"/>
      <c r="I12" s="5" t="s">
        <v>4</v>
      </c>
      <c r="J12" s="5"/>
      <c r="K12" s="12"/>
    </row>
    <row r="13" spans="2:11" ht="18" customHeight="1" x14ac:dyDescent="0.25">
      <c r="B13" s="11"/>
      <c r="C13" s="6"/>
      <c r="D13" s="4"/>
      <c r="E13" s="5"/>
      <c r="F13" s="5" t="s">
        <v>26</v>
      </c>
      <c r="G13" s="296" t="s">
        <v>28</v>
      </c>
      <c r="H13" s="296"/>
      <c r="I13" s="5" t="s">
        <v>29</v>
      </c>
      <c r="J13" s="5"/>
      <c r="K13" s="12"/>
    </row>
    <row r="14" spans="2:11" ht="7.5" customHeight="1" x14ac:dyDescent="0.25">
      <c r="B14" s="11"/>
      <c r="C14" s="19"/>
      <c r="D14" s="20"/>
      <c r="E14" s="21"/>
      <c r="F14" s="21"/>
      <c r="G14" s="21"/>
      <c r="H14" s="21"/>
      <c r="I14" s="21"/>
      <c r="J14" s="21"/>
      <c r="K14" s="12"/>
    </row>
    <row r="15" spans="2:11" ht="15" customHeight="1" x14ac:dyDescent="0.25">
      <c r="B15" s="11"/>
      <c r="C15" s="4"/>
      <c r="D15" s="4"/>
      <c r="E15" s="4"/>
      <c r="F15" s="4"/>
      <c r="G15" s="4"/>
      <c r="H15" s="4"/>
      <c r="I15" s="4"/>
      <c r="J15" s="5"/>
      <c r="K15" s="12"/>
    </row>
    <row r="16" spans="2:11" ht="37.5" x14ac:dyDescent="0.25">
      <c r="B16" s="11"/>
      <c r="C16" s="172"/>
      <c r="D16" s="172" t="s">
        <v>143</v>
      </c>
      <c r="E16" s="22"/>
      <c r="F16" s="86">
        <f>'DCR2'!E10</f>
        <v>4298921.47</v>
      </c>
      <c r="G16" s="224">
        <f>'DCR3'!E41</f>
        <v>4153184262</v>
      </c>
      <c r="H16" s="26" t="s">
        <v>18</v>
      </c>
      <c r="I16" s="22">
        <f>F16*100/G16</f>
        <v>0.10350904748757328</v>
      </c>
      <c r="J16" s="5" t="s">
        <v>3</v>
      </c>
      <c r="K16" s="12"/>
    </row>
    <row r="17" spans="2:11" ht="15" customHeight="1" x14ac:dyDescent="0.25">
      <c r="B17" s="11"/>
      <c r="C17" s="4"/>
      <c r="D17" s="4"/>
      <c r="E17" s="22"/>
      <c r="F17" s="86"/>
      <c r="G17" s="169"/>
      <c r="H17" s="26"/>
      <c r="I17" s="22"/>
      <c r="J17" s="5"/>
      <c r="K17" s="12"/>
    </row>
    <row r="18" spans="2:11" x14ac:dyDescent="0.25">
      <c r="B18" s="11"/>
      <c r="C18" s="172"/>
      <c r="D18" s="172" t="s">
        <v>132</v>
      </c>
      <c r="E18" s="22"/>
      <c r="F18" s="86">
        <f>'DCR2'!E12</f>
        <v>814415.35</v>
      </c>
      <c r="G18" s="224">
        <f>'DCR3'!G41</f>
        <v>1177679024</v>
      </c>
      <c r="H18" s="26" t="s">
        <v>18</v>
      </c>
      <c r="I18" s="22">
        <f>F18*100/G18</f>
        <v>6.915427152925159E-2</v>
      </c>
      <c r="J18" s="5" t="s">
        <v>3</v>
      </c>
      <c r="K18" s="12"/>
    </row>
    <row r="19" spans="2:11" ht="15" customHeight="1" x14ac:dyDescent="0.25">
      <c r="B19" s="11"/>
      <c r="C19" s="4"/>
      <c r="D19" s="4"/>
      <c r="E19" s="22"/>
      <c r="F19" s="86"/>
      <c r="G19" s="169"/>
      <c r="H19" s="26"/>
      <c r="I19" s="22"/>
      <c r="J19" s="5"/>
      <c r="K19" s="12"/>
    </row>
    <row r="20" spans="2:11" x14ac:dyDescent="0.25">
      <c r="B20" s="11"/>
      <c r="C20" s="231"/>
      <c r="D20" s="172" t="s">
        <v>105</v>
      </c>
      <c r="E20" s="22"/>
      <c r="F20" s="86">
        <f>'DCR2'!E13</f>
        <v>2264262.2000000002</v>
      </c>
      <c r="G20" s="224">
        <f>'DCR3'!I41</f>
        <v>1432852164</v>
      </c>
      <c r="H20" s="26" t="s">
        <v>18</v>
      </c>
      <c r="I20" s="22">
        <f>F20*100/G20</f>
        <v>0.15802483025736633</v>
      </c>
      <c r="J20" s="5" t="s">
        <v>3</v>
      </c>
      <c r="K20" s="12"/>
    </row>
    <row r="21" spans="2:11" ht="15" customHeight="1" x14ac:dyDescent="0.25">
      <c r="B21" s="11"/>
      <c r="C21" s="4"/>
      <c r="D21" s="172"/>
      <c r="E21" s="22"/>
      <c r="F21" s="86"/>
      <c r="G21" s="169"/>
      <c r="H21" s="26"/>
      <c r="I21" s="22"/>
      <c r="J21" s="5"/>
      <c r="K21" s="12"/>
    </row>
    <row r="22" spans="2:11" ht="25" x14ac:dyDescent="0.25">
      <c r="B22" s="11"/>
      <c r="C22" s="230"/>
      <c r="D22" s="230" t="s">
        <v>157</v>
      </c>
      <c r="E22" s="22"/>
      <c r="F22" s="86">
        <f>'DCR2'!E14</f>
        <v>558346.31999999995</v>
      </c>
      <c r="G22" s="224">
        <f>'DCR3'!K41</f>
        <v>2272259741</v>
      </c>
      <c r="H22" s="26" t="s">
        <v>18</v>
      </c>
      <c r="I22" s="22">
        <f>F22*100/G22</f>
        <v>2.4572292943687724E-2</v>
      </c>
      <c r="J22" s="5" t="s">
        <v>3</v>
      </c>
      <c r="K22" s="12"/>
    </row>
    <row r="23" spans="2:11" ht="15" customHeight="1" x14ac:dyDescent="0.25">
      <c r="B23" s="11"/>
      <c r="C23" s="4"/>
      <c r="D23" s="4"/>
      <c r="E23" s="4"/>
      <c r="F23" s="24"/>
      <c r="G23" s="4"/>
      <c r="H23" s="4"/>
      <c r="I23" s="22"/>
      <c r="J23" s="5"/>
      <c r="K23" s="12"/>
    </row>
    <row r="24" spans="2:11" ht="7.5" customHeight="1" x14ac:dyDescent="0.25">
      <c r="B24" s="11"/>
      <c r="C24" s="4"/>
      <c r="D24" s="4"/>
      <c r="E24" s="4"/>
      <c r="F24" s="24"/>
      <c r="G24" s="4"/>
      <c r="H24" s="4"/>
      <c r="I24" s="4"/>
      <c r="J24" s="5"/>
      <c r="K24" s="12"/>
    </row>
    <row r="25" spans="2:11" ht="22.5" customHeight="1" x14ac:dyDescent="0.25">
      <c r="B25" s="11"/>
      <c r="C25" s="1" t="s">
        <v>30</v>
      </c>
      <c r="D25" s="1"/>
      <c r="E25" s="1"/>
      <c r="F25" s="25">
        <f>SUM(F16:F24)</f>
        <v>7935945.3399999999</v>
      </c>
      <c r="G25" s="1"/>
      <c r="H25" s="1"/>
      <c r="I25" s="1"/>
      <c r="J25" s="17"/>
      <c r="K25" s="12"/>
    </row>
    <row r="26" spans="2:11" ht="15" customHeight="1" x14ac:dyDescent="0.25">
      <c r="B26" s="11"/>
      <c r="C26" s="1"/>
      <c r="D26" s="1"/>
      <c r="E26" s="1"/>
      <c r="F26" s="1"/>
      <c r="G26" s="1"/>
      <c r="H26" s="1"/>
      <c r="I26" s="1"/>
      <c r="J26" s="17"/>
      <c r="K26" s="12"/>
    </row>
    <row r="27" spans="2:11" ht="18.75" customHeight="1" x14ac:dyDescent="0.25">
      <c r="B27" s="11"/>
      <c r="C27" s="1"/>
      <c r="D27" s="1"/>
      <c r="E27" s="1"/>
      <c r="F27" s="1"/>
      <c r="G27" s="1"/>
      <c r="H27" s="1"/>
      <c r="I27" s="1"/>
      <c r="J27" s="17"/>
      <c r="K27" s="12"/>
    </row>
    <row r="28" spans="2:11" ht="17.25" customHeight="1" x14ac:dyDescent="0.25">
      <c r="B28" s="11"/>
      <c r="C28" s="1"/>
      <c r="D28" s="1"/>
      <c r="E28" s="1"/>
      <c r="F28" s="1"/>
      <c r="G28" s="1"/>
      <c r="H28" s="1"/>
      <c r="I28" s="1"/>
      <c r="J28" s="17"/>
      <c r="K28" s="12"/>
    </row>
    <row r="29" spans="2:11" ht="15" customHeight="1" x14ac:dyDescent="0.25">
      <c r="B29" s="11"/>
      <c r="C29" s="1"/>
      <c r="D29" s="1"/>
      <c r="E29" s="1"/>
      <c r="F29" s="1"/>
      <c r="G29" s="1"/>
      <c r="H29" s="1"/>
      <c r="I29" s="1"/>
      <c r="J29" s="17"/>
      <c r="K29" s="12"/>
    </row>
    <row r="30" spans="2:11" ht="15" customHeight="1" x14ac:dyDescent="0.25">
      <c r="B30" s="11"/>
      <c r="C30" s="1"/>
      <c r="D30" s="1"/>
      <c r="E30" s="1"/>
      <c r="F30" s="1"/>
      <c r="G30" s="1"/>
      <c r="H30" s="1"/>
      <c r="I30" s="1"/>
      <c r="J30" s="17"/>
      <c r="K30" s="12"/>
    </row>
    <row r="31" spans="2:11" ht="15" customHeight="1" x14ac:dyDescent="0.25">
      <c r="B31" s="11"/>
      <c r="C31" s="1"/>
      <c r="D31" s="1"/>
      <c r="E31" s="1"/>
      <c r="F31" s="1"/>
      <c r="G31" s="1"/>
      <c r="H31" s="1"/>
      <c r="I31" s="1"/>
      <c r="J31" s="17"/>
      <c r="K31" s="12"/>
    </row>
    <row r="32" spans="2:11" ht="15" customHeight="1" x14ac:dyDescent="0.25">
      <c r="B32" s="11"/>
      <c r="C32" s="297" t="s">
        <v>149</v>
      </c>
      <c r="D32" s="298"/>
      <c r="E32" s="298"/>
      <c r="F32" s="298"/>
      <c r="G32" s="298"/>
      <c r="H32" s="298"/>
      <c r="I32" s="298"/>
      <c r="J32" s="298"/>
      <c r="K32" s="12"/>
    </row>
    <row r="33" spans="2:11" ht="12.75" customHeight="1" x14ac:dyDescent="0.25">
      <c r="B33" s="11"/>
      <c r="C33" s="298"/>
      <c r="D33" s="298"/>
      <c r="E33" s="298"/>
      <c r="F33" s="298"/>
      <c r="G33" s="298"/>
      <c r="H33" s="298"/>
      <c r="I33" s="298"/>
      <c r="J33" s="298"/>
      <c r="K33" s="12"/>
    </row>
    <row r="34" spans="2:11" ht="12.75" customHeight="1" x14ac:dyDescent="0.25">
      <c r="B34" s="11"/>
      <c r="C34" s="298"/>
      <c r="D34" s="298"/>
      <c r="E34" s="298"/>
      <c r="F34" s="298"/>
      <c r="G34" s="298"/>
      <c r="H34" s="298"/>
      <c r="I34" s="298"/>
      <c r="J34" s="298"/>
      <c r="K34" s="12"/>
    </row>
    <row r="35" spans="2:11" ht="15" customHeight="1" x14ac:dyDescent="0.25">
      <c r="B35" s="11"/>
      <c r="C35" s="1"/>
      <c r="D35" s="1"/>
      <c r="E35" s="1"/>
      <c r="F35" s="1"/>
      <c r="G35" s="1"/>
      <c r="H35" s="1"/>
      <c r="I35" s="1"/>
      <c r="J35" s="17"/>
      <c r="K35" s="12"/>
    </row>
    <row r="36" spans="2:11" ht="15" customHeight="1" x14ac:dyDescent="0.25">
      <c r="B36" s="11"/>
      <c r="C36" s="299" t="s">
        <v>59</v>
      </c>
      <c r="D36" s="299"/>
      <c r="E36" s="299"/>
      <c r="F36" s="299"/>
      <c r="G36" s="299"/>
      <c r="H36" s="299"/>
      <c r="I36" s="299"/>
      <c r="J36" s="299"/>
      <c r="K36" s="12"/>
    </row>
    <row r="37" spans="2:11" ht="15" customHeight="1" x14ac:dyDescent="0.25">
      <c r="B37" s="11"/>
      <c r="C37" s="299"/>
      <c r="D37" s="299"/>
      <c r="E37" s="299"/>
      <c r="F37" s="299"/>
      <c r="G37" s="299"/>
      <c r="H37" s="299"/>
      <c r="I37" s="299"/>
      <c r="J37" s="299"/>
      <c r="K37" s="12"/>
    </row>
    <row r="38" spans="2:11" ht="15" customHeight="1" x14ac:dyDescent="0.25">
      <c r="B38" s="11"/>
      <c r="C38" s="299"/>
      <c r="D38" s="299"/>
      <c r="E38" s="299"/>
      <c r="F38" s="299"/>
      <c r="G38" s="299"/>
      <c r="H38" s="299"/>
      <c r="I38" s="299"/>
      <c r="J38" s="299"/>
      <c r="K38" s="12"/>
    </row>
    <row r="39" spans="2:11" ht="15" customHeight="1" x14ac:dyDescent="0.25">
      <c r="B39" s="11"/>
      <c r="C39" s="299"/>
      <c r="D39" s="299"/>
      <c r="E39" s="299"/>
      <c r="F39" s="299"/>
      <c r="G39" s="299"/>
      <c r="H39" s="299"/>
      <c r="I39" s="299"/>
      <c r="J39" s="299"/>
      <c r="K39" s="12"/>
    </row>
    <row r="40" spans="2:11" ht="15" customHeight="1" x14ac:dyDescent="0.25">
      <c r="B40" s="11"/>
      <c r="C40" s="299"/>
      <c r="D40" s="299"/>
      <c r="E40" s="299"/>
      <c r="F40" s="299"/>
      <c r="G40" s="299"/>
      <c r="H40" s="299"/>
      <c r="I40" s="299"/>
      <c r="J40" s="299"/>
      <c r="K40" s="12"/>
    </row>
    <row r="41" spans="2:11" ht="15" customHeight="1" x14ac:dyDescent="0.25">
      <c r="B41" s="11"/>
      <c r="C41" s="1"/>
      <c r="D41" s="1"/>
      <c r="E41" s="1"/>
      <c r="F41" s="1"/>
      <c r="G41" s="1"/>
      <c r="H41" s="1"/>
      <c r="I41" s="1"/>
      <c r="J41" s="17"/>
      <c r="K41" s="12"/>
    </row>
    <row r="42" spans="2:11" ht="15" customHeight="1" x14ac:dyDescent="0.25">
      <c r="B42" s="11"/>
      <c r="C42" s="293"/>
      <c r="D42" s="294"/>
      <c r="E42" s="294"/>
      <c r="F42" s="294"/>
      <c r="G42" s="294"/>
      <c r="H42" s="294"/>
      <c r="I42" s="294"/>
      <c r="J42" s="294"/>
      <c r="K42" s="12"/>
    </row>
    <row r="43" spans="2:11" ht="15" customHeight="1" x14ac:dyDescent="0.25">
      <c r="B43" s="11"/>
      <c r="C43" s="294"/>
      <c r="D43" s="294"/>
      <c r="E43" s="294"/>
      <c r="F43" s="294"/>
      <c r="G43" s="294"/>
      <c r="H43" s="294"/>
      <c r="I43" s="294"/>
      <c r="J43" s="294"/>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3"/>
      <c r="C52" s="14"/>
      <c r="D52" s="14"/>
      <c r="E52" s="14"/>
      <c r="F52" s="14"/>
      <c r="G52" s="14"/>
      <c r="H52" s="14"/>
      <c r="I52" s="14"/>
      <c r="J52" s="15"/>
      <c r="K52" s="16"/>
    </row>
  </sheetData>
  <mergeCells count="8">
    <mergeCell ref="C42:J43"/>
    <mergeCell ref="C9:J9"/>
    <mergeCell ref="C8:K8"/>
    <mergeCell ref="C7:J7"/>
    <mergeCell ref="G12:H12"/>
    <mergeCell ref="G13:H13"/>
    <mergeCell ref="C32:J34"/>
    <mergeCell ref="C36:J40"/>
  </mergeCells>
  <phoneticPr fontId="2" type="noConversion"/>
  <pageMargins left="0.75" right="0.75" top="1" bottom="1" header="0.5" footer="0.5"/>
  <pageSetup scale="71" orientation="portrait" r:id="rId1"/>
  <headerFooter alignWithMargins="0">
    <oddFooter>&amp;L&amp;1#&amp;"Calibri"&amp;14&amp;K000000Confidential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29"/>
    <pageSetUpPr fitToPage="1"/>
  </sheetPr>
  <dimension ref="C2:HO89"/>
  <sheetViews>
    <sheetView showGridLines="0" view="pageBreakPreview" zoomScale="115" zoomScaleNormal="100" zoomScaleSheetLayoutView="115" workbookViewId="0">
      <selection activeCell="P19" sqref="P19"/>
    </sheetView>
  </sheetViews>
  <sheetFormatPr defaultColWidth="9.1796875" defaultRowHeight="12.5" x14ac:dyDescent="0.25"/>
  <cols>
    <col min="1" max="1" width="3.81640625" style="2" customWidth="1"/>
    <col min="2" max="2" width="3" style="2" customWidth="1"/>
    <col min="3" max="3" width="17" style="2" customWidth="1"/>
    <col min="4" max="4" width="8.54296875" style="2" customWidth="1"/>
    <col min="5" max="5" width="11" style="2" customWidth="1"/>
    <col min="6" max="6" width="2.26953125" style="2" customWidth="1"/>
    <col min="7" max="7" width="17" style="2" customWidth="1"/>
    <col min="8" max="8" width="8.54296875" style="2" customWidth="1"/>
    <col min="9" max="9" width="11" style="2" customWidth="1"/>
    <col min="10" max="10" width="2.7265625" style="2" customWidth="1"/>
    <col min="11" max="11" width="17" style="2" customWidth="1"/>
    <col min="12" max="12" width="11" style="2" customWidth="1"/>
    <col min="13" max="13" width="10.26953125" style="3" customWidth="1"/>
    <col min="14" max="14" width="2.1796875" style="2" customWidth="1"/>
    <col min="15" max="15" width="10.453125" style="2" customWidth="1"/>
    <col min="16" max="16384" width="9.1796875" style="2"/>
  </cols>
  <sheetData>
    <row r="2" spans="3:223" ht="15" customHeight="1" x14ac:dyDescent="0.25"/>
    <row r="3" spans="3:223" ht="15" customHeight="1" x14ac:dyDescent="0.25">
      <c r="C3" s="4" t="s">
        <v>17</v>
      </c>
      <c r="D3" s="4"/>
      <c r="E3" s="4"/>
      <c r="F3" s="4"/>
      <c r="G3" s="4"/>
      <c r="H3" s="4"/>
      <c r="I3" s="4"/>
      <c r="J3" s="4"/>
      <c r="K3" s="4"/>
      <c r="L3" s="4"/>
      <c r="M3" s="5"/>
    </row>
    <row r="4" spans="3:223" ht="15" customHeight="1" x14ac:dyDescent="0.25">
      <c r="C4" s="169" t="s">
        <v>24</v>
      </c>
      <c r="D4" s="169"/>
      <c r="E4" s="169"/>
      <c r="F4" s="169"/>
      <c r="G4" s="169"/>
      <c r="H4" s="169"/>
      <c r="I4" s="169"/>
      <c r="J4" s="169"/>
      <c r="K4" s="169"/>
      <c r="L4" s="169"/>
      <c r="M4" s="176"/>
    </row>
    <row r="5" spans="3:223" ht="20.25" customHeight="1" x14ac:dyDescent="0.3">
      <c r="C5" s="300" t="s">
        <v>31</v>
      </c>
      <c r="D5" s="300"/>
      <c r="E5" s="300"/>
      <c r="F5" s="300"/>
      <c r="G5" s="300"/>
      <c r="H5" s="300"/>
      <c r="I5" s="300"/>
      <c r="J5" s="300"/>
      <c r="K5" s="300"/>
      <c r="L5" s="300"/>
      <c r="M5" s="300"/>
      <c r="P5" s="244"/>
    </row>
    <row r="6" spans="3:223" ht="16.5" customHeight="1" x14ac:dyDescent="0.3">
      <c r="C6" s="23"/>
      <c r="D6" s="23"/>
      <c r="E6" s="23"/>
      <c r="F6" s="23"/>
      <c r="G6" s="23"/>
      <c r="H6" s="23"/>
      <c r="I6" s="23"/>
      <c r="J6" s="23"/>
      <c r="K6" s="23"/>
      <c r="L6" s="23"/>
      <c r="M6" s="23"/>
    </row>
    <row r="7" spans="3:223" ht="12.75" customHeight="1" x14ac:dyDescent="0.25">
      <c r="C7" s="46" t="s">
        <v>15</v>
      </c>
      <c r="D7" s="47" t="s">
        <v>34</v>
      </c>
      <c r="E7" s="48">
        <f>thisyear</f>
        <v>2024</v>
      </c>
      <c r="F7" s="38"/>
      <c r="G7" s="46" t="s">
        <v>15</v>
      </c>
      <c r="H7" s="47" t="s">
        <v>34</v>
      </c>
      <c r="I7" s="48">
        <f>thisyear</f>
        <v>2024</v>
      </c>
      <c r="J7" s="38"/>
      <c r="K7" s="46" t="s">
        <v>15</v>
      </c>
      <c r="L7" s="47" t="s">
        <v>34</v>
      </c>
      <c r="M7" s="48">
        <f>thisyear</f>
        <v>2024</v>
      </c>
      <c r="P7" s="266" t="s">
        <v>61</v>
      </c>
    </row>
    <row r="8" spans="3:223" ht="8.25" customHeight="1" x14ac:dyDescent="0.25">
      <c r="C8" s="39"/>
      <c r="D8" s="44"/>
      <c r="E8" s="39"/>
      <c r="F8" s="39"/>
      <c r="G8" s="39"/>
      <c r="H8" s="39"/>
      <c r="I8" s="39"/>
      <c r="J8" s="39"/>
      <c r="K8" s="39"/>
      <c r="L8" s="39"/>
      <c r="M8" s="40"/>
      <c r="O8" s="173"/>
      <c r="P8" s="173"/>
      <c r="Q8" s="173"/>
    </row>
    <row r="9" spans="3:223" x14ac:dyDescent="0.25">
      <c r="C9" s="41" t="s">
        <v>33</v>
      </c>
      <c r="D9" s="45"/>
      <c r="E9" s="42"/>
      <c r="F9" s="42"/>
      <c r="G9" s="41" t="s">
        <v>35</v>
      </c>
      <c r="H9" s="42"/>
      <c r="I9" s="43"/>
      <c r="J9" s="42"/>
      <c r="K9" s="83" t="s">
        <v>151</v>
      </c>
      <c r="L9" s="76"/>
      <c r="M9" s="77"/>
      <c r="O9" s="173"/>
      <c r="P9" s="280" t="s">
        <v>166</v>
      </c>
      <c r="Q9" s="173"/>
      <c r="R9" s="173"/>
      <c r="S9" s="173"/>
      <c r="T9" s="173"/>
      <c r="U9" s="173"/>
      <c r="V9" s="173"/>
      <c r="W9" s="173"/>
      <c r="X9" s="173"/>
      <c r="Y9" s="173"/>
    </row>
    <row r="10" spans="3:223" ht="10.5" customHeight="1" x14ac:dyDescent="0.25">
      <c r="C10" s="203" t="s">
        <v>108</v>
      </c>
      <c r="D10" s="269">
        <v>0.23899999999999999</v>
      </c>
      <c r="E10" s="270">
        <v>4298921.47</v>
      </c>
      <c r="F10" s="65"/>
      <c r="G10" s="66" t="s">
        <v>108</v>
      </c>
      <c r="H10" s="240">
        <v>0.25</v>
      </c>
      <c r="I10" s="263">
        <v>657058.5</v>
      </c>
      <c r="J10" s="65"/>
      <c r="K10" s="66" t="s">
        <v>108</v>
      </c>
      <c r="L10" s="67">
        <v>0</v>
      </c>
      <c r="M10" s="263">
        <v>0</v>
      </c>
      <c r="O10" s="229"/>
      <c r="P10" s="174"/>
      <c r="Q10" s="173"/>
      <c r="HO10" s="2" t="s">
        <v>102</v>
      </c>
    </row>
    <row r="11" spans="3:223" ht="10.5" customHeight="1" x14ac:dyDescent="0.25">
      <c r="C11" s="205" t="s">
        <v>109</v>
      </c>
      <c r="D11" s="206">
        <v>5.0999999999999997E-2</v>
      </c>
      <c r="E11" s="207">
        <v>920630.44</v>
      </c>
      <c r="F11" s="65"/>
      <c r="G11" s="69" t="s">
        <v>109</v>
      </c>
      <c r="H11" s="206">
        <v>0.20100000000000001</v>
      </c>
      <c r="I11" s="207">
        <v>528275.04</v>
      </c>
      <c r="J11" s="65"/>
      <c r="K11" s="69" t="s">
        <v>109</v>
      </c>
      <c r="L11" s="70">
        <v>0</v>
      </c>
      <c r="M11" s="207">
        <v>0</v>
      </c>
      <c r="O11" s="177"/>
      <c r="P11" s="64" t="s">
        <v>129</v>
      </c>
    </row>
    <row r="12" spans="3:223" ht="10.5" customHeight="1" x14ac:dyDescent="0.25">
      <c r="C12" s="208" t="s">
        <v>158</v>
      </c>
      <c r="D12" s="209">
        <v>4.4999999999999998E-2</v>
      </c>
      <c r="E12" s="204">
        <v>814415.35</v>
      </c>
      <c r="F12" s="68"/>
      <c r="G12" s="71" t="s">
        <v>159</v>
      </c>
      <c r="H12" s="206">
        <v>0.03</v>
      </c>
      <c r="I12" s="207">
        <v>78847.02</v>
      </c>
      <c r="J12" s="68"/>
      <c r="K12" s="71" t="s">
        <v>159</v>
      </c>
      <c r="L12" s="70">
        <v>8.2000000000000003E-2</v>
      </c>
      <c r="M12" s="207">
        <v>433756.48</v>
      </c>
      <c r="O12" s="177"/>
      <c r="P12" s="64"/>
    </row>
    <row r="13" spans="3:223" ht="10.5" customHeight="1" x14ac:dyDescent="0.25">
      <c r="C13" s="210" t="s">
        <v>106</v>
      </c>
      <c r="D13" s="209">
        <v>0.126</v>
      </c>
      <c r="E13" s="204">
        <v>2264262.2000000002</v>
      </c>
      <c r="F13" s="72"/>
      <c r="G13" s="69" t="s">
        <v>160</v>
      </c>
      <c r="H13" s="206">
        <v>2E-3</v>
      </c>
      <c r="I13" s="207">
        <v>5256.47</v>
      </c>
      <c r="J13" s="72"/>
      <c r="K13" s="69" t="s">
        <v>160</v>
      </c>
      <c r="L13" s="70">
        <v>0.37</v>
      </c>
      <c r="M13" s="207">
        <v>1957193.88</v>
      </c>
      <c r="O13" s="177"/>
    </row>
    <row r="14" spans="3:223" ht="10.5" customHeight="1" x14ac:dyDescent="0.25">
      <c r="C14" s="210" t="s">
        <v>141</v>
      </c>
      <c r="D14" s="209">
        <v>3.1E-2</v>
      </c>
      <c r="E14" s="204">
        <v>558346.31999999995</v>
      </c>
      <c r="F14" s="68"/>
      <c r="G14" s="69" t="s">
        <v>141</v>
      </c>
      <c r="H14" s="206">
        <v>1E-3</v>
      </c>
      <c r="I14" s="207">
        <v>2628.23</v>
      </c>
      <c r="J14" s="68"/>
      <c r="K14" s="69" t="s">
        <v>141</v>
      </c>
      <c r="L14" s="70">
        <v>4.8000000000000001E-2</v>
      </c>
      <c r="M14" s="207">
        <v>253906.23</v>
      </c>
      <c r="O14" s="177"/>
    </row>
    <row r="15" spans="3:223" ht="10.5" customHeight="1" x14ac:dyDescent="0.25">
      <c r="C15" s="211" t="s">
        <v>110</v>
      </c>
      <c r="D15" s="206">
        <v>7.0000000000000001E-3</v>
      </c>
      <c r="E15" s="207">
        <v>132595.29999999999</v>
      </c>
      <c r="F15" s="68"/>
      <c r="G15" s="71" t="s">
        <v>110</v>
      </c>
      <c r="H15" s="206">
        <v>1.6E-2</v>
      </c>
      <c r="I15" s="207">
        <v>42051.74</v>
      </c>
      <c r="J15" s="68"/>
      <c r="K15" s="71" t="s">
        <v>110</v>
      </c>
      <c r="L15" s="70">
        <v>0</v>
      </c>
      <c r="M15" s="207">
        <v>0</v>
      </c>
      <c r="O15" s="177"/>
    </row>
    <row r="16" spans="3:223" ht="10.5" customHeight="1" x14ac:dyDescent="0.25">
      <c r="C16" s="211" t="s">
        <v>111</v>
      </c>
      <c r="D16" s="206">
        <v>0.28499999999999998</v>
      </c>
      <c r="E16" s="207">
        <v>5114875.08</v>
      </c>
      <c r="F16" s="68"/>
      <c r="G16" s="71" t="s">
        <v>111</v>
      </c>
      <c r="H16" s="206">
        <v>0.41499999999999998</v>
      </c>
      <c r="I16" s="207">
        <v>1090717.1200000001</v>
      </c>
      <c r="J16" s="68"/>
      <c r="K16" s="71" t="s">
        <v>111</v>
      </c>
      <c r="L16" s="70">
        <v>0</v>
      </c>
      <c r="M16" s="207">
        <v>0</v>
      </c>
      <c r="O16" s="177"/>
    </row>
    <row r="17" spans="3:15" ht="10.5" customHeight="1" x14ac:dyDescent="0.25">
      <c r="C17" s="71" t="s">
        <v>32</v>
      </c>
      <c r="D17" s="206">
        <v>6.4000000000000001E-2</v>
      </c>
      <c r="E17" s="207">
        <v>1144406.72</v>
      </c>
      <c r="F17" s="74"/>
      <c r="G17" s="71" t="s">
        <v>32</v>
      </c>
      <c r="H17" s="206">
        <v>7.9000000000000001E-2</v>
      </c>
      <c r="I17" s="207">
        <v>207630.49</v>
      </c>
      <c r="J17" s="74"/>
      <c r="K17" s="71" t="s">
        <v>32</v>
      </c>
      <c r="L17" s="70">
        <v>8.2000000000000003E-2</v>
      </c>
      <c r="M17" s="207">
        <v>433756.48</v>
      </c>
      <c r="O17" s="177"/>
    </row>
    <row r="18" spans="3:15" ht="10.5" customHeight="1" x14ac:dyDescent="0.25">
      <c r="C18" s="71" t="s">
        <v>60</v>
      </c>
      <c r="D18" s="206">
        <v>1.0999999999999999E-2</v>
      </c>
      <c r="E18" s="207">
        <v>193057.91</v>
      </c>
      <c r="F18" s="74"/>
      <c r="G18" s="71" t="s">
        <v>60</v>
      </c>
      <c r="H18" s="206">
        <v>1E-3</v>
      </c>
      <c r="I18" s="207">
        <v>2628.23</v>
      </c>
      <c r="J18" s="74"/>
      <c r="K18" s="71" t="s">
        <v>60</v>
      </c>
      <c r="L18" s="70">
        <v>3.5999999999999997E-2</v>
      </c>
      <c r="M18" s="207">
        <v>190429.68</v>
      </c>
      <c r="O18" s="177"/>
    </row>
    <row r="19" spans="3:15" ht="10.5" customHeight="1" x14ac:dyDescent="0.25">
      <c r="C19" s="71" t="s">
        <v>112</v>
      </c>
      <c r="D19" s="206">
        <v>0.14099999999999999</v>
      </c>
      <c r="E19" s="207">
        <v>2536831.36</v>
      </c>
      <c r="F19" s="75"/>
      <c r="G19" s="211" t="s">
        <v>155</v>
      </c>
      <c r="H19" s="206">
        <v>5.0000000000000001E-3</v>
      </c>
      <c r="I19" s="207">
        <v>13141.17</v>
      </c>
      <c r="J19" s="76"/>
      <c r="K19" s="211" t="s">
        <v>155</v>
      </c>
      <c r="L19" s="70">
        <v>0.38200000000000001</v>
      </c>
      <c r="M19" s="207">
        <v>2020670.44</v>
      </c>
      <c r="O19" s="177"/>
    </row>
    <row r="20" spans="3:15" ht="10.5" customHeight="1" x14ac:dyDescent="0.25">
      <c r="C20" s="78" t="s">
        <v>16</v>
      </c>
      <c r="D20" s="79">
        <v>1</v>
      </c>
      <c r="E20" s="175">
        <v>17978342.149999999</v>
      </c>
      <c r="F20" s="75"/>
      <c r="G20" s="78" t="s">
        <v>16</v>
      </c>
      <c r="H20" s="79">
        <v>1</v>
      </c>
      <c r="I20" s="241">
        <v>2628234.0099999998</v>
      </c>
      <c r="J20" s="76"/>
      <c r="K20" s="78" t="s">
        <v>16</v>
      </c>
      <c r="L20" s="79">
        <v>1</v>
      </c>
      <c r="M20" s="241">
        <v>5289713.1900000004</v>
      </c>
      <c r="O20" s="177"/>
    </row>
    <row r="21" spans="3:15" ht="10.5" customHeight="1" x14ac:dyDescent="0.25">
      <c r="C21" s="80"/>
      <c r="D21" s="74"/>
      <c r="E21" s="242"/>
      <c r="F21" s="75"/>
      <c r="G21" s="81"/>
      <c r="H21" s="82"/>
      <c r="I21" s="77"/>
      <c r="J21" s="76"/>
      <c r="K21" s="76"/>
      <c r="L21" s="76"/>
      <c r="M21" s="77"/>
      <c r="O21" s="177"/>
    </row>
    <row r="22" spans="3:15" ht="10.5" customHeight="1" x14ac:dyDescent="0.25">
      <c r="C22" s="83" t="s">
        <v>156</v>
      </c>
      <c r="D22" s="73"/>
      <c r="E22" s="84"/>
      <c r="F22" s="75"/>
      <c r="G22" s="83"/>
      <c r="H22" s="73"/>
      <c r="I22" s="84"/>
      <c r="J22"/>
      <c r="K22" s="73"/>
      <c r="L22" s="73"/>
      <c r="M22" s="84"/>
      <c r="O22" s="177"/>
    </row>
    <row r="23" spans="3:15" ht="10.5" customHeight="1" x14ac:dyDescent="0.25">
      <c r="C23" s="66" t="s">
        <v>108</v>
      </c>
      <c r="D23" s="240">
        <v>0.36199999999999999</v>
      </c>
      <c r="E23" s="263">
        <v>3641862.97</v>
      </c>
      <c r="F23" s="75"/>
      <c r="G23"/>
      <c r="H23"/>
      <c r="I23"/>
      <c r="J23"/>
      <c r="K23" s="73"/>
      <c r="L23" s="73"/>
      <c r="M23" s="84"/>
      <c r="O23" s="177"/>
    </row>
    <row r="24" spans="3:15" ht="10.5" customHeight="1" x14ac:dyDescent="0.25">
      <c r="C24" s="69" t="s">
        <v>109</v>
      </c>
      <c r="D24" s="206">
        <v>3.9E-2</v>
      </c>
      <c r="E24" s="207">
        <v>392355.4</v>
      </c>
      <c r="F24" s="75"/>
      <c r="G24"/>
      <c r="H24"/>
      <c r="I24"/>
      <c r="J24"/>
      <c r="K24" s="73"/>
      <c r="L24" s="73"/>
      <c r="M24" s="84"/>
      <c r="O24" s="177"/>
    </row>
    <row r="25" spans="3:15" ht="10.5" customHeight="1" x14ac:dyDescent="0.25">
      <c r="C25" s="71" t="s">
        <v>158</v>
      </c>
      <c r="D25" s="206">
        <v>0.03</v>
      </c>
      <c r="E25" s="207">
        <v>301811.84999999998</v>
      </c>
      <c r="F25" s="75"/>
      <c r="G25"/>
      <c r="H25"/>
      <c r="I25"/>
      <c r="J25"/>
      <c r="K25" s="73"/>
      <c r="L25" s="73"/>
      <c r="M25" s="84"/>
      <c r="O25" s="177"/>
    </row>
    <row r="26" spans="3:15" ht="10.5" customHeight="1" x14ac:dyDescent="0.25">
      <c r="C26" s="69" t="s">
        <v>106</v>
      </c>
      <c r="D26" s="206">
        <v>0.03</v>
      </c>
      <c r="E26" s="207">
        <v>301811.84999999998</v>
      </c>
      <c r="F26" s="75"/>
      <c r="G26"/>
      <c r="H26"/>
      <c r="I26"/>
      <c r="J26"/>
      <c r="K26" s="73"/>
      <c r="L26" s="73"/>
      <c r="M26" s="84"/>
      <c r="O26" s="177"/>
    </row>
    <row r="27" spans="3:15" ht="10.5" customHeight="1" x14ac:dyDescent="0.25">
      <c r="C27" s="69" t="s">
        <v>141</v>
      </c>
      <c r="D27" s="206">
        <v>0.03</v>
      </c>
      <c r="E27" s="207">
        <v>301811.84999999998</v>
      </c>
      <c r="F27" s="75"/>
      <c r="G27"/>
      <c r="H27"/>
      <c r="I27"/>
      <c r="J27"/>
      <c r="K27" s="73"/>
      <c r="L27" s="73"/>
      <c r="M27" s="84"/>
      <c r="O27" s="177"/>
    </row>
    <row r="28" spans="3:15" ht="10.5" customHeight="1" x14ac:dyDescent="0.25">
      <c r="C28" s="71" t="s">
        <v>110</v>
      </c>
      <c r="D28" s="206">
        <v>8.9999999999999993E-3</v>
      </c>
      <c r="E28" s="207">
        <v>90543.55</v>
      </c>
      <c r="F28" s="75"/>
      <c r="G28"/>
      <c r="H28"/>
      <c r="I28"/>
      <c r="J28"/>
      <c r="K28" s="73"/>
      <c r="L28" s="73"/>
      <c r="M28" s="84"/>
      <c r="O28" s="177"/>
    </row>
    <row r="29" spans="3:15" ht="10.5" customHeight="1" x14ac:dyDescent="0.25">
      <c r="C29" s="71" t="s">
        <v>111</v>
      </c>
      <c r="D29" s="206">
        <v>0.4</v>
      </c>
      <c r="E29" s="207">
        <v>4024157.98</v>
      </c>
      <c r="F29" s="73"/>
      <c r="G29"/>
      <c r="H29"/>
      <c r="I29"/>
      <c r="J29"/>
      <c r="K29" s="73"/>
      <c r="L29" s="73"/>
      <c r="M29" s="84"/>
      <c r="O29" s="177"/>
    </row>
    <row r="30" spans="3:15" ht="10.5" customHeight="1" x14ac:dyDescent="0.25">
      <c r="C30" s="71" t="s">
        <v>32</v>
      </c>
      <c r="D30" s="206">
        <v>0.05</v>
      </c>
      <c r="E30" s="207">
        <v>503019.75</v>
      </c>
      <c r="F30" s="73"/>
      <c r="G30"/>
      <c r="H30"/>
      <c r="I30"/>
      <c r="J30"/>
      <c r="K30" s="73"/>
      <c r="L30" s="73"/>
      <c r="M30" s="84"/>
      <c r="O30" s="177"/>
    </row>
    <row r="31" spans="3:15" ht="10.5" customHeight="1" x14ac:dyDescent="0.25">
      <c r="C31" s="71" t="s">
        <v>60</v>
      </c>
      <c r="D31" s="206">
        <v>0</v>
      </c>
      <c r="E31" s="207">
        <v>0</v>
      </c>
      <c r="F31" s="73"/>
      <c r="G31"/>
      <c r="H31"/>
      <c r="I31"/>
      <c r="J31"/>
      <c r="K31" s="73"/>
      <c r="L31" s="73"/>
      <c r="M31" s="84"/>
      <c r="O31" s="177"/>
    </row>
    <row r="32" spans="3:15" ht="10.5" customHeight="1" x14ac:dyDescent="0.25">
      <c r="C32" s="211" t="s">
        <v>155</v>
      </c>
      <c r="D32" s="206">
        <v>0.05</v>
      </c>
      <c r="E32" s="207">
        <v>503019.75</v>
      </c>
      <c r="F32" s="73"/>
      <c r="G32"/>
      <c r="H32"/>
      <c r="I32"/>
      <c r="J32"/>
      <c r="K32" s="73"/>
      <c r="L32" s="73"/>
      <c r="M32" s="84"/>
      <c r="O32" s="177"/>
    </row>
    <row r="33" spans="3:15" ht="10.5" customHeight="1" x14ac:dyDescent="0.25">
      <c r="C33" s="78" t="s">
        <v>16</v>
      </c>
      <c r="D33" s="79">
        <v>1</v>
      </c>
      <c r="E33" s="241">
        <v>10060394.949999999</v>
      </c>
      <c r="F33" s="73"/>
      <c r="G33"/>
      <c r="H33"/>
      <c r="I33"/>
      <c r="J33"/>
      <c r="K33" s="73"/>
      <c r="L33" s="73"/>
      <c r="M33" s="84"/>
      <c r="O33" s="177"/>
    </row>
    <row r="34" spans="3:15" ht="10.5" customHeight="1" x14ac:dyDescent="0.25">
      <c r="C34" s="73"/>
      <c r="D34" s="73"/>
      <c r="E34" s="84"/>
      <c r="F34" s="73"/>
      <c r="G34"/>
      <c r="H34"/>
      <c r="I34"/>
      <c r="J34" s="73"/>
      <c r="K34" s="73"/>
      <c r="L34" s="73"/>
      <c r="M34" s="84"/>
      <c r="O34" s="177"/>
    </row>
    <row r="35" spans="3:15" ht="10.5" customHeight="1" x14ac:dyDescent="0.25">
      <c r="C35"/>
      <c r="D35"/>
      <c r="E35"/>
      <c r="F35"/>
      <c r="G35"/>
      <c r="H35"/>
      <c r="I35"/>
      <c r="J35"/>
      <c r="K35"/>
      <c r="L35"/>
      <c r="M35"/>
      <c r="O35" s="177"/>
    </row>
    <row r="36" spans="3:15" ht="10.5" customHeight="1" x14ac:dyDescent="0.25">
      <c r="C36"/>
      <c r="D36"/>
      <c r="E36"/>
      <c r="F36"/>
      <c r="G36"/>
      <c r="H36"/>
      <c r="I36"/>
      <c r="J36"/>
      <c r="K36"/>
      <c r="L36"/>
      <c r="M36"/>
      <c r="O36" s="177"/>
    </row>
    <row r="37" spans="3:15" ht="10.5" customHeight="1" x14ac:dyDescent="0.25">
      <c r="C37"/>
      <c r="D37"/>
      <c r="E37"/>
      <c r="F37"/>
      <c r="G37"/>
      <c r="H37"/>
      <c r="I37"/>
      <c r="J37"/>
      <c r="K37"/>
      <c r="L37"/>
      <c r="M37"/>
      <c r="O37" s="177"/>
    </row>
    <row r="38" spans="3:15" ht="10.5" customHeight="1" x14ac:dyDescent="0.25">
      <c r="C38"/>
      <c r="D38"/>
      <c r="E38"/>
      <c r="F38"/>
      <c r="G38"/>
      <c r="H38"/>
      <c r="I38"/>
      <c r="J38"/>
      <c r="K38"/>
      <c r="L38"/>
      <c r="M38"/>
      <c r="O38" s="177"/>
    </row>
    <row r="39" spans="3:15" ht="10.5" customHeight="1" x14ac:dyDescent="0.25">
      <c r="C39"/>
      <c r="D39"/>
      <c r="E39"/>
      <c r="F39"/>
      <c r="G39"/>
      <c r="H39"/>
      <c r="I39"/>
      <c r="J39"/>
      <c r="K39"/>
      <c r="L39"/>
      <c r="M39"/>
      <c r="O39" s="177"/>
    </row>
    <row r="40" spans="3:15" ht="10.5" customHeight="1" x14ac:dyDescent="0.25">
      <c r="C40"/>
      <c r="D40"/>
      <c r="E40"/>
      <c r="F40"/>
      <c r="G40"/>
      <c r="H40"/>
      <c r="I40"/>
      <c r="J40"/>
      <c r="K40"/>
      <c r="L40"/>
      <c r="M40"/>
      <c r="O40" s="177"/>
    </row>
    <row r="41" spans="3:15" ht="10.5" customHeight="1" x14ac:dyDescent="0.25">
      <c r="C41"/>
      <c r="D41"/>
      <c r="E41"/>
      <c r="F41"/>
      <c r="G41"/>
      <c r="H41"/>
      <c r="I41"/>
      <c r="J41"/>
      <c r="K41"/>
      <c r="L41"/>
      <c r="M41"/>
      <c r="O41" s="177"/>
    </row>
    <row r="42" spans="3:15" ht="10.5" customHeight="1" x14ac:dyDescent="0.25">
      <c r="C42"/>
      <c r="D42"/>
      <c r="E42"/>
      <c r="F42"/>
      <c r="G42"/>
      <c r="H42"/>
      <c r="I42"/>
      <c r="J42"/>
      <c r="K42"/>
      <c r="L42"/>
      <c r="M42"/>
      <c r="O42" s="177"/>
    </row>
    <row r="43" spans="3:15" ht="10.5" customHeight="1" x14ac:dyDescent="0.25">
      <c r="C43"/>
      <c r="D43"/>
      <c r="E43"/>
      <c r="F43"/>
      <c r="G43"/>
      <c r="H43"/>
      <c r="I43"/>
      <c r="J43"/>
      <c r="K43"/>
      <c r="L43"/>
      <c r="M43"/>
      <c r="O43" s="177"/>
    </row>
    <row r="44" spans="3:15" ht="10.5" customHeight="1" x14ac:dyDescent="0.25">
      <c r="C44"/>
      <c r="D44"/>
      <c r="E44"/>
      <c r="F44"/>
      <c r="G44"/>
      <c r="H44"/>
      <c r="I44"/>
      <c r="J44"/>
      <c r="K44"/>
      <c r="L44"/>
      <c r="M44"/>
      <c r="O44" s="177"/>
    </row>
    <row r="45" spans="3:15" ht="10.5" customHeight="1" x14ac:dyDescent="0.25">
      <c r="C45"/>
      <c r="D45"/>
      <c r="E45"/>
      <c r="F45"/>
      <c r="G45"/>
      <c r="H45"/>
      <c r="I45"/>
      <c r="J45"/>
      <c r="K45"/>
      <c r="L45"/>
      <c r="M45"/>
      <c r="O45" s="177"/>
    </row>
    <row r="46" spans="3:15" ht="10.5" customHeight="1" x14ac:dyDescent="0.25">
      <c r="C46"/>
      <c r="D46"/>
      <c r="E46"/>
      <c r="F46"/>
      <c r="G46"/>
      <c r="H46"/>
      <c r="I46"/>
      <c r="J46"/>
      <c r="K46"/>
      <c r="L46"/>
      <c r="M46"/>
      <c r="O46" s="177"/>
    </row>
    <row r="47" spans="3:15" ht="10.5" customHeight="1" x14ac:dyDescent="0.25">
      <c r="C47"/>
      <c r="D47"/>
      <c r="E47"/>
      <c r="F47"/>
      <c r="G47"/>
      <c r="H47"/>
      <c r="I47"/>
      <c r="J47"/>
      <c r="K47"/>
      <c r="L47"/>
      <c r="M47"/>
      <c r="O47" s="177"/>
    </row>
    <row r="48" spans="3:15" ht="10.5" customHeight="1" x14ac:dyDescent="0.25">
      <c r="C48"/>
      <c r="D48"/>
      <c r="E48"/>
      <c r="F48"/>
      <c r="G48"/>
      <c r="H48"/>
      <c r="I48"/>
      <c r="J48"/>
      <c r="K48"/>
      <c r="L48"/>
      <c r="M48"/>
      <c r="O48" s="177"/>
    </row>
    <row r="49" spans="3:15" ht="10.5" customHeight="1" x14ac:dyDescent="0.25">
      <c r="C49"/>
      <c r="D49"/>
      <c r="E49"/>
      <c r="F49"/>
      <c r="G49"/>
      <c r="H49"/>
      <c r="I49"/>
      <c r="J49"/>
      <c r="K49"/>
      <c r="L49"/>
      <c r="M49"/>
      <c r="O49" s="177"/>
    </row>
    <row r="50" spans="3:15" ht="10.5" customHeight="1" x14ac:dyDescent="0.25">
      <c r="C50"/>
      <c r="D50"/>
      <c r="E50"/>
      <c r="F50"/>
      <c r="G50"/>
      <c r="H50"/>
      <c r="I50"/>
      <c r="J50"/>
      <c r="K50"/>
      <c r="L50"/>
      <c r="M50"/>
      <c r="O50" s="177"/>
    </row>
    <row r="51" spans="3:15" ht="10.5" customHeight="1" x14ac:dyDescent="0.25">
      <c r="C51"/>
      <c r="D51"/>
      <c r="E51"/>
      <c r="F51"/>
      <c r="G51"/>
      <c r="H51"/>
      <c r="I51"/>
      <c r="J51"/>
      <c r="K51"/>
      <c r="L51"/>
      <c r="M51"/>
      <c r="O51" s="177"/>
    </row>
    <row r="52" spans="3:15" ht="10.5" customHeight="1" x14ac:dyDescent="0.25">
      <c r="C52"/>
      <c r="D52"/>
      <c r="E52"/>
      <c r="F52"/>
      <c r="G52"/>
      <c r="H52"/>
      <c r="I52"/>
      <c r="J52"/>
      <c r="K52"/>
      <c r="L52"/>
      <c r="M52"/>
      <c r="O52" s="177"/>
    </row>
    <row r="53" spans="3:15" ht="10.5" customHeight="1" x14ac:dyDescent="0.25">
      <c r="C53"/>
      <c r="D53"/>
      <c r="E53"/>
      <c r="F53"/>
      <c r="G53"/>
      <c r="H53"/>
      <c r="I53"/>
      <c r="J53"/>
      <c r="K53"/>
      <c r="L53"/>
      <c r="M53"/>
      <c r="O53" s="177"/>
    </row>
    <row r="54" spans="3:15" ht="10.5" customHeight="1" x14ac:dyDescent="0.25">
      <c r="C54"/>
      <c r="D54"/>
      <c r="E54"/>
      <c r="F54"/>
      <c r="G54"/>
      <c r="H54"/>
      <c r="I54"/>
      <c r="J54"/>
      <c r="K54"/>
      <c r="L54"/>
      <c r="M54"/>
      <c r="O54" s="177"/>
    </row>
    <row r="55" spans="3:15" ht="10.5" customHeight="1" x14ac:dyDescent="0.25">
      <c r="C55"/>
      <c r="D55"/>
      <c r="E55"/>
      <c r="F55"/>
      <c r="G55"/>
      <c r="H55"/>
      <c r="I55"/>
      <c r="J55"/>
      <c r="K55"/>
      <c r="L55"/>
      <c r="M55"/>
      <c r="O55" s="177"/>
    </row>
    <row r="56" spans="3:15" ht="10.5" customHeight="1" x14ac:dyDescent="0.25">
      <c r="C56"/>
      <c r="D56"/>
      <c r="E56"/>
      <c r="F56"/>
      <c r="G56"/>
      <c r="H56"/>
      <c r="I56"/>
      <c r="J56"/>
      <c r="K56"/>
      <c r="L56"/>
      <c r="M56"/>
      <c r="O56" s="177"/>
    </row>
    <row r="57" spans="3:15" ht="10.5" customHeight="1" x14ac:dyDescent="0.25">
      <c r="C57"/>
      <c r="D57"/>
      <c r="E57"/>
      <c r="F57"/>
      <c r="G57"/>
      <c r="H57"/>
      <c r="I57"/>
      <c r="J57"/>
      <c r="K57"/>
      <c r="L57"/>
      <c r="M57"/>
      <c r="O57" s="177"/>
    </row>
    <row r="58" spans="3:15" ht="10.5" customHeight="1" x14ac:dyDescent="0.25">
      <c r="C58"/>
      <c r="D58"/>
      <c r="E58"/>
      <c r="F58"/>
      <c r="G58"/>
      <c r="H58"/>
      <c r="I58"/>
      <c r="J58"/>
      <c r="K58"/>
      <c r="L58"/>
      <c r="M58"/>
      <c r="O58" s="177"/>
    </row>
    <row r="59" spans="3:15" ht="10.5" customHeight="1" x14ac:dyDescent="0.25">
      <c r="C59"/>
      <c r="D59"/>
      <c r="E59"/>
      <c r="F59"/>
      <c r="G59"/>
      <c r="H59"/>
      <c r="I59"/>
      <c r="J59"/>
      <c r="K59"/>
      <c r="L59"/>
      <c r="M59"/>
      <c r="O59" s="177"/>
    </row>
    <row r="60" spans="3:15" ht="10.5" customHeight="1" x14ac:dyDescent="0.25">
      <c r="C60"/>
      <c r="D60"/>
      <c r="E60"/>
      <c r="F60"/>
      <c r="G60"/>
      <c r="H60"/>
      <c r="I60"/>
      <c r="J60"/>
      <c r="K60"/>
      <c r="L60"/>
      <c r="M60"/>
      <c r="O60" s="177"/>
    </row>
    <row r="61" spans="3:15" ht="10.5" customHeight="1" x14ac:dyDescent="0.25">
      <c r="C61" s="216" t="s">
        <v>150</v>
      </c>
      <c r="D61"/>
      <c r="E61"/>
      <c r="F61"/>
      <c r="G61"/>
      <c r="H61"/>
      <c r="I61"/>
      <c r="J61"/>
      <c r="K61"/>
      <c r="L61"/>
      <c r="M61"/>
      <c r="O61" s="177"/>
    </row>
    <row r="62" spans="3:15" ht="10.5" customHeight="1" x14ac:dyDescent="0.25">
      <c r="C62"/>
      <c r="D62"/>
      <c r="E62"/>
      <c r="F62"/>
      <c r="G62"/>
      <c r="H62"/>
      <c r="I62"/>
      <c r="J62"/>
      <c r="K62"/>
      <c r="L62"/>
      <c r="M62"/>
      <c r="O62" s="177"/>
    </row>
    <row r="63" spans="3:15" ht="10.5" customHeight="1" x14ac:dyDescent="0.25">
      <c r="C63"/>
      <c r="D63"/>
      <c r="E63"/>
      <c r="F63"/>
      <c r="G63"/>
      <c r="H63"/>
      <c r="I63"/>
      <c r="J63"/>
      <c r="K63"/>
      <c r="L63"/>
      <c r="M63"/>
      <c r="O63" s="177"/>
    </row>
    <row r="64" spans="3:15" ht="10.5" customHeight="1" x14ac:dyDescent="0.25">
      <c r="C64"/>
      <c r="D64"/>
      <c r="E64"/>
      <c r="F64"/>
      <c r="G64"/>
      <c r="H64"/>
      <c r="I64"/>
      <c r="J64"/>
      <c r="K64"/>
      <c r="L64"/>
      <c r="M64"/>
      <c r="O64" s="177"/>
    </row>
    <row r="65" spans="3:15" ht="10.5" customHeight="1" x14ac:dyDescent="0.25">
      <c r="C65"/>
      <c r="D65"/>
      <c r="E65"/>
      <c r="F65"/>
      <c r="G65"/>
      <c r="H65"/>
      <c r="I65"/>
      <c r="J65"/>
      <c r="K65"/>
      <c r="L65"/>
      <c r="M65"/>
      <c r="O65" s="177"/>
    </row>
    <row r="66" spans="3:15" ht="10.5" customHeight="1" x14ac:dyDescent="0.25">
      <c r="C66"/>
      <c r="D66"/>
      <c r="E66"/>
      <c r="F66"/>
      <c r="G66"/>
      <c r="H66"/>
      <c r="I66"/>
      <c r="J66"/>
      <c r="K66"/>
      <c r="L66"/>
      <c r="M66"/>
      <c r="O66" s="177"/>
    </row>
    <row r="67" spans="3:15" ht="10.5" customHeight="1" x14ac:dyDescent="0.25">
      <c r="C67"/>
      <c r="D67"/>
      <c r="E67"/>
      <c r="F67"/>
      <c r="G67"/>
      <c r="H67"/>
      <c r="I67"/>
      <c r="J67"/>
      <c r="K67"/>
      <c r="L67"/>
      <c r="M67"/>
      <c r="O67" s="177"/>
    </row>
    <row r="68" spans="3:15" ht="10.5" customHeight="1" x14ac:dyDescent="0.25">
      <c r="C68"/>
      <c r="D68"/>
      <c r="E68"/>
      <c r="F68"/>
      <c r="G68"/>
      <c r="H68"/>
      <c r="I68"/>
      <c r="J68"/>
      <c r="K68"/>
      <c r="L68"/>
      <c r="M68"/>
      <c r="O68" s="177"/>
    </row>
    <row r="69" spans="3:15" ht="10.5" customHeight="1" x14ac:dyDescent="0.25">
      <c r="C69"/>
      <c r="D69"/>
      <c r="E69"/>
      <c r="F69"/>
      <c r="G69"/>
      <c r="H69"/>
      <c r="I69"/>
      <c r="J69"/>
      <c r="K69"/>
      <c r="L69"/>
      <c r="M69"/>
      <c r="O69" s="177"/>
    </row>
    <row r="70" spans="3:15" ht="10.5" customHeight="1" x14ac:dyDescent="0.25">
      <c r="C70"/>
      <c r="D70"/>
      <c r="E70"/>
      <c r="F70"/>
      <c r="G70"/>
      <c r="H70"/>
      <c r="I70"/>
      <c r="J70"/>
      <c r="K70"/>
      <c r="L70"/>
      <c r="M70"/>
      <c r="O70" s="177"/>
    </row>
    <row r="71" spans="3:15" ht="10.5" customHeight="1" x14ac:dyDescent="0.25">
      <c r="C71"/>
      <c r="D71"/>
      <c r="E71"/>
      <c r="F71"/>
      <c r="G71"/>
      <c r="H71"/>
      <c r="I71"/>
      <c r="J71"/>
      <c r="K71"/>
      <c r="L71"/>
      <c r="M71"/>
      <c r="O71" s="177"/>
    </row>
    <row r="72" spans="3:15" ht="11.25" customHeight="1" x14ac:dyDescent="0.25">
      <c r="C72"/>
      <c r="D72"/>
      <c r="E72"/>
      <c r="F72"/>
      <c r="G72"/>
      <c r="H72"/>
      <c r="I72"/>
      <c r="J72"/>
      <c r="K72"/>
      <c r="L72"/>
      <c r="M72"/>
      <c r="O72" s="177"/>
    </row>
    <row r="73" spans="3:15" ht="11.25" customHeight="1" x14ac:dyDescent="0.25">
      <c r="C73"/>
      <c r="D73"/>
      <c r="E73"/>
      <c r="F73"/>
      <c r="G73"/>
      <c r="H73"/>
      <c r="I73"/>
      <c r="J73"/>
      <c r="K73"/>
      <c r="L73"/>
      <c r="M73"/>
      <c r="O73" s="177"/>
    </row>
    <row r="74" spans="3:15" ht="9.75" customHeight="1" x14ac:dyDescent="0.25">
      <c r="C74"/>
      <c r="D74"/>
      <c r="E74"/>
      <c r="F74"/>
      <c r="G74"/>
      <c r="H74"/>
      <c r="I74"/>
      <c r="J74"/>
      <c r="K74"/>
      <c r="L74"/>
      <c r="M74"/>
      <c r="O74" s="177"/>
    </row>
    <row r="75" spans="3:15" x14ac:dyDescent="0.25">
      <c r="C75"/>
      <c r="D75"/>
      <c r="E75"/>
      <c r="F75"/>
      <c r="G75"/>
      <c r="H75"/>
      <c r="I75"/>
      <c r="J75"/>
      <c r="K75"/>
      <c r="L75"/>
      <c r="M75"/>
      <c r="O75" s="177"/>
    </row>
    <row r="76" spans="3:15" x14ac:dyDescent="0.25">
      <c r="C76"/>
      <c r="D76"/>
      <c r="E76"/>
      <c r="F76"/>
      <c r="G76"/>
      <c r="H76"/>
      <c r="I76"/>
      <c r="J76"/>
      <c r="K76"/>
      <c r="L76"/>
      <c r="M76"/>
      <c r="O76" s="177"/>
    </row>
    <row r="77" spans="3:15" x14ac:dyDescent="0.25">
      <c r="C77"/>
      <c r="D77"/>
      <c r="E77"/>
      <c r="F77"/>
      <c r="G77"/>
      <c r="H77"/>
      <c r="I77"/>
      <c r="J77"/>
      <c r="K77"/>
      <c r="L77"/>
      <c r="M77"/>
      <c r="O77" s="177"/>
    </row>
    <row r="78" spans="3:15" x14ac:dyDescent="0.25">
      <c r="C78"/>
      <c r="D78"/>
      <c r="E78"/>
      <c r="F78"/>
      <c r="G78"/>
      <c r="H78"/>
      <c r="I78"/>
      <c r="J78"/>
      <c r="K78"/>
      <c r="L78"/>
      <c r="M78"/>
      <c r="O78" s="177"/>
    </row>
    <row r="79" spans="3:15" x14ac:dyDescent="0.25">
      <c r="C79"/>
      <c r="D79"/>
      <c r="E79"/>
      <c r="F79"/>
      <c r="G79"/>
      <c r="H79"/>
      <c r="I79"/>
      <c r="J79"/>
      <c r="K79"/>
      <c r="L79"/>
      <c r="M79"/>
      <c r="O79" s="177"/>
    </row>
    <row r="80" spans="3:15" x14ac:dyDescent="0.25">
      <c r="C80"/>
      <c r="D80"/>
      <c r="E80"/>
      <c r="F80"/>
      <c r="G80"/>
      <c r="H80"/>
      <c r="I80"/>
      <c r="J80"/>
      <c r="K80"/>
      <c r="L80"/>
      <c r="M80"/>
      <c r="O80" s="177"/>
    </row>
    <row r="81" spans="3:15" x14ac:dyDescent="0.25">
      <c r="C81"/>
      <c r="D81"/>
      <c r="E81"/>
      <c r="F81"/>
      <c r="G81"/>
      <c r="H81"/>
      <c r="I81"/>
      <c r="J81"/>
      <c r="K81"/>
      <c r="L81"/>
      <c r="M81"/>
      <c r="O81" s="177"/>
    </row>
    <row r="82" spans="3:15" x14ac:dyDescent="0.25">
      <c r="C82"/>
      <c r="D82"/>
      <c r="E82"/>
      <c r="F82"/>
      <c r="G82"/>
      <c r="H82"/>
      <c r="I82"/>
      <c r="J82"/>
      <c r="K82"/>
      <c r="L82"/>
      <c r="M82"/>
      <c r="O82" s="177"/>
    </row>
    <row r="83" spans="3:15" x14ac:dyDescent="0.25">
      <c r="C83"/>
      <c r="D83"/>
      <c r="E83"/>
      <c r="F83"/>
      <c r="G83"/>
      <c r="H83"/>
      <c r="I83"/>
      <c r="J83"/>
      <c r="K83"/>
      <c r="L83"/>
      <c r="M83"/>
      <c r="O83" s="177"/>
    </row>
    <row r="84" spans="3:15" x14ac:dyDescent="0.25">
      <c r="C84"/>
      <c r="D84"/>
      <c r="E84"/>
      <c r="F84"/>
      <c r="G84"/>
      <c r="H84"/>
      <c r="I84"/>
      <c r="J84"/>
      <c r="K84"/>
      <c r="L84"/>
      <c r="M84"/>
      <c r="O84" s="177"/>
    </row>
    <row r="85" spans="3:15" x14ac:dyDescent="0.25">
      <c r="C85"/>
      <c r="D85"/>
      <c r="E85"/>
      <c r="F85"/>
      <c r="G85"/>
      <c r="H85"/>
      <c r="I85"/>
      <c r="J85"/>
      <c r="K85"/>
      <c r="L85"/>
      <c r="M85"/>
      <c r="O85" s="177"/>
    </row>
    <row r="86" spans="3:15" x14ac:dyDescent="0.25">
      <c r="C86" s="85"/>
      <c r="D86" s="85"/>
      <c r="E86" s="85"/>
      <c r="F86" s="85"/>
      <c r="G86" s="85"/>
      <c r="H86" s="85"/>
      <c r="I86" s="85"/>
      <c r="J86" s="85"/>
      <c r="K86" s="85"/>
      <c r="L86" s="85"/>
      <c r="M86" s="68"/>
    </row>
    <row r="87" spans="3:15" x14ac:dyDescent="0.25">
      <c r="M87" s="2"/>
    </row>
    <row r="88" spans="3:15" ht="6.75" customHeight="1" x14ac:dyDescent="0.25">
      <c r="M88" s="2"/>
    </row>
    <row r="89" spans="3:15" x14ac:dyDescent="0.25">
      <c r="M89" s="2"/>
    </row>
  </sheetData>
  <mergeCells count="1">
    <mergeCell ref="C5:M5"/>
  </mergeCells>
  <phoneticPr fontId="2" type="noConversion"/>
  <pageMargins left="0.27" right="0.28999999999999998" top="0.71" bottom="0.48" header="0.5" footer="0.34"/>
  <pageSetup scale="76" orientation="portrait" r:id="rId1"/>
  <headerFooter alignWithMargins="0">
    <oddFooter>&amp;L&amp;1#&amp;"Calibri"&amp;14&amp;K000000Confidential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29"/>
    <pageSetUpPr fitToPage="1"/>
  </sheetPr>
  <dimension ref="B1:X56"/>
  <sheetViews>
    <sheetView zoomScaleNormal="100" zoomScaleSheetLayoutView="100" workbookViewId="0">
      <selection activeCell="C16" sqref="C16"/>
    </sheetView>
  </sheetViews>
  <sheetFormatPr defaultColWidth="9.1796875" defaultRowHeight="12.5" x14ac:dyDescent="0.25"/>
  <cols>
    <col min="1" max="1" width="3.81640625" style="2" customWidth="1"/>
    <col min="2" max="2" width="3" style="2" customWidth="1"/>
    <col min="3" max="3" width="30.26953125" style="2" customWidth="1"/>
    <col min="4" max="4" width="3.54296875" style="2" customWidth="1"/>
    <col min="5" max="5" width="15.7265625" style="2" customWidth="1"/>
    <col min="6" max="6" width="4.81640625" style="2" customWidth="1"/>
    <col min="7" max="7" width="15.7265625" style="2" customWidth="1"/>
    <col min="8" max="8" width="5.1796875" style="2" customWidth="1"/>
    <col min="9" max="9" width="15.26953125" style="2" customWidth="1"/>
    <col min="10" max="10" width="4" style="2" customWidth="1"/>
    <col min="11" max="11" width="20.453125" style="2" customWidth="1"/>
    <col min="12" max="12" width="2.81640625" style="2" customWidth="1"/>
    <col min="13" max="13" width="9.1796875" style="2"/>
    <col min="14" max="14" width="14.7265625" style="2" customWidth="1"/>
    <col min="15" max="15" width="13.54296875" style="2" customWidth="1"/>
    <col min="16" max="16" width="14.26953125" style="2" customWidth="1"/>
    <col min="17" max="17" width="12.453125" style="2" customWidth="1"/>
    <col min="18" max="18" width="16.54296875" style="2" bestFit="1" customWidth="1"/>
    <col min="19" max="19" width="9.1796875" style="2"/>
    <col min="20" max="20" width="16.54296875" style="2" bestFit="1" customWidth="1"/>
    <col min="21" max="16384" width="9.1796875" style="2"/>
  </cols>
  <sheetData>
    <row r="1" spans="2:24" ht="13" thickBot="1" x14ac:dyDescent="0.3"/>
    <row r="2" spans="2:24" ht="15" customHeight="1" x14ac:dyDescent="0.25">
      <c r="B2" s="7"/>
      <c r="C2" s="8"/>
      <c r="D2" s="8"/>
      <c r="E2" s="8"/>
      <c r="F2" s="8"/>
      <c r="G2" s="8"/>
      <c r="H2" s="8"/>
      <c r="I2" s="8"/>
      <c r="J2" s="8"/>
      <c r="K2" s="8"/>
      <c r="L2" s="10"/>
    </row>
    <row r="3" spans="2:24" ht="15" customHeight="1" x14ac:dyDescent="0.25">
      <c r="B3" s="11"/>
      <c r="C3" s="4" t="s">
        <v>17</v>
      </c>
      <c r="D3" s="4"/>
      <c r="E3" s="4"/>
      <c r="F3" s="4"/>
      <c r="G3" s="4"/>
      <c r="H3" s="4"/>
      <c r="I3" s="4"/>
      <c r="J3" s="4"/>
      <c r="K3" s="4"/>
      <c r="L3" s="12"/>
    </row>
    <row r="4" spans="2:24" ht="15" customHeight="1" x14ac:dyDescent="0.25">
      <c r="B4" s="11"/>
      <c r="C4" s="4" t="s">
        <v>24</v>
      </c>
      <c r="D4" s="4"/>
      <c r="E4" s="4"/>
      <c r="F4" s="4"/>
      <c r="G4" s="4"/>
      <c r="H4" s="4"/>
      <c r="I4" s="4"/>
      <c r="J4" s="4"/>
      <c r="K4" s="4"/>
      <c r="L4" s="12"/>
    </row>
    <row r="5" spans="2:24" ht="20.25" customHeight="1" x14ac:dyDescent="0.25">
      <c r="B5" s="11"/>
      <c r="C5" s="4"/>
      <c r="D5" s="4"/>
      <c r="E5" s="4"/>
      <c r="F5" s="4"/>
      <c r="G5" s="4"/>
      <c r="H5" s="4"/>
      <c r="I5" s="4"/>
      <c r="J5" s="4"/>
      <c r="K5" s="4"/>
      <c r="L5" s="12"/>
    </row>
    <row r="6" spans="2:24" ht="20.25" customHeight="1" x14ac:dyDescent="0.25">
      <c r="B6" s="11"/>
      <c r="C6" s="4"/>
      <c r="D6" s="4"/>
      <c r="E6" s="4"/>
      <c r="F6" s="4"/>
      <c r="G6" s="4"/>
      <c r="H6" s="4"/>
      <c r="I6" s="4"/>
      <c r="J6" s="4"/>
      <c r="K6" s="4"/>
      <c r="L6" s="12"/>
    </row>
    <row r="7" spans="2:24" ht="18.75" customHeight="1" x14ac:dyDescent="0.3">
      <c r="B7" s="11"/>
      <c r="C7" s="292" t="s">
        <v>36</v>
      </c>
      <c r="D7" s="292"/>
      <c r="E7" s="292"/>
      <c r="F7" s="292"/>
      <c r="G7" s="292"/>
      <c r="H7" s="292"/>
      <c r="I7" s="292"/>
      <c r="J7" s="292"/>
      <c r="K7" s="292"/>
      <c r="L7" s="12"/>
    </row>
    <row r="8" spans="2:24" ht="18.75" customHeight="1" x14ac:dyDescent="0.3">
      <c r="B8" s="11"/>
      <c r="C8" s="292" t="str">
        <f>Summary!C8</f>
        <v>12-Month Period Beginning January 1, 2024</v>
      </c>
      <c r="D8" s="292"/>
      <c r="E8" s="292"/>
      <c r="F8" s="292"/>
      <c r="G8" s="292"/>
      <c r="H8" s="292"/>
      <c r="I8" s="292"/>
      <c r="J8" s="292"/>
      <c r="K8" s="292"/>
      <c r="L8" s="12"/>
    </row>
    <row r="9" spans="2:24" ht="26.25" customHeight="1" x14ac:dyDescent="0.3">
      <c r="B9" s="11"/>
      <c r="C9" s="292"/>
      <c r="D9" s="292"/>
      <c r="E9" s="292"/>
      <c r="F9" s="292"/>
      <c r="G9" s="292"/>
      <c r="H9" s="292"/>
      <c r="I9" s="292"/>
      <c r="J9" s="292"/>
      <c r="K9" s="292"/>
      <c r="L9" s="12"/>
    </row>
    <row r="10" spans="2:24" ht="15" customHeight="1" x14ac:dyDescent="0.25">
      <c r="B10" s="11"/>
      <c r="C10" s="1"/>
      <c r="D10" s="5"/>
      <c r="E10" s="5"/>
      <c r="F10" s="5"/>
      <c r="G10" s="5"/>
      <c r="H10" s="5"/>
      <c r="I10" s="5"/>
      <c r="J10" s="5"/>
      <c r="K10" s="5"/>
      <c r="L10" s="12"/>
    </row>
    <row r="11" spans="2:24" ht="15" customHeight="1" x14ac:dyDescent="0.25">
      <c r="B11" s="11"/>
      <c r="C11" s="35" t="s">
        <v>37</v>
      </c>
      <c r="D11" s="31"/>
      <c r="E11" s="5" t="s">
        <v>38</v>
      </c>
      <c r="F11" s="37"/>
      <c r="G11" s="5" t="s">
        <v>40</v>
      </c>
      <c r="H11" s="35"/>
      <c r="I11" s="49" t="s">
        <v>55</v>
      </c>
      <c r="J11" s="37"/>
      <c r="K11" s="17"/>
      <c r="L11" s="12"/>
    </row>
    <row r="12" spans="2:24" ht="15" customHeight="1" x14ac:dyDescent="0.25">
      <c r="B12" s="11"/>
      <c r="C12" s="36" t="s">
        <v>18</v>
      </c>
      <c r="D12" s="32"/>
      <c r="E12" s="5" t="s">
        <v>39</v>
      </c>
      <c r="F12" s="35"/>
      <c r="G12" s="5" t="s">
        <v>39</v>
      </c>
      <c r="H12" s="35"/>
      <c r="I12" s="5" t="s">
        <v>39</v>
      </c>
      <c r="J12" s="35"/>
      <c r="K12" s="5" t="s">
        <v>56</v>
      </c>
      <c r="L12" s="12"/>
    </row>
    <row r="13" spans="2:24" ht="18" customHeight="1" x14ac:dyDescent="0.25">
      <c r="B13" s="11"/>
      <c r="C13" s="6"/>
      <c r="D13" s="32"/>
      <c r="E13" s="49" t="s">
        <v>107</v>
      </c>
      <c r="F13" s="50"/>
      <c r="G13" s="49" t="s">
        <v>132</v>
      </c>
      <c r="H13" s="50"/>
      <c r="I13" s="252" t="s">
        <v>105</v>
      </c>
      <c r="J13" s="50"/>
      <c r="K13" s="49" t="s">
        <v>142</v>
      </c>
      <c r="L13" s="12"/>
      <c r="N13" s="2" t="s">
        <v>61</v>
      </c>
    </row>
    <row r="14" spans="2:24" ht="7.5" customHeight="1" x14ac:dyDescent="0.25">
      <c r="B14" s="11"/>
      <c r="C14" s="19"/>
      <c r="D14" s="33"/>
      <c r="E14" s="21"/>
      <c r="F14" s="21"/>
      <c r="G14" s="21"/>
      <c r="H14" s="21"/>
      <c r="I14" s="21"/>
      <c r="J14" s="21"/>
      <c r="K14" s="21"/>
      <c r="L14" s="12"/>
    </row>
    <row r="15" spans="2:24" ht="13.5" customHeight="1" x14ac:dyDescent="0.25">
      <c r="B15" s="11"/>
      <c r="C15" s="32"/>
      <c r="D15" s="32"/>
      <c r="E15" s="32"/>
      <c r="F15" s="32"/>
      <c r="G15" s="32"/>
      <c r="H15" s="32"/>
      <c r="I15" s="32"/>
      <c r="J15" s="32"/>
      <c r="K15" s="32"/>
      <c r="L15" s="12"/>
      <c r="N15" s="2" t="s">
        <v>164</v>
      </c>
      <c r="O15" s="212"/>
      <c r="P15" s="212"/>
      <c r="Q15" s="212"/>
      <c r="R15" s="212"/>
      <c r="S15" s="212"/>
      <c r="T15" s="212"/>
      <c r="U15" s="212"/>
      <c r="V15" s="212"/>
      <c r="W15" s="212"/>
      <c r="X15" s="212"/>
    </row>
    <row r="16" spans="2:24" ht="13.5" customHeight="1" x14ac:dyDescent="0.25">
      <c r="B16" s="11"/>
      <c r="C16" s="51">
        <f>Variables!A5</f>
        <v>45292</v>
      </c>
      <c r="D16" s="62"/>
      <c r="E16" s="225">
        <v>378075250</v>
      </c>
      <c r="F16" s="257"/>
      <c r="G16" s="225">
        <v>96175242</v>
      </c>
      <c r="H16" s="257"/>
      <c r="I16" s="258">
        <v>115130400</v>
      </c>
      <c r="J16" s="257"/>
      <c r="K16" s="225">
        <v>184578272</v>
      </c>
      <c r="L16" s="12"/>
      <c r="N16" s="285" t="s">
        <v>165</v>
      </c>
      <c r="O16" s="88"/>
      <c r="P16" s="88"/>
      <c r="Q16" s="88"/>
    </row>
    <row r="17" spans="2:17" ht="13.5" customHeight="1" x14ac:dyDescent="0.25">
      <c r="B17" s="11"/>
      <c r="C17" s="1"/>
      <c r="D17" s="32"/>
      <c r="E17" s="178"/>
      <c r="F17" s="259"/>
      <c r="G17" s="178"/>
      <c r="H17" s="179"/>
      <c r="I17" s="260"/>
      <c r="J17" s="179"/>
      <c r="K17" s="178"/>
      <c r="L17" s="12"/>
    </row>
    <row r="18" spans="2:17" ht="13.5" customHeight="1" x14ac:dyDescent="0.25">
      <c r="B18" s="11"/>
      <c r="C18" s="51">
        <f>C16+31</f>
        <v>45323</v>
      </c>
      <c r="D18" s="62"/>
      <c r="E18" s="225">
        <v>355727397</v>
      </c>
      <c r="F18" s="257"/>
      <c r="G18" s="225">
        <v>95432330</v>
      </c>
      <c r="H18" s="257"/>
      <c r="I18" s="258">
        <v>116109003</v>
      </c>
      <c r="J18" s="257"/>
      <c r="K18" s="225">
        <v>176128693</v>
      </c>
      <c r="L18" s="12"/>
      <c r="N18" s="244"/>
      <c r="O18" s="88"/>
      <c r="P18" s="88"/>
      <c r="Q18" s="88"/>
    </row>
    <row r="19" spans="2:17" ht="13.5" customHeight="1" x14ac:dyDescent="0.25">
      <c r="B19" s="11"/>
      <c r="C19" s="1"/>
      <c r="D19" s="32"/>
      <c r="E19" s="178"/>
      <c r="F19" s="259"/>
      <c r="G19" s="178"/>
      <c r="H19" s="179"/>
      <c r="I19" s="260"/>
      <c r="J19" s="179"/>
      <c r="K19" s="178"/>
      <c r="L19" s="12"/>
      <c r="N19" s="90"/>
    </row>
    <row r="20" spans="2:17" ht="13.5" customHeight="1" x14ac:dyDescent="0.25">
      <c r="B20" s="11"/>
      <c r="C20" s="51">
        <f>C18+31</f>
        <v>45354</v>
      </c>
      <c r="D20" s="62"/>
      <c r="E20" s="225">
        <v>298829758</v>
      </c>
      <c r="F20" s="257"/>
      <c r="G20" s="225">
        <v>86575224</v>
      </c>
      <c r="H20" s="257"/>
      <c r="I20" s="258">
        <v>110195265</v>
      </c>
      <c r="J20" s="257"/>
      <c r="K20" s="225">
        <v>171052459</v>
      </c>
      <c r="L20" s="12"/>
      <c r="N20" s="88"/>
      <c r="O20" s="88"/>
      <c r="P20" s="88"/>
      <c r="Q20" s="88"/>
    </row>
    <row r="21" spans="2:17" ht="13.5" customHeight="1" x14ac:dyDescent="0.25">
      <c r="B21" s="11"/>
      <c r="C21" s="1"/>
      <c r="D21" s="32"/>
      <c r="E21" s="178"/>
      <c r="F21" s="259"/>
      <c r="G21" s="178"/>
      <c r="H21" s="179"/>
      <c r="I21" s="260"/>
      <c r="J21" s="179"/>
      <c r="K21" s="178"/>
      <c r="L21" s="12"/>
    </row>
    <row r="22" spans="2:17" ht="13.5" customHeight="1" x14ac:dyDescent="0.25">
      <c r="B22" s="11"/>
      <c r="C22" s="51">
        <f>C20+31</f>
        <v>45385</v>
      </c>
      <c r="D22" s="62"/>
      <c r="E22" s="225">
        <v>262842489</v>
      </c>
      <c r="F22" s="257"/>
      <c r="G22" s="225">
        <v>86955217</v>
      </c>
      <c r="H22" s="257"/>
      <c r="I22" s="258">
        <v>108882182</v>
      </c>
      <c r="J22" s="257"/>
      <c r="K22" s="225">
        <v>183357380</v>
      </c>
      <c r="L22" s="12"/>
      <c r="N22" s="88"/>
      <c r="O22" s="88"/>
      <c r="P22" s="88"/>
      <c r="Q22" s="88"/>
    </row>
    <row r="23" spans="2:17" ht="13.5" customHeight="1" x14ac:dyDescent="0.25">
      <c r="B23" s="11"/>
      <c r="C23" s="1"/>
      <c r="D23" s="32"/>
      <c r="E23" s="178"/>
      <c r="F23" s="259"/>
      <c r="G23" s="178"/>
      <c r="H23" s="180"/>
      <c r="I23" s="260"/>
      <c r="J23" s="180"/>
      <c r="K23" s="178"/>
      <c r="L23" s="12"/>
    </row>
    <row r="24" spans="2:17" ht="13.5" customHeight="1" x14ac:dyDescent="0.25">
      <c r="B24" s="11"/>
      <c r="C24" s="51">
        <f>C22+31</f>
        <v>45416</v>
      </c>
      <c r="D24" s="62"/>
      <c r="E24" s="225">
        <v>258668600</v>
      </c>
      <c r="F24" s="257"/>
      <c r="G24" s="225">
        <v>87910148</v>
      </c>
      <c r="H24" s="257"/>
      <c r="I24" s="258">
        <v>115401461</v>
      </c>
      <c r="J24" s="257"/>
      <c r="K24" s="225">
        <v>176568768</v>
      </c>
      <c r="L24" s="12"/>
      <c r="N24" s="88"/>
      <c r="O24" s="88"/>
      <c r="P24" s="88"/>
      <c r="Q24" s="88"/>
    </row>
    <row r="25" spans="2:17" ht="13.5" customHeight="1" x14ac:dyDescent="0.25">
      <c r="B25" s="11"/>
      <c r="C25" s="1"/>
      <c r="D25" s="31"/>
      <c r="E25" s="178"/>
      <c r="F25" s="261"/>
      <c r="G25" s="178"/>
      <c r="H25" s="178"/>
      <c r="I25" s="260"/>
      <c r="J25" s="178"/>
      <c r="K25" s="178"/>
      <c r="L25" s="12"/>
    </row>
    <row r="26" spans="2:17" ht="13.5" customHeight="1" x14ac:dyDescent="0.25">
      <c r="B26" s="11"/>
      <c r="C26" s="51">
        <f>C24+31</f>
        <v>45447</v>
      </c>
      <c r="D26" s="62"/>
      <c r="E26" s="225">
        <v>372331974</v>
      </c>
      <c r="F26" s="257"/>
      <c r="G26" s="225">
        <v>107966107</v>
      </c>
      <c r="H26" s="257"/>
      <c r="I26" s="258">
        <v>132250445</v>
      </c>
      <c r="J26" s="257"/>
      <c r="K26" s="225">
        <v>199876228</v>
      </c>
      <c r="L26" s="12"/>
      <c r="N26" s="88"/>
      <c r="O26" s="88"/>
      <c r="P26" s="88"/>
      <c r="Q26" s="88"/>
    </row>
    <row r="27" spans="2:17" ht="13.5" customHeight="1" x14ac:dyDescent="0.25">
      <c r="B27" s="11"/>
      <c r="C27" s="1"/>
      <c r="D27" s="31"/>
      <c r="E27" s="178"/>
      <c r="F27" s="261"/>
      <c r="G27" s="178"/>
      <c r="H27" s="178"/>
      <c r="I27" s="260"/>
      <c r="J27" s="178"/>
      <c r="K27" s="178"/>
      <c r="L27" s="12"/>
    </row>
    <row r="28" spans="2:17" ht="13.5" customHeight="1" x14ac:dyDescent="0.25">
      <c r="B28" s="11"/>
      <c r="C28" s="51">
        <f>C26+31</f>
        <v>45478</v>
      </c>
      <c r="D28" s="62"/>
      <c r="E28" s="225">
        <v>473917977</v>
      </c>
      <c r="F28" s="257"/>
      <c r="G28" s="225">
        <v>121441722</v>
      </c>
      <c r="H28" s="257"/>
      <c r="I28" s="258">
        <v>141983840</v>
      </c>
      <c r="J28" s="257"/>
      <c r="K28" s="225">
        <v>212470110</v>
      </c>
      <c r="L28" s="12"/>
      <c r="N28" s="88"/>
      <c r="O28" s="88"/>
      <c r="P28" s="88"/>
      <c r="Q28" s="88"/>
    </row>
    <row r="29" spans="2:17" ht="13.5" customHeight="1" x14ac:dyDescent="0.25">
      <c r="B29" s="11"/>
      <c r="C29" s="1"/>
      <c r="D29" s="31"/>
      <c r="E29" s="178"/>
      <c r="F29" s="261"/>
      <c r="G29" s="178"/>
      <c r="H29" s="178"/>
      <c r="I29" s="260"/>
      <c r="J29" s="178"/>
      <c r="K29" s="178"/>
      <c r="L29" s="12"/>
    </row>
    <row r="30" spans="2:17" ht="13.5" customHeight="1" x14ac:dyDescent="0.25">
      <c r="B30" s="11"/>
      <c r="C30" s="51">
        <f>C28+31</f>
        <v>45509</v>
      </c>
      <c r="D30" s="62"/>
      <c r="E30" s="225">
        <v>469143770</v>
      </c>
      <c r="F30" s="257"/>
      <c r="G30" s="225">
        <v>119454754</v>
      </c>
      <c r="H30" s="257"/>
      <c r="I30" s="258">
        <v>136457453</v>
      </c>
      <c r="J30" s="257"/>
      <c r="K30" s="225">
        <v>213673442</v>
      </c>
      <c r="L30" s="12"/>
      <c r="P30" s="88"/>
      <c r="Q30" s="88"/>
    </row>
    <row r="31" spans="2:17" ht="13.5" customHeight="1" x14ac:dyDescent="0.25">
      <c r="B31" s="11"/>
      <c r="C31" s="1"/>
      <c r="D31" s="31"/>
      <c r="E31" s="178"/>
      <c r="F31" s="261"/>
      <c r="G31" s="178"/>
      <c r="H31" s="178"/>
      <c r="I31" s="260"/>
      <c r="J31" s="178"/>
      <c r="K31" s="178"/>
      <c r="L31" s="12"/>
    </row>
    <row r="32" spans="2:17" ht="13.5" customHeight="1" x14ac:dyDescent="0.25">
      <c r="B32" s="11"/>
      <c r="C32" s="51">
        <f>C30+31</f>
        <v>45540</v>
      </c>
      <c r="D32" s="62"/>
      <c r="E32" s="225">
        <v>425686179</v>
      </c>
      <c r="F32" s="257"/>
      <c r="G32" s="225">
        <v>116187159</v>
      </c>
      <c r="H32" s="257"/>
      <c r="I32" s="258">
        <v>140270993</v>
      </c>
      <c r="J32" s="257"/>
      <c r="K32" s="225">
        <v>209650926</v>
      </c>
      <c r="L32" s="12"/>
      <c r="P32" s="88"/>
      <c r="Q32" s="88"/>
    </row>
    <row r="33" spans="2:20" ht="13.5" customHeight="1" x14ac:dyDescent="0.25">
      <c r="B33" s="11"/>
      <c r="C33" s="1"/>
      <c r="D33" s="27"/>
      <c r="E33" s="178"/>
      <c r="F33" s="256"/>
      <c r="G33" s="178"/>
      <c r="H33" s="181"/>
      <c r="I33" s="260"/>
      <c r="J33" s="181"/>
      <c r="K33" s="178"/>
      <c r="L33" s="12"/>
    </row>
    <row r="34" spans="2:20" ht="13.5" customHeight="1" x14ac:dyDescent="0.25">
      <c r="B34" s="11"/>
      <c r="C34" s="51">
        <f>C32+31</f>
        <v>45571</v>
      </c>
      <c r="D34" s="62"/>
      <c r="E34" s="225">
        <v>275784368</v>
      </c>
      <c r="F34" s="257"/>
      <c r="G34" s="225">
        <v>87366802</v>
      </c>
      <c r="H34" s="257"/>
      <c r="I34" s="258">
        <v>104594176</v>
      </c>
      <c r="J34" s="257"/>
      <c r="K34" s="225">
        <v>186507192</v>
      </c>
      <c r="L34" s="12"/>
      <c r="P34" s="88"/>
      <c r="Q34" s="88"/>
    </row>
    <row r="35" spans="2:20" ht="13.5" customHeight="1" x14ac:dyDescent="0.25">
      <c r="B35" s="11"/>
      <c r="C35" s="1"/>
      <c r="D35" s="31"/>
      <c r="E35" s="178"/>
      <c r="F35" s="261"/>
      <c r="G35" s="178"/>
      <c r="H35" s="178"/>
      <c r="I35" s="260"/>
      <c r="J35" s="178"/>
      <c r="K35" s="178"/>
      <c r="L35" s="12"/>
    </row>
    <row r="36" spans="2:20" ht="13.5" customHeight="1" x14ac:dyDescent="0.25">
      <c r="B36" s="11"/>
      <c r="C36" s="51">
        <f>C34+31</f>
        <v>45602</v>
      </c>
      <c r="D36" s="62"/>
      <c r="E36" s="225">
        <v>252576584</v>
      </c>
      <c r="F36" s="257"/>
      <c r="G36" s="225">
        <v>82425206</v>
      </c>
      <c r="H36" s="257"/>
      <c r="I36" s="258">
        <v>103133247</v>
      </c>
      <c r="J36" s="257"/>
      <c r="K36" s="225">
        <v>175085209</v>
      </c>
      <c r="L36" s="12"/>
      <c r="P36" s="88"/>
      <c r="Q36" s="88"/>
    </row>
    <row r="37" spans="2:20" ht="13.5" customHeight="1" x14ac:dyDescent="0.25">
      <c r="B37" s="11"/>
      <c r="C37" s="1"/>
      <c r="D37" s="27"/>
      <c r="E37" s="178"/>
      <c r="F37" s="256"/>
      <c r="G37" s="178"/>
      <c r="H37" s="181"/>
      <c r="I37" s="260"/>
      <c r="J37" s="181"/>
      <c r="K37" s="178"/>
      <c r="L37" s="12"/>
    </row>
    <row r="38" spans="2:20" ht="13.5" customHeight="1" x14ac:dyDescent="0.25">
      <c r="B38" s="11"/>
      <c r="C38" s="51">
        <f>C36+31</f>
        <v>45633</v>
      </c>
      <c r="D38" s="62"/>
      <c r="E38" s="225">
        <v>329599916</v>
      </c>
      <c r="F38" s="257"/>
      <c r="G38" s="225">
        <v>89789113</v>
      </c>
      <c r="H38" s="257"/>
      <c r="I38" s="258">
        <v>108443699</v>
      </c>
      <c r="J38" s="257"/>
      <c r="K38" s="225">
        <v>183311062</v>
      </c>
      <c r="L38" s="12"/>
      <c r="N38" s="244" t="s">
        <v>161</v>
      </c>
      <c r="P38" s="88"/>
      <c r="Q38" s="88"/>
    </row>
    <row r="39" spans="2:20" ht="9.75" customHeight="1" x14ac:dyDescent="0.25">
      <c r="B39" s="11"/>
      <c r="C39" s="51"/>
      <c r="D39" s="27"/>
      <c r="E39" s="18"/>
      <c r="F39" s="55"/>
      <c r="G39" s="18"/>
      <c r="H39" s="55"/>
      <c r="I39" s="18"/>
      <c r="J39" s="55"/>
      <c r="K39" s="18"/>
      <c r="L39" s="12"/>
    </row>
    <row r="40" spans="2:20" ht="9.75" customHeight="1" x14ac:dyDescent="0.25">
      <c r="B40" s="11"/>
      <c r="C40" s="52"/>
      <c r="D40" s="52"/>
      <c r="E40" s="56"/>
      <c r="F40" s="57"/>
      <c r="G40" s="56"/>
      <c r="H40" s="57"/>
      <c r="I40" s="56"/>
      <c r="J40" s="57"/>
      <c r="K40" s="56"/>
      <c r="L40" s="12"/>
    </row>
    <row r="41" spans="2:20" ht="13.5" customHeight="1" x14ac:dyDescent="0.25">
      <c r="B41" s="11"/>
      <c r="C41" s="53" t="s">
        <v>16</v>
      </c>
      <c r="D41" s="53"/>
      <c r="E41" s="225">
        <f>SUM(E16:E38)</f>
        <v>4153184262</v>
      </c>
      <c r="F41" s="226"/>
      <c r="G41" s="225">
        <f>SUM(G16:G38)</f>
        <v>1177679024</v>
      </c>
      <c r="H41" s="226"/>
      <c r="I41" s="225">
        <f>SUM(I16:I38)</f>
        <v>1432852164</v>
      </c>
      <c r="J41" s="226"/>
      <c r="K41" s="225">
        <f>SUM(K16:K38)</f>
        <v>2272259741</v>
      </c>
      <c r="L41" s="12"/>
      <c r="N41" s="88">
        <v>4151310152</v>
      </c>
      <c r="O41" s="88"/>
      <c r="P41" s="88">
        <v>1181643690</v>
      </c>
      <c r="Q41" s="88"/>
      <c r="R41" s="88">
        <v>1445907783</v>
      </c>
      <c r="S41" s="88"/>
      <c r="T41" s="88">
        <v>2254356767</v>
      </c>
    </row>
    <row r="42" spans="2:20" ht="7.5" customHeight="1" x14ac:dyDescent="0.25">
      <c r="B42" s="11"/>
      <c r="C42" s="33"/>
      <c r="D42" s="33"/>
      <c r="E42" s="33"/>
      <c r="F42" s="33"/>
      <c r="G42" s="33"/>
      <c r="H42" s="33"/>
      <c r="I42" s="33"/>
      <c r="J42" s="33"/>
      <c r="K42" s="33"/>
      <c r="L42" s="12"/>
      <c r="N42" s="88"/>
    </row>
    <row r="43" spans="2:20" ht="13.5" customHeight="1" x14ac:dyDescent="0.25">
      <c r="B43" s="11"/>
      <c r="C43" s="28"/>
      <c r="D43" s="34"/>
      <c r="E43" s="34"/>
      <c r="F43" s="34"/>
      <c r="G43" s="34"/>
      <c r="H43" s="34"/>
      <c r="I43" s="34"/>
      <c r="J43" s="34"/>
      <c r="K43" s="34"/>
      <c r="L43" s="12"/>
      <c r="N43" s="262">
        <f>E41/N41-1</f>
        <v>4.5145024856729776E-4</v>
      </c>
      <c r="P43" s="262">
        <f>G41/P41-1</f>
        <v>-3.3552127714573388E-3</v>
      </c>
      <c r="R43" s="262">
        <f>I41/R41-1</f>
        <v>-9.029357994679299E-3</v>
      </c>
      <c r="T43" s="262">
        <f>K41/T41-1</f>
        <v>7.9414998823919003E-3</v>
      </c>
    </row>
    <row r="44" spans="2:20" ht="13.5" customHeight="1" x14ac:dyDescent="0.25">
      <c r="B44" s="11"/>
      <c r="C44" s="34" t="s">
        <v>42</v>
      </c>
      <c r="D44" s="34"/>
      <c r="E44" s="54">
        <f>ROUND('DCR2'!E10,0)</f>
        <v>4298921</v>
      </c>
      <c r="F44" s="54"/>
      <c r="G44" s="54">
        <f>ROUND('DCR2'!E12,0)</f>
        <v>814415</v>
      </c>
      <c r="H44" s="54"/>
      <c r="I44" s="54">
        <f>ROUND('DCR2'!E13,0)</f>
        <v>2264262</v>
      </c>
      <c r="J44" s="54"/>
      <c r="K44" s="54">
        <f>ROUND('DCR2'!E14,0)</f>
        <v>558346</v>
      </c>
      <c r="L44" s="12"/>
      <c r="N44" s="88"/>
    </row>
    <row r="45" spans="2:20" ht="13.5" customHeight="1" x14ac:dyDescent="0.25">
      <c r="B45" s="11"/>
      <c r="C45" s="32"/>
      <c r="D45" s="32"/>
      <c r="E45" s="32"/>
      <c r="F45" s="32"/>
      <c r="G45" s="32"/>
      <c r="H45" s="32"/>
      <c r="I45" s="32"/>
      <c r="J45" s="32"/>
      <c r="K45" s="32"/>
      <c r="L45" s="12"/>
      <c r="N45" s="88"/>
    </row>
    <row r="46" spans="2:20" ht="13.5" customHeight="1" x14ac:dyDescent="0.25">
      <c r="B46" s="11"/>
      <c r="C46" s="32"/>
      <c r="D46" s="32"/>
      <c r="E46" s="32"/>
      <c r="F46" s="32"/>
      <c r="G46" s="32"/>
      <c r="H46" s="32"/>
      <c r="I46" s="32"/>
      <c r="J46" s="32"/>
      <c r="K46" s="32"/>
      <c r="L46" s="12"/>
      <c r="N46" s="88"/>
    </row>
    <row r="47" spans="2:20" ht="13.5" customHeight="1" x14ac:dyDescent="0.25">
      <c r="B47" s="11"/>
      <c r="C47" s="4" t="s">
        <v>43</v>
      </c>
      <c r="D47" s="4"/>
      <c r="E47" s="58">
        <f>E44/E41*100</f>
        <v>0.10350903617095523</v>
      </c>
      <c r="F47" s="58"/>
      <c r="G47" s="58">
        <f>G44/G41*100</f>
        <v>6.9154241809778555E-2</v>
      </c>
      <c r="H47" s="58"/>
      <c r="I47" s="58">
        <f>I44/I41*100</f>
        <v>0.15802481629919218</v>
      </c>
      <c r="J47" s="58"/>
      <c r="K47" s="58">
        <f>K44/K41*100</f>
        <v>2.4572278860790678E-2</v>
      </c>
      <c r="L47" s="12"/>
      <c r="N47" s="89"/>
    </row>
    <row r="48" spans="2:20" ht="13.5" customHeight="1" x14ac:dyDescent="0.25">
      <c r="B48" s="11"/>
      <c r="C48" s="4"/>
      <c r="D48" s="4"/>
      <c r="E48" s="4"/>
      <c r="F48" s="4"/>
      <c r="G48" s="4"/>
      <c r="H48" s="4"/>
      <c r="I48" s="4"/>
      <c r="J48" s="4"/>
      <c r="K48" s="4"/>
      <c r="L48" s="12"/>
    </row>
    <row r="49" spans="2:14" ht="13.5" customHeight="1" x14ac:dyDescent="0.25">
      <c r="B49" s="11"/>
      <c r="C49" s="4"/>
      <c r="D49" s="4"/>
      <c r="E49" s="4"/>
      <c r="F49" s="4"/>
      <c r="G49" s="4"/>
      <c r="H49" s="4"/>
      <c r="I49" s="4"/>
      <c r="J49" s="4"/>
      <c r="K49" s="4"/>
      <c r="L49" s="12"/>
    </row>
    <row r="50" spans="2:14" ht="13.5" customHeight="1" x14ac:dyDescent="0.25">
      <c r="B50" s="11"/>
      <c r="C50" s="4"/>
      <c r="D50" s="4"/>
      <c r="E50" s="4"/>
      <c r="F50" s="4"/>
      <c r="G50" s="4"/>
      <c r="H50" s="4"/>
      <c r="I50" s="4"/>
      <c r="J50" s="4"/>
      <c r="K50" s="4"/>
      <c r="L50" s="12"/>
    </row>
    <row r="51" spans="2:14" ht="9.75" customHeight="1" thickBot="1" x14ac:dyDescent="0.3">
      <c r="B51" s="13"/>
      <c r="C51" s="14"/>
      <c r="D51" s="14"/>
      <c r="E51" s="14"/>
      <c r="F51" s="14"/>
      <c r="G51" s="14"/>
      <c r="H51" s="14"/>
      <c r="I51" s="14"/>
      <c r="J51" s="14"/>
      <c r="K51" s="14"/>
      <c r="L51" s="16"/>
    </row>
    <row r="54" spans="2:14" x14ac:dyDescent="0.25">
      <c r="E54" s="88"/>
      <c r="F54" s="88"/>
      <c r="G54" s="88"/>
      <c r="H54" s="88"/>
      <c r="I54" s="88"/>
      <c r="J54" s="88"/>
      <c r="K54" s="88"/>
      <c r="N54" s="88"/>
    </row>
    <row r="56" spans="2:14" x14ac:dyDescent="0.25">
      <c r="E56" s="267"/>
      <c r="G56" s="267"/>
      <c r="H56" s="267"/>
      <c r="I56" s="267"/>
      <c r="J56" s="267"/>
      <c r="K56" s="267"/>
      <c r="L56" s="267"/>
      <c r="M56" s="267"/>
      <c r="N56" s="267"/>
    </row>
  </sheetData>
  <mergeCells count="3">
    <mergeCell ref="C9:K9"/>
    <mergeCell ref="C8:K8"/>
    <mergeCell ref="C7:K7"/>
  </mergeCells>
  <phoneticPr fontId="2" type="noConversion"/>
  <pageMargins left="0.75" right="0.75" top="1" bottom="1" header="0.5" footer="0.5"/>
  <pageSetup scale="79" orientation="portrait" r:id="rId1"/>
  <headerFooter alignWithMargins="0">
    <oddFooter>&amp;L&amp;1#&amp;"Calibri"&amp;14&amp;K000000Confidential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3"/>
    <pageSetUpPr fitToPage="1"/>
  </sheetPr>
  <dimension ref="B1:K52"/>
  <sheetViews>
    <sheetView zoomScaleNormal="100" zoomScaleSheetLayoutView="100" workbookViewId="0">
      <selection activeCell="E30" sqref="E30"/>
    </sheetView>
  </sheetViews>
  <sheetFormatPr defaultColWidth="9.1796875" defaultRowHeight="12.5" x14ac:dyDescent="0.25"/>
  <cols>
    <col min="1" max="1" width="3.81640625" style="2" customWidth="1"/>
    <col min="2" max="2" width="3" style="2" customWidth="1"/>
    <col min="3" max="3" width="24.1796875" style="2" customWidth="1"/>
    <col min="4" max="4" width="15.81640625" style="2" customWidth="1"/>
    <col min="5" max="5" width="15.7265625" style="2" customWidth="1"/>
    <col min="6" max="6" width="15.54296875" style="2" customWidth="1"/>
    <col min="7" max="7" width="24.26953125" style="2" customWidth="1"/>
    <col min="8" max="8" width="7.1796875" style="2" customWidth="1"/>
    <col min="9" max="9" width="18.4531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17</v>
      </c>
      <c r="D3" s="4"/>
      <c r="E3" s="4"/>
      <c r="F3" s="4"/>
      <c r="G3" s="4"/>
      <c r="H3" s="4"/>
      <c r="I3" s="4"/>
      <c r="J3" s="5"/>
      <c r="K3" s="12"/>
    </row>
    <row r="4" spans="2:11" ht="15" customHeight="1" x14ac:dyDescent="0.25">
      <c r="B4" s="11"/>
      <c r="C4" s="4" t="s">
        <v>48</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92" t="s">
        <v>148</v>
      </c>
      <c r="D7" s="292"/>
      <c r="E7" s="292"/>
      <c r="F7" s="292"/>
      <c r="G7" s="292"/>
      <c r="H7" s="292"/>
      <c r="I7" s="292"/>
      <c r="J7" s="292"/>
      <c r="K7" s="12"/>
    </row>
    <row r="8" spans="2:11" ht="18.75" customHeight="1" x14ac:dyDescent="0.3">
      <c r="B8" s="11"/>
      <c r="C8" s="292" t="str">
        <f>Summary!C8</f>
        <v>12-Month Period Beginning January 1, 2024</v>
      </c>
      <c r="D8" s="292"/>
      <c r="E8" s="292"/>
      <c r="F8" s="292"/>
      <c r="G8" s="292"/>
      <c r="H8" s="292"/>
      <c r="I8" s="292"/>
      <c r="J8" s="292"/>
      <c r="K8" s="12"/>
    </row>
    <row r="9" spans="2:11" ht="26.25" customHeight="1" x14ac:dyDescent="0.3">
      <c r="B9" s="11"/>
      <c r="C9" s="292"/>
      <c r="D9" s="292"/>
      <c r="E9" s="292"/>
      <c r="F9" s="292"/>
      <c r="G9" s="292"/>
      <c r="H9" s="292"/>
      <c r="I9" s="292"/>
      <c r="J9" s="292"/>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7" t="s">
        <v>46</v>
      </c>
      <c r="G11" s="5"/>
      <c r="H11" s="5"/>
      <c r="I11" s="17" t="s">
        <v>45</v>
      </c>
      <c r="J11" s="1"/>
      <c r="K11" s="12"/>
    </row>
    <row r="12" spans="2:11" ht="15" customHeight="1" x14ac:dyDescent="0.25">
      <c r="B12" s="11"/>
      <c r="C12" s="1"/>
      <c r="D12" s="4"/>
      <c r="E12" s="5"/>
      <c r="F12" s="5" t="s">
        <v>47</v>
      </c>
      <c r="G12" s="296" t="s">
        <v>27</v>
      </c>
      <c r="H12" s="296"/>
      <c r="I12" s="5" t="s">
        <v>7</v>
      </c>
      <c r="J12" s="5"/>
      <c r="K12" s="12"/>
    </row>
    <row r="13" spans="2:11" ht="18" customHeight="1" x14ac:dyDescent="0.25">
      <c r="B13" s="11"/>
      <c r="C13" s="6"/>
      <c r="D13" s="4"/>
      <c r="E13" s="5"/>
      <c r="F13" s="5" t="s">
        <v>26</v>
      </c>
      <c r="G13" s="296" t="s">
        <v>28</v>
      </c>
      <c r="H13" s="296"/>
      <c r="I13" s="49" t="s">
        <v>128</v>
      </c>
      <c r="J13" s="5"/>
      <c r="K13" s="12"/>
    </row>
    <row r="14" spans="2:11" ht="7.5" customHeight="1" x14ac:dyDescent="0.25">
      <c r="B14" s="11"/>
      <c r="C14" s="19"/>
      <c r="D14" s="20"/>
      <c r="E14" s="21"/>
      <c r="F14" s="21"/>
      <c r="G14" s="21"/>
      <c r="H14" s="21"/>
      <c r="I14" s="21"/>
      <c r="J14" s="21"/>
      <c r="K14" s="12"/>
    </row>
    <row r="15" spans="2:11" ht="15" customHeight="1" x14ac:dyDescent="0.25">
      <c r="B15" s="11"/>
      <c r="C15" s="4"/>
      <c r="D15" s="4"/>
      <c r="E15" s="4"/>
      <c r="F15" s="4"/>
      <c r="G15" s="4"/>
      <c r="H15" s="4"/>
      <c r="I15" s="4"/>
      <c r="J15" s="5"/>
      <c r="K15" s="12"/>
    </row>
    <row r="16" spans="2:11" ht="37.5" x14ac:dyDescent="0.25">
      <c r="B16" s="11"/>
      <c r="C16" s="172"/>
      <c r="D16" s="172" t="s">
        <v>143</v>
      </c>
      <c r="E16" s="22"/>
      <c r="F16" s="29">
        <f>DRLS2!E48</f>
        <v>424629.23</v>
      </c>
      <c r="G16" s="224">
        <f>DRLS2!E41</f>
        <v>4153184262</v>
      </c>
      <c r="H16" s="26" t="s">
        <v>18</v>
      </c>
      <c r="I16" s="22">
        <f>F16*100/G16</f>
        <v>1.0224184702932402E-2</v>
      </c>
      <c r="J16" s="5" t="s">
        <v>3</v>
      </c>
      <c r="K16" s="12"/>
    </row>
    <row r="17" spans="2:11" ht="15" customHeight="1" x14ac:dyDescent="0.25">
      <c r="B17" s="11"/>
      <c r="C17" s="4"/>
      <c r="D17" s="4"/>
      <c r="E17" s="22"/>
      <c r="F17" s="29"/>
      <c r="G17" s="224"/>
      <c r="H17" s="26"/>
      <c r="I17" s="22"/>
      <c r="J17" s="5"/>
      <c r="K17" s="12"/>
    </row>
    <row r="18" spans="2:11" x14ac:dyDescent="0.25">
      <c r="B18" s="11"/>
      <c r="C18" s="172"/>
      <c r="D18" s="172" t="s">
        <v>132</v>
      </c>
      <c r="E18" s="22"/>
      <c r="F18" s="29">
        <f>DRLS2!G48</f>
        <v>1388695.45</v>
      </c>
      <c r="G18" s="224">
        <f>DRLS2!G41</f>
        <v>1177679024</v>
      </c>
      <c r="H18" s="26" t="s">
        <v>18</v>
      </c>
      <c r="I18" s="22">
        <f>F18*100/G18</f>
        <v>0.11791799137962738</v>
      </c>
      <c r="J18" s="5" t="s">
        <v>3</v>
      </c>
      <c r="K18" s="12"/>
    </row>
    <row r="19" spans="2:11" ht="15" customHeight="1" x14ac:dyDescent="0.25">
      <c r="B19" s="11"/>
      <c r="C19" s="4"/>
      <c r="D19" s="4"/>
      <c r="E19" s="22"/>
      <c r="F19" s="29"/>
      <c r="G19" s="224"/>
      <c r="H19" s="26"/>
      <c r="I19" s="22"/>
      <c r="J19" s="5"/>
      <c r="K19" s="12"/>
    </row>
    <row r="20" spans="2:11" x14ac:dyDescent="0.25">
      <c r="B20" s="11"/>
      <c r="C20" s="231"/>
      <c r="D20" s="172" t="s">
        <v>105</v>
      </c>
      <c r="E20" s="22"/>
      <c r="F20" s="29">
        <f>DRLS2!I48</f>
        <v>5280479.5</v>
      </c>
      <c r="G20" s="224">
        <f>DRLS2!I41</f>
        <v>1432852164</v>
      </c>
      <c r="H20" s="26" t="s">
        <v>18</v>
      </c>
      <c r="I20" s="22">
        <f>F20*100/G20</f>
        <v>0.36852926161334254</v>
      </c>
      <c r="J20" s="5" t="s">
        <v>3</v>
      </c>
      <c r="K20" s="12"/>
    </row>
    <row r="21" spans="2:11" ht="15" customHeight="1" x14ac:dyDescent="0.25">
      <c r="B21" s="11"/>
      <c r="C21" s="4"/>
      <c r="D21" s="172"/>
      <c r="E21" s="22"/>
      <c r="F21" s="29"/>
      <c r="G21" s="224"/>
      <c r="H21" s="26"/>
      <c r="I21" s="22"/>
      <c r="J21" s="5"/>
      <c r="K21" s="12"/>
    </row>
    <row r="22" spans="2:11" ht="25" x14ac:dyDescent="0.25">
      <c r="B22" s="11"/>
      <c r="C22" s="230"/>
      <c r="D22" s="230" t="s">
        <v>157</v>
      </c>
      <c r="E22" s="22"/>
      <c r="F22" s="29">
        <f>DRLS2!K48</f>
        <v>540032.75</v>
      </c>
      <c r="G22" s="224">
        <f>DRLS2!K41</f>
        <v>2272259741</v>
      </c>
      <c r="H22" s="26" t="s">
        <v>18</v>
      </c>
      <c r="I22" s="22">
        <f>F22*100/G22</f>
        <v>2.3766330065872518E-2</v>
      </c>
      <c r="J22" s="5" t="s">
        <v>3</v>
      </c>
      <c r="K22" s="12"/>
    </row>
    <row r="23" spans="2:11" ht="15" customHeight="1" x14ac:dyDescent="0.25">
      <c r="B23" s="11"/>
      <c r="C23" s="4"/>
      <c r="D23" s="4"/>
      <c r="E23" s="4"/>
      <c r="F23" s="29"/>
      <c r="G23" s="169"/>
      <c r="H23" s="4"/>
      <c r="I23" s="4"/>
      <c r="J23" s="5"/>
      <c r="K23" s="12"/>
    </row>
    <row r="24" spans="2:11" ht="7.5" customHeight="1" x14ac:dyDescent="0.25">
      <c r="B24" s="11"/>
      <c r="C24" s="4"/>
      <c r="D24" s="4"/>
      <c r="E24" s="4"/>
      <c r="F24" s="29"/>
      <c r="G24" s="4"/>
      <c r="H24" s="4"/>
      <c r="I24" s="4"/>
      <c r="J24" s="5"/>
      <c r="K24" s="12"/>
    </row>
    <row r="25" spans="2:11" ht="22.5" customHeight="1" x14ac:dyDescent="0.25">
      <c r="B25" s="11"/>
      <c r="C25" s="1" t="s">
        <v>98</v>
      </c>
      <c r="D25" s="1"/>
      <c r="E25" s="1"/>
      <c r="F25" s="30">
        <f>SUM(F16:F24)</f>
        <v>7633836.9299999997</v>
      </c>
      <c r="G25" s="1"/>
      <c r="H25" s="1"/>
      <c r="I25" s="1"/>
      <c r="J25" s="17"/>
      <c r="K25" s="12"/>
    </row>
    <row r="26" spans="2:11" ht="15" customHeight="1" x14ac:dyDescent="0.25">
      <c r="B26" s="11"/>
      <c r="C26" s="1"/>
      <c r="D26" s="1"/>
      <c r="E26" s="1"/>
      <c r="F26" s="1"/>
      <c r="G26" s="1"/>
      <c r="H26" s="1"/>
      <c r="I26" s="1"/>
      <c r="J26" s="17"/>
      <c r="K26" s="12"/>
    </row>
    <row r="27" spans="2:11" ht="18.75" customHeight="1" x14ac:dyDescent="0.25">
      <c r="B27" s="11"/>
      <c r="C27" s="1"/>
      <c r="D27" s="1"/>
      <c r="E27" s="1"/>
      <c r="F27" s="1"/>
      <c r="G27" s="1"/>
      <c r="H27" s="1"/>
      <c r="I27" s="1"/>
      <c r="J27" s="17"/>
      <c r="K27" s="12"/>
    </row>
    <row r="28" spans="2:11" ht="17.25" customHeight="1" x14ac:dyDescent="0.25">
      <c r="B28" s="11"/>
      <c r="C28" s="1"/>
      <c r="D28" s="1"/>
      <c r="E28" s="1"/>
      <c r="F28" s="1"/>
      <c r="G28" s="1"/>
      <c r="H28" s="1"/>
      <c r="I28" s="1"/>
      <c r="J28" s="17"/>
      <c r="K28" s="12"/>
    </row>
    <row r="29" spans="2:11" ht="15" customHeight="1" x14ac:dyDescent="0.25">
      <c r="B29" s="11"/>
      <c r="C29" s="1"/>
      <c r="D29" s="1"/>
      <c r="E29" s="1"/>
      <c r="F29" s="1"/>
      <c r="G29" s="1"/>
      <c r="H29" s="1"/>
      <c r="I29" s="1"/>
      <c r="J29" s="17"/>
      <c r="K29" s="12"/>
    </row>
    <row r="30" spans="2:11" ht="15" customHeight="1" x14ac:dyDescent="0.25">
      <c r="B30" s="11"/>
      <c r="C30" s="1"/>
      <c r="D30" s="1"/>
      <c r="E30" s="1"/>
      <c r="F30" s="1"/>
      <c r="G30" s="1"/>
      <c r="H30" s="1"/>
      <c r="I30" s="1"/>
      <c r="J30" s="17"/>
      <c r="K30" s="12"/>
    </row>
    <row r="31" spans="2:11" ht="15" customHeight="1" x14ac:dyDescent="0.25">
      <c r="B31" s="11"/>
      <c r="C31" s="1"/>
      <c r="D31" s="1"/>
      <c r="E31" s="1"/>
      <c r="F31" s="1"/>
      <c r="G31" s="1"/>
      <c r="H31" s="1"/>
      <c r="I31" s="1"/>
      <c r="J31" s="17"/>
      <c r="K31" s="12"/>
    </row>
    <row r="32" spans="2:11" ht="15" customHeight="1" x14ac:dyDescent="0.25">
      <c r="B32" s="11"/>
      <c r="C32" s="298"/>
      <c r="D32" s="302"/>
      <c r="E32" s="302"/>
      <c r="F32" s="302"/>
      <c r="G32" s="302"/>
      <c r="H32" s="302"/>
      <c r="I32" s="302"/>
      <c r="J32" s="302"/>
      <c r="K32" s="12"/>
    </row>
    <row r="33" spans="2:11" ht="12.75" customHeight="1" x14ac:dyDescent="0.25">
      <c r="B33" s="11"/>
      <c r="C33" s="302"/>
      <c r="D33" s="302"/>
      <c r="E33" s="302"/>
      <c r="F33" s="302"/>
      <c r="G33" s="302"/>
      <c r="H33" s="302"/>
      <c r="I33" s="302"/>
      <c r="J33" s="302"/>
      <c r="K33" s="12"/>
    </row>
    <row r="34" spans="2:11" ht="12.75" customHeight="1" x14ac:dyDescent="0.25">
      <c r="B34" s="11"/>
      <c r="C34" s="302"/>
      <c r="D34" s="302"/>
      <c r="E34" s="302"/>
      <c r="F34" s="302"/>
      <c r="G34" s="302"/>
      <c r="H34" s="302"/>
      <c r="I34" s="302"/>
      <c r="J34" s="302"/>
      <c r="K34" s="12"/>
    </row>
    <row r="35" spans="2:11" ht="15" customHeight="1" x14ac:dyDescent="0.25">
      <c r="B35" s="11"/>
      <c r="C35" s="1"/>
      <c r="D35" s="1"/>
      <c r="E35" s="1"/>
      <c r="F35" s="1"/>
      <c r="G35" s="1"/>
      <c r="H35" s="1"/>
      <c r="I35" s="1"/>
      <c r="J35" s="17"/>
      <c r="K35" s="12"/>
    </row>
    <row r="36" spans="2:11" ht="15" customHeight="1" x14ac:dyDescent="0.25">
      <c r="B36" s="11"/>
      <c r="C36" s="299"/>
      <c r="D36" s="301"/>
      <c r="E36" s="301"/>
      <c r="F36" s="301"/>
      <c r="G36" s="301"/>
      <c r="H36" s="301"/>
      <c r="I36" s="301"/>
      <c r="J36" s="301"/>
      <c r="K36" s="12"/>
    </row>
    <row r="37" spans="2:11" ht="15" customHeight="1" x14ac:dyDescent="0.25">
      <c r="B37" s="11"/>
      <c r="C37" s="301"/>
      <c r="D37" s="301"/>
      <c r="E37" s="301"/>
      <c r="F37" s="301"/>
      <c r="G37" s="301"/>
      <c r="H37" s="301"/>
      <c r="I37" s="301"/>
      <c r="J37" s="301"/>
      <c r="K37" s="12"/>
    </row>
    <row r="38" spans="2:11" ht="15" customHeight="1" x14ac:dyDescent="0.25">
      <c r="B38" s="11"/>
      <c r="C38" s="301"/>
      <c r="D38" s="301"/>
      <c r="E38" s="301"/>
      <c r="F38" s="301"/>
      <c r="G38" s="301"/>
      <c r="H38" s="301"/>
      <c r="I38" s="301"/>
      <c r="J38" s="301"/>
      <c r="K38" s="12"/>
    </row>
    <row r="39" spans="2:11" ht="15" customHeight="1" x14ac:dyDescent="0.25">
      <c r="B39" s="11"/>
      <c r="C39" s="301"/>
      <c r="D39" s="301"/>
      <c r="E39" s="301"/>
      <c r="F39" s="301"/>
      <c r="G39" s="301"/>
      <c r="H39" s="301"/>
      <c r="I39" s="301"/>
      <c r="J39" s="301"/>
      <c r="K39" s="12"/>
    </row>
    <row r="40" spans="2:11" ht="15" customHeight="1" x14ac:dyDescent="0.25">
      <c r="B40" s="11"/>
      <c r="C40" s="301"/>
      <c r="D40" s="301"/>
      <c r="E40" s="301"/>
      <c r="F40" s="301"/>
      <c r="G40" s="301"/>
      <c r="H40" s="301"/>
      <c r="I40" s="301"/>
      <c r="J40" s="301"/>
      <c r="K40" s="12"/>
    </row>
    <row r="41" spans="2:11" ht="15" customHeight="1" x14ac:dyDescent="0.25">
      <c r="B41" s="11"/>
      <c r="C41" s="1"/>
      <c r="D41" s="1"/>
      <c r="E41" s="1"/>
      <c r="F41" s="1"/>
      <c r="G41" s="1"/>
      <c r="H41" s="1"/>
      <c r="I41" s="1"/>
      <c r="J41" s="17"/>
      <c r="K41" s="12"/>
    </row>
    <row r="42" spans="2:11" ht="15" customHeight="1" x14ac:dyDescent="0.25">
      <c r="B42" s="11"/>
      <c r="C42" s="293"/>
      <c r="D42" s="294"/>
      <c r="E42" s="294"/>
      <c r="F42" s="294"/>
      <c r="G42" s="294"/>
      <c r="H42" s="294"/>
      <c r="I42" s="294"/>
      <c r="J42" s="294"/>
      <c r="K42" s="12"/>
    </row>
    <row r="43" spans="2:11" ht="15" customHeight="1" x14ac:dyDescent="0.25">
      <c r="B43" s="11"/>
      <c r="C43" s="294"/>
      <c r="D43" s="294"/>
      <c r="E43" s="294"/>
      <c r="F43" s="294"/>
      <c r="G43" s="294"/>
      <c r="H43" s="294"/>
      <c r="I43" s="294"/>
      <c r="J43" s="294"/>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3"/>
      <c r="C52" s="14"/>
      <c r="D52" s="14"/>
      <c r="E52" s="14"/>
      <c r="F52" s="14"/>
      <c r="G52" s="14"/>
      <c r="H52" s="14"/>
      <c r="I52" s="14"/>
      <c r="J52" s="15"/>
      <c r="K52" s="16"/>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1" orientation="portrait" r:id="rId1"/>
  <headerFooter alignWithMargins="0">
    <oddFooter>&amp;L&amp;1#&amp;"Calibri"&amp;14&amp;K000000Confidential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3"/>
    <pageSetUpPr fitToPage="1"/>
  </sheetPr>
  <dimension ref="B1:R61"/>
  <sheetViews>
    <sheetView showGridLines="0" topLeftCell="A10" zoomScaleNormal="100" zoomScaleSheetLayoutView="100" workbookViewId="0">
      <selection activeCell="N37" sqref="N37"/>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22.54296875" style="2" customWidth="1"/>
    <col min="15" max="15" width="15" style="2" bestFit="1" customWidth="1"/>
    <col min="16" max="17" width="9.1796875" style="2"/>
    <col min="18" max="18" width="16" style="2" bestFit="1" customWidth="1"/>
    <col min="19"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17</v>
      </c>
      <c r="D3" s="4"/>
      <c r="E3" s="4"/>
      <c r="F3" s="4"/>
      <c r="G3" s="4"/>
      <c r="H3" s="4"/>
      <c r="I3" s="4"/>
      <c r="J3" s="4"/>
      <c r="K3" s="4"/>
      <c r="L3" s="12"/>
    </row>
    <row r="4" spans="2:12" ht="15" customHeight="1" x14ac:dyDescent="0.25">
      <c r="B4" s="11"/>
      <c r="C4" s="4" t="s">
        <v>48</v>
      </c>
      <c r="D4" s="4"/>
      <c r="E4" s="4"/>
      <c r="F4" s="4"/>
      <c r="G4" s="4"/>
      <c r="H4" s="4"/>
      <c r="I4" s="4"/>
      <c r="J4" s="4"/>
      <c r="K4" s="4"/>
      <c r="L4" s="12"/>
    </row>
    <row r="5" spans="2:12" ht="20.25" customHeight="1" x14ac:dyDescent="0.25">
      <c r="B5" s="11"/>
      <c r="C5" s="4"/>
      <c r="D5" s="4"/>
      <c r="E5" s="4"/>
      <c r="F5" s="4"/>
      <c r="G5" s="4"/>
      <c r="H5" s="4"/>
      <c r="I5" s="4"/>
      <c r="J5" s="4"/>
      <c r="K5" s="4"/>
      <c r="L5" s="12"/>
    </row>
    <row r="6" spans="2:12" ht="12" customHeight="1" x14ac:dyDescent="0.25">
      <c r="B6" s="11"/>
      <c r="C6" s="4"/>
      <c r="D6" s="4"/>
      <c r="E6" s="4"/>
      <c r="F6" s="4"/>
      <c r="G6" s="4"/>
      <c r="H6" s="4"/>
      <c r="I6" s="4"/>
      <c r="J6" s="4"/>
      <c r="K6" s="4"/>
      <c r="L6" s="12"/>
    </row>
    <row r="7" spans="2:12" ht="18.75" customHeight="1" x14ac:dyDescent="0.3">
      <c r="B7" s="11"/>
      <c r="C7" s="292" t="s">
        <v>123</v>
      </c>
      <c r="D7" s="292"/>
      <c r="E7" s="292"/>
      <c r="F7" s="292"/>
      <c r="G7" s="292"/>
      <c r="H7" s="292"/>
      <c r="I7" s="292"/>
      <c r="J7" s="292"/>
      <c r="K7" s="292"/>
      <c r="L7" s="12"/>
    </row>
    <row r="8" spans="2:12" ht="18.75" customHeight="1" x14ac:dyDescent="0.3">
      <c r="B8" s="11"/>
      <c r="C8" s="292" t="str">
        <f>Summary!C8</f>
        <v>12-Month Period Beginning January 1, 2024</v>
      </c>
      <c r="D8" s="292"/>
      <c r="E8" s="292"/>
      <c r="F8" s="292"/>
      <c r="G8" s="292"/>
      <c r="H8" s="292"/>
      <c r="I8" s="292"/>
      <c r="J8" s="292"/>
      <c r="K8" s="292"/>
      <c r="L8" s="12"/>
    </row>
    <row r="9" spans="2:12" ht="11.25" customHeight="1" x14ac:dyDescent="0.3">
      <c r="B9" s="11"/>
      <c r="C9" s="292"/>
      <c r="D9" s="292"/>
      <c r="E9" s="292"/>
      <c r="F9" s="292"/>
      <c r="G9" s="292"/>
      <c r="H9" s="292"/>
      <c r="I9" s="292"/>
      <c r="J9" s="292"/>
      <c r="K9" s="292"/>
      <c r="L9" s="12"/>
    </row>
    <row r="10" spans="2:12" ht="11.25" customHeight="1" x14ac:dyDescent="0.25">
      <c r="B10" s="11"/>
      <c r="C10" s="1"/>
      <c r="D10" s="5"/>
      <c r="E10" s="5"/>
      <c r="F10" s="5"/>
      <c r="G10" s="5"/>
      <c r="H10" s="5"/>
      <c r="I10" s="5"/>
      <c r="J10" s="5"/>
      <c r="K10" s="5"/>
      <c r="L10" s="12"/>
    </row>
    <row r="11" spans="2:12" ht="15" customHeight="1" x14ac:dyDescent="0.25">
      <c r="B11" s="11"/>
      <c r="C11" s="35" t="s">
        <v>37</v>
      </c>
      <c r="D11" s="31"/>
      <c r="E11" s="5" t="s">
        <v>38</v>
      </c>
      <c r="F11" s="37"/>
      <c r="G11" s="5" t="s">
        <v>40</v>
      </c>
      <c r="H11" s="35"/>
      <c r="I11" s="49" t="s">
        <v>55</v>
      </c>
      <c r="J11" s="37"/>
      <c r="K11" s="17"/>
      <c r="L11" s="12"/>
    </row>
    <row r="12" spans="2:12" ht="15" customHeight="1" x14ac:dyDescent="0.25">
      <c r="B12" s="11"/>
      <c r="C12" s="36" t="s">
        <v>18</v>
      </c>
      <c r="D12" s="32"/>
      <c r="E12" s="5" t="s">
        <v>39</v>
      </c>
      <c r="F12" s="35"/>
      <c r="G12" s="5" t="s">
        <v>39</v>
      </c>
      <c r="H12" s="35"/>
      <c r="I12" s="5" t="s">
        <v>39</v>
      </c>
      <c r="J12" s="35"/>
      <c r="K12" s="5" t="s">
        <v>56</v>
      </c>
      <c r="L12" s="12"/>
    </row>
    <row r="13" spans="2:12" ht="18" customHeight="1" x14ac:dyDescent="0.25">
      <c r="B13" s="11"/>
      <c r="C13" s="6"/>
      <c r="D13" s="32"/>
      <c r="E13" s="49" t="s">
        <v>107</v>
      </c>
      <c r="F13" s="50"/>
      <c r="G13" s="49" t="s">
        <v>132</v>
      </c>
      <c r="H13" s="50"/>
      <c r="I13" s="252" t="s">
        <v>105</v>
      </c>
      <c r="J13" s="50"/>
      <c r="K13" s="49" t="s">
        <v>142</v>
      </c>
      <c r="L13" s="12"/>
    </row>
    <row r="14" spans="2:12" ht="7.5" customHeight="1" x14ac:dyDescent="0.25">
      <c r="B14" s="11"/>
      <c r="C14" s="19"/>
      <c r="D14" s="33"/>
      <c r="E14" s="21"/>
      <c r="F14" s="21"/>
      <c r="G14" s="21"/>
      <c r="H14" s="21"/>
      <c r="I14" s="21"/>
      <c r="J14" s="21"/>
      <c r="K14" s="21"/>
      <c r="L14" s="12"/>
    </row>
    <row r="15" spans="2:12" ht="13.5" customHeight="1" x14ac:dyDescent="0.25">
      <c r="B15" s="11"/>
      <c r="C15" s="32"/>
      <c r="D15" s="32"/>
      <c r="E15" s="32"/>
      <c r="F15" s="32"/>
      <c r="G15" s="32"/>
      <c r="H15" s="32"/>
      <c r="I15" s="32"/>
      <c r="J15" s="32"/>
      <c r="K15" s="32"/>
      <c r="L15" s="12"/>
    </row>
    <row r="16" spans="2:12" ht="13.5" customHeight="1" x14ac:dyDescent="0.25">
      <c r="B16" s="11"/>
      <c r="C16" s="51">
        <f>Variables!A5</f>
        <v>45292</v>
      </c>
      <c r="D16" s="31"/>
      <c r="E16" s="225">
        <f>'DCR3'!E16</f>
        <v>378075250</v>
      </c>
      <c r="F16" s="227"/>
      <c r="G16" s="225">
        <f>'DCR3'!G16</f>
        <v>96175242</v>
      </c>
      <c r="H16" s="179"/>
      <c r="I16" s="225">
        <f>'DCR3'!I16</f>
        <v>115130400</v>
      </c>
      <c r="J16" s="179"/>
      <c r="K16" s="225">
        <f>'DCR3'!K16</f>
        <v>184578272</v>
      </c>
      <c r="L16" s="12"/>
    </row>
    <row r="17" spans="2:18" ht="13.5" customHeight="1" x14ac:dyDescent="0.25">
      <c r="B17" s="11"/>
      <c r="C17" s="1"/>
      <c r="D17" s="32"/>
      <c r="E17" s="178"/>
      <c r="F17" s="227"/>
      <c r="G17" s="178"/>
      <c r="H17" s="179"/>
      <c r="I17" s="178"/>
      <c r="J17" s="179"/>
      <c r="K17" s="178"/>
      <c r="L17" s="12"/>
    </row>
    <row r="18" spans="2:18" ht="13.5" customHeight="1" x14ac:dyDescent="0.25">
      <c r="B18" s="11"/>
      <c r="C18" s="51">
        <f>C16+31</f>
        <v>45323</v>
      </c>
      <c r="D18" s="1"/>
      <c r="E18" s="225">
        <f>'DCR3'!E18</f>
        <v>355727397</v>
      </c>
      <c r="F18" s="227"/>
      <c r="G18" s="225">
        <f>'DCR3'!G18</f>
        <v>95432330</v>
      </c>
      <c r="H18" s="179"/>
      <c r="I18" s="225">
        <f>'DCR3'!I18</f>
        <v>116109003</v>
      </c>
      <c r="J18" s="179"/>
      <c r="K18" s="225">
        <f>'DCR3'!K18</f>
        <v>176128693</v>
      </c>
      <c r="L18" s="12"/>
    </row>
    <row r="19" spans="2:18" ht="13.5" customHeight="1" x14ac:dyDescent="0.25">
      <c r="B19" s="11"/>
      <c r="C19" s="1"/>
      <c r="D19" s="32"/>
      <c r="E19" s="178"/>
      <c r="F19" s="227"/>
      <c r="G19" s="178"/>
      <c r="H19" s="179"/>
      <c r="I19" s="178"/>
      <c r="J19" s="179"/>
      <c r="K19" s="178"/>
      <c r="L19" s="12"/>
    </row>
    <row r="20" spans="2:18" ht="13.5" customHeight="1" x14ac:dyDescent="0.25">
      <c r="B20" s="11"/>
      <c r="C20" s="51">
        <f>C18+31</f>
        <v>45354</v>
      </c>
      <c r="D20" s="1"/>
      <c r="E20" s="225">
        <f>'DCR3'!E20</f>
        <v>298829758</v>
      </c>
      <c r="F20" s="227"/>
      <c r="G20" s="225">
        <f>'DCR3'!G20</f>
        <v>86575224</v>
      </c>
      <c r="H20" s="179"/>
      <c r="I20" s="225">
        <f>'DCR3'!I20</f>
        <v>110195265</v>
      </c>
      <c r="J20" s="179"/>
      <c r="K20" s="225">
        <f>'DCR3'!K20</f>
        <v>171052459</v>
      </c>
      <c r="L20" s="12"/>
    </row>
    <row r="21" spans="2:18" ht="13.5" customHeight="1" x14ac:dyDescent="0.25">
      <c r="B21" s="11"/>
      <c r="C21" s="1"/>
      <c r="D21" s="32"/>
      <c r="E21" s="178"/>
      <c r="F21" s="227"/>
      <c r="G21" s="178"/>
      <c r="H21" s="179"/>
      <c r="I21" s="178"/>
      <c r="J21" s="179"/>
      <c r="K21" s="178"/>
      <c r="L21" s="12"/>
    </row>
    <row r="22" spans="2:18" ht="13.5" customHeight="1" x14ac:dyDescent="0.25">
      <c r="B22" s="11"/>
      <c r="C22" s="51">
        <f>C20+31</f>
        <v>45385</v>
      </c>
      <c r="D22" s="1"/>
      <c r="E22" s="225">
        <f>'DCR3'!E22</f>
        <v>262842489</v>
      </c>
      <c r="F22" s="227"/>
      <c r="G22" s="225">
        <f>'DCR3'!G22</f>
        <v>86955217</v>
      </c>
      <c r="H22" s="179"/>
      <c r="I22" s="225">
        <f>'DCR3'!I22</f>
        <v>108882182</v>
      </c>
      <c r="J22" s="179"/>
      <c r="K22" s="225">
        <f>'DCR3'!K22</f>
        <v>183357380</v>
      </c>
      <c r="L22" s="12"/>
    </row>
    <row r="23" spans="2:18" ht="13.5" customHeight="1" x14ac:dyDescent="0.25">
      <c r="B23" s="11"/>
      <c r="C23" s="1"/>
      <c r="D23" s="32"/>
      <c r="E23" s="178"/>
      <c r="F23" s="228"/>
      <c r="G23" s="178"/>
      <c r="H23" s="180"/>
      <c r="I23" s="178"/>
      <c r="J23" s="180"/>
      <c r="K23" s="178"/>
      <c r="L23" s="12"/>
    </row>
    <row r="24" spans="2:18" ht="13.5" customHeight="1" x14ac:dyDescent="0.25">
      <c r="B24" s="11"/>
      <c r="C24" s="51">
        <f>C22+31</f>
        <v>45416</v>
      </c>
      <c r="D24" s="32"/>
      <c r="E24" s="225">
        <f>'DCR3'!E24</f>
        <v>258668600</v>
      </c>
      <c r="F24" s="227"/>
      <c r="G24" s="225">
        <f>'DCR3'!G24</f>
        <v>87910148</v>
      </c>
      <c r="H24" s="179"/>
      <c r="I24" s="225">
        <f>'DCR3'!I24</f>
        <v>115401461</v>
      </c>
      <c r="J24" s="179"/>
      <c r="K24" s="225">
        <f>'DCR3'!K24</f>
        <v>176568768</v>
      </c>
      <c r="L24" s="12"/>
    </row>
    <row r="25" spans="2:18" ht="13.5" customHeight="1" x14ac:dyDescent="0.25">
      <c r="B25" s="11"/>
      <c r="C25" s="1"/>
      <c r="D25" s="31"/>
      <c r="E25" s="178"/>
      <c r="F25" s="228"/>
      <c r="G25" s="178"/>
      <c r="H25" s="178"/>
      <c r="I25" s="178"/>
      <c r="J25" s="178"/>
      <c r="K25" s="178"/>
      <c r="L25" s="12"/>
    </row>
    <row r="26" spans="2:18" ht="13.5" customHeight="1" x14ac:dyDescent="0.25">
      <c r="B26" s="11"/>
      <c r="C26" s="51">
        <f>C24+31</f>
        <v>45447</v>
      </c>
      <c r="D26" s="31"/>
      <c r="E26" s="225">
        <f>'DCR3'!E26</f>
        <v>372331974</v>
      </c>
      <c r="F26" s="227"/>
      <c r="G26" s="225">
        <f>'DCR3'!G26</f>
        <v>107966107</v>
      </c>
      <c r="H26" s="179"/>
      <c r="I26" s="225">
        <f>'DCR3'!I26</f>
        <v>132250445</v>
      </c>
      <c r="J26" s="179"/>
      <c r="K26" s="225">
        <f>'DCR3'!K26</f>
        <v>199876228</v>
      </c>
      <c r="L26" s="12"/>
    </row>
    <row r="27" spans="2:18" ht="13.5" customHeight="1" x14ac:dyDescent="0.25">
      <c r="B27" s="11"/>
      <c r="C27" s="1"/>
      <c r="D27" s="31"/>
      <c r="E27" s="178"/>
      <c r="F27" s="180"/>
      <c r="G27" s="178"/>
      <c r="H27" s="178"/>
      <c r="I27" s="178"/>
      <c r="J27" s="178"/>
      <c r="K27" s="178"/>
      <c r="L27" s="12"/>
    </row>
    <row r="28" spans="2:18" ht="13.5" customHeight="1" x14ac:dyDescent="0.25">
      <c r="B28" s="11"/>
      <c r="C28" s="51">
        <f>C26+31</f>
        <v>45478</v>
      </c>
      <c r="D28" s="31"/>
      <c r="E28" s="225">
        <f>'DCR3'!E28</f>
        <v>473917977</v>
      </c>
      <c r="F28" s="227"/>
      <c r="G28" s="225">
        <f>'DCR3'!G28</f>
        <v>121441722</v>
      </c>
      <c r="H28" s="179"/>
      <c r="I28" s="225">
        <f>'DCR3'!I28</f>
        <v>141983840</v>
      </c>
      <c r="J28" s="179"/>
      <c r="K28" s="225">
        <f>'DCR3'!K28</f>
        <v>212470110</v>
      </c>
      <c r="L28" s="12"/>
    </row>
    <row r="29" spans="2:18" ht="13.5" customHeight="1" x14ac:dyDescent="0.25">
      <c r="B29" s="11"/>
      <c r="C29" s="1"/>
      <c r="D29" s="31"/>
      <c r="E29" s="178"/>
      <c r="F29" s="180"/>
      <c r="G29" s="178"/>
      <c r="H29" s="178"/>
      <c r="I29" s="178"/>
      <c r="J29" s="178"/>
      <c r="K29" s="178"/>
      <c r="L29" s="12"/>
      <c r="O29" s="243" t="s">
        <v>18</v>
      </c>
      <c r="P29" s="3" t="s">
        <v>146</v>
      </c>
    </row>
    <row r="30" spans="2:18" ht="13.5" customHeight="1" x14ac:dyDescent="0.25">
      <c r="B30" s="11"/>
      <c r="C30" s="51">
        <f>C28+31</f>
        <v>45509</v>
      </c>
      <c r="D30" s="31"/>
      <c r="E30" s="225">
        <f>'DCR3'!E30</f>
        <v>469143770</v>
      </c>
      <c r="F30" s="227"/>
      <c r="G30" s="225">
        <f>'DCR3'!G30</f>
        <v>119454754</v>
      </c>
      <c r="H30" s="179"/>
      <c r="I30" s="225">
        <f>'DCR3'!I30</f>
        <v>136457453</v>
      </c>
      <c r="J30" s="179"/>
      <c r="K30" s="225">
        <f>'DCR3'!K30</f>
        <v>213673442</v>
      </c>
      <c r="L30" s="12"/>
      <c r="N30" s="88" t="s">
        <v>145</v>
      </c>
      <c r="O30" s="272">
        <v>5685222</v>
      </c>
      <c r="P30" s="275">
        <v>7.4690000000000006E-2</v>
      </c>
      <c r="Q30" s="88"/>
      <c r="R30" s="88"/>
    </row>
    <row r="31" spans="2:18" ht="13.5" customHeight="1" x14ac:dyDescent="0.25">
      <c r="B31" s="11"/>
      <c r="C31" s="1"/>
      <c r="D31" s="31"/>
      <c r="E31" s="178"/>
      <c r="F31" s="178"/>
      <c r="G31" s="178"/>
      <c r="H31" s="178"/>
      <c r="I31" s="178"/>
      <c r="J31" s="178"/>
      <c r="K31" s="178"/>
      <c r="L31" s="12"/>
      <c r="N31" s="2" t="s">
        <v>1</v>
      </c>
      <c r="O31" s="272">
        <v>15148854</v>
      </c>
      <c r="P31" s="275">
        <v>9.1670000000000001E-2</v>
      </c>
      <c r="R31" s="88"/>
    </row>
    <row r="32" spans="2:18" ht="13.5" customHeight="1" x14ac:dyDescent="0.25">
      <c r="B32" s="11"/>
      <c r="C32" s="51">
        <f>C30+31</f>
        <v>45540</v>
      </c>
      <c r="D32" s="27"/>
      <c r="E32" s="225">
        <f>'DCR3'!E32</f>
        <v>425686179</v>
      </c>
      <c r="F32" s="227"/>
      <c r="G32" s="225">
        <f>'DCR3'!G32</f>
        <v>116187159</v>
      </c>
      <c r="H32" s="179"/>
      <c r="I32" s="225">
        <f>'DCR3'!I32</f>
        <v>140270993</v>
      </c>
      <c r="J32" s="179"/>
      <c r="K32" s="225">
        <f>'DCR3'!K32</f>
        <v>209650926</v>
      </c>
      <c r="L32" s="12"/>
      <c r="N32" s="2" t="s">
        <v>105</v>
      </c>
      <c r="O32" s="272">
        <v>66672721</v>
      </c>
      <c r="P32" s="275">
        <v>7.9200000000000007E-2</v>
      </c>
      <c r="R32" s="88"/>
    </row>
    <row r="33" spans="2:18" ht="13.5" customHeight="1" x14ac:dyDescent="0.25">
      <c r="B33" s="11"/>
      <c r="C33" s="1"/>
      <c r="D33" s="27"/>
      <c r="E33" s="178"/>
      <c r="F33" s="181"/>
      <c r="G33" s="178"/>
      <c r="H33" s="181"/>
      <c r="I33" s="178"/>
      <c r="J33" s="181"/>
      <c r="K33" s="178"/>
      <c r="L33" s="12"/>
      <c r="N33" s="2" t="s">
        <v>152</v>
      </c>
      <c r="O33" s="272">
        <v>9054875</v>
      </c>
      <c r="P33" s="275">
        <v>5.9639999999999999E-2</v>
      </c>
      <c r="R33" s="88"/>
    </row>
    <row r="34" spans="2:18" ht="13.5" customHeight="1" x14ac:dyDescent="0.25">
      <c r="B34" s="11"/>
      <c r="C34" s="51">
        <f>C32+31</f>
        <v>45571</v>
      </c>
      <c r="D34" s="27"/>
      <c r="E34" s="225">
        <f>'DCR3'!E34</f>
        <v>275784368</v>
      </c>
      <c r="F34" s="227"/>
      <c r="G34" s="225">
        <f>'DCR3'!G34</f>
        <v>87366802</v>
      </c>
      <c r="H34" s="179"/>
      <c r="I34" s="225">
        <f>'DCR3'!I34</f>
        <v>104594176</v>
      </c>
      <c r="J34" s="179"/>
      <c r="K34" s="225">
        <f>'DCR3'!K34</f>
        <v>186507192</v>
      </c>
      <c r="L34" s="12"/>
    </row>
    <row r="35" spans="2:18" ht="13.5" customHeight="1" x14ac:dyDescent="0.25">
      <c r="B35" s="11"/>
      <c r="C35" s="1"/>
      <c r="D35" s="31"/>
      <c r="E35" s="178"/>
      <c r="F35" s="178"/>
      <c r="G35" s="178"/>
      <c r="H35" s="178"/>
      <c r="I35" s="178"/>
      <c r="J35" s="178"/>
      <c r="K35" s="178"/>
      <c r="L35" s="12"/>
    </row>
    <row r="36" spans="2:18" ht="13.5" customHeight="1" x14ac:dyDescent="0.25">
      <c r="B36" s="11"/>
      <c r="C36" s="51">
        <f>C34+31</f>
        <v>45602</v>
      </c>
      <c r="D36" s="27"/>
      <c r="E36" s="225">
        <f>'DCR3'!E36</f>
        <v>252576584</v>
      </c>
      <c r="F36" s="227"/>
      <c r="G36" s="225">
        <f>'DCR3'!G36</f>
        <v>82425206</v>
      </c>
      <c r="H36" s="179"/>
      <c r="I36" s="225">
        <f>'DCR3'!I36</f>
        <v>103133247</v>
      </c>
      <c r="J36" s="179"/>
      <c r="K36" s="225">
        <f>'DCR3'!K36</f>
        <v>175085209</v>
      </c>
      <c r="L36" s="12"/>
    </row>
    <row r="37" spans="2:18" ht="13.5" customHeight="1" x14ac:dyDescent="0.25">
      <c r="B37" s="11"/>
      <c r="C37" s="1"/>
      <c r="D37" s="27"/>
      <c r="E37" s="178"/>
      <c r="F37" s="181"/>
      <c r="G37" s="178"/>
      <c r="H37" s="181"/>
      <c r="I37" s="178"/>
      <c r="J37" s="181"/>
      <c r="K37" s="178"/>
      <c r="L37" s="12"/>
    </row>
    <row r="38" spans="2:18" ht="13.5" customHeight="1" x14ac:dyDescent="0.25">
      <c r="B38" s="11"/>
      <c r="C38" s="51">
        <f>C36+31</f>
        <v>45633</v>
      </c>
      <c r="D38" s="27"/>
      <c r="E38" s="225">
        <f>'DCR3'!E38</f>
        <v>329599916</v>
      </c>
      <c r="F38" s="227"/>
      <c r="G38" s="225">
        <f>'DCR3'!G38</f>
        <v>89789113</v>
      </c>
      <c r="H38" s="179"/>
      <c r="I38" s="225">
        <f>'DCR3'!I38</f>
        <v>108443699</v>
      </c>
      <c r="J38" s="179"/>
      <c r="K38" s="225">
        <f>'DCR3'!K38</f>
        <v>183311062</v>
      </c>
      <c r="L38" s="12"/>
    </row>
    <row r="39" spans="2:18" ht="9.75" customHeight="1" x14ac:dyDescent="0.25">
      <c r="B39" s="11"/>
      <c r="C39" s="51"/>
      <c r="D39" s="27"/>
      <c r="E39" s="18"/>
      <c r="F39" s="55"/>
      <c r="G39" s="18"/>
      <c r="H39" s="55"/>
      <c r="I39" s="18"/>
      <c r="J39" s="55"/>
      <c r="K39" s="18"/>
      <c r="L39" s="12"/>
      <c r="N39" s="198"/>
    </row>
    <row r="40" spans="2:18" ht="9.75" customHeight="1" x14ac:dyDescent="0.25">
      <c r="B40" s="11"/>
      <c r="C40" s="52"/>
      <c r="D40" s="52"/>
      <c r="E40" s="56"/>
      <c r="F40" s="57"/>
      <c r="G40" s="56"/>
      <c r="H40" s="57"/>
      <c r="I40" s="56"/>
      <c r="J40" s="57"/>
      <c r="K40" s="56"/>
      <c r="L40" s="12"/>
      <c r="N40" s="212"/>
    </row>
    <row r="41" spans="2:18" ht="13.5" customHeight="1" x14ac:dyDescent="0.25">
      <c r="B41" s="11"/>
      <c r="C41" s="53" t="s">
        <v>16</v>
      </c>
      <c r="D41" s="53"/>
      <c r="E41" s="225">
        <f>SUM(E16:E38)</f>
        <v>4153184262</v>
      </c>
      <c r="F41" s="226"/>
      <c r="G41" s="225">
        <f>SUM(G16:G38)</f>
        <v>1177679024</v>
      </c>
      <c r="H41" s="226"/>
      <c r="I41" s="225">
        <f>SUM(I16:I38)</f>
        <v>1432852164</v>
      </c>
      <c r="J41" s="226"/>
      <c r="K41" s="225">
        <f>SUM(K16:K38)</f>
        <v>2272259741</v>
      </c>
      <c r="L41" s="12"/>
      <c r="N41" s="281" t="s">
        <v>168</v>
      </c>
    </row>
    <row r="42" spans="2:18" ht="7.5" customHeight="1" x14ac:dyDescent="0.25">
      <c r="B42" s="11"/>
      <c r="C42" s="33"/>
      <c r="D42" s="33"/>
      <c r="E42" s="33"/>
      <c r="F42" s="33"/>
      <c r="G42" s="33"/>
      <c r="H42" s="33"/>
      <c r="I42" s="33"/>
      <c r="J42" s="33"/>
      <c r="K42" s="33"/>
      <c r="L42" s="12"/>
      <c r="N42" s="212"/>
    </row>
    <row r="43" spans="2:18" ht="13.5" customHeight="1" x14ac:dyDescent="0.25">
      <c r="B43" s="11"/>
      <c r="C43" s="28"/>
      <c r="D43" s="34"/>
      <c r="E43" s="34"/>
      <c r="F43" s="34"/>
      <c r="G43" s="34"/>
      <c r="H43" s="34"/>
      <c r="I43" s="34"/>
      <c r="J43" s="34"/>
      <c r="K43" s="34"/>
      <c r="L43" s="12"/>
    </row>
    <row r="44" spans="2:18" ht="13.5" customHeight="1" x14ac:dyDescent="0.25">
      <c r="B44" s="11"/>
      <c r="C44" s="34" t="s">
        <v>49</v>
      </c>
      <c r="D44" s="34"/>
      <c r="E44" s="199">
        <f>O30</f>
        <v>5685222</v>
      </c>
      <c r="F44" s="199"/>
      <c r="G44" s="199">
        <f>O31</f>
        <v>15148854</v>
      </c>
      <c r="H44" s="199"/>
      <c r="I44" s="199">
        <f>O32</f>
        <v>66672721</v>
      </c>
      <c r="J44" s="199"/>
      <c r="K44" s="199">
        <f>O33</f>
        <v>9054875</v>
      </c>
      <c r="L44" s="12"/>
      <c r="N44" s="281" t="s">
        <v>169</v>
      </c>
    </row>
    <row r="45" spans="2:18" ht="13.5" customHeight="1" x14ac:dyDescent="0.25">
      <c r="B45" s="11"/>
      <c r="C45" s="32"/>
      <c r="D45" s="32"/>
      <c r="E45" s="32"/>
      <c r="F45" s="32"/>
      <c r="G45" s="32"/>
      <c r="H45" s="32"/>
      <c r="I45" s="32"/>
      <c r="J45" s="32"/>
      <c r="K45" s="32"/>
      <c r="L45" s="12"/>
      <c r="N45" s="281"/>
    </row>
    <row r="46" spans="2:18" ht="13.5" customHeight="1" x14ac:dyDescent="0.25">
      <c r="B46" s="11"/>
      <c r="C46" s="32" t="s">
        <v>50</v>
      </c>
      <c r="D46" s="32"/>
      <c r="E46" s="276">
        <f>P30</f>
        <v>7.4690000000000006E-2</v>
      </c>
      <c r="F46" s="277"/>
      <c r="G46" s="277">
        <f>P31</f>
        <v>9.1670000000000001E-2</v>
      </c>
      <c r="H46" s="277"/>
      <c r="I46" s="277">
        <f>P32</f>
        <v>7.9200000000000007E-2</v>
      </c>
      <c r="J46" s="277"/>
      <c r="K46" s="277">
        <f>P33</f>
        <v>5.9639999999999999E-2</v>
      </c>
      <c r="L46" s="12"/>
      <c r="N46" s="281" t="s">
        <v>170</v>
      </c>
    </row>
    <row r="47" spans="2:18" ht="13.5" customHeight="1" x14ac:dyDescent="0.25">
      <c r="B47" s="11"/>
      <c r="C47" s="32"/>
      <c r="D47" s="32"/>
      <c r="E47" s="32"/>
      <c r="F47" s="32"/>
      <c r="G47" s="32"/>
      <c r="H47" s="32"/>
      <c r="I47" s="32"/>
      <c r="J47" s="32"/>
      <c r="K47" s="61"/>
      <c r="L47" s="12"/>
    </row>
    <row r="48" spans="2:18" ht="13.5" customHeight="1" x14ac:dyDescent="0.25">
      <c r="B48" s="11"/>
      <c r="C48" s="32" t="s">
        <v>51</v>
      </c>
      <c r="D48" s="32"/>
      <c r="E48" s="59">
        <f>ROUND(E44*E46,2)</f>
        <v>424629.23</v>
      </c>
      <c r="F48" s="59"/>
      <c r="G48" s="59">
        <f>ROUND(G44*G46,2)</f>
        <v>1388695.45</v>
      </c>
      <c r="H48" s="59"/>
      <c r="I48" s="59">
        <f>ROUND(I44*I46,2)</f>
        <v>5280479.5</v>
      </c>
      <c r="J48" s="59"/>
      <c r="K48" s="59">
        <f>ROUND(K44*K46,2)</f>
        <v>540032.75</v>
      </c>
      <c r="L48" s="12"/>
    </row>
    <row r="49" spans="2:15" ht="13.5" customHeight="1" x14ac:dyDescent="0.25">
      <c r="B49" s="11"/>
      <c r="C49" s="32"/>
      <c r="D49" s="32"/>
      <c r="E49" s="32"/>
      <c r="F49" s="32"/>
      <c r="G49" s="32"/>
      <c r="H49" s="32"/>
      <c r="I49" s="32"/>
      <c r="J49" s="32"/>
      <c r="K49" s="32"/>
      <c r="L49" s="12"/>
    </row>
    <row r="50" spans="2:15" ht="13.5" customHeight="1" x14ac:dyDescent="0.25">
      <c r="B50" s="11"/>
      <c r="C50" s="60"/>
      <c r="D50" s="60"/>
      <c r="E50" s="60"/>
      <c r="F50" s="60"/>
      <c r="G50" s="60"/>
      <c r="H50" s="60"/>
      <c r="I50" s="60"/>
      <c r="J50" s="60"/>
      <c r="K50" s="60"/>
      <c r="L50" s="12"/>
      <c r="N50" s="88"/>
      <c r="O50" s="88"/>
    </row>
    <row r="51" spans="2:15" ht="13.5" customHeight="1" x14ac:dyDescent="0.25">
      <c r="B51" s="11"/>
      <c r="C51" s="4" t="s">
        <v>99</v>
      </c>
      <c r="D51" s="4"/>
      <c r="E51" s="58">
        <f>E48/E41*100</f>
        <v>1.0224184702932402E-2</v>
      </c>
      <c r="F51" s="58"/>
      <c r="G51" s="58">
        <f>G48/G41*100</f>
        <v>0.1179179913796274</v>
      </c>
      <c r="H51" s="58"/>
      <c r="I51" s="58">
        <f>I48/I41*100</f>
        <v>0.36852926161334254</v>
      </c>
      <c r="J51" s="58"/>
      <c r="K51" s="58">
        <f>K48/K41*100</f>
        <v>2.3766330065872518E-2</v>
      </c>
      <c r="L51" s="12"/>
      <c r="N51" s="88"/>
      <c r="O51" s="88"/>
    </row>
    <row r="52" spans="2:15" ht="13.5" customHeight="1" x14ac:dyDescent="0.25">
      <c r="B52" s="11"/>
      <c r="C52" s="4"/>
      <c r="D52" s="4"/>
      <c r="E52" s="4"/>
      <c r="F52" s="4"/>
      <c r="G52" s="4"/>
      <c r="H52" s="4"/>
      <c r="I52" s="4"/>
      <c r="J52" s="4"/>
      <c r="K52" s="4"/>
      <c r="L52" s="12"/>
      <c r="N52" s="88"/>
      <c r="O52" s="88"/>
    </row>
    <row r="53" spans="2:15" ht="13.5" customHeight="1" x14ac:dyDescent="0.25">
      <c r="B53" s="11"/>
      <c r="C53" s="4"/>
      <c r="D53" s="4"/>
      <c r="E53" s="4"/>
      <c r="F53" s="4"/>
      <c r="G53" s="4"/>
      <c r="H53" s="4"/>
      <c r="I53" s="4"/>
      <c r="J53" s="4"/>
      <c r="K53" s="4"/>
      <c r="L53" s="12"/>
      <c r="N53" s="88"/>
      <c r="O53" s="88"/>
    </row>
    <row r="54" spans="2:15" ht="13.5" customHeight="1" x14ac:dyDescent="0.25">
      <c r="B54" s="11"/>
      <c r="C54" s="4"/>
      <c r="D54" s="4"/>
      <c r="E54" s="4"/>
      <c r="F54" s="4"/>
      <c r="G54" s="4"/>
      <c r="H54" s="4"/>
      <c r="I54" s="4"/>
      <c r="J54" s="4"/>
      <c r="K54" s="4"/>
      <c r="L54" s="12"/>
    </row>
    <row r="55" spans="2:15" ht="9.75" customHeight="1" thickBot="1" x14ac:dyDescent="0.3">
      <c r="B55" s="13"/>
      <c r="C55" s="14"/>
      <c r="D55" s="14"/>
      <c r="E55" s="14"/>
      <c r="F55" s="14"/>
      <c r="G55" s="14"/>
      <c r="H55" s="14"/>
      <c r="I55" s="14"/>
      <c r="J55" s="14"/>
      <c r="K55" s="14"/>
      <c r="L55" s="16"/>
    </row>
    <row r="57" spans="2:15" x14ac:dyDescent="0.25">
      <c r="E57" s="89"/>
      <c r="F57" s="89"/>
      <c r="G57" s="89"/>
      <c r="H57" s="89"/>
      <c r="I57" s="89"/>
      <c r="J57" s="89"/>
      <c r="K57" s="89"/>
    </row>
    <row r="58" spans="2:15" x14ac:dyDescent="0.25">
      <c r="E58" s="88"/>
      <c r="G58" s="88"/>
      <c r="H58" s="88"/>
      <c r="I58" s="88"/>
      <c r="J58" s="88"/>
      <c r="K58" s="88"/>
    </row>
    <row r="59" spans="2:15" x14ac:dyDescent="0.25">
      <c r="E59" s="213"/>
      <c r="F59" s="213"/>
      <c r="G59" s="213"/>
      <c r="H59" s="213"/>
      <c r="I59" s="213"/>
      <c r="J59" s="213"/>
      <c r="K59" s="213"/>
    </row>
    <row r="60" spans="2:15" x14ac:dyDescent="0.25">
      <c r="E60" s="91"/>
      <c r="G60" s="91"/>
      <c r="H60" s="91"/>
      <c r="I60" s="91"/>
      <c r="J60" s="91"/>
      <c r="K60" s="91"/>
    </row>
    <row r="61" spans="2:15" x14ac:dyDescent="0.25">
      <c r="E61" s="91"/>
      <c r="G61" s="91"/>
      <c r="H61" s="91"/>
      <c r="I61" s="91"/>
      <c r="J61" s="91"/>
      <c r="K61" s="91"/>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pageSetUpPr fitToPage="1"/>
  </sheetPr>
  <dimension ref="B1:K52"/>
  <sheetViews>
    <sheetView topLeftCell="B1" zoomScaleNormal="100" zoomScaleSheetLayoutView="100" workbookViewId="0">
      <selection activeCell="D27" sqref="D27"/>
    </sheetView>
  </sheetViews>
  <sheetFormatPr defaultColWidth="9.1796875" defaultRowHeight="12.5" x14ac:dyDescent="0.25"/>
  <cols>
    <col min="1" max="1" width="3.81640625" style="2" customWidth="1"/>
    <col min="2" max="2" width="3" style="2" customWidth="1"/>
    <col min="3" max="3" width="19.26953125" style="2" customWidth="1"/>
    <col min="4" max="4" width="15.54296875" style="2" customWidth="1"/>
    <col min="5" max="5" width="15.7265625" style="2" customWidth="1"/>
    <col min="6" max="6" width="15.54296875" style="2" customWidth="1"/>
    <col min="7" max="7" width="24.26953125" style="2" customWidth="1"/>
    <col min="8" max="8" width="7.1796875" style="2" customWidth="1"/>
    <col min="9" max="9" width="15.816406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17</v>
      </c>
      <c r="D3" s="4"/>
      <c r="E3" s="4"/>
      <c r="F3" s="4"/>
      <c r="G3" s="4"/>
      <c r="H3" s="4"/>
      <c r="I3" s="4"/>
      <c r="J3" s="5"/>
      <c r="K3" s="12"/>
    </row>
    <row r="4" spans="2:11" ht="15" customHeight="1" x14ac:dyDescent="0.25">
      <c r="B4" s="11"/>
      <c r="C4" s="4" t="s">
        <v>54</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92" t="s">
        <v>58</v>
      </c>
      <c r="D7" s="292"/>
      <c r="E7" s="292"/>
      <c r="F7" s="292"/>
      <c r="G7" s="292"/>
      <c r="H7" s="292"/>
      <c r="I7" s="292"/>
      <c r="J7" s="292"/>
      <c r="K7" s="12"/>
    </row>
    <row r="8" spans="2:11" ht="18.75" customHeight="1" x14ac:dyDescent="0.3">
      <c r="B8" s="11"/>
      <c r="C8" s="292" t="str">
        <f>Summary!C8</f>
        <v>12-Month Period Beginning January 1, 2024</v>
      </c>
      <c r="D8" s="292"/>
      <c r="E8" s="292"/>
      <c r="F8" s="292"/>
      <c r="G8" s="292"/>
      <c r="H8" s="292"/>
      <c r="I8" s="292"/>
      <c r="J8" s="292"/>
      <c r="K8" s="12"/>
    </row>
    <row r="9" spans="2:11" ht="26.25" customHeight="1" x14ac:dyDescent="0.3">
      <c r="B9" s="11"/>
      <c r="C9" s="292"/>
      <c r="D9" s="292"/>
      <c r="E9" s="292"/>
      <c r="F9" s="292"/>
      <c r="G9" s="292"/>
      <c r="H9" s="292"/>
      <c r="I9" s="292"/>
      <c r="J9" s="292"/>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7" t="s">
        <v>25</v>
      </c>
      <c r="G11" s="5"/>
      <c r="H11" s="5"/>
      <c r="I11" s="17" t="s">
        <v>25</v>
      </c>
      <c r="J11" s="1"/>
      <c r="K11" s="12"/>
    </row>
    <row r="12" spans="2:11" ht="15" customHeight="1" x14ac:dyDescent="0.25">
      <c r="B12" s="11"/>
      <c r="C12" s="1"/>
      <c r="D12" s="4"/>
      <c r="E12" s="5"/>
      <c r="F12" s="5" t="s">
        <v>9</v>
      </c>
      <c r="G12" s="296" t="s">
        <v>27</v>
      </c>
      <c r="H12" s="296"/>
      <c r="I12" s="5" t="s">
        <v>9</v>
      </c>
      <c r="J12" s="5"/>
      <c r="K12" s="12"/>
    </row>
    <row r="13" spans="2:11" ht="18" customHeight="1" x14ac:dyDescent="0.25">
      <c r="B13" s="11"/>
      <c r="C13" s="6"/>
      <c r="D13" s="4"/>
      <c r="E13" s="5"/>
      <c r="F13" s="5" t="s">
        <v>26</v>
      </c>
      <c r="G13" s="296" t="s">
        <v>28</v>
      </c>
      <c r="H13" s="296"/>
      <c r="I13" s="5" t="s">
        <v>52</v>
      </c>
      <c r="J13" s="5"/>
      <c r="K13" s="12"/>
    </row>
    <row r="14" spans="2:11" ht="7.5" customHeight="1" x14ac:dyDescent="0.25">
      <c r="B14" s="11"/>
      <c r="C14" s="19"/>
      <c r="D14" s="20"/>
      <c r="E14" s="21"/>
      <c r="F14" s="21"/>
      <c r="G14" s="21"/>
      <c r="H14" s="21"/>
      <c r="I14" s="21"/>
      <c r="J14" s="21"/>
      <c r="K14" s="12"/>
    </row>
    <row r="15" spans="2:11" ht="15" customHeight="1" x14ac:dyDescent="0.25">
      <c r="B15" s="11"/>
      <c r="C15" s="4"/>
      <c r="D15" s="4"/>
      <c r="E15" s="4"/>
      <c r="F15" s="4"/>
      <c r="G15" s="4"/>
      <c r="H15" s="4"/>
      <c r="I15" s="4"/>
      <c r="J15" s="5"/>
      <c r="K15" s="12"/>
    </row>
    <row r="16" spans="2:11" ht="37.5" x14ac:dyDescent="0.25">
      <c r="B16" s="11"/>
      <c r="C16" s="172"/>
      <c r="D16" s="172" t="s">
        <v>143</v>
      </c>
      <c r="E16" s="22"/>
      <c r="F16" s="87">
        <f>DSMI2!E44</f>
        <v>0</v>
      </c>
      <c r="G16" s="224">
        <f>DSMI2!E41</f>
        <v>4153184262</v>
      </c>
      <c r="H16" s="26" t="s">
        <v>18</v>
      </c>
      <c r="I16" s="22">
        <f>F16*100/G16</f>
        <v>0</v>
      </c>
      <c r="J16" s="5" t="s">
        <v>3</v>
      </c>
      <c r="K16" s="12"/>
    </row>
    <row r="17" spans="2:11" ht="15" customHeight="1" x14ac:dyDescent="0.25">
      <c r="B17" s="11"/>
      <c r="C17" s="4"/>
      <c r="D17" s="4"/>
      <c r="E17" s="22"/>
      <c r="F17" s="87"/>
      <c r="G17" s="169"/>
      <c r="H17" s="26"/>
      <c r="I17" s="22"/>
      <c r="J17" s="5"/>
      <c r="K17" s="12"/>
    </row>
    <row r="18" spans="2:11" x14ac:dyDescent="0.25">
      <c r="B18" s="11"/>
      <c r="C18" s="172"/>
      <c r="D18" s="172" t="s">
        <v>132</v>
      </c>
      <c r="E18" s="22"/>
      <c r="F18" s="87">
        <f>DSMI2!G44</f>
        <v>21688</v>
      </c>
      <c r="G18" s="224">
        <f>DSMI2!G41</f>
        <v>1177679024</v>
      </c>
      <c r="H18" s="26" t="s">
        <v>18</v>
      </c>
      <c r="I18" s="22">
        <f>F18*100/G18</f>
        <v>1.8415883749322854E-3</v>
      </c>
      <c r="J18" s="5" t="s">
        <v>3</v>
      </c>
      <c r="K18" s="12"/>
    </row>
    <row r="19" spans="2:11" ht="15" customHeight="1" x14ac:dyDescent="0.25">
      <c r="B19" s="11"/>
      <c r="C19" s="4"/>
      <c r="D19" s="4"/>
      <c r="E19" s="22"/>
      <c r="F19" s="87"/>
      <c r="G19" s="169"/>
      <c r="H19" s="26"/>
      <c r="I19" s="22"/>
      <c r="J19" s="5"/>
      <c r="K19" s="12"/>
    </row>
    <row r="20" spans="2:11" x14ac:dyDescent="0.25">
      <c r="B20" s="11"/>
      <c r="C20" s="231"/>
      <c r="D20" s="172" t="s">
        <v>105</v>
      </c>
      <c r="E20" s="22"/>
      <c r="F20" s="87">
        <f>DSMI2!I44</f>
        <v>97860</v>
      </c>
      <c r="G20" s="224">
        <f>DSMI2!I41</f>
        <v>1432852164</v>
      </c>
      <c r="H20" s="26" t="s">
        <v>18</v>
      </c>
      <c r="I20" s="22">
        <f>F20*100/G20</f>
        <v>6.8297345991934445E-3</v>
      </c>
      <c r="J20" s="5" t="s">
        <v>3</v>
      </c>
      <c r="K20" s="12"/>
    </row>
    <row r="21" spans="2:11" ht="15" customHeight="1" x14ac:dyDescent="0.25">
      <c r="B21" s="11"/>
      <c r="C21" s="4"/>
      <c r="D21" s="172"/>
      <c r="E21" s="22"/>
      <c r="F21" s="87"/>
      <c r="G21" s="169"/>
      <c r="H21" s="26"/>
      <c r="I21" s="22"/>
      <c r="J21" s="5"/>
      <c r="K21" s="12"/>
    </row>
    <row r="22" spans="2:11" ht="37.5" x14ac:dyDescent="0.25">
      <c r="B22" s="11"/>
      <c r="C22" s="230"/>
      <c r="D22" s="230" t="s">
        <v>157</v>
      </c>
      <c r="E22" s="22"/>
      <c r="F22" s="87">
        <f>DSMI2!K44</f>
        <v>12695</v>
      </c>
      <c r="G22" s="224">
        <f>DSMI2!K41</f>
        <v>2272259741</v>
      </c>
      <c r="H22" s="26" t="s">
        <v>18</v>
      </c>
      <c r="I22" s="22">
        <f>F22*100/G22</f>
        <v>5.5869493134675925E-4</v>
      </c>
      <c r="J22" s="5" t="s">
        <v>3</v>
      </c>
      <c r="K22" s="12"/>
    </row>
    <row r="23" spans="2:11" ht="15" customHeight="1" x14ac:dyDescent="0.25">
      <c r="B23" s="11"/>
      <c r="C23" s="4"/>
      <c r="D23" s="4"/>
      <c r="E23" s="4"/>
      <c r="F23" s="29"/>
      <c r="G23" s="4"/>
      <c r="H23" s="4"/>
      <c r="I23" s="4"/>
      <c r="J23" s="5"/>
      <c r="K23" s="12"/>
    </row>
    <row r="24" spans="2:11" ht="7.5" customHeight="1" x14ac:dyDescent="0.25">
      <c r="B24" s="11"/>
      <c r="C24" s="4"/>
      <c r="D24" s="4"/>
      <c r="E24" s="4"/>
      <c r="F24" s="29"/>
      <c r="G24" s="4"/>
      <c r="H24" s="4"/>
      <c r="I24" s="4"/>
      <c r="J24" s="5"/>
      <c r="K24" s="12"/>
    </row>
    <row r="25" spans="2:11" ht="22.5" customHeight="1" x14ac:dyDescent="0.25">
      <c r="B25" s="11"/>
      <c r="C25" s="1" t="s">
        <v>100</v>
      </c>
      <c r="D25" s="1"/>
      <c r="E25" s="1"/>
      <c r="F25" s="30">
        <f>SUM(F16:F24)</f>
        <v>132243</v>
      </c>
      <c r="G25" s="1"/>
      <c r="H25" s="1"/>
      <c r="I25" s="1"/>
      <c r="J25" s="17"/>
      <c r="K25" s="12"/>
    </row>
    <row r="26" spans="2:11" ht="15" customHeight="1" x14ac:dyDescent="0.25">
      <c r="B26" s="11"/>
      <c r="C26" s="1"/>
      <c r="D26" s="1"/>
      <c r="E26" s="1"/>
      <c r="F26" s="1"/>
      <c r="G26" s="1"/>
      <c r="H26" s="1"/>
      <c r="I26" s="1"/>
      <c r="J26" s="17"/>
      <c r="K26" s="12"/>
    </row>
    <row r="27" spans="2:11" ht="18.75" customHeight="1" x14ac:dyDescent="0.25">
      <c r="B27" s="11"/>
      <c r="C27" s="1"/>
      <c r="D27" s="1"/>
      <c r="E27" s="1"/>
      <c r="F27" s="1"/>
      <c r="G27" s="1"/>
      <c r="H27" s="1"/>
      <c r="I27" s="1"/>
      <c r="J27" s="17"/>
      <c r="K27" s="12"/>
    </row>
    <row r="28" spans="2:11" ht="17.25" customHeight="1" x14ac:dyDescent="0.25">
      <c r="B28" s="11"/>
      <c r="C28" s="1"/>
      <c r="D28" s="1"/>
      <c r="E28" s="1"/>
      <c r="F28" s="1"/>
      <c r="G28" s="1"/>
      <c r="H28" s="1"/>
      <c r="I28" s="1"/>
      <c r="J28" s="17"/>
      <c r="K28" s="12"/>
    </row>
    <row r="29" spans="2:11" ht="15" customHeight="1" x14ac:dyDescent="0.25">
      <c r="B29" s="11"/>
      <c r="C29" s="1"/>
      <c r="D29" s="1"/>
      <c r="E29" s="1"/>
      <c r="F29" s="1"/>
      <c r="G29" s="1"/>
      <c r="H29" s="1"/>
      <c r="I29" s="1"/>
      <c r="J29" s="17"/>
      <c r="K29" s="12"/>
    </row>
    <row r="30" spans="2:11" ht="15" customHeight="1" x14ac:dyDescent="0.25">
      <c r="B30" s="11"/>
      <c r="C30" s="1"/>
      <c r="D30" s="1"/>
      <c r="E30" s="1"/>
      <c r="F30" s="1"/>
      <c r="G30" s="1"/>
      <c r="H30" s="1"/>
      <c r="I30" s="1"/>
      <c r="J30" s="17"/>
      <c r="K30" s="12"/>
    </row>
    <row r="31" spans="2:11" ht="15" customHeight="1" x14ac:dyDescent="0.25">
      <c r="B31" s="11"/>
      <c r="C31" s="1"/>
      <c r="D31" s="1"/>
      <c r="E31" s="63"/>
      <c r="F31" s="1"/>
      <c r="G31" s="1"/>
      <c r="H31" s="1"/>
      <c r="I31" s="1"/>
      <c r="J31" s="17"/>
      <c r="K31" s="12"/>
    </row>
    <row r="32" spans="2:11" ht="15" customHeight="1" x14ac:dyDescent="0.25">
      <c r="B32" s="11"/>
      <c r="C32" s="303" t="s">
        <v>133</v>
      </c>
      <c r="D32" s="298"/>
      <c r="E32" s="298"/>
      <c r="F32" s="298"/>
      <c r="G32" s="298"/>
      <c r="H32" s="298"/>
      <c r="I32" s="298"/>
      <c r="J32" s="298"/>
      <c r="K32" s="12"/>
    </row>
    <row r="33" spans="2:11" ht="12.75" customHeight="1" x14ac:dyDescent="0.25">
      <c r="B33" s="11"/>
      <c r="C33" s="298"/>
      <c r="D33" s="298"/>
      <c r="E33" s="298"/>
      <c r="F33" s="298"/>
      <c r="G33" s="298"/>
      <c r="H33" s="298"/>
      <c r="I33" s="298"/>
      <c r="J33" s="298"/>
      <c r="K33" s="12"/>
    </row>
    <row r="34" spans="2:11" ht="12.75" customHeight="1" x14ac:dyDescent="0.25">
      <c r="B34" s="11"/>
      <c r="C34" s="298"/>
      <c r="D34" s="298"/>
      <c r="E34" s="298"/>
      <c r="F34" s="298"/>
      <c r="G34" s="298"/>
      <c r="H34" s="298"/>
      <c r="I34" s="298"/>
      <c r="J34" s="298"/>
      <c r="K34" s="12"/>
    </row>
    <row r="35" spans="2:11" ht="15" customHeight="1" x14ac:dyDescent="0.25">
      <c r="B35" s="11"/>
      <c r="C35" s="1"/>
      <c r="D35" s="1"/>
      <c r="E35" s="1"/>
      <c r="F35" s="1"/>
      <c r="G35" s="1"/>
      <c r="H35" s="1"/>
      <c r="I35" s="1"/>
      <c r="J35" s="17"/>
      <c r="K35" s="12"/>
    </row>
    <row r="36" spans="2:11" ht="15" customHeight="1" x14ac:dyDescent="0.25">
      <c r="B36" s="11"/>
      <c r="C36" s="298"/>
      <c r="D36" s="302"/>
      <c r="E36" s="302"/>
      <c r="F36" s="302"/>
      <c r="G36" s="302"/>
      <c r="H36" s="302"/>
      <c r="I36" s="302"/>
      <c r="J36" s="302"/>
      <c r="K36" s="12"/>
    </row>
    <row r="37" spans="2:11" ht="15" customHeight="1" x14ac:dyDescent="0.25">
      <c r="B37" s="11"/>
      <c r="C37" s="302"/>
      <c r="D37" s="302"/>
      <c r="E37" s="302"/>
      <c r="F37" s="302"/>
      <c r="G37" s="302"/>
      <c r="H37" s="302"/>
      <c r="I37" s="302"/>
      <c r="J37" s="302"/>
      <c r="K37" s="12"/>
    </row>
    <row r="38" spans="2:11" ht="15" customHeight="1" x14ac:dyDescent="0.25">
      <c r="B38" s="11"/>
      <c r="C38" s="302"/>
      <c r="D38" s="302"/>
      <c r="E38" s="302"/>
      <c r="F38" s="302"/>
      <c r="G38" s="302"/>
      <c r="H38" s="302"/>
      <c r="I38" s="302"/>
      <c r="J38" s="302"/>
      <c r="K38" s="12"/>
    </row>
    <row r="39" spans="2:11" ht="15" customHeight="1" x14ac:dyDescent="0.25">
      <c r="B39" s="11"/>
      <c r="C39" s="302"/>
      <c r="D39" s="302"/>
      <c r="E39" s="302"/>
      <c r="F39" s="302"/>
      <c r="G39" s="302"/>
      <c r="H39" s="302"/>
      <c r="I39" s="302"/>
      <c r="J39" s="302"/>
      <c r="K39" s="12"/>
    </row>
    <row r="40" spans="2:11" ht="15" customHeight="1" x14ac:dyDescent="0.25">
      <c r="B40" s="11"/>
      <c r="C40" s="302"/>
      <c r="D40" s="302"/>
      <c r="E40" s="302"/>
      <c r="F40" s="302"/>
      <c r="G40" s="302"/>
      <c r="H40" s="302"/>
      <c r="I40" s="302"/>
      <c r="J40" s="302"/>
      <c r="K40" s="12"/>
    </row>
    <row r="41" spans="2:11" ht="15" customHeight="1" x14ac:dyDescent="0.25">
      <c r="B41" s="11"/>
      <c r="C41" s="1"/>
      <c r="D41" s="1"/>
      <c r="E41" s="1"/>
      <c r="F41" s="1"/>
      <c r="G41" s="1"/>
      <c r="H41" s="1"/>
      <c r="I41" s="1"/>
      <c r="J41" s="17"/>
      <c r="K41" s="12"/>
    </row>
    <row r="42" spans="2:11" ht="15" customHeight="1" x14ac:dyDescent="0.25">
      <c r="B42" s="11"/>
      <c r="C42" s="293"/>
      <c r="D42" s="294"/>
      <c r="E42" s="294"/>
      <c r="F42" s="294"/>
      <c r="G42" s="294"/>
      <c r="H42" s="294"/>
      <c r="I42" s="294"/>
      <c r="J42" s="294"/>
      <c r="K42" s="12"/>
    </row>
    <row r="43" spans="2:11" ht="15" customHeight="1" x14ac:dyDescent="0.25">
      <c r="B43" s="11"/>
      <c r="C43" s="294"/>
      <c r="D43" s="294"/>
      <c r="E43" s="294"/>
      <c r="F43" s="294"/>
      <c r="G43" s="294"/>
      <c r="H43" s="294"/>
      <c r="I43" s="294"/>
      <c r="J43" s="294"/>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3"/>
      <c r="C52" s="14"/>
      <c r="D52" s="14"/>
      <c r="E52" s="14"/>
      <c r="F52" s="14"/>
      <c r="G52" s="14"/>
      <c r="H52" s="14"/>
      <c r="I52" s="14"/>
      <c r="J52" s="15"/>
      <c r="K52" s="16"/>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6" orientation="portrait" r:id="rId1"/>
  <headerFooter alignWithMargins="0">
    <oddFooter>&amp;L&amp;1#&amp;"Calibri"&amp;14&amp;K000000Confidential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E08D0A401274E8CF9B547F14148CC" ma:contentTypeVersion="22" ma:contentTypeDescription="Create a new document." ma:contentTypeScope="" ma:versionID="2ad958be6e50586737a9c30216c95ef5">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7f19df7c1a376f0766a0198012292ad"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LG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imeline"/>
          <xsd:enumeration value="DSM Analysis"/>
          <xsd:enumeration value="Supply Side Analysis"/>
          <xsd:enumeration value="RTO Analysis"/>
          <xsd:enumeration value="Application"/>
          <xsd:enumeration value="Direct Testimony"/>
          <xsd:enumeration value="Rebuttal Testimony"/>
          <xsd:enumeration value="1st Data Request"/>
          <xsd:enumeration value="2nd Data Request"/>
          <xsd:enumeration value="3rd Data Request"/>
          <xsd:enumeration value="4th Data Request"/>
          <xsd:enumeration value="Post-Hearing Data Request"/>
          <xsd:enumeration value="Intervenor Testimony"/>
          <xsd:enumeration value="Intervenor Data Requests"/>
          <xsd:enumeration value="Post-Hearing Briefs"/>
          <xsd:enumeration value="Witness Prep"/>
          <xsd:enumeration value="eFiled/Filed Documents"/>
        </xsd:restriction>
      </xsd:simpleType>
    </xsd:element>
    <xsd:element name="Witness_x0020_Testimony" ma:index="5" nillable="true" ma:displayName="Witness" ma:format="Dropdown" ma:internalName="Witness_x0020_Testimony">
      <xsd:simpleType>
        <xsd:restriction base="dms:Choice">
          <xsd:enumeration value="Bellar, Lonnie"/>
          <xsd:enumeration value="Bevington, John"/>
          <xsd:enumeration value="Conroy, Robert"/>
          <xsd:enumeration value="Crockett, John"/>
          <xsd:enumeration value="Garrett, Chris"/>
          <xsd:enumeration value="Imber, Philip"/>
          <xsd:enumeration value="Isaacson, Lana"/>
          <xsd:enumeration value="Jones, Tim"/>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Public Service Commission"/>
          <xsd:enumeration value="Attorney General"/>
          <xsd:enumeration value="Ky. Industrial Utility Cust."/>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Isaacson, Lana</Witness_x0020_Testimony>
    <Year xmlns="65bfb563-8fe2-4d34-a09f-38a217d8feea">2022</Year>
    <Review_x0020_Case_x0020_Doc_x0020_Types xmlns="65bfb563-8fe2-4d34-a09f-38a217d8feea">Direct Testimony</Review_x0020_Case_x0020_Doc_x0020_Types>
    <Case_x0020__x0023_ xmlns="f789fa03-9022-4931-acb2-79f11ac92edf" xsi:nil="true"/>
    <Data_x0020_Request_x0020_Party xmlns="f789fa03-9022-4931-acb2-79f11ac92edf" xsi:nil="true"/>
    <Status_x0020__x0028_Internal_x0020_Use_x0020_Only_x0029_ xmlns="2ad705b9-adad-42ba-803b-2580de5ca47a"/>
    <Company xmlns="65bfb563-8fe2-4d34-a09f-38a217d8feea">
      <Value>LGE/KU</Value>
    </Company>
  </documentManagement>
</p:properties>
</file>

<file path=customXml/itemProps1.xml><?xml version="1.0" encoding="utf-8"?>
<ds:datastoreItem xmlns:ds="http://schemas.openxmlformats.org/officeDocument/2006/customXml" ds:itemID="{EE9A5CA9-5A95-4576-97D4-A0F7F4D40193}"/>
</file>

<file path=customXml/itemProps2.xml><?xml version="1.0" encoding="utf-8"?>
<ds:datastoreItem xmlns:ds="http://schemas.openxmlformats.org/officeDocument/2006/customXml" ds:itemID="{80C14997-0F03-4CDF-9483-185C8B87E109}"/>
</file>

<file path=customXml/itemProps3.xml><?xml version="1.0" encoding="utf-8"?>
<ds:datastoreItem xmlns:ds="http://schemas.openxmlformats.org/officeDocument/2006/customXml" ds:itemID="{B8BAD864-9E01-43F5-9873-D23CA955CA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LG&amp;E 2024 Electric DSM Calcs </dc:title>
  <dc:creator>E026212</dc:creator>
  <cp:lastModifiedBy>Hayden, John</cp:lastModifiedBy>
  <cp:lastPrinted>2022-11-16T20:12:51Z</cp:lastPrinted>
  <dcterms:created xsi:type="dcterms:W3CDTF">2009-01-28T19:21:21Z</dcterms:created>
  <dcterms:modified xsi:type="dcterms:W3CDTF">2022-11-18T21:28:43Z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2022-11-18T21:28:42Z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b3c8aad3-890d-4c35-b4ab-75fc017bbce0</vt:lpwstr>
  </property>
  <property fmtid="{D5CDD505-2E9C-101B-9397-08002B2CF9AE}" pid="8" name="MSIP_Label_e965de27-20ef-4eb5-94ff-abaf6a06cb9e_ContentBits">
    <vt:lpwstr>2</vt:lpwstr>
  </property>
  <property fmtid="{D5CDD505-2E9C-101B-9397-08002B2CF9AE}" pid="9" name="ContentTypeId">
    <vt:lpwstr>0x010100AB9E08D0A401274E8CF9B547F14148CC</vt:lpwstr>
  </property>
</Properties>
</file>