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Z:\KPSC\Tariff\2024\2024 Tariff-Jan '24 through Dec '24\"/>
    </mc:Choice>
  </mc:AlternateContent>
  <xr:revisionPtr revIDLastSave="0" documentId="13_ncr:1_{FE7D53C6-D966-49DB-9ACF-54267DDFB8B1}" xr6:coauthVersionLast="47" xr6:coauthVersionMax="47" xr10:uidLastSave="{00000000-0000-0000-0000-000000000000}"/>
  <bookViews>
    <workbookView xWindow="-110" yWindow="-110" windowWidth="19420" windowHeight="10420" tabRatio="854" firstSheet="1" activeTab="11" xr2:uid="{00000000-000D-0000-FFFF-FFFF00000000}"/>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2" r:id="rId12"/>
    <sheet name="DCCR3" sheetId="23" r:id="rId13"/>
    <sheet name="DCCR4" sheetId="24" r:id="rId14"/>
    <sheet name="DCCR5" sheetId="25" r:id="rId15"/>
  </sheets>
  <definedNames>
    <definedName name="finish">Variables!$A$2</definedName>
    <definedName name="_xlnm.Print_Area" localSheetId="10">DCCR1!$C$3:$J$51</definedName>
    <definedName name="_xlnm.Print_Area" localSheetId="11">DCCR2!$C$3:$J$44</definedName>
    <definedName name="_xlnm.Print_Area" localSheetId="12">DCCR3!$C$3:$J$50</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22" l="1"/>
  <c r="E44" i="17" l="1"/>
  <c r="G44" i="15" l="1"/>
  <c r="J37" i="23" l="1"/>
  <c r="I36" i="23"/>
  <c r="K46" i="17" l="1"/>
  <c r="I46" i="17"/>
  <c r="G46" i="17"/>
  <c r="E46" i="17"/>
  <c r="E48" i="17" s="1"/>
  <c r="K44" i="17"/>
  <c r="I44" i="17"/>
  <c r="I48" i="17" s="1"/>
  <c r="G44" i="17"/>
  <c r="G48" i="17" s="1"/>
  <c r="K48" i="17" l="1"/>
  <c r="C16" i="24"/>
  <c r="C18" i="24" s="1"/>
  <c r="C20" i="24" s="1"/>
  <c r="C22" i="24" s="1"/>
  <c r="C24" i="24" s="1"/>
  <c r="C26" i="24" s="1"/>
  <c r="C28" i="24" s="1"/>
  <c r="C30" i="24" s="1"/>
  <c r="C32" i="24" s="1"/>
  <c r="C34" i="24" s="1"/>
  <c r="C36" i="24" s="1"/>
  <c r="C38" i="24" s="1"/>
  <c r="C16" i="20"/>
  <c r="C18" i="20" s="1"/>
  <c r="C20" i="20" s="1"/>
  <c r="C22" i="20" s="1"/>
  <c r="C24" i="20" s="1"/>
  <c r="C26" i="20" s="1"/>
  <c r="C28" i="20" s="1"/>
  <c r="C30" i="20" s="1"/>
  <c r="C32" i="20" s="1"/>
  <c r="C34" i="20" s="1"/>
  <c r="C36" i="20" s="1"/>
  <c r="C38" i="20" s="1"/>
  <c r="C16" i="17"/>
  <c r="C18" i="17" s="1"/>
  <c r="C20" i="17" s="1"/>
  <c r="C22" i="17" s="1"/>
  <c r="C24" i="17" s="1"/>
  <c r="C26" i="17" s="1"/>
  <c r="C28" i="17" s="1"/>
  <c r="C30" i="17" s="1"/>
  <c r="C32" i="17" s="1"/>
  <c r="C34" i="17" s="1"/>
  <c r="C36" i="17" s="1"/>
  <c r="C38" i="17" s="1"/>
  <c r="C16" i="15" l="1"/>
  <c r="C18" i="15" s="1"/>
  <c r="C20" i="15" s="1"/>
  <c r="C22" i="15" s="1"/>
  <c r="C24" i="15" s="1"/>
  <c r="C26" i="15" s="1"/>
  <c r="C28" i="15" s="1"/>
  <c r="C30" i="15" s="1"/>
  <c r="C32" i="15" s="1"/>
  <c r="C34" i="15" s="1"/>
  <c r="C36" i="15" s="1"/>
  <c r="C38" i="15" s="1"/>
  <c r="K44" i="20"/>
  <c r="I44" i="20"/>
  <c r="G44" i="20"/>
  <c r="E44" i="20"/>
  <c r="X23" i="22" l="1"/>
  <c r="W23" i="22"/>
  <c r="J21" i="23"/>
  <c r="I15" i="23"/>
  <c r="I13" i="23"/>
  <c r="J43" i="23"/>
  <c r="I43" i="23"/>
  <c r="H43" i="23"/>
  <c r="J42" i="23"/>
  <c r="I42" i="23"/>
  <c r="H42" i="23"/>
  <c r="W26" i="22" l="1"/>
  <c r="X26" i="22"/>
  <c r="J44" i="23"/>
  <c r="I44" i="23"/>
  <c r="H44" i="23"/>
  <c r="J19" i="25"/>
  <c r="J19" i="23"/>
  <c r="J18" i="25"/>
  <c r="J20" i="25" l="1"/>
  <c r="I37" i="23"/>
  <c r="J36" i="23"/>
  <c r="J38" i="23" s="1"/>
  <c r="W40" i="22"/>
  <c r="W38" i="22"/>
  <c r="W36" i="22"/>
  <c r="V23" i="22"/>
  <c r="H37" i="23"/>
  <c r="H36" i="23"/>
  <c r="J28" i="23"/>
  <c r="C4" i="25"/>
  <c r="C4" i="24"/>
  <c r="C4" i="23"/>
  <c r="C4" i="22"/>
  <c r="C8" i="2"/>
  <c r="C8" i="15" s="1"/>
  <c r="C31" i="11"/>
  <c r="C30" i="11"/>
  <c r="K38" i="24"/>
  <c r="I38" i="24"/>
  <c r="G38" i="24"/>
  <c r="E38" i="24"/>
  <c r="K36" i="24"/>
  <c r="I36" i="24"/>
  <c r="G36" i="24"/>
  <c r="E36" i="24"/>
  <c r="K34" i="24"/>
  <c r="I34" i="24"/>
  <c r="G34" i="24"/>
  <c r="E34" i="24"/>
  <c r="K32" i="24"/>
  <c r="I32" i="24"/>
  <c r="G32" i="24"/>
  <c r="E32" i="24"/>
  <c r="K30" i="24"/>
  <c r="I30" i="24"/>
  <c r="G30" i="24"/>
  <c r="E30" i="24"/>
  <c r="K28" i="24"/>
  <c r="I28" i="24"/>
  <c r="G28" i="24"/>
  <c r="E28" i="24"/>
  <c r="K26" i="24"/>
  <c r="I26" i="24"/>
  <c r="G26" i="24"/>
  <c r="E26" i="24"/>
  <c r="K24" i="24"/>
  <c r="I24" i="24"/>
  <c r="G24" i="24"/>
  <c r="E24" i="24"/>
  <c r="K22" i="24"/>
  <c r="I22" i="24"/>
  <c r="G22" i="24"/>
  <c r="E22" i="24"/>
  <c r="K20" i="24"/>
  <c r="I20" i="24"/>
  <c r="G20" i="24"/>
  <c r="E20" i="24"/>
  <c r="K18" i="24"/>
  <c r="I18" i="24"/>
  <c r="G18" i="24"/>
  <c r="E18" i="24"/>
  <c r="K16" i="24"/>
  <c r="I16" i="24"/>
  <c r="G16" i="24"/>
  <c r="G41" i="24" s="1"/>
  <c r="E16" i="24"/>
  <c r="E21" i="23"/>
  <c r="K44" i="15"/>
  <c r="F22" i="13" s="1"/>
  <c r="I44" i="15"/>
  <c r="F20" i="13" s="1"/>
  <c r="F18" i="13"/>
  <c r="E44" i="15"/>
  <c r="F16" i="13" s="1"/>
  <c r="F22" i="19"/>
  <c r="F20" i="19"/>
  <c r="F18" i="19"/>
  <c r="F16" i="19"/>
  <c r="I38" i="20"/>
  <c r="I36" i="20"/>
  <c r="I34" i="20"/>
  <c r="I32" i="20"/>
  <c r="I30" i="20"/>
  <c r="I28" i="20"/>
  <c r="I26" i="20"/>
  <c r="I24" i="20"/>
  <c r="I22" i="20"/>
  <c r="I20" i="20"/>
  <c r="I18" i="20"/>
  <c r="I16" i="20"/>
  <c r="F20" i="16"/>
  <c r="I38" i="17"/>
  <c r="I36" i="17"/>
  <c r="I34" i="17"/>
  <c r="I32" i="17"/>
  <c r="I30" i="17"/>
  <c r="I28" i="17"/>
  <c r="I26" i="17"/>
  <c r="I24" i="17"/>
  <c r="I22" i="17"/>
  <c r="I20" i="17"/>
  <c r="I18" i="17"/>
  <c r="I16" i="17"/>
  <c r="I41" i="15"/>
  <c r="R43" i="15" s="1"/>
  <c r="K38" i="20"/>
  <c r="K34" i="20"/>
  <c r="K30" i="20"/>
  <c r="K26" i="20"/>
  <c r="K22" i="20"/>
  <c r="K18" i="20"/>
  <c r="K41" i="15"/>
  <c r="T43" i="15" s="1"/>
  <c r="G41" i="15"/>
  <c r="P43" i="15" s="1"/>
  <c r="G16" i="20"/>
  <c r="G18" i="20"/>
  <c r="G20" i="20"/>
  <c r="G22" i="20"/>
  <c r="G24" i="20"/>
  <c r="G26" i="20"/>
  <c r="G28" i="20"/>
  <c r="G30" i="20"/>
  <c r="G32" i="20"/>
  <c r="G34" i="20"/>
  <c r="G36" i="20"/>
  <c r="G38" i="20"/>
  <c r="K16" i="20"/>
  <c r="K20" i="20"/>
  <c r="K24" i="20"/>
  <c r="K28" i="20"/>
  <c r="K32" i="20"/>
  <c r="K36" i="20"/>
  <c r="K16" i="17"/>
  <c r="K20" i="17"/>
  <c r="K24" i="17"/>
  <c r="K28" i="17"/>
  <c r="K32" i="17"/>
  <c r="K36" i="17"/>
  <c r="K38" i="17"/>
  <c r="G16" i="17"/>
  <c r="G18" i="17"/>
  <c r="G20" i="17"/>
  <c r="G22" i="17"/>
  <c r="G24" i="17"/>
  <c r="G26" i="17"/>
  <c r="G28" i="17"/>
  <c r="G30" i="17"/>
  <c r="G32" i="17"/>
  <c r="G34" i="17"/>
  <c r="G36" i="17"/>
  <c r="G38" i="17"/>
  <c r="E36" i="20"/>
  <c r="E32" i="20"/>
  <c r="E28" i="20"/>
  <c r="E24" i="20"/>
  <c r="E20" i="20"/>
  <c r="E16" i="17"/>
  <c r="E38" i="20"/>
  <c r="E34" i="20"/>
  <c r="E30" i="20"/>
  <c r="E26" i="20"/>
  <c r="E22" i="20"/>
  <c r="E18" i="20"/>
  <c r="E38" i="17"/>
  <c r="E34" i="17"/>
  <c r="E30" i="17"/>
  <c r="E26" i="17"/>
  <c r="E22" i="17"/>
  <c r="E18" i="17"/>
  <c r="M7" i="14"/>
  <c r="I7" i="14"/>
  <c r="E7" i="14"/>
  <c r="F18" i="16"/>
  <c r="F22" i="16"/>
  <c r="E20" i="17"/>
  <c r="E24" i="17"/>
  <c r="E28" i="17"/>
  <c r="E32" i="17"/>
  <c r="E36" i="17"/>
  <c r="E16" i="20"/>
  <c r="K34" i="17"/>
  <c r="K30" i="17"/>
  <c r="K26" i="17"/>
  <c r="K22" i="17"/>
  <c r="K18" i="17"/>
  <c r="E41" i="15"/>
  <c r="N43" i="15" s="1"/>
  <c r="U23" i="22"/>
  <c r="J13" i="25" s="1"/>
  <c r="J27" i="25" s="1"/>
  <c r="G18" i="21" l="1"/>
  <c r="G20" i="21"/>
  <c r="G16" i="21"/>
  <c r="G22" i="21"/>
  <c r="K41" i="24"/>
  <c r="E41" i="24"/>
  <c r="V26" i="22"/>
  <c r="G18" i="13"/>
  <c r="I18" i="13" s="1"/>
  <c r="E18" i="2" s="1"/>
  <c r="E41" i="20"/>
  <c r="G16" i="19" s="1"/>
  <c r="I16" i="19" s="1"/>
  <c r="G16" i="2" s="1"/>
  <c r="I41" i="17"/>
  <c r="G20" i="16" s="1"/>
  <c r="I20" i="16" s="1"/>
  <c r="F20" i="2" s="1"/>
  <c r="J47" i="23"/>
  <c r="U26" i="22"/>
  <c r="U25" i="22"/>
  <c r="J23" i="22"/>
  <c r="J25" i="22" s="1"/>
  <c r="I47" i="15"/>
  <c r="G20" i="13"/>
  <c r="I20" i="13" s="1"/>
  <c r="E20" i="2" s="1"/>
  <c r="I41" i="20"/>
  <c r="I47" i="20" s="1"/>
  <c r="C8" i="19"/>
  <c r="C8" i="24"/>
  <c r="C8" i="13"/>
  <c r="C8" i="17"/>
  <c r="C8" i="16"/>
  <c r="X25" i="22"/>
  <c r="W25" i="22"/>
  <c r="I38" i="23"/>
  <c r="H38" i="23"/>
  <c r="J48" i="23"/>
  <c r="J14" i="25"/>
  <c r="J28" i="25" s="1"/>
  <c r="J29" i="25" s="1"/>
  <c r="V25" i="22"/>
  <c r="F27" i="19"/>
  <c r="C8" i="23"/>
  <c r="C8" i="20"/>
  <c r="C8" i="21"/>
  <c r="C8" i="25"/>
  <c r="G47" i="15"/>
  <c r="E47" i="20"/>
  <c r="K41" i="20"/>
  <c r="K47" i="20" s="1"/>
  <c r="I41" i="24"/>
  <c r="E41" i="17"/>
  <c r="K41" i="17"/>
  <c r="G22" i="16" s="1"/>
  <c r="I22" i="16" s="1"/>
  <c r="F22" i="2" s="1"/>
  <c r="G41" i="20"/>
  <c r="G47" i="20" s="1"/>
  <c r="K47" i="15"/>
  <c r="G41" i="17"/>
  <c r="G51" i="17" s="1"/>
  <c r="F25" i="13"/>
  <c r="E47" i="15"/>
  <c r="F16" i="16"/>
  <c r="C8" i="22"/>
  <c r="G16" i="13"/>
  <c r="I16" i="13" s="1"/>
  <c r="E16" i="2" s="1"/>
  <c r="G22" i="13"/>
  <c r="I22" i="13" s="1"/>
  <c r="E22" i="2" s="1"/>
  <c r="I51" i="17" l="1"/>
  <c r="G20" i="19"/>
  <c r="I20" i="19" s="1"/>
  <c r="G20" i="2" s="1"/>
  <c r="G16" i="16"/>
  <c r="I16" i="16" s="1"/>
  <c r="F16" i="2" s="1"/>
  <c r="E51" i="17"/>
  <c r="G18" i="16"/>
  <c r="I18" i="16" s="1"/>
  <c r="F18" i="2" s="1"/>
  <c r="G22" i="19"/>
  <c r="I22" i="19" s="1"/>
  <c r="G22" i="2" s="1"/>
  <c r="J38" i="22"/>
  <c r="I44" i="24" s="1"/>
  <c r="I47" i="24" s="1"/>
  <c r="K51" i="17"/>
  <c r="J34" i="22"/>
  <c r="J49" i="23"/>
  <c r="J26" i="22" s="1"/>
  <c r="J28" i="22" s="1"/>
  <c r="J14" i="22"/>
  <c r="J36" i="22"/>
  <c r="G44" i="24" s="1"/>
  <c r="G47" i="24" s="1"/>
  <c r="J40" i="22"/>
  <c r="G18" i="19"/>
  <c r="I18" i="19" s="1"/>
  <c r="G18" i="2" s="1"/>
  <c r="J15" i="25"/>
  <c r="F27" i="16"/>
  <c r="F18" i="21" l="1"/>
  <c r="I18" i="21" s="1"/>
  <c r="H18" i="2" s="1"/>
  <c r="J18" i="2" s="1"/>
  <c r="F20" i="21"/>
  <c r="I20" i="21" s="1"/>
  <c r="H20" i="2" s="1"/>
  <c r="J20" i="2" s="1"/>
  <c r="F22" i="21"/>
  <c r="I22" i="21" s="1"/>
  <c r="H22" i="2" s="1"/>
  <c r="J22" i="2" s="1"/>
  <c r="K44" i="24"/>
  <c r="K47" i="24" s="1"/>
  <c r="E44" i="24"/>
  <c r="E47" i="24" s="1"/>
  <c r="J43" i="22"/>
  <c r="F16" i="21"/>
  <c r="I16" i="21" l="1"/>
  <c r="H16" i="2" s="1"/>
  <c r="J16" i="2" s="1"/>
  <c r="F25" i="21"/>
</calcChain>
</file>

<file path=xl/sharedStrings.xml><?xml version="1.0" encoding="utf-8"?>
<sst xmlns="http://schemas.openxmlformats.org/spreadsheetml/2006/main" count="435" uniqueCount="177">
  <si>
    <t>Rate Schedule</t>
  </si>
  <si>
    <t>General Service</t>
  </si>
  <si>
    <t>GS</t>
  </si>
  <si>
    <t>Residential Service</t>
  </si>
  <si>
    <t>¢/kWh</t>
  </si>
  <si>
    <t>Cost Recovery</t>
  </si>
  <si>
    <t>Component</t>
  </si>
  <si>
    <t>(DCR)</t>
  </si>
  <si>
    <t>Lost Sales</t>
  </si>
  <si>
    <t>(DRLS)</t>
  </si>
  <si>
    <t>Incentive</t>
  </si>
  <si>
    <t>Balance Adj</t>
  </si>
  <si>
    <t>(DSMI)</t>
  </si>
  <si>
    <t>(DBA)</t>
  </si>
  <si>
    <t>DSM Recovery</t>
  </si>
  <si>
    <t>(DSMRC)</t>
  </si>
  <si>
    <t>Program</t>
  </si>
  <si>
    <t>Total</t>
  </si>
  <si>
    <t>kWh</t>
  </si>
  <si>
    <t>Supporting Calculations for the</t>
  </si>
  <si>
    <t>DSM Cost Recovery Mechanism</t>
  </si>
  <si>
    <t>ELECTRIC SERVICE</t>
  </si>
  <si>
    <t>DSMRC Summary</t>
  </si>
  <si>
    <t>DCR Summary</t>
  </si>
  <si>
    <t>DSM</t>
  </si>
  <si>
    <t>Total Amount</t>
  </si>
  <si>
    <t>Estimated</t>
  </si>
  <si>
    <t>Billing Determinants</t>
  </si>
  <si>
    <t>Component (DCR)</t>
  </si>
  <si>
    <t>Total DCR Amount</t>
  </si>
  <si>
    <t>DSM Budget Allocation</t>
  </si>
  <si>
    <t>Total of All Programs</t>
  </si>
  <si>
    <t>Allocation</t>
  </si>
  <si>
    <t>Development &amp; Administration</t>
  </si>
  <si>
    <t>Calculation of DCR Component from Forecast Sales</t>
  </si>
  <si>
    <t>Forecast Sales</t>
  </si>
  <si>
    <t>Residential</t>
  </si>
  <si>
    <t>Service</t>
  </si>
  <si>
    <t>General</t>
  </si>
  <si>
    <t>Total Program Costs</t>
  </si>
  <si>
    <t>DCR Factor in ¢ per kWh</t>
  </si>
  <si>
    <t>Summary of Total DSM Recovery Component (DSMRC)</t>
  </si>
  <si>
    <t>DSM Revenue from</t>
  </si>
  <si>
    <t>Lost</t>
  </si>
  <si>
    <t>Net Revenues</t>
  </si>
  <si>
    <t>DRLS Summary</t>
  </si>
  <si>
    <t>Total Energy Savings</t>
  </si>
  <si>
    <t>Non-variable Revenue per kWh</t>
  </si>
  <si>
    <t>Lost Net Revenue</t>
  </si>
  <si>
    <t>Component (DSMI)</t>
  </si>
  <si>
    <t>Calculation of DSMI Component from Forecast Sales</t>
  </si>
  <si>
    <t>DSMI Summary</t>
  </si>
  <si>
    <t>KENTUCKY UTILITIES COMPANY</t>
  </si>
  <si>
    <t>Kentucky Utilities - Electric Service</t>
  </si>
  <si>
    <t>Power Service</t>
  </si>
  <si>
    <t>Total Program Incentive</t>
  </si>
  <si>
    <t>Summary of DSM Revenues from DSM Incentive Component (DSMI)</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</si>
  <si>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kWh.</t>
  </si>
  <si>
    <t>AES</t>
  </si>
  <si>
    <t>All Electric Schools</t>
  </si>
  <si>
    <t>Source:</t>
  </si>
  <si>
    <t>All Electric</t>
  </si>
  <si>
    <t>Schools</t>
  </si>
  <si>
    <t>source</t>
  </si>
  <si>
    <t>Round to integer</t>
  </si>
  <si>
    <t>Calculation of Total E(m) and Juridictional Surcharge Billing Factor</t>
  </si>
  <si>
    <t>Calculation of Total E(m)</t>
  </si>
  <si>
    <t>E(m) = [(RB) (ROR+(ROR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</si>
  <si>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</si>
  <si>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</si>
  <si>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</si>
  <si>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</si>
  <si>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</si>
  <si>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</si>
  <si>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</si>
  <si>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</si>
  <si>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</si>
  <si>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</si>
  <si>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DSM Plans</t>
  </si>
  <si>
    <t>Res</t>
  </si>
  <si>
    <t>Comm</t>
  </si>
  <si>
    <t xml:space="preserve">(ROR + (ROR - DR) (TR / (1 - TR)))   </t>
  </si>
  <si>
    <t>RB rtn</t>
  </si>
  <si>
    <t xml:space="preserve">E(m) </t>
  </si>
  <si>
    <t xml:space="preserve"> E(m) by Rate Class</t>
  </si>
  <si>
    <t>Electric</t>
  </si>
  <si>
    <t>Calculation of Base Rate and Operating Expense</t>
  </si>
  <si>
    <t xml:space="preserve">  Determination of DSM Rate Base</t>
  </si>
  <si>
    <t>Eligible Plant / Capital Expenditures In Service</t>
  </si>
  <si>
    <t>Eligible Accumulated Depreciation</t>
  </si>
  <si>
    <t>CWIP Amount Excluding AFUDC</t>
  </si>
  <si>
    <t>Eligible Net Plant / Capital Expenditures In Service</t>
  </si>
  <si>
    <t>Yearly Depreciation Expense</t>
  </si>
  <si>
    <t>Yearly Property Tax Expense</t>
  </si>
  <si>
    <t>Determination of DSM Operating Expenses</t>
  </si>
  <si>
    <t xml:space="preserve">Operating Expenses </t>
  </si>
  <si>
    <t>Commercial</t>
  </si>
  <si>
    <t>Rate Base by Program</t>
  </si>
  <si>
    <t>Allocation between Residential and Commercial</t>
  </si>
  <si>
    <t>Total Operating Expenses</t>
  </si>
  <si>
    <t>Total DRLS Amount</t>
  </si>
  <si>
    <t>DRLS Factor in ¢ per kWh</t>
  </si>
  <si>
    <t>Total DSMI Amount</t>
  </si>
  <si>
    <t>DSMI Factor in ¢ per kWh</t>
  </si>
  <si>
    <t>DLC</t>
  </si>
  <si>
    <t>RS et al</t>
  </si>
  <si>
    <t>Capital Cost Recovery</t>
  </si>
  <si>
    <t>(DCCR)</t>
  </si>
  <si>
    <t>Calculation of DRLS Component from Forecast Sales</t>
  </si>
  <si>
    <t>Component (DRLS)</t>
  </si>
  <si>
    <t>Component (DCCR)</t>
  </si>
  <si>
    <t>Summary of DSM Revenues from DSM Capital Cost Recovery (DCCR)</t>
  </si>
  <si>
    <t>DCCR Summary</t>
  </si>
  <si>
    <t>Calculation of DCCR Component from Forecast Sales</t>
  </si>
  <si>
    <t>Total DCCR Program Component</t>
  </si>
  <si>
    <t>DCCR Factor in ¢ per kWh</t>
  </si>
  <si>
    <t>Total DCCR Amount</t>
  </si>
  <si>
    <t>O&amp;M</t>
  </si>
  <si>
    <t>Depreciation Expense</t>
  </si>
  <si>
    <t>Return on Rate Base</t>
  </si>
  <si>
    <t>Property Tax Expense</t>
  </si>
  <si>
    <t>LGE: RS et al</t>
  </si>
  <si>
    <t>LGE: RGS et al</t>
  </si>
  <si>
    <t>LGE: CGS et al</t>
  </si>
  <si>
    <t>KU: RS et al</t>
  </si>
  <si>
    <t>KU: GS</t>
  </si>
  <si>
    <t>KU: AES</t>
  </si>
  <si>
    <t>Rounded to 2 decimal points</t>
  </si>
  <si>
    <t>Prop Tax</t>
  </si>
  <si>
    <t>Ann Dep Exp</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</si>
  <si>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</si>
  <si>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LGE: GS et al</t>
  </si>
  <si>
    <t>Note: Residential DLC, Commercial DLC and Advance Metering Systems all run through the DCCR component of the DSM Mechanism.</t>
  </si>
  <si>
    <t>AMI / Smart Grid</t>
  </si>
  <si>
    <t>AMI</t>
  </si>
  <si>
    <t>Row 52</t>
  </si>
  <si>
    <t>Line 53</t>
  </si>
  <si>
    <t>Line 54 Less Def. Tax Liability</t>
  </si>
  <si>
    <t>LGE: TOD et al</t>
  </si>
  <si>
    <t>RS, RTOD-Energy RTOD-Demand &amp; VFD</t>
  </si>
  <si>
    <t>Residential Electric</t>
  </si>
  <si>
    <t>Non-Vari</t>
  </si>
  <si>
    <t>Row 60</t>
  </si>
  <si>
    <t>Row 61</t>
  </si>
  <si>
    <t>Row 62</t>
  </si>
  <si>
    <t>These same #'s go to TAB: DCCR5 too. - KLH</t>
  </si>
  <si>
    <t>Summary of DSM Revenues from DSM Cost Recovery Component (DCR)</t>
  </si>
  <si>
    <t>Summary of DSM Revenues from DSM Lost Sales Component (DRLS)</t>
  </si>
  <si>
    <t>and TOD</t>
  </si>
  <si>
    <t xml:space="preserve">Program costs, which are categorized by residential, commercial, and industrial must be allocated to the individual rate schedules.  The first step, allocation between gas and electric, and between LGE and KU, is shown on "DSM Budget Allocation" page. </t>
  </si>
  <si>
    <t>PS / TOD</t>
  </si>
  <si>
    <t>(1-TR)*R+DR*TR = ROR</t>
  </si>
  <si>
    <t>AMS / Smart Grid</t>
  </si>
  <si>
    <t>PS/TOD et al</t>
  </si>
  <si>
    <t>KU: PS/TOD et al</t>
  </si>
  <si>
    <t>LGE: PS et al</t>
  </si>
  <si>
    <t>LGE: PS</t>
  </si>
  <si>
    <t>PS, RTS, FLS, TODP, TODS, &amp; OSL</t>
  </si>
  <si>
    <t>January 1, 2024</t>
  </si>
  <si>
    <t>December 31, 2024</t>
  </si>
  <si>
    <t>Z:\KPSC\Tariff\2024\2024 Tariff Jan 2024 through Dec 24\Inputs\EE Financial Budget - DCR Jan2024.xlsx</t>
  </si>
  <si>
    <t>Business Solutions</t>
  </si>
  <si>
    <t>Income Qualified Solutions</t>
  </si>
  <si>
    <t>Z:\KPSC\Tariff\2024\2024 Tariff Jan 24 through Dec 24\Inputs\20221019_VFP_Tariff actuals vs forecast_2023BP_2023-2024_Hayden</t>
  </si>
  <si>
    <t>Tab "Tab for DCR3 for 2024", rounded to integers</t>
  </si>
  <si>
    <t>Z:\KPSC\Tariff\2024\2024 Tariff-Jan '24 through Dec '24\Inputs\"EE DSM Incentives - Jan2024.xlsx" on Budget tab</t>
  </si>
  <si>
    <t>Z:\KPSC\Tariff\2024\2024 Tariff-Jan 24 through Dec 24\Inputs\"EE Energy Budget - DRLS Jan2024.xlsx"</t>
  </si>
  <si>
    <t>Z:\KPSC\Tariff\2024\2024 Tariff-Jan 24 through Dec 24\Inputs\"2023 Non-Variable Pricing.xlsx"</t>
  </si>
  <si>
    <t xml:space="preserve">New LS period to be 1/1/2022 - 12/31/2024. Prior LS period (for 2023 Tariffs) was 7/1/21 - 12/31/23. </t>
  </si>
  <si>
    <t>Z:\KPSC\Tariff\2024\2024 Tariff-Jan '24 through Dec '24\Inputs\DCCR</t>
  </si>
  <si>
    <t>2024 DCCR Plan Com.xlsx</t>
  </si>
  <si>
    <t>2024 DCCR Plan Res.xlsx</t>
  </si>
  <si>
    <t>Demand Response Programs</t>
  </si>
  <si>
    <t>DR programs</t>
  </si>
  <si>
    <t>KU DR Pgms</t>
  </si>
  <si>
    <t>DR Programs</t>
  </si>
  <si>
    <t xml:space="preserve">The DSM Capital Cost Recovery (DCCR), allows the Companies’ to earn an approved rate of return on equity exclusively for the capital expenditures. The Companies' return on equity is equal to 9.925%.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</si>
</sst>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_);_(* \(#,##0\);_(* &quot;-&quot;??_);_(@_)"/>
    <numFmt numFmtId="167" formatCode="_(&quot;$&quot;* #,##0_);_(&quot;$&quot;* \(#,##0\);_(&quot;$&quot;* &quot;-&quot;??_);_(@_)"/>
    <numFmt numFmtId="168" formatCode="mmmm\ yyyy"/>
    <numFmt numFmtId="169" formatCode="_(* #,##0.000_);_(* \(#,##0.000\);_(* &quot;-&quot;??_);_(@_)"/>
    <numFmt numFmtId="170" formatCode="_(* #,##0.0000_);_(* \(#,##0.0000\);_(* &quot;-&quot;??_);_(@_)"/>
    <numFmt numFmtId="171" formatCode="_(&quot;$&quot;* #,##0_);_(&quot;$&quot;* \(#,##0\)"/>
    <numFmt numFmtId="172" formatCode="0.000%"/>
    <numFmt numFmtId="173" formatCode="0.0000000000000%"/>
    <numFmt numFmtId="176" formatCode="0.00000"/>
  </numFmts>
  <fonts count="11"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10"/>
      <color indexed="9"/>
      <name val="Arial"/>
      <family val="2"/>
    </font>
    <font>
      <sz val="10"/>
      <name val="Arial"/>
      <family val="2"/>
    </font>
    <font>
      <b/>
      <i/>
      <sz val="8"/>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s>
  <borders count="26">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311">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3" fillId="2" borderId="0" xfId="0" applyFont="1"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0" fontId="4" fillId="2" borderId="0" xfId="0" applyFont="1" applyFill="1" applyBorder="1" applyAlignment="1">
      <alignment horizontal="center"/>
    </xf>
    <xf numFmtId="167" fontId="0" fillId="2" borderId="0" xfId="3" applyNumberFormat="1" applyFont="1" applyFill="1"/>
    <xf numFmtId="167" fontId="0" fillId="2" borderId="10" xfId="3" applyNumberFormat="1" applyFont="1" applyFill="1" applyBorder="1"/>
    <xf numFmtId="164" fontId="0" fillId="2" borderId="0" xfId="0" applyNumberFormat="1" applyFill="1" applyBorder="1" applyAlignment="1">
      <alignment horizontal="center"/>
    </xf>
    <xf numFmtId="37" fontId="0" fillId="2" borderId="0" xfId="0" applyNumberFormat="1" applyFill="1" applyBorder="1" applyAlignment="1"/>
    <xf numFmtId="0" fontId="0" fillId="2" borderId="0" xfId="0" applyFill="1" applyAlignment="1">
      <alignment horizontal="justify" wrapText="1"/>
    </xf>
    <xf numFmtId="0" fontId="0" fillId="2" borderId="0" xfId="0" applyFill="1" applyBorder="1" applyAlignment="1">
      <alignment wrapText="1"/>
    </xf>
    <xf numFmtId="167" fontId="1" fillId="2" borderId="0" xfId="3" applyNumberFormat="1" applyFill="1"/>
    <xf numFmtId="167" fontId="1" fillId="2" borderId="10" xfId="3"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0" fontId="0" fillId="2" borderId="0" xfId="0" applyFill="1" applyAlignment="1">
      <alignment wrapText="1"/>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0" fillId="2" borderId="0" xfId="0" applyFill="1" applyBorder="1" applyAlignment="1">
      <alignment horizontal="left" indent="2"/>
    </xf>
    <xf numFmtId="168"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3" applyNumberFormat="1" applyFont="1" applyFill="1" applyAlignment="1">
      <alignment horizontal="center"/>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164" fontId="0" fillId="2" borderId="0" xfId="0" applyNumberFormat="1" applyFill="1" applyBorder="1"/>
    <xf numFmtId="42" fontId="1" fillId="2" borderId="0" xfId="3" applyNumberFormat="1" applyFill="1" applyAlignment="1">
      <alignment horizontal="center"/>
    </xf>
    <xf numFmtId="0" fontId="0" fillId="2" borderId="10" xfId="0" applyFill="1" applyBorder="1" applyAlignment="1"/>
    <xf numFmtId="0" fontId="6" fillId="2" borderId="0" xfId="5" applyFont="1" applyFill="1" applyBorder="1" applyAlignment="1">
      <alignment horizontal="center"/>
    </xf>
    <xf numFmtId="0" fontId="2" fillId="2" borderId="14" xfId="5" applyFont="1" applyFill="1" applyBorder="1" applyAlignment="1">
      <alignment horizontal="left"/>
    </xf>
    <xf numFmtId="0" fontId="2" fillId="2" borderId="0" xfId="5" applyFont="1" applyFill="1" applyBorder="1" applyAlignment="1">
      <alignment horizontal="center"/>
    </xf>
    <xf numFmtId="0" fontId="2" fillId="2" borderId="17" xfId="5" applyFont="1" applyFill="1" applyBorder="1" applyAlignment="1">
      <alignment horizontal="left" vertical="center"/>
    </xf>
    <xf numFmtId="165" fontId="2" fillId="2" borderId="18" xfId="7" applyNumberFormat="1" applyFont="1" applyFill="1" applyBorder="1" applyAlignment="1">
      <alignment horizontal="right" indent="1"/>
    </xf>
    <xf numFmtId="0" fontId="2" fillId="2" borderId="17" xfId="5" applyFont="1" applyFill="1" applyBorder="1" applyAlignment="1">
      <alignment horizontal="left"/>
    </xf>
    <xf numFmtId="0" fontId="2" fillId="2" borderId="0" xfId="5" applyFont="1" applyFill="1" applyAlignment="1">
      <alignment horizontal="center"/>
    </xf>
    <xf numFmtId="0" fontId="2" fillId="2" borderId="0" xfId="5" applyFont="1" applyFill="1" applyAlignment="1"/>
    <xf numFmtId="0" fontId="2" fillId="2" borderId="0" xfId="5" applyFont="1" applyFill="1" applyBorder="1" applyAlignment="1"/>
    <xf numFmtId="167" fontId="2" fillId="2" borderId="0" xfId="4" applyNumberFormat="1" applyFont="1" applyFill="1" applyBorder="1" applyAlignment="1"/>
    <xf numFmtId="164" fontId="2" fillId="2" borderId="0" xfId="5" applyNumberFormat="1" applyFont="1" applyFill="1" applyBorder="1" applyAlignment="1">
      <alignment horizontal="right"/>
    </xf>
    <xf numFmtId="3" fontId="2" fillId="2" borderId="0" xfId="5" applyNumberFormat="1" applyFont="1" applyFill="1" applyBorder="1" applyAlignment="1"/>
    <xf numFmtId="0" fontId="2" fillId="2" borderId="20" xfId="5" applyFont="1" applyFill="1" applyBorder="1" applyAlignment="1">
      <alignment horizontal="left"/>
    </xf>
    <xf numFmtId="165" fontId="2" fillId="2" borderId="21" xfId="7" applyNumberFormat="1" applyFont="1" applyFill="1" applyBorder="1" applyAlignment="1">
      <alignment horizontal="right" indent="1"/>
    </xf>
    <xf numFmtId="0" fontId="2" fillId="2" borderId="0" xfId="5" applyFont="1" applyFill="1"/>
    <xf numFmtId="37" fontId="2" fillId="2" borderId="0" xfId="5" applyNumberFormat="1" applyFont="1" applyFill="1" applyBorder="1" applyAlignment="1"/>
    <xf numFmtId="164" fontId="2" fillId="2" borderId="0" xfId="5" applyNumberFormat="1" applyFont="1" applyFill="1" applyBorder="1" applyAlignment="1">
      <alignment horizontal="center"/>
    </xf>
    <xf numFmtId="0" fontId="6" fillId="2" borderId="0" xfId="5" applyFont="1" applyFill="1"/>
    <xf numFmtId="3" fontId="2" fillId="2" borderId="0" xfId="5" applyNumberFormat="1" applyFont="1" applyFill="1" applyAlignment="1"/>
    <xf numFmtId="0" fontId="2" fillId="2" borderId="0" xfId="5" applyFont="1" applyFill="1" applyAlignment="1">
      <alignment wrapText="1"/>
    </xf>
    <xf numFmtId="3" fontId="2" fillId="2" borderId="0" xfId="5" applyNumberFormat="1" applyFont="1" applyFill="1" applyAlignment="1">
      <alignment wrapText="1"/>
    </xf>
    <xf numFmtId="0" fontId="2" fillId="2" borderId="0" xfId="5" applyFont="1" applyFill="1" applyBorder="1"/>
    <xf numFmtId="0" fontId="3" fillId="3" borderId="0" xfId="0" applyFont="1" applyFill="1"/>
    <xf numFmtId="0" fontId="3" fillId="2" borderId="9" xfId="0" applyFont="1" applyFill="1" applyBorder="1" applyAlignment="1">
      <alignment horizontal="center"/>
    </xf>
    <xf numFmtId="0" fontId="3" fillId="2" borderId="0" xfId="0" applyFont="1" applyFill="1" applyBorder="1" applyAlignment="1">
      <alignment horizontal="center"/>
    </xf>
    <xf numFmtId="0" fontId="0" fillId="4" borderId="0" xfId="0" applyFill="1"/>
    <xf numFmtId="0" fontId="3" fillId="2" borderId="0" xfId="0" applyFont="1" applyFill="1"/>
    <xf numFmtId="164" fontId="0" fillId="4" borderId="0" xfId="0" applyNumberFormat="1" applyFill="1" applyBorder="1" applyAlignment="1">
      <alignment horizontal="right"/>
    </xf>
    <xf numFmtId="0" fontId="0" fillId="4" borderId="0" xfId="0" applyFill="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167" fontId="1" fillId="4" borderId="0" xfId="3" applyNumberFormat="1" applyFill="1"/>
    <xf numFmtId="166" fontId="0" fillId="3" borderId="0" xfId="1" applyNumberFormat="1" applyFont="1" applyFill="1"/>
    <xf numFmtId="169" fontId="0" fillId="3" borderId="0" xfId="1" applyNumberFormat="1" applyFont="1" applyFill="1"/>
    <xf numFmtId="0" fontId="6" fillId="2" borderId="0" xfId="0" applyFont="1" applyFill="1"/>
    <xf numFmtId="166" fontId="0" fillId="3" borderId="0" xfId="0" applyNumberFormat="1" applyFill="1"/>
    <xf numFmtId="0" fontId="3" fillId="3" borderId="0" xfId="5" applyFill="1"/>
    <xf numFmtId="0" fontId="3" fillId="3" borderId="0" xfId="5" applyFill="1" applyAlignment="1">
      <alignment horizontal="center"/>
    </xf>
    <xf numFmtId="0" fontId="3" fillId="2" borderId="1" xfId="5" applyFill="1" applyBorder="1"/>
    <xf numFmtId="0" fontId="3" fillId="2" borderId="2" xfId="5" applyFill="1" applyBorder="1"/>
    <xf numFmtId="0" fontId="3" fillId="2" borderId="2" xfId="5" applyFill="1" applyBorder="1" applyAlignment="1">
      <alignment horizontal="center"/>
    </xf>
    <xf numFmtId="0" fontId="3" fillId="2" borderId="3" xfId="5" applyFill="1" applyBorder="1"/>
    <xf numFmtId="0" fontId="3" fillId="2" borderId="4" xfId="5" applyFill="1" applyBorder="1"/>
    <xf numFmtId="0" fontId="3" fillId="2" borderId="0" xfId="5" applyFill="1" applyBorder="1"/>
    <xf numFmtId="0" fontId="3" fillId="2" borderId="0" xfId="5" applyFill="1" applyBorder="1" applyAlignment="1">
      <alignment horizontal="center"/>
    </xf>
    <xf numFmtId="0" fontId="3" fillId="2" borderId="5" xfId="5" applyFill="1" applyBorder="1"/>
    <xf numFmtId="0" fontId="3" fillId="2" borderId="0" xfId="5" applyFill="1" applyBorder="1" applyAlignment="1">
      <alignment vertical="center"/>
    </xf>
    <xf numFmtId="0" fontId="3" fillId="2" borderId="0" xfId="5" applyFill="1"/>
    <xf numFmtId="0" fontId="3" fillId="2" borderId="0" xfId="5" applyFill="1" applyAlignment="1">
      <alignment horizontal="center"/>
    </xf>
    <xf numFmtId="0" fontId="3" fillId="2" borderId="9" xfId="5" applyFill="1" applyBorder="1" applyAlignment="1">
      <alignment vertical="center"/>
    </xf>
    <xf numFmtId="0" fontId="3" fillId="2" borderId="9" xfId="5" applyFill="1" applyBorder="1"/>
    <xf numFmtId="0" fontId="3" fillId="2" borderId="9" xfId="5" applyFill="1" applyBorder="1" applyAlignment="1">
      <alignment horizontal="center"/>
    </xf>
    <xf numFmtId="164" fontId="3" fillId="2" borderId="0" xfId="5" applyNumberFormat="1" applyFill="1" applyBorder="1" applyAlignment="1">
      <alignment horizontal="right" indent="2"/>
    </xf>
    <xf numFmtId="167" fontId="3" fillId="2" borderId="0" xfId="4" applyNumberFormat="1" applyFill="1"/>
    <xf numFmtId="37" fontId="3" fillId="0" borderId="0" xfId="5" applyNumberFormat="1" applyFill="1" applyBorder="1" applyAlignment="1"/>
    <xf numFmtId="164" fontId="3" fillId="2" borderId="0" xfId="5" applyNumberFormat="1" applyFill="1" applyBorder="1" applyAlignment="1">
      <alignment horizontal="center"/>
    </xf>
    <xf numFmtId="0" fontId="3" fillId="2" borderId="0" xfId="5" applyFont="1" applyFill="1" applyBorder="1"/>
    <xf numFmtId="167" fontId="3" fillId="2" borderId="10" xfId="4" applyNumberFormat="1" applyFill="1" applyBorder="1"/>
    <xf numFmtId="0" fontId="3" fillId="4" borderId="0" xfId="5" applyFill="1" applyAlignment="1">
      <alignment vertical="top" wrapText="1"/>
    </xf>
    <xf numFmtId="0" fontId="3" fillId="2" borderId="6" xfId="5" applyFill="1" applyBorder="1"/>
    <xf numFmtId="0" fontId="3" fillId="2" borderId="7" xfId="5" applyFill="1" applyBorder="1"/>
    <xf numFmtId="0" fontId="3" fillId="2" borderId="7" xfId="5" applyFill="1" applyBorder="1" applyAlignment="1">
      <alignment horizontal="center"/>
    </xf>
    <xf numFmtId="0" fontId="3" fillId="2" borderId="8" xfId="5" applyFill="1" applyBorder="1"/>
    <xf numFmtId="0" fontId="4" fillId="2" borderId="0" xfId="5" applyFont="1" applyFill="1" applyBorder="1" applyAlignment="1">
      <alignment vertical="center"/>
    </xf>
    <xf numFmtId="0" fontId="3" fillId="2" borderId="4" xfId="5" applyFill="1" applyBorder="1" applyAlignment="1">
      <alignment vertical="center"/>
    </xf>
    <xf numFmtId="0" fontId="3" fillId="2" borderId="0" xfId="5" applyFill="1" applyBorder="1" applyAlignment="1">
      <alignment horizontal="center" vertical="center"/>
    </xf>
    <xf numFmtId="0" fontId="3" fillId="2" borderId="5" xfId="5" applyFill="1" applyBorder="1" applyAlignment="1">
      <alignment vertical="center"/>
    </xf>
    <xf numFmtId="0" fontId="3" fillId="3" borderId="0" xfId="5" applyFill="1" applyAlignment="1">
      <alignment vertical="center"/>
    </xf>
    <xf numFmtId="0" fontId="3" fillId="2" borderId="0" xfId="5" applyFill="1" applyBorder="1" applyAlignment="1">
      <alignment horizontal="left"/>
    </xf>
    <xf numFmtId="171" fontId="3" fillId="4" borderId="0" xfId="5" applyNumberFormat="1" applyFill="1" applyBorder="1" applyAlignment="1">
      <alignment horizontal="center"/>
    </xf>
    <xf numFmtId="10" fontId="3" fillId="4" borderId="0" xfId="5" applyNumberFormat="1" applyFill="1" applyBorder="1" applyAlignment="1">
      <alignment horizontal="center"/>
    </xf>
    <xf numFmtId="167" fontId="3" fillId="2" borderId="0" xfId="4" applyNumberFormat="1" applyFont="1" applyFill="1" applyBorder="1" applyAlignment="1">
      <alignment horizontal="left"/>
    </xf>
    <xf numFmtId="167" fontId="3" fillId="2" borderId="0" xfId="4" applyNumberFormat="1" applyFill="1" applyBorder="1"/>
    <xf numFmtId="0" fontId="3" fillId="2" borderId="10" xfId="5" applyFont="1" applyFill="1" applyBorder="1"/>
    <xf numFmtId="164" fontId="3" fillId="2" borderId="10" xfId="5" applyNumberFormat="1" applyFill="1" applyBorder="1" applyAlignment="1">
      <alignment horizontal="right" indent="2"/>
    </xf>
    <xf numFmtId="37" fontId="3" fillId="0" borderId="10" xfId="5" applyNumberFormat="1" applyFill="1" applyBorder="1" applyAlignment="1"/>
    <xf numFmtId="164" fontId="3" fillId="2" borderId="10" xfId="5" applyNumberFormat="1" applyFill="1" applyBorder="1" applyAlignment="1">
      <alignment horizontal="center"/>
    </xf>
    <xf numFmtId="0" fontId="3" fillId="2" borderId="10" xfId="5" applyFill="1" applyBorder="1" applyAlignment="1">
      <alignment horizontal="center"/>
    </xf>
    <xf numFmtId="171" fontId="3" fillId="4" borderId="0" xfId="4" applyNumberFormat="1" applyFont="1" applyFill="1"/>
    <xf numFmtId="42" fontId="3" fillId="4" borderId="0" xfId="4" applyNumberFormat="1" applyFill="1" applyAlignment="1">
      <alignment horizontal="center"/>
    </xf>
    <xf numFmtId="43" fontId="3" fillId="3" borderId="0" xfId="5" applyNumberFormat="1" applyFill="1"/>
    <xf numFmtId="0" fontId="4" fillId="2" borderId="0" xfId="5" applyFont="1" applyFill="1" applyAlignment="1"/>
    <xf numFmtId="0" fontId="3" fillId="2" borderId="0" xfId="5" applyFill="1" applyAlignment="1"/>
    <xf numFmtId="0" fontId="3" fillId="2" borderId="0" xfId="5" applyFill="1" applyAlignment="1">
      <alignment horizontal="justify" vertical="top" wrapText="1"/>
    </xf>
    <xf numFmtId="0" fontId="3" fillId="2" borderId="0" xfId="5" applyFill="1" applyAlignment="1">
      <alignment vertical="center"/>
    </xf>
    <xf numFmtId="0" fontId="3" fillId="4" borderId="0" xfId="5" applyFill="1"/>
    <xf numFmtId="37" fontId="3" fillId="2" borderId="0" xfId="5" applyNumberFormat="1" applyFill="1" applyBorder="1" applyAlignment="1"/>
    <xf numFmtId="0" fontId="3" fillId="4" borderId="0" xfId="5" applyFill="1" applyAlignment="1">
      <alignment horizontal="center"/>
    </xf>
    <xf numFmtId="171" fontId="0" fillId="2" borderId="23" xfId="4" applyNumberFormat="1" applyFont="1" applyFill="1" applyBorder="1"/>
    <xf numFmtId="171" fontId="0" fillId="2" borderId="0" xfId="4" applyNumberFormat="1" applyFont="1" applyFill="1"/>
    <xf numFmtId="0" fontId="3" fillId="2" borderId="10" xfId="5" applyFill="1" applyBorder="1"/>
    <xf numFmtId="0" fontId="3" fillId="2" borderId="0" xfId="5" applyFill="1" applyAlignment="1">
      <alignment vertical="top"/>
    </xf>
    <xf numFmtId="0" fontId="3" fillId="2" borderId="0" xfId="5" applyFill="1" applyAlignment="1">
      <alignment horizontal="left"/>
    </xf>
    <xf numFmtId="0" fontId="3" fillId="2" borderId="0" xfId="5" applyFill="1" applyBorder="1" applyAlignment="1">
      <alignment horizontal="left" vertical="center"/>
    </xf>
    <xf numFmtId="0" fontId="3" fillId="2" borderId="0" xfId="5" applyFill="1" applyBorder="1" applyAlignment="1"/>
    <xf numFmtId="0" fontId="3" fillId="2" borderId="9" xfId="5" applyFill="1" applyBorder="1" applyAlignment="1"/>
    <xf numFmtId="168" fontId="3" fillId="2" borderId="0" xfId="5" applyNumberFormat="1" applyFill="1" applyAlignment="1">
      <alignment horizontal="left"/>
    </xf>
    <xf numFmtId="37" fontId="3" fillId="2" borderId="0" xfId="5" applyNumberFormat="1" applyFill="1" applyBorder="1" applyAlignment="1">
      <alignment horizontal="right"/>
    </xf>
    <xf numFmtId="0" fontId="3" fillId="2" borderId="0" xfId="5" applyFill="1" applyAlignment="1">
      <alignment horizontal="justify" wrapText="1"/>
    </xf>
    <xf numFmtId="0" fontId="3" fillId="2" borderId="0" xfId="5" applyFill="1" applyAlignment="1">
      <alignment horizontal="right" wrapText="1"/>
    </xf>
    <xf numFmtId="0" fontId="3" fillId="2" borderId="10" xfId="5" applyFill="1" applyBorder="1" applyAlignment="1">
      <alignment horizontal="justify" wrapText="1"/>
    </xf>
    <xf numFmtId="0" fontId="3" fillId="2" borderId="10" xfId="5" applyFill="1" applyBorder="1" applyAlignment="1">
      <alignment horizontal="right"/>
    </xf>
    <xf numFmtId="0" fontId="3" fillId="2" borderId="10" xfId="5" applyFill="1" applyBorder="1" applyAlignment="1">
      <alignment horizontal="right" wrapText="1"/>
    </xf>
    <xf numFmtId="0" fontId="3" fillId="2" borderId="0" xfId="5" applyFill="1" applyBorder="1" applyAlignment="1">
      <alignment horizontal="justify" wrapText="1"/>
    </xf>
    <xf numFmtId="0" fontId="3" fillId="2" borderId="0" xfId="5" applyFill="1" applyBorder="1" applyAlignment="1">
      <alignment wrapText="1"/>
    </xf>
    <xf numFmtId="0" fontId="3" fillId="2" borderId="0" xfId="5" applyFill="1" applyAlignment="1">
      <alignment wrapText="1"/>
    </xf>
    <xf numFmtId="164" fontId="3" fillId="2" borderId="0" xfId="5" applyNumberFormat="1" applyFill="1" applyBorder="1"/>
    <xf numFmtId="166" fontId="3" fillId="5" borderId="0" xfId="2" applyNumberFormat="1" applyFont="1" applyFill="1"/>
    <xf numFmtId="0" fontId="3" fillId="5" borderId="0" xfId="5" applyFill="1"/>
    <xf numFmtId="171" fontId="3" fillId="4" borderId="24" xfId="5" applyNumberFormat="1" applyFill="1" applyBorder="1" applyAlignment="1">
      <alignment horizontal="center"/>
    </xf>
    <xf numFmtId="42" fontId="3" fillId="3" borderId="0" xfId="5" applyNumberFormat="1" applyFill="1"/>
    <xf numFmtId="0" fontId="4" fillId="4" borderId="0" xfId="5" applyFont="1" applyFill="1"/>
    <xf numFmtId="165" fontId="3" fillId="3" borderId="0" xfId="5" applyNumberFormat="1" applyFill="1"/>
    <xf numFmtId="0" fontId="3" fillId="4" borderId="0" xfId="5" applyFill="1" applyAlignment="1">
      <alignment vertical="top"/>
    </xf>
    <xf numFmtId="0" fontId="0" fillId="4" borderId="0" xfId="0" applyFill="1" applyBorder="1"/>
    <xf numFmtId="0" fontId="0" fillId="4" borderId="0" xfId="0" applyFill="1" applyBorder="1" applyAlignment="1">
      <alignment horizontal="center"/>
    </xf>
    <xf numFmtId="9" fontId="8" fillId="4" borderId="0" xfId="6" applyFont="1" applyFill="1" applyAlignment="1">
      <alignment horizontal="right"/>
    </xf>
    <xf numFmtId="166" fontId="3" fillId="3" borderId="0" xfId="1" applyNumberFormat="1" applyFont="1" applyFill="1"/>
    <xf numFmtId="0" fontId="3" fillId="2" borderId="0" xfId="5" applyFill="1" applyAlignment="1">
      <alignment horizontal="center" vertical="center" wrapText="1"/>
    </xf>
    <xf numFmtId="42" fontId="3" fillId="4" borderId="0" xfId="5" applyNumberFormat="1" applyFill="1" applyAlignment="1">
      <alignment horizontal="center" vertical="center"/>
    </xf>
    <xf numFmtId="42" fontId="3" fillId="4" borderId="24" xfId="5" applyNumberFormat="1" applyFill="1" applyBorder="1" applyAlignment="1">
      <alignment horizontal="center" vertical="center"/>
    </xf>
    <xf numFmtId="42" fontId="3" fillId="4" borderId="0" xfId="4" applyNumberFormat="1" applyFill="1" applyAlignment="1">
      <alignment horizontal="center" vertical="center"/>
    </xf>
    <xf numFmtId="0" fontId="3" fillId="4" borderId="0" xfId="5" applyFill="1" applyAlignment="1">
      <alignment vertical="center" wrapText="1"/>
    </xf>
    <xf numFmtId="0" fontId="3" fillId="4" borderId="0" xfId="5" applyFill="1" applyAlignment="1">
      <alignment vertical="center"/>
    </xf>
    <xf numFmtId="0" fontId="3" fillId="2" borderId="0" xfId="5" applyFill="1" applyAlignment="1">
      <alignment horizontal="center" vertical="center"/>
    </xf>
    <xf numFmtId="42" fontId="3" fillId="4" borderId="0" xfId="5" applyNumberFormat="1" applyFill="1" applyAlignment="1">
      <alignment vertical="center" wrapText="1"/>
    </xf>
    <xf numFmtId="42" fontId="3" fillId="4" borderId="24" xfId="5" applyNumberFormat="1" applyFill="1" applyBorder="1" applyAlignment="1">
      <alignment vertical="center" wrapText="1"/>
    </xf>
    <xf numFmtId="42" fontId="3" fillId="4" borderId="25" xfId="5" applyNumberFormat="1" applyFill="1" applyBorder="1" applyAlignment="1">
      <alignment vertical="center"/>
    </xf>
    <xf numFmtId="0" fontId="3" fillId="2" borderId="9" xfId="5" applyFont="1" applyFill="1" applyBorder="1"/>
    <xf numFmtId="164" fontId="3" fillId="2" borderId="9" xfId="5" applyNumberFormat="1" applyFill="1" applyBorder="1" applyAlignment="1">
      <alignment horizontal="right" indent="2"/>
    </xf>
    <xf numFmtId="167" fontId="3" fillId="2" borderId="9" xfId="4" applyNumberFormat="1" applyFill="1" applyBorder="1"/>
    <xf numFmtId="37" fontId="3" fillId="0" borderId="9" xfId="5" applyNumberFormat="1" applyFill="1" applyBorder="1" applyAlignment="1"/>
    <xf numFmtId="164" fontId="3" fillId="2" borderId="9" xfId="5" applyNumberFormat="1" applyFill="1" applyBorder="1" applyAlignment="1">
      <alignment horizontal="center"/>
    </xf>
    <xf numFmtId="172" fontId="3" fillId="3" borderId="0" xfId="6" applyNumberFormat="1" applyFont="1" applyFill="1"/>
    <xf numFmtId="169" fontId="3" fillId="3" borderId="0" xfId="1" applyNumberFormat="1" applyFont="1" applyFill="1"/>
    <xf numFmtId="166" fontId="9" fillId="4" borderId="0" xfId="1" applyNumberFormat="1" applyFont="1" applyFill="1"/>
    <xf numFmtId="0" fontId="3" fillId="5" borderId="0" xfId="0" applyFont="1" applyFill="1"/>
    <xf numFmtId="42" fontId="1" fillId="4" borderId="0" xfId="3" applyNumberFormat="1" applyFill="1" applyAlignment="1">
      <alignment horizontal="center"/>
    </xf>
    <xf numFmtId="0" fontId="2" fillId="0" borderId="17" xfId="5" applyFont="1" applyFill="1" applyBorder="1" applyAlignment="1">
      <alignment horizontal="left" vertical="center"/>
    </xf>
    <xf numFmtId="165" fontId="2" fillId="0" borderId="18" xfId="7" applyNumberFormat="1" applyFont="1" applyFill="1" applyBorder="1" applyAlignment="1">
      <alignment horizontal="right" indent="1"/>
    </xf>
    <xf numFmtId="0" fontId="6" fillId="0" borderId="17" xfId="5" applyFont="1" applyFill="1" applyBorder="1" applyAlignment="1">
      <alignment horizontal="left"/>
    </xf>
    <xf numFmtId="165" fontId="6" fillId="0" borderId="18" xfId="7" applyNumberFormat="1" applyFont="1" applyFill="1" applyBorder="1" applyAlignment="1">
      <alignment horizontal="right" indent="1"/>
    </xf>
    <xf numFmtId="0" fontId="0" fillId="5" borderId="0" xfId="0" applyFill="1"/>
    <xf numFmtId="170" fontId="0" fillId="3" borderId="0" xfId="1" applyNumberFormat="1" applyFont="1" applyFill="1"/>
    <xf numFmtId="170" fontId="0" fillId="3" borderId="0" xfId="0" applyNumberFormat="1" applyFill="1"/>
    <xf numFmtId="0" fontId="3" fillId="2" borderId="0" xfId="5" applyFill="1" applyBorder="1" applyAlignment="1">
      <alignment vertical="center"/>
    </xf>
    <xf numFmtId="0" fontId="3" fillId="3" borderId="0" xfId="5" applyFill="1" applyAlignment="1">
      <alignment horizontal="center"/>
    </xf>
    <xf numFmtId="0" fontId="3" fillId="3" borderId="0" xfId="5" applyFill="1" applyAlignment="1">
      <alignment horizontal="center"/>
    </xf>
    <xf numFmtId="167" fontId="1" fillId="2" borderId="0" xfId="4" applyNumberFormat="1" applyFont="1" applyFill="1" applyBorder="1" applyAlignment="1">
      <alignment horizontal="left"/>
    </xf>
    <xf numFmtId="171" fontId="1" fillId="4" borderId="0" xfId="4" applyNumberFormat="1" applyFont="1" applyFill="1"/>
    <xf numFmtId="166" fontId="1" fillId="3" borderId="0" xfId="1" applyNumberFormat="1" applyFont="1" applyFill="1"/>
    <xf numFmtId="0" fontId="1" fillId="2" borderId="0" xfId="0" applyFont="1" applyFill="1" applyBorder="1" applyAlignment="1">
      <alignment wrapText="1"/>
    </xf>
    <xf numFmtId="168" fontId="0" fillId="0" borderId="0" xfId="0" applyNumberFormat="1"/>
    <xf numFmtId="0" fontId="1" fillId="2" borderId="0" xfId="0" applyFont="1" applyFill="1" applyBorder="1"/>
    <xf numFmtId="0" fontId="1" fillId="5" borderId="0" xfId="5" applyFont="1" applyFill="1"/>
    <xf numFmtId="0" fontId="1" fillId="0" borderId="0" xfId="0" quotePrefix="1" applyFont="1"/>
    <xf numFmtId="0" fontId="0" fillId="0" borderId="10" xfId="0" applyFill="1" applyBorder="1" applyAlignment="1">
      <alignment horizontal="right"/>
    </xf>
    <xf numFmtId="0" fontId="0" fillId="0" borderId="10" xfId="0" applyFill="1" applyBorder="1" applyAlignment="1">
      <alignment horizontal="right" wrapText="1"/>
    </xf>
    <xf numFmtId="0" fontId="1" fillId="6" borderId="0" xfId="5" applyFont="1" applyFill="1"/>
    <xf numFmtId="0" fontId="3" fillId="6" borderId="0" xfId="5" applyFill="1"/>
    <xf numFmtId="37" fontId="0" fillId="4" borderId="0" xfId="0" applyNumberFormat="1" applyFill="1" applyBorder="1" applyAlignment="1">
      <alignment horizontal="right"/>
    </xf>
    <xf numFmtId="0" fontId="0" fillId="4" borderId="0" xfId="0" applyFill="1" applyBorder="1" applyAlignment="1">
      <alignment horizontal="right" wrapText="1"/>
    </xf>
    <xf numFmtId="0" fontId="1" fillId="2" borderId="0" xfId="0" applyFont="1" applyFill="1" applyBorder="1" applyAlignment="1">
      <alignment horizontal="center"/>
    </xf>
    <xf numFmtId="3" fontId="2" fillId="0" borderId="19" xfId="5" applyNumberFormat="1" applyFont="1" applyFill="1" applyBorder="1" applyAlignment="1"/>
    <xf numFmtId="3" fontId="2" fillId="0" borderId="16" xfId="4" applyNumberFormat="1" applyFont="1" applyFill="1" applyBorder="1" applyAlignment="1"/>
    <xf numFmtId="3" fontId="6" fillId="0" borderId="19" xfId="5" applyNumberFormat="1" applyFont="1" applyFill="1" applyBorder="1" applyAlignment="1"/>
    <xf numFmtId="3" fontId="2" fillId="0" borderId="22" xfId="4" applyNumberFormat="1" applyFont="1" applyFill="1" applyBorder="1" applyAlignment="1"/>
    <xf numFmtId="37" fontId="0" fillId="4" borderId="0" xfId="0" applyNumberFormat="1" applyFill="1" applyBorder="1" applyAlignment="1"/>
    <xf numFmtId="167" fontId="1" fillId="4" borderId="0" xfId="3" applyNumberFormat="1" applyFill="1" applyAlignment="1">
      <alignment horizontal="right"/>
    </xf>
    <xf numFmtId="167" fontId="1" fillId="4" borderId="0" xfId="3" applyNumberFormat="1" applyFill="1" applyBorder="1" applyAlignment="1">
      <alignment horizontal="right"/>
    </xf>
    <xf numFmtId="37" fontId="3" fillId="4" borderId="0" xfId="5" applyNumberFormat="1" applyFill="1" applyBorder="1" applyAlignment="1">
      <alignment horizontal="right"/>
    </xf>
    <xf numFmtId="167" fontId="3" fillId="4" borderId="0" xfId="4" applyNumberFormat="1" applyFill="1" applyAlignment="1">
      <alignment horizontal="right"/>
    </xf>
    <xf numFmtId="164" fontId="3" fillId="4" borderId="0" xfId="5" applyNumberFormat="1" applyFill="1" applyBorder="1" applyAlignment="1">
      <alignment horizontal="right"/>
    </xf>
    <xf numFmtId="0" fontId="3" fillId="4" borderId="0" xfId="5" applyFill="1" applyAlignment="1">
      <alignment horizontal="right"/>
    </xf>
    <xf numFmtId="167" fontId="3" fillId="4" borderId="0" xfId="4" applyNumberFormat="1" applyFill="1" applyBorder="1" applyAlignment="1">
      <alignment horizontal="right"/>
    </xf>
    <xf numFmtId="0" fontId="3" fillId="4" borderId="0" xfId="5" applyFill="1" applyBorder="1" applyAlignment="1">
      <alignment horizontal="right"/>
    </xf>
    <xf numFmtId="0" fontId="3" fillId="4" borderId="0" xfId="5" applyFill="1" applyAlignment="1">
      <alignment horizontal="right" wrapText="1"/>
    </xf>
    <xf numFmtId="0" fontId="3" fillId="4" borderId="0" xfId="5" applyFill="1" applyBorder="1" applyAlignment="1">
      <alignment horizontal="right" wrapText="1"/>
    </xf>
    <xf numFmtId="0" fontId="1" fillId="3" borderId="0" xfId="0" applyFont="1" applyFill="1" applyAlignment="1">
      <alignment horizontal="center"/>
    </xf>
    <xf numFmtId="0" fontId="1" fillId="3" borderId="0" xfId="0" applyFont="1" applyFill="1"/>
    <xf numFmtId="167" fontId="1" fillId="4" borderId="10" xfId="3" applyNumberFormat="1" applyFill="1" applyBorder="1"/>
    <xf numFmtId="164" fontId="0" fillId="4" borderId="0" xfId="0" applyNumberFormat="1" applyFill="1" applyBorder="1" applyAlignment="1">
      <alignment horizontal="right" indent="2"/>
    </xf>
    <xf numFmtId="37" fontId="3" fillId="4" borderId="0" xfId="5" applyNumberFormat="1" applyFill="1" applyBorder="1" applyAlignment="1"/>
    <xf numFmtId="0" fontId="3" fillId="4" borderId="0" xfId="5" applyFill="1" applyBorder="1"/>
    <xf numFmtId="0" fontId="1" fillId="2" borderId="0" xfId="5" applyFont="1" applyFill="1" applyBorder="1"/>
    <xf numFmtId="167" fontId="3" fillId="4" borderId="0" xfId="4" applyNumberFormat="1" applyFill="1"/>
    <xf numFmtId="10" fontId="3" fillId="4" borderId="0" xfId="6" applyNumberFormat="1" applyFont="1" applyFill="1" applyBorder="1" applyAlignment="1">
      <alignment horizontal="center"/>
    </xf>
    <xf numFmtId="0" fontId="1" fillId="5" borderId="0" xfId="0" applyFont="1" applyFill="1"/>
    <xf numFmtId="173" fontId="1" fillId="3" borderId="0" xfId="6" quotePrefix="1" applyNumberFormat="1" applyFont="1" applyFill="1"/>
    <xf numFmtId="42" fontId="3" fillId="4" borderId="0" xfId="5" applyNumberFormat="1" applyFill="1" applyAlignment="1">
      <alignment horizontal="justify" vertical="top" wrapText="1"/>
    </xf>
    <xf numFmtId="42" fontId="3" fillId="4" borderId="0" xfId="5" applyNumberFormat="1" applyFill="1" applyAlignment="1">
      <alignment vertical="top" wrapText="1"/>
    </xf>
    <xf numFmtId="42" fontId="3" fillId="4" borderId="23" xfId="5" applyNumberFormat="1" applyFill="1" applyBorder="1" applyAlignment="1">
      <alignment vertical="top" wrapText="1"/>
    </xf>
    <xf numFmtId="166" fontId="3" fillId="3" borderId="0" xfId="5" applyNumberFormat="1" applyFill="1"/>
    <xf numFmtId="0" fontId="1" fillId="2" borderId="0" xfId="5" applyFont="1" applyFill="1"/>
    <xf numFmtId="0" fontId="2" fillId="0" borderId="17" xfId="5" applyFont="1" applyFill="1" applyBorder="1" applyAlignment="1">
      <alignment horizontal="left"/>
    </xf>
    <xf numFmtId="0" fontId="10" fillId="0" borderId="0" xfId="0" applyFont="1"/>
    <xf numFmtId="3" fontId="2" fillId="4" borderId="22" xfId="4" applyNumberFormat="1" applyFont="1" applyFill="1" applyBorder="1" applyAlignment="1"/>
    <xf numFmtId="166" fontId="2" fillId="2" borderId="0" xfId="1" applyNumberFormat="1" applyFont="1" applyFill="1" applyBorder="1" applyAlignment="1"/>
    <xf numFmtId="0" fontId="6" fillId="2" borderId="17" xfId="5" applyFont="1" applyFill="1" applyBorder="1" applyAlignment="1">
      <alignment horizontal="left"/>
    </xf>
    <xf numFmtId="0" fontId="2" fillId="0" borderId="14" xfId="5" applyFont="1" applyFill="1" applyBorder="1" applyAlignment="1">
      <alignment horizontal="left"/>
    </xf>
    <xf numFmtId="37" fontId="0" fillId="3" borderId="0" xfId="0" applyNumberFormat="1" applyFill="1"/>
    <xf numFmtId="10" fontId="0" fillId="3" borderId="0" xfId="6" applyNumberFormat="1" applyFont="1" applyFill="1"/>
    <xf numFmtId="165" fontId="2" fillId="4" borderId="15" xfId="7" applyNumberFormat="1" applyFont="1" applyFill="1" applyBorder="1" applyAlignment="1">
      <alignment horizontal="right" indent="1"/>
    </xf>
    <xf numFmtId="3" fontId="2" fillId="4" borderId="16" xfId="4" applyNumberFormat="1" applyFont="1" applyFill="1" applyBorder="1" applyAlignment="1"/>
    <xf numFmtId="3" fontId="2" fillId="4" borderId="16" xfId="5" applyNumberFormat="1" applyFont="1" applyFill="1" applyBorder="1" applyAlignment="1"/>
    <xf numFmtId="167" fontId="0" fillId="4" borderId="0" xfId="3" applyNumberFormat="1" applyFont="1" applyFill="1"/>
    <xf numFmtId="10" fontId="3" fillId="0" borderId="0" xfId="5" applyNumberFormat="1" applyFill="1" applyBorder="1" applyAlignment="1">
      <alignment horizontal="center"/>
    </xf>
    <xf numFmtId="166" fontId="0" fillId="0" borderId="0" xfId="1" applyNumberFormat="1" applyFont="1" applyFill="1"/>
    <xf numFmtId="0" fontId="1" fillId="5" borderId="0" xfId="5" applyFont="1" applyFill="1" applyAlignment="1">
      <alignment vertical="center"/>
    </xf>
    <xf numFmtId="166" fontId="3" fillId="0" borderId="0" xfId="1" applyNumberFormat="1" applyFont="1" applyFill="1"/>
    <xf numFmtId="166" fontId="3" fillId="0" borderId="0" xfId="2" applyNumberFormat="1" applyFont="1" applyFill="1"/>
    <xf numFmtId="166" fontId="1" fillId="0" borderId="0" xfId="2" applyNumberFormat="1" applyFont="1" applyFill="1"/>
    <xf numFmtId="0" fontId="0" fillId="7" borderId="0" xfId="0" applyFill="1"/>
    <xf numFmtId="166" fontId="1" fillId="5" borderId="0" xfId="2" applyNumberFormat="1" applyFont="1" applyFill="1"/>
    <xf numFmtId="176" fontId="0" fillId="4" borderId="0" xfId="0" applyNumberFormat="1" applyFill="1" applyBorder="1" applyAlignment="1"/>
    <xf numFmtId="3" fontId="0" fillId="3" borderId="0" xfId="0" applyNumberFormat="1" applyFill="1"/>
    <xf numFmtId="10" fontId="3" fillId="3" borderId="0" xfId="6" applyNumberFormat="1" applyFont="1" applyFill="1"/>
    <xf numFmtId="10" fontId="3" fillId="5" borderId="0" xfId="6" applyNumberFormat="1" applyFont="1" applyFill="1"/>
    <xf numFmtId="10" fontId="3" fillId="3" borderId="0" xfId="6" applyNumberFormat="1" applyFont="1" applyFill="1" applyAlignment="1">
      <alignment horizontal="center"/>
    </xf>
    <xf numFmtId="166" fontId="3" fillId="3" borderId="0" xfId="1" applyNumberFormat="1" applyFont="1" applyFill="1" applyAlignment="1">
      <alignment vertical="center"/>
    </xf>
    <xf numFmtId="176" fontId="0" fillId="0" borderId="0" xfId="0" applyNumberFormat="1" applyFill="1"/>
    <xf numFmtId="0" fontId="1" fillId="4" borderId="0" xfId="5" applyFont="1" applyFill="1" applyAlignment="1">
      <alignment vertical="top"/>
    </xf>
    <xf numFmtId="0" fontId="1" fillId="3" borderId="0" xfId="5" applyFont="1" applyFill="1"/>
    <xf numFmtId="4" fontId="3" fillId="3" borderId="0" xfId="5" applyNumberFormat="1" applyFill="1"/>
    <xf numFmtId="43" fontId="3" fillId="3" borderId="0" xfId="1" applyNumberFormat="1" applyFont="1" applyFill="1" applyAlignment="1">
      <alignment horizontal="center"/>
    </xf>
    <xf numFmtId="0" fontId="5" fillId="2" borderId="0" xfId="0" applyFont="1" applyFill="1" applyAlignment="1">
      <alignment horizontal="center"/>
    </xf>
    <xf numFmtId="0" fontId="4" fillId="2" borderId="0" xfId="0" applyFont="1" applyFill="1" applyBorder="1" applyAlignment="1">
      <alignment horizontal="center"/>
    </xf>
    <xf numFmtId="0" fontId="0" fillId="2" borderId="0" xfId="0" applyFill="1" applyAlignment="1">
      <alignment horizontal="justify" vertical="top" wrapText="1"/>
    </xf>
    <xf numFmtId="0" fontId="0" fillId="2" borderId="0" xfId="0" applyFill="1" applyBorder="1" applyAlignment="1">
      <alignment wrapText="1"/>
    </xf>
    <xf numFmtId="0" fontId="0" fillId="0" borderId="0" xfId="0" applyAlignment="1">
      <alignment wrapText="1"/>
    </xf>
    <xf numFmtId="0" fontId="0" fillId="4" borderId="0" xfId="0" applyFill="1" applyBorder="1" applyAlignment="1">
      <alignment horizontal="center"/>
    </xf>
    <xf numFmtId="0" fontId="0" fillId="4" borderId="0" xfId="0" quotePrefix="1" applyFill="1" applyAlignment="1">
      <alignment horizontal="left" wrapText="1"/>
    </xf>
    <xf numFmtId="0" fontId="0" fillId="4" borderId="0" xfId="0" applyFill="1" applyAlignment="1">
      <alignment horizontal="justify" wrapText="1"/>
    </xf>
    <xf numFmtId="0" fontId="4" fillId="4" borderId="0" xfId="0" applyFont="1" applyFill="1" applyBorder="1" applyAlignment="1">
      <alignment horizontal="center"/>
    </xf>
    <xf numFmtId="0" fontId="0" fillId="0" borderId="0" xfId="0" applyFill="1" applyAlignment="1">
      <alignment horizontal="justify" wrapText="1"/>
    </xf>
    <xf numFmtId="0" fontId="0" fillId="0" borderId="0" xfId="0" applyAlignment="1">
      <alignment horizontal="justify" vertical="top" wrapText="1"/>
    </xf>
    <xf numFmtId="0" fontId="3" fillId="4" borderId="0" xfId="0" quotePrefix="1" applyFont="1" applyFill="1" applyAlignment="1">
      <alignment horizontal="left" wrapText="1"/>
    </xf>
    <xf numFmtId="0" fontId="0" fillId="2" borderId="0" xfId="0" applyFill="1" applyAlignment="1">
      <alignment horizontal="justify" wrapText="1"/>
    </xf>
    <xf numFmtId="0" fontId="0" fillId="0" borderId="0" xfId="0" applyAlignment="1">
      <alignment horizontal="justify" wrapText="1"/>
    </xf>
    <xf numFmtId="0" fontId="1" fillId="0" borderId="0" xfId="5" quotePrefix="1" applyFont="1" applyAlignment="1">
      <alignment horizontal="left" vertical="top" wrapText="1"/>
    </xf>
    <xf numFmtId="0" fontId="3" fillId="0" borderId="0" xfId="5" applyAlignment="1">
      <alignment horizontal="left" vertical="top" wrapText="1"/>
    </xf>
    <xf numFmtId="0" fontId="4" fillId="2" borderId="0" xfId="5" applyFont="1" applyFill="1" applyBorder="1" applyAlignment="1">
      <alignment horizontal="center"/>
    </xf>
    <xf numFmtId="0" fontId="4" fillId="4" borderId="0" xfId="5" applyFont="1" applyFill="1" applyBorder="1" applyAlignment="1">
      <alignment horizontal="center"/>
    </xf>
    <xf numFmtId="0" fontId="3" fillId="4" borderId="0" xfId="5" applyFill="1" applyBorder="1" applyAlignment="1">
      <alignment horizontal="center"/>
    </xf>
    <xf numFmtId="0" fontId="3" fillId="3" borderId="24" xfId="5" applyFill="1" applyBorder="1" applyAlignment="1">
      <alignment horizontal="center"/>
    </xf>
    <xf numFmtId="0" fontId="3" fillId="2" borderId="0" xfId="5" applyFill="1" applyBorder="1" applyAlignment="1">
      <alignment vertical="center"/>
    </xf>
    <xf numFmtId="0" fontId="3" fillId="0" borderId="0" xfId="5" applyAlignment="1">
      <alignment vertical="center"/>
    </xf>
    <xf numFmtId="0" fontId="3" fillId="3" borderId="0" xfId="5" applyFill="1" applyAlignment="1">
      <alignment horizontal="center"/>
    </xf>
    <xf numFmtId="43" fontId="3" fillId="3" borderId="0" xfId="1" applyFont="1" applyFill="1"/>
    <xf numFmtId="166" fontId="1" fillId="5" borderId="0" xfId="1" applyNumberFormat="1" applyFont="1" applyFill="1"/>
    <xf numFmtId="43" fontId="3" fillId="3" borderId="0" xfId="1" applyNumberFormat="1" applyFont="1" applyFill="1"/>
  </cellXfs>
  <cellStyles count="8">
    <cellStyle name="Comma" xfId="1" builtinId="3"/>
    <cellStyle name="Comma 2" xfId="2" xr:uid="{00000000-0005-0000-0000-000001000000}"/>
    <cellStyle name="Currency" xfId="3" builtinId="4"/>
    <cellStyle name="Currency 2" xfId="4" xr:uid="{00000000-0005-0000-0000-000003000000}"/>
    <cellStyle name="Normal" xfId="0" builtinId="0"/>
    <cellStyle name="Normal 2" xfId="5" xr:uid="{00000000-0005-0000-0000-000005000000}"/>
    <cellStyle name="Percent" xfId="6" builtinId="5"/>
    <cellStyle name="Percent 2" xfId="7" xr:uid="{00000000-0005-0000-0000-000007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5"/>
  <sheetViews>
    <sheetView workbookViewId="0">
      <selection activeCell="A6" sqref="A6"/>
    </sheetView>
  </sheetViews>
  <sheetFormatPr defaultRowHeight="12.5" x14ac:dyDescent="0.25"/>
  <cols>
    <col min="1" max="1" width="19.1796875" customWidth="1"/>
    <col min="2" max="2" width="11.7265625" customWidth="1"/>
  </cols>
  <sheetData>
    <row r="1" spans="1:1" x14ac:dyDescent="0.25">
      <c r="A1" s="215" t="s">
        <v>158</v>
      </c>
    </row>
    <row r="2" spans="1:1" x14ac:dyDescent="0.25">
      <c r="A2" s="215" t="s">
        <v>159</v>
      </c>
    </row>
    <row r="3" spans="1:1" x14ac:dyDescent="0.25">
      <c r="A3">
        <v>2024</v>
      </c>
    </row>
    <row r="5" spans="1:1" x14ac:dyDescent="0.25">
      <c r="A5" s="212">
        <v>45292</v>
      </c>
    </row>
  </sheetData>
  <phoneticPr fontId="2" type="noConversion"/>
  <pageMargins left="0.75" right="0.75" top="1" bottom="1" header="0.5" footer="0.5"/>
  <pageSetup orientation="portrait" r:id="rId1"/>
  <headerFooter alignWithMargins="0">
    <oddFooter>&amp;L&amp;1#&amp;"Calibri"&amp;14&amp;K000000Confidential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pageSetUpPr fitToPage="1"/>
  </sheetPr>
  <dimension ref="B1:P60"/>
  <sheetViews>
    <sheetView topLeftCell="A10" zoomScaleNormal="100" zoomScaleSheetLayoutView="100" workbookViewId="0">
      <selection activeCell="M35" sqref="M35"/>
    </sheetView>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4" width="9.1796875" style="2"/>
    <col min="15" max="15" width="17.54296875" style="2" bestFit="1" customWidth="1"/>
    <col min="16" max="16" width="11.26953125" style="2" customWidth="1"/>
    <col min="17"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53</v>
      </c>
      <c r="D3" s="4"/>
      <c r="E3" s="4"/>
      <c r="F3" s="4"/>
      <c r="G3" s="4"/>
      <c r="H3" s="4"/>
      <c r="I3" s="4"/>
      <c r="J3" s="4"/>
      <c r="K3" s="4"/>
      <c r="L3" s="12"/>
    </row>
    <row r="4" spans="2:12" ht="15" customHeight="1" x14ac:dyDescent="0.25">
      <c r="B4" s="11"/>
      <c r="C4" s="4" t="s">
        <v>51</v>
      </c>
      <c r="D4" s="4"/>
      <c r="E4" s="4"/>
      <c r="F4" s="4"/>
      <c r="G4" s="4"/>
      <c r="H4" s="4"/>
      <c r="I4" s="4"/>
      <c r="J4" s="4"/>
      <c r="K4" s="4"/>
      <c r="L4" s="12"/>
    </row>
    <row r="5" spans="2:12" ht="20.25" customHeight="1" x14ac:dyDescent="0.25">
      <c r="B5" s="11"/>
      <c r="C5" s="4"/>
      <c r="D5" s="4"/>
      <c r="E5" s="4"/>
      <c r="F5" s="4"/>
      <c r="G5" s="4"/>
      <c r="H5" s="4"/>
      <c r="I5" s="4"/>
      <c r="J5" s="4"/>
      <c r="K5" s="4"/>
      <c r="L5" s="12"/>
    </row>
    <row r="6" spans="2:12" ht="20.25" customHeight="1" x14ac:dyDescent="0.25">
      <c r="B6" s="11"/>
      <c r="C6" s="4"/>
      <c r="D6" s="4"/>
      <c r="E6" s="4"/>
      <c r="F6" s="4"/>
      <c r="G6" s="4"/>
      <c r="H6" s="4"/>
      <c r="I6" s="4"/>
      <c r="J6" s="4"/>
      <c r="K6" s="4"/>
      <c r="L6" s="12"/>
    </row>
    <row r="7" spans="2:12" ht="18.75" customHeight="1" x14ac:dyDescent="0.3">
      <c r="B7" s="11"/>
      <c r="C7" s="286" t="s">
        <v>50</v>
      </c>
      <c r="D7" s="286"/>
      <c r="E7" s="286"/>
      <c r="F7" s="286"/>
      <c r="G7" s="286"/>
      <c r="H7" s="286"/>
      <c r="I7" s="286"/>
      <c r="J7" s="286"/>
      <c r="K7" s="286"/>
      <c r="L7" s="12"/>
    </row>
    <row r="8" spans="2:12" ht="18.75" customHeight="1" x14ac:dyDescent="0.3">
      <c r="B8" s="11"/>
      <c r="C8" s="286" t="str">
        <f>Summary!C8</f>
        <v>12-Month Period Beginning January 1, 2024</v>
      </c>
      <c r="D8" s="286"/>
      <c r="E8" s="286"/>
      <c r="F8" s="286"/>
      <c r="G8" s="286"/>
      <c r="H8" s="286"/>
      <c r="I8" s="286"/>
      <c r="J8" s="286"/>
      <c r="K8" s="286"/>
      <c r="L8" s="12"/>
    </row>
    <row r="9" spans="2:12" ht="26.25" customHeight="1" x14ac:dyDescent="0.3">
      <c r="B9" s="11"/>
      <c r="C9" s="286"/>
      <c r="D9" s="286"/>
      <c r="E9" s="286"/>
      <c r="F9" s="286"/>
      <c r="G9" s="286"/>
      <c r="H9" s="286"/>
      <c r="I9" s="286"/>
      <c r="J9" s="286"/>
      <c r="K9" s="286"/>
      <c r="L9" s="12"/>
    </row>
    <row r="10" spans="2:12" ht="15" customHeight="1" x14ac:dyDescent="0.25">
      <c r="B10" s="11"/>
      <c r="C10" s="1"/>
      <c r="D10" s="5"/>
      <c r="E10" s="5"/>
      <c r="F10" s="5"/>
      <c r="G10" s="5"/>
      <c r="H10" s="5"/>
      <c r="I10" s="5"/>
      <c r="J10" s="5"/>
      <c r="K10" s="5"/>
      <c r="L10" s="12"/>
    </row>
    <row r="11" spans="2:12" ht="15" customHeight="1" x14ac:dyDescent="0.25">
      <c r="B11" s="11"/>
      <c r="C11" s="37" t="s">
        <v>35</v>
      </c>
      <c r="D11" s="33"/>
      <c r="E11" s="5" t="s">
        <v>36</v>
      </c>
      <c r="F11" s="39"/>
      <c r="G11" s="5" t="s">
        <v>38</v>
      </c>
      <c r="H11" s="39"/>
      <c r="I11" s="84" t="s">
        <v>61</v>
      </c>
      <c r="J11" s="39"/>
      <c r="K11" s="18" t="s">
        <v>54</v>
      </c>
      <c r="L11" s="12"/>
    </row>
    <row r="12" spans="2:12" ht="15" customHeight="1" x14ac:dyDescent="0.25">
      <c r="B12" s="11"/>
      <c r="C12" s="38" t="s">
        <v>18</v>
      </c>
      <c r="D12" s="34"/>
      <c r="E12" s="5" t="s">
        <v>37</v>
      </c>
      <c r="F12" s="37"/>
      <c r="G12" s="5" t="s">
        <v>37</v>
      </c>
      <c r="H12" s="37"/>
      <c r="I12" s="84" t="s">
        <v>62</v>
      </c>
      <c r="J12" s="37"/>
      <c r="K12" s="222" t="s">
        <v>148</v>
      </c>
      <c r="L12" s="12"/>
    </row>
    <row r="13" spans="2:12" ht="18" customHeight="1" x14ac:dyDescent="0.25">
      <c r="B13" s="11"/>
      <c r="C13" s="6"/>
      <c r="D13" s="34"/>
      <c r="E13" s="84" t="s">
        <v>105</v>
      </c>
      <c r="F13" s="49"/>
      <c r="G13" s="5" t="s">
        <v>2</v>
      </c>
      <c r="H13" s="49"/>
      <c r="I13" s="84" t="s">
        <v>58</v>
      </c>
      <c r="J13" s="49"/>
      <c r="K13" s="222" t="s">
        <v>153</v>
      </c>
      <c r="L13" s="12"/>
    </row>
    <row r="14" spans="2:12" ht="7.5" customHeight="1" x14ac:dyDescent="0.25">
      <c r="B14" s="11"/>
      <c r="C14" s="20"/>
      <c r="D14" s="35"/>
      <c r="E14" s="22"/>
      <c r="F14" s="22"/>
      <c r="G14" s="22"/>
      <c r="H14" s="22"/>
      <c r="I14" s="22"/>
      <c r="J14" s="22"/>
      <c r="K14" s="22"/>
      <c r="L14" s="12"/>
    </row>
    <row r="15" spans="2:12" ht="13.5" customHeight="1" x14ac:dyDescent="0.25">
      <c r="B15" s="11"/>
      <c r="C15" s="34"/>
      <c r="D15" s="34"/>
      <c r="E15" s="34"/>
      <c r="F15" s="34"/>
      <c r="G15" s="34"/>
      <c r="H15" s="34"/>
      <c r="I15" s="34"/>
      <c r="J15" s="34"/>
      <c r="K15" s="34"/>
      <c r="L15" s="12"/>
    </row>
    <row r="16" spans="2:12" ht="13.5" customHeight="1" x14ac:dyDescent="0.25">
      <c r="B16" s="11"/>
      <c r="C16" s="50">
        <f>Variables!A5</f>
        <v>45292</v>
      </c>
      <c r="D16" s="33"/>
      <c r="E16" s="220">
        <f>'DCR3'!E16</f>
        <v>716995724</v>
      </c>
      <c r="F16" s="87"/>
      <c r="G16" s="220">
        <f>'DCR3'!G16</f>
        <v>157716653</v>
      </c>
      <c r="H16" s="85"/>
      <c r="I16" s="220">
        <f>'DCR3'!I16</f>
        <v>12939664</v>
      </c>
      <c r="J16" s="87"/>
      <c r="K16" s="220">
        <f>'DCR3'!K16</f>
        <v>350214400</v>
      </c>
      <c r="L16" s="12"/>
    </row>
    <row r="17" spans="2:12" ht="13.5" customHeight="1" x14ac:dyDescent="0.25">
      <c r="B17" s="11"/>
      <c r="C17" s="1"/>
      <c r="D17" s="34"/>
      <c r="E17" s="88"/>
      <c r="F17" s="87"/>
      <c r="G17" s="88"/>
      <c r="H17" s="85"/>
      <c r="I17" s="88"/>
      <c r="J17" s="87"/>
      <c r="K17" s="88"/>
      <c r="L17" s="12"/>
    </row>
    <row r="18" spans="2:12" ht="13.5" customHeight="1" x14ac:dyDescent="0.25">
      <c r="B18" s="11"/>
      <c r="C18" s="50">
        <f>C16+31</f>
        <v>45323</v>
      </c>
      <c r="D18" s="1"/>
      <c r="E18" s="220">
        <f>'DCR3'!E18</f>
        <v>692084068</v>
      </c>
      <c r="F18" s="87"/>
      <c r="G18" s="220">
        <f>'DCR3'!G18</f>
        <v>154562249</v>
      </c>
      <c r="H18" s="85"/>
      <c r="I18" s="220">
        <f>'DCR3'!I18</f>
        <v>13294072</v>
      </c>
      <c r="J18" s="87"/>
      <c r="K18" s="220">
        <f>'DCR3'!K18</f>
        <v>346930432</v>
      </c>
      <c r="L18" s="12"/>
    </row>
    <row r="19" spans="2:12" ht="13.5" customHeight="1" x14ac:dyDescent="0.25">
      <c r="B19" s="11"/>
      <c r="C19" s="1"/>
      <c r="D19" s="34"/>
      <c r="E19" s="88"/>
      <c r="F19" s="87"/>
      <c r="G19" s="88"/>
      <c r="H19" s="85"/>
      <c r="I19" s="88"/>
      <c r="J19" s="87"/>
      <c r="K19" s="88"/>
      <c r="L19" s="12"/>
    </row>
    <row r="20" spans="2:12" ht="13.5" customHeight="1" x14ac:dyDescent="0.25">
      <c r="B20" s="11"/>
      <c r="C20" s="50">
        <f>C18+31</f>
        <v>45354</v>
      </c>
      <c r="D20" s="1"/>
      <c r="E20" s="220">
        <f>'DCR3'!E20</f>
        <v>551480698</v>
      </c>
      <c r="F20" s="87"/>
      <c r="G20" s="220">
        <f>'DCR3'!G20</f>
        <v>136752964</v>
      </c>
      <c r="H20" s="85"/>
      <c r="I20" s="220">
        <f>'DCR3'!I20</f>
        <v>11513198</v>
      </c>
      <c r="J20" s="87"/>
      <c r="K20" s="220">
        <f>'DCR3'!K20</f>
        <v>334280916</v>
      </c>
      <c r="L20" s="12"/>
    </row>
    <row r="21" spans="2:12" ht="13.5" customHeight="1" x14ac:dyDescent="0.25">
      <c r="B21" s="11"/>
      <c r="C21" s="1"/>
      <c r="D21" s="34"/>
      <c r="E21" s="88"/>
      <c r="F21" s="87"/>
      <c r="G21" s="88"/>
      <c r="H21" s="85"/>
      <c r="I21" s="88"/>
      <c r="J21" s="87"/>
      <c r="K21" s="88"/>
      <c r="L21" s="12"/>
    </row>
    <row r="22" spans="2:12" ht="13.5" customHeight="1" x14ac:dyDescent="0.25">
      <c r="B22" s="11"/>
      <c r="C22" s="50">
        <f>C20+31</f>
        <v>45385</v>
      </c>
      <c r="D22" s="1"/>
      <c r="E22" s="220">
        <f>'DCR3'!E22</f>
        <v>425645089</v>
      </c>
      <c r="F22" s="87"/>
      <c r="G22" s="220">
        <f>'DCR3'!G22</f>
        <v>123603330</v>
      </c>
      <c r="H22" s="85"/>
      <c r="I22" s="220">
        <f>'DCR3'!I22</f>
        <v>9271187</v>
      </c>
      <c r="J22" s="87"/>
      <c r="K22" s="220">
        <f>'DCR3'!K22</f>
        <v>340427014</v>
      </c>
      <c r="L22" s="12"/>
    </row>
    <row r="23" spans="2:12" ht="13.5" customHeight="1" x14ac:dyDescent="0.25">
      <c r="B23" s="11"/>
      <c r="C23" s="1"/>
      <c r="D23" s="34"/>
      <c r="E23" s="88"/>
      <c r="F23" s="89"/>
      <c r="G23" s="88"/>
      <c r="H23" s="85"/>
      <c r="I23" s="88"/>
      <c r="J23" s="89"/>
      <c r="K23" s="88"/>
      <c r="L23" s="12"/>
    </row>
    <row r="24" spans="2:12" ht="13.5" customHeight="1" x14ac:dyDescent="0.25">
      <c r="B24" s="11"/>
      <c r="C24" s="50">
        <f>C22+31</f>
        <v>45416</v>
      </c>
      <c r="D24" s="34"/>
      <c r="E24" s="220">
        <f>'DCR3'!E24</f>
        <v>344896544</v>
      </c>
      <c r="F24" s="87"/>
      <c r="G24" s="220">
        <f>'DCR3'!G24</f>
        <v>117655979</v>
      </c>
      <c r="H24" s="85"/>
      <c r="I24" s="220">
        <f>'DCR3'!I24</f>
        <v>8714518</v>
      </c>
      <c r="J24" s="87"/>
      <c r="K24" s="220">
        <f>'DCR3'!K24</f>
        <v>344026714</v>
      </c>
      <c r="L24" s="12"/>
    </row>
    <row r="25" spans="2:12" ht="13.5" customHeight="1" x14ac:dyDescent="0.25">
      <c r="B25" s="11"/>
      <c r="C25" s="1"/>
      <c r="D25" s="33"/>
      <c r="E25" s="88"/>
      <c r="F25" s="88"/>
      <c r="G25" s="88"/>
      <c r="H25" s="85"/>
      <c r="I25" s="88"/>
      <c r="J25" s="88"/>
      <c r="K25" s="88"/>
      <c r="L25" s="12"/>
    </row>
    <row r="26" spans="2:12" ht="13.5" customHeight="1" x14ac:dyDescent="0.25">
      <c r="B26" s="11"/>
      <c r="C26" s="50">
        <f>C24+31</f>
        <v>45447</v>
      </c>
      <c r="D26" s="33"/>
      <c r="E26" s="220">
        <f>'DCR3'!E26</f>
        <v>428462846</v>
      </c>
      <c r="F26" s="87"/>
      <c r="G26" s="220">
        <f>'DCR3'!G26</f>
        <v>140718383</v>
      </c>
      <c r="H26" s="85"/>
      <c r="I26" s="220">
        <f>'DCR3'!I26</f>
        <v>8508568</v>
      </c>
      <c r="J26" s="87"/>
      <c r="K26" s="220">
        <f>'DCR3'!K26</f>
        <v>382156246</v>
      </c>
      <c r="L26" s="12"/>
    </row>
    <row r="27" spans="2:12" ht="13.5" customHeight="1" x14ac:dyDescent="0.25">
      <c r="B27" s="11"/>
      <c r="C27" s="1"/>
      <c r="D27" s="33"/>
      <c r="E27" s="88"/>
      <c r="F27" s="88"/>
      <c r="G27" s="88"/>
      <c r="H27" s="85"/>
      <c r="I27" s="88"/>
      <c r="J27" s="88"/>
      <c r="K27" s="88"/>
      <c r="L27" s="12"/>
    </row>
    <row r="28" spans="2:12" ht="13.5" customHeight="1" x14ac:dyDescent="0.25">
      <c r="B28" s="11"/>
      <c r="C28" s="50">
        <f>C26+31</f>
        <v>45478</v>
      </c>
      <c r="D28" s="33"/>
      <c r="E28" s="220">
        <f>'DCR3'!E28</f>
        <v>523572103</v>
      </c>
      <c r="F28" s="87"/>
      <c r="G28" s="220">
        <f>'DCR3'!G28</f>
        <v>157674264</v>
      </c>
      <c r="H28" s="85"/>
      <c r="I28" s="220">
        <f>'DCR3'!I28</f>
        <v>7974793</v>
      </c>
      <c r="J28" s="87"/>
      <c r="K28" s="220">
        <f>'DCR3'!K28</f>
        <v>395951068</v>
      </c>
      <c r="L28" s="12"/>
    </row>
    <row r="29" spans="2:12" ht="13.5" customHeight="1" x14ac:dyDescent="0.25">
      <c r="B29" s="11"/>
      <c r="C29" s="1"/>
      <c r="D29" s="33"/>
      <c r="E29" s="88"/>
      <c r="F29" s="88"/>
      <c r="G29" s="88"/>
      <c r="H29" s="85"/>
      <c r="I29" s="88"/>
      <c r="J29" s="88"/>
      <c r="K29" s="88"/>
      <c r="L29" s="12"/>
    </row>
    <row r="30" spans="2:12" ht="13.5" customHeight="1" x14ac:dyDescent="0.25">
      <c r="B30" s="11"/>
      <c r="C30" s="50">
        <f>C28+31</f>
        <v>45509</v>
      </c>
      <c r="D30" s="33"/>
      <c r="E30" s="220">
        <f>'DCR3'!E30</f>
        <v>518117885</v>
      </c>
      <c r="F30" s="87"/>
      <c r="G30" s="220">
        <f>'DCR3'!G30</f>
        <v>157760010</v>
      </c>
      <c r="H30" s="85"/>
      <c r="I30" s="220">
        <f>'DCR3'!I30</f>
        <v>9239120</v>
      </c>
      <c r="J30" s="87"/>
      <c r="K30" s="220">
        <f>'DCR3'!K30</f>
        <v>394436367</v>
      </c>
      <c r="L30" s="12"/>
    </row>
    <row r="31" spans="2:12" ht="13.5" customHeight="1" x14ac:dyDescent="0.25">
      <c r="B31" s="11"/>
      <c r="C31" s="1"/>
      <c r="D31" s="33"/>
      <c r="E31" s="88"/>
      <c r="F31" s="88"/>
      <c r="G31" s="88"/>
      <c r="H31" s="85"/>
      <c r="I31" s="88"/>
      <c r="J31" s="88"/>
      <c r="K31" s="88"/>
      <c r="L31" s="12"/>
    </row>
    <row r="32" spans="2:12" ht="13.5" customHeight="1" x14ac:dyDescent="0.25">
      <c r="B32" s="11"/>
      <c r="C32" s="50">
        <f>C30+31</f>
        <v>45540</v>
      </c>
      <c r="D32" s="29"/>
      <c r="E32" s="220">
        <f>'DCR3'!E32</f>
        <v>487191745</v>
      </c>
      <c r="F32" s="87"/>
      <c r="G32" s="220">
        <f>'DCR3'!G32</f>
        <v>153052802</v>
      </c>
      <c r="H32" s="85"/>
      <c r="I32" s="220">
        <f>'DCR3'!I32</f>
        <v>11274541</v>
      </c>
      <c r="J32" s="87"/>
      <c r="K32" s="220">
        <f>'DCR3'!K32</f>
        <v>400024674</v>
      </c>
      <c r="L32" s="12"/>
    </row>
    <row r="33" spans="2:16" ht="13.5" customHeight="1" x14ac:dyDescent="0.25">
      <c r="B33" s="11"/>
      <c r="C33" s="1"/>
      <c r="D33" s="29"/>
      <c r="E33" s="88"/>
      <c r="F33" s="90"/>
      <c r="G33" s="88"/>
      <c r="H33" s="85"/>
      <c r="I33" s="88"/>
      <c r="J33" s="90"/>
      <c r="K33" s="88"/>
      <c r="L33" s="12"/>
    </row>
    <row r="34" spans="2:16" ht="13.5" customHeight="1" x14ac:dyDescent="0.25">
      <c r="B34" s="11"/>
      <c r="C34" s="50">
        <f>C32+31</f>
        <v>45571</v>
      </c>
      <c r="D34" s="29"/>
      <c r="E34" s="220">
        <f>'DCR3'!E34</f>
        <v>347158178</v>
      </c>
      <c r="F34" s="87"/>
      <c r="G34" s="220">
        <f>'DCR3'!G34</f>
        <v>124469359</v>
      </c>
      <c r="H34" s="85"/>
      <c r="I34" s="220">
        <f>'DCR3'!I34</f>
        <v>9229118</v>
      </c>
      <c r="J34" s="87"/>
      <c r="K34" s="220">
        <f>'DCR3'!K34</f>
        <v>349492265</v>
      </c>
      <c r="L34" s="12"/>
      <c r="O34" s="2" t="s">
        <v>140</v>
      </c>
      <c r="P34" s="265">
        <v>0</v>
      </c>
    </row>
    <row r="35" spans="2:16" ht="13.5" customHeight="1" x14ac:dyDescent="0.25">
      <c r="B35" s="11"/>
      <c r="C35" s="1"/>
      <c r="D35" s="33"/>
      <c r="E35" s="88"/>
      <c r="F35" s="88"/>
      <c r="G35" s="88"/>
      <c r="H35" s="85"/>
      <c r="I35" s="88"/>
      <c r="J35" s="88"/>
      <c r="K35" s="88"/>
      <c r="L35" s="12"/>
      <c r="O35" s="2" t="s">
        <v>1</v>
      </c>
      <c r="P35" s="265">
        <v>21688</v>
      </c>
    </row>
    <row r="36" spans="2:16" ht="13.5" customHeight="1" x14ac:dyDescent="0.25">
      <c r="B36" s="11"/>
      <c r="C36" s="50">
        <f>C34+31</f>
        <v>45602</v>
      </c>
      <c r="D36" s="29"/>
      <c r="E36" s="220">
        <f>'DCR3'!E36</f>
        <v>381344433</v>
      </c>
      <c r="F36" s="87"/>
      <c r="G36" s="220">
        <f>'DCR3'!G36</f>
        <v>116870144</v>
      </c>
      <c r="H36" s="85"/>
      <c r="I36" s="220">
        <f>'DCR3'!I36</f>
        <v>9169799</v>
      </c>
      <c r="J36" s="87"/>
      <c r="K36" s="220">
        <f>'DCR3'!K36</f>
        <v>329159989</v>
      </c>
      <c r="L36" s="12"/>
      <c r="O36" s="2" t="s">
        <v>59</v>
      </c>
      <c r="P36" s="265">
        <v>9521</v>
      </c>
    </row>
    <row r="37" spans="2:16" ht="13.5" customHeight="1" x14ac:dyDescent="0.25">
      <c r="B37" s="11"/>
      <c r="C37" s="1"/>
      <c r="D37" s="29"/>
      <c r="E37" s="88"/>
      <c r="F37" s="90"/>
      <c r="G37" s="88"/>
      <c r="H37" s="85"/>
      <c r="I37" s="88"/>
      <c r="J37" s="90"/>
      <c r="K37" s="88"/>
      <c r="L37" s="12"/>
      <c r="O37" s="239" t="s">
        <v>150</v>
      </c>
      <c r="P37" s="265">
        <v>101034</v>
      </c>
    </row>
    <row r="38" spans="2:16" ht="13.5" customHeight="1" x14ac:dyDescent="0.25">
      <c r="B38" s="11"/>
      <c r="C38" s="50">
        <f>C36+31</f>
        <v>45633</v>
      </c>
      <c r="D38" s="29"/>
      <c r="E38" s="220">
        <f>'DCR3'!E38</f>
        <v>581317786</v>
      </c>
      <c r="F38" s="87"/>
      <c r="G38" s="220">
        <f>'DCR3'!G38</f>
        <v>140827406</v>
      </c>
      <c r="H38" s="85"/>
      <c r="I38" s="220">
        <f>'DCR3'!I38</f>
        <v>11392787</v>
      </c>
      <c r="J38" s="87"/>
      <c r="K38" s="220">
        <f>'DCR3'!K38</f>
        <v>345072706</v>
      </c>
      <c r="L38" s="12"/>
    </row>
    <row r="39" spans="2:16" ht="9.75" customHeight="1" x14ac:dyDescent="0.25">
      <c r="B39" s="11"/>
      <c r="C39" s="50"/>
      <c r="D39" s="29"/>
      <c r="E39" s="19"/>
      <c r="F39" s="54"/>
      <c r="G39" s="19"/>
      <c r="H39" s="54"/>
      <c r="I39" s="19"/>
      <c r="J39" s="54"/>
      <c r="K39" s="19"/>
      <c r="L39" s="12"/>
    </row>
    <row r="40" spans="2:16" ht="9.75" customHeight="1" x14ac:dyDescent="0.25">
      <c r="B40" s="11"/>
      <c r="C40" s="51"/>
      <c r="D40" s="51"/>
      <c r="E40" s="55"/>
      <c r="F40" s="56"/>
      <c r="G40" s="55"/>
      <c r="H40" s="56"/>
      <c r="I40" s="55"/>
      <c r="J40" s="56"/>
      <c r="K40" s="55"/>
      <c r="L40" s="12"/>
    </row>
    <row r="41" spans="2:16" ht="13.5" customHeight="1" x14ac:dyDescent="0.25">
      <c r="B41" s="11"/>
      <c r="C41" s="52" t="s">
        <v>17</v>
      </c>
      <c r="D41" s="52"/>
      <c r="E41" s="220">
        <f>SUM(E16:E38)</f>
        <v>5998267099</v>
      </c>
      <c r="F41" s="221"/>
      <c r="G41" s="220">
        <f>SUM(G16:G38)</f>
        <v>1681663543</v>
      </c>
      <c r="H41" s="221"/>
      <c r="I41" s="220">
        <f>SUM(I16:I38)</f>
        <v>122521365</v>
      </c>
      <c r="J41" s="221"/>
      <c r="K41" s="220">
        <f>SUM(K16:K38)</f>
        <v>4312172791</v>
      </c>
      <c r="L41" s="12"/>
    </row>
    <row r="42" spans="2:16" ht="7.5" customHeight="1" x14ac:dyDescent="0.25">
      <c r="B42" s="11"/>
      <c r="C42" s="35"/>
      <c r="D42" s="35"/>
      <c r="E42" s="35"/>
      <c r="F42" s="35"/>
      <c r="G42" s="35"/>
      <c r="H42" s="35"/>
      <c r="I42" s="35"/>
      <c r="J42" s="35"/>
      <c r="K42" s="35"/>
      <c r="L42" s="12"/>
    </row>
    <row r="43" spans="2:16" ht="13.5" customHeight="1" x14ac:dyDescent="0.25">
      <c r="B43" s="11"/>
      <c r="C43" s="30"/>
      <c r="D43" s="36"/>
      <c r="E43" s="36"/>
      <c r="F43" s="36"/>
      <c r="G43" s="36"/>
      <c r="H43" s="36"/>
      <c r="I43" s="36"/>
      <c r="J43" s="36"/>
      <c r="K43" s="36"/>
      <c r="L43" s="12"/>
      <c r="N43" s="82" t="s">
        <v>63</v>
      </c>
    </row>
    <row r="44" spans="2:16" ht="13.5" customHeight="1" x14ac:dyDescent="0.25">
      <c r="B44" s="11"/>
      <c r="C44" s="36" t="s">
        <v>55</v>
      </c>
      <c r="D44" s="36"/>
      <c r="E44" s="197">
        <f>P34</f>
        <v>0</v>
      </c>
      <c r="F44" s="197"/>
      <c r="G44" s="197">
        <f>P35</f>
        <v>21688</v>
      </c>
      <c r="H44" s="197"/>
      <c r="I44" s="197">
        <f>P36</f>
        <v>9521</v>
      </c>
      <c r="J44" s="197"/>
      <c r="K44" s="197">
        <f>P37</f>
        <v>101034</v>
      </c>
      <c r="L44" s="12"/>
      <c r="N44" s="247" t="s">
        <v>165</v>
      </c>
    </row>
    <row r="45" spans="2:16" ht="13.5" customHeight="1" x14ac:dyDescent="0.25">
      <c r="B45" s="11"/>
      <c r="C45" s="34"/>
      <c r="D45" s="34"/>
      <c r="E45" s="34"/>
      <c r="F45" s="34"/>
      <c r="G45" s="34"/>
      <c r="H45" s="34"/>
      <c r="I45" s="34"/>
      <c r="J45" s="34"/>
      <c r="K45" s="34"/>
      <c r="L45" s="12"/>
      <c r="N45" s="2" t="s">
        <v>64</v>
      </c>
    </row>
    <row r="46" spans="2:16" ht="13.5" customHeight="1" x14ac:dyDescent="0.25">
      <c r="B46" s="11"/>
      <c r="C46" s="34"/>
      <c r="D46" s="34"/>
      <c r="E46" s="34"/>
      <c r="F46" s="34"/>
      <c r="G46" s="34"/>
      <c r="H46" s="34"/>
      <c r="I46" s="34"/>
      <c r="J46" s="34"/>
      <c r="K46" s="34"/>
      <c r="L46" s="12"/>
    </row>
    <row r="47" spans="2:16" ht="13.5" customHeight="1" x14ac:dyDescent="0.25">
      <c r="B47" s="11"/>
      <c r="C47" s="4" t="s">
        <v>103</v>
      </c>
      <c r="D47" s="4"/>
      <c r="E47" s="57">
        <f>E44/E41*100</f>
        <v>0</v>
      </c>
      <c r="F47" s="57"/>
      <c r="G47" s="57">
        <f>G44/G41*100</f>
        <v>1.2896753390579986E-3</v>
      </c>
      <c r="H47" s="57"/>
      <c r="I47" s="57">
        <f>I44/I41*100</f>
        <v>7.7708895913786132E-3</v>
      </c>
      <c r="J47" s="57"/>
      <c r="K47" s="57">
        <f>K44/K41*100</f>
        <v>2.3429951650098431E-3</v>
      </c>
      <c r="L47" s="12"/>
    </row>
    <row r="48" spans="2:16" ht="13.5" customHeight="1" x14ac:dyDescent="0.25">
      <c r="B48" s="11"/>
      <c r="C48" s="4"/>
      <c r="D48" s="4"/>
      <c r="E48" s="4"/>
      <c r="F48" s="4"/>
      <c r="G48" s="4"/>
      <c r="H48" s="4"/>
      <c r="I48" s="4"/>
      <c r="J48" s="4"/>
      <c r="K48" s="4"/>
      <c r="L48" s="12"/>
    </row>
    <row r="49" spans="2:12" ht="13.5" customHeight="1" x14ac:dyDescent="0.25">
      <c r="B49" s="11"/>
      <c r="C49" s="4"/>
      <c r="D49" s="4"/>
      <c r="E49" s="4"/>
      <c r="F49" s="4"/>
      <c r="G49" s="4"/>
      <c r="H49" s="4"/>
      <c r="I49" s="4"/>
      <c r="J49" s="4"/>
      <c r="K49" s="4"/>
      <c r="L49" s="12"/>
    </row>
    <row r="50" spans="2:12" ht="13.5" customHeight="1" x14ac:dyDescent="0.25">
      <c r="B50" s="11"/>
      <c r="C50" s="4"/>
      <c r="D50" s="4"/>
      <c r="E50" s="4"/>
      <c r="F50" s="4"/>
      <c r="G50" s="4"/>
      <c r="H50" s="4"/>
      <c r="I50" s="4"/>
      <c r="J50" s="4"/>
      <c r="K50" s="4"/>
      <c r="L50" s="12"/>
    </row>
    <row r="51" spans="2:12" ht="9.75" customHeight="1" thickBot="1" x14ac:dyDescent="0.3">
      <c r="B51" s="14"/>
      <c r="C51" s="15"/>
      <c r="D51" s="15"/>
      <c r="E51" s="15"/>
      <c r="F51" s="15"/>
      <c r="G51" s="15"/>
      <c r="H51" s="15"/>
      <c r="I51" s="15"/>
      <c r="J51" s="15"/>
      <c r="K51" s="15"/>
      <c r="L51" s="17"/>
    </row>
    <row r="54" spans="2:12" x14ac:dyDescent="0.25">
      <c r="E54" s="92"/>
      <c r="F54" s="92"/>
      <c r="G54" s="92"/>
      <c r="H54" s="92"/>
      <c r="I54" s="92"/>
      <c r="J54" s="92"/>
      <c r="K54" s="92"/>
    </row>
    <row r="55" spans="2:12" x14ac:dyDescent="0.25">
      <c r="E55" s="92"/>
      <c r="G55" s="92"/>
    </row>
    <row r="57" spans="2:12" x14ac:dyDescent="0.25">
      <c r="E57" s="92"/>
    </row>
    <row r="58" spans="2:12" x14ac:dyDescent="0.25">
      <c r="E58" s="92"/>
    </row>
    <row r="60" spans="2:12" x14ac:dyDescent="0.25">
      <c r="E60" s="92"/>
    </row>
  </sheetData>
  <mergeCells count="3">
    <mergeCell ref="C9:K9"/>
    <mergeCell ref="C8:K8"/>
    <mergeCell ref="C7:K7"/>
  </mergeCells>
  <phoneticPr fontId="2" type="noConversion"/>
  <pageMargins left="0.75" right="0.75" top="1" bottom="1" header="0.5" footer="0.5"/>
  <pageSetup scale="82" orientation="portrait" r:id="rId1"/>
  <headerFooter alignWithMargins="0">
    <oddFooter>&amp;L&amp;1#&amp;"Calibri"&amp;14&amp;K000000Confidential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52"/>
    <pageSetUpPr fitToPage="1"/>
  </sheetPr>
  <dimension ref="B1:M52"/>
  <sheetViews>
    <sheetView zoomScale="90" zoomScaleNormal="90" zoomScaleSheetLayoutView="100" workbookViewId="0">
      <selection activeCell="C5" sqref="C5"/>
    </sheetView>
  </sheetViews>
  <sheetFormatPr defaultColWidth="9.1796875" defaultRowHeight="12.5" x14ac:dyDescent="0.25"/>
  <cols>
    <col min="1" max="1" width="3.81640625" style="96" customWidth="1"/>
    <col min="2" max="2" width="3" style="96" customWidth="1"/>
    <col min="3" max="3" width="27.453125" style="96" customWidth="1"/>
    <col min="4" max="4" width="15" style="96" customWidth="1"/>
    <col min="5" max="5" width="15.7265625" style="96" customWidth="1"/>
    <col min="6" max="6" width="19.54296875" style="96" bestFit="1" customWidth="1"/>
    <col min="7" max="7" width="24.26953125" style="96" customWidth="1"/>
    <col min="8" max="8" width="7.1796875" style="96" customWidth="1"/>
    <col min="9" max="9" width="19.54296875" style="96" bestFit="1" customWidth="1"/>
    <col min="10" max="10" width="6.453125" style="97" customWidth="1"/>
    <col min="11" max="11" width="2.81640625" style="96" customWidth="1"/>
    <col min="12" max="16384" width="9.1796875" style="96"/>
  </cols>
  <sheetData>
    <row r="1" spans="2:13" ht="13" thickBot="1" x14ac:dyDescent="0.3"/>
    <row r="2" spans="2:13" ht="15" customHeight="1" x14ac:dyDescent="0.25">
      <c r="B2" s="98"/>
      <c r="C2" s="99"/>
      <c r="D2" s="99"/>
      <c r="E2" s="99"/>
      <c r="F2" s="99"/>
      <c r="G2" s="99"/>
      <c r="H2" s="99"/>
      <c r="I2" s="99"/>
      <c r="J2" s="100"/>
      <c r="K2" s="101"/>
    </row>
    <row r="3" spans="2:13" ht="15" customHeight="1" x14ac:dyDescent="0.25">
      <c r="B3" s="102"/>
      <c r="C3" s="4" t="s">
        <v>53</v>
      </c>
      <c r="D3" s="103"/>
      <c r="E3" s="103"/>
      <c r="F3" s="103"/>
      <c r="G3" s="103"/>
      <c r="H3" s="103"/>
      <c r="I3" s="103"/>
      <c r="J3" s="104"/>
      <c r="K3" s="105"/>
    </row>
    <row r="4" spans="2:13" ht="15" customHeight="1" x14ac:dyDescent="0.25">
      <c r="B4" s="102"/>
      <c r="C4" s="103" t="s">
        <v>112</v>
      </c>
      <c r="D4" s="103"/>
      <c r="E4" s="103"/>
      <c r="F4" s="103"/>
      <c r="G4" s="103"/>
      <c r="H4" s="103"/>
      <c r="I4" s="103"/>
      <c r="J4" s="104"/>
      <c r="K4" s="105"/>
    </row>
    <row r="5" spans="2:13" ht="20.25" customHeight="1" x14ac:dyDescent="0.25">
      <c r="B5" s="102"/>
      <c r="C5" s="103"/>
      <c r="D5" s="103"/>
      <c r="E5" s="103"/>
      <c r="F5" s="103"/>
      <c r="G5" s="103"/>
      <c r="H5" s="103"/>
      <c r="I5" s="103"/>
      <c r="J5" s="104"/>
      <c r="K5" s="105"/>
    </row>
    <row r="6" spans="2:13" ht="20.25" customHeight="1" x14ac:dyDescent="0.25">
      <c r="B6" s="102"/>
      <c r="C6" s="103"/>
      <c r="D6" s="103"/>
      <c r="E6" s="103"/>
      <c r="F6" s="103"/>
      <c r="G6" s="103"/>
      <c r="H6" s="103"/>
      <c r="I6" s="103"/>
      <c r="J6" s="104"/>
      <c r="K6" s="105"/>
    </row>
    <row r="7" spans="2:13" ht="18.75" customHeight="1" x14ac:dyDescent="0.3">
      <c r="B7" s="102"/>
      <c r="C7" s="301" t="s">
        <v>111</v>
      </c>
      <c r="D7" s="301"/>
      <c r="E7" s="301"/>
      <c r="F7" s="301"/>
      <c r="G7" s="301"/>
      <c r="H7" s="301"/>
      <c r="I7" s="301"/>
      <c r="J7" s="301"/>
      <c r="K7" s="105"/>
    </row>
    <row r="8" spans="2:13" ht="18.75" customHeight="1" x14ac:dyDescent="0.3">
      <c r="B8" s="102"/>
      <c r="C8" s="302" t="str">
        <f>Summary!C8</f>
        <v>12-Month Period Beginning January 1, 2024</v>
      </c>
      <c r="D8" s="302"/>
      <c r="E8" s="302"/>
      <c r="F8" s="302"/>
      <c r="G8" s="302"/>
      <c r="H8" s="302"/>
      <c r="I8" s="302"/>
      <c r="J8" s="302"/>
      <c r="K8" s="105"/>
    </row>
    <row r="9" spans="2:13" ht="26.25" customHeight="1" x14ac:dyDescent="0.3">
      <c r="B9" s="102"/>
      <c r="C9" s="301"/>
      <c r="D9" s="301"/>
      <c r="E9" s="301"/>
      <c r="F9" s="301"/>
      <c r="G9" s="301"/>
      <c r="H9" s="301"/>
      <c r="I9" s="301"/>
      <c r="J9" s="301"/>
      <c r="K9" s="105"/>
    </row>
    <row r="10" spans="2:13" ht="15" customHeight="1" x14ac:dyDescent="0.25">
      <c r="B10" s="102"/>
      <c r="C10" s="104"/>
      <c r="D10" s="104"/>
      <c r="E10" s="104"/>
      <c r="F10" s="104"/>
      <c r="G10" s="104"/>
      <c r="H10" s="104"/>
      <c r="I10" s="104"/>
      <c r="J10" s="104"/>
      <c r="K10" s="105"/>
    </row>
    <row r="11" spans="2:13" ht="15" customHeight="1" x14ac:dyDescent="0.25">
      <c r="B11" s="102"/>
      <c r="C11" s="106" t="s">
        <v>0</v>
      </c>
      <c r="D11" s="107"/>
      <c r="E11" s="104"/>
      <c r="F11" s="108" t="s">
        <v>24</v>
      </c>
      <c r="G11" s="104"/>
      <c r="H11" s="104"/>
      <c r="I11" s="108" t="s">
        <v>24</v>
      </c>
      <c r="J11" s="107"/>
      <c r="K11" s="105"/>
    </row>
    <row r="12" spans="2:13" ht="15" customHeight="1" x14ac:dyDescent="0.25">
      <c r="B12" s="102"/>
      <c r="C12" s="107"/>
      <c r="D12" s="103"/>
      <c r="E12" s="104"/>
      <c r="F12" s="104" t="s">
        <v>106</v>
      </c>
      <c r="G12" s="303" t="s">
        <v>26</v>
      </c>
      <c r="H12" s="303"/>
      <c r="I12" s="104" t="s">
        <v>106</v>
      </c>
      <c r="J12" s="104"/>
      <c r="K12" s="105"/>
    </row>
    <row r="13" spans="2:13" ht="18" customHeight="1" x14ac:dyDescent="0.25">
      <c r="B13" s="102"/>
      <c r="C13" s="106"/>
      <c r="D13" s="103"/>
      <c r="E13" s="104"/>
      <c r="F13" s="104" t="s">
        <v>25</v>
      </c>
      <c r="G13" s="303" t="s">
        <v>27</v>
      </c>
      <c r="H13" s="303"/>
      <c r="I13" s="104" t="s">
        <v>110</v>
      </c>
      <c r="J13" s="104"/>
      <c r="K13" s="105"/>
    </row>
    <row r="14" spans="2:13" ht="7.5" customHeight="1" x14ac:dyDescent="0.25">
      <c r="B14" s="102"/>
      <c r="C14" s="109"/>
      <c r="D14" s="110"/>
      <c r="E14" s="111"/>
      <c r="F14" s="111"/>
      <c r="G14" s="111"/>
      <c r="H14" s="111"/>
      <c r="I14" s="111"/>
      <c r="J14" s="111"/>
      <c r="K14" s="105"/>
    </row>
    <row r="15" spans="2:13" ht="15" customHeight="1" x14ac:dyDescent="0.25">
      <c r="B15" s="102"/>
      <c r="C15" s="103"/>
      <c r="D15" s="103"/>
      <c r="E15" s="103"/>
      <c r="F15" s="103"/>
      <c r="G15" s="103"/>
      <c r="H15" s="103"/>
      <c r="I15" s="103"/>
      <c r="J15" s="104"/>
      <c r="K15" s="105"/>
    </row>
    <row r="16" spans="2:13" ht="37.5" x14ac:dyDescent="0.25">
      <c r="B16" s="102"/>
      <c r="C16" s="211"/>
      <c r="D16" s="211" t="s">
        <v>139</v>
      </c>
      <c r="E16" s="112"/>
      <c r="F16" s="245">
        <f>DCCR2!J34</f>
        <v>3044050.4931759997</v>
      </c>
      <c r="G16" s="242">
        <f>'DCR3'!E41</f>
        <v>5998267099</v>
      </c>
      <c r="H16" s="115" t="s">
        <v>18</v>
      </c>
      <c r="I16" s="112">
        <f>F16*100/G16</f>
        <v>5.0748832003221195E-2</v>
      </c>
      <c r="J16" s="104" t="s">
        <v>4</v>
      </c>
      <c r="K16" s="105"/>
      <c r="M16" s="194"/>
    </row>
    <row r="17" spans="2:13" ht="15" customHeight="1" x14ac:dyDescent="0.25">
      <c r="B17" s="102"/>
      <c r="C17" s="4"/>
      <c r="D17" s="4"/>
      <c r="E17" s="112"/>
      <c r="F17" s="245"/>
      <c r="G17" s="243"/>
      <c r="H17" s="115"/>
      <c r="I17" s="112"/>
      <c r="J17" s="104"/>
      <c r="K17" s="105"/>
    </row>
    <row r="18" spans="2:13" ht="15" customHeight="1" x14ac:dyDescent="0.25">
      <c r="B18" s="102"/>
      <c r="C18" s="4"/>
      <c r="D18" s="4" t="s">
        <v>2</v>
      </c>
      <c r="E18" s="112"/>
      <c r="F18" s="245">
        <f>DCCR2!J36</f>
        <v>192500.23757635162</v>
      </c>
      <c r="G18" s="242">
        <f>'DCR3'!G41</f>
        <v>1681663543</v>
      </c>
      <c r="H18" s="115" t="s">
        <v>18</v>
      </c>
      <c r="I18" s="112">
        <f>F18*100/G18</f>
        <v>1.1447012595215167E-2</v>
      </c>
      <c r="J18" s="104" t="s">
        <v>4</v>
      </c>
      <c r="K18" s="105"/>
      <c r="M18" s="194"/>
    </row>
    <row r="19" spans="2:13" ht="15" customHeight="1" x14ac:dyDescent="0.25">
      <c r="B19" s="102"/>
      <c r="C19" s="4"/>
      <c r="D19" s="4"/>
      <c r="E19" s="112"/>
      <c r="F19" s="245"/>
      <c r="G19" s="243"/>
      <c r="H19" s="115"/>
      <c r="I19" s="112"/>
      <c r="J19" s="104"/>
      <c r="K19" s="105"/>
    </row>
    <row r="20" spans="2:13" ht="15" customHeight="1" x14ac:dyDescent="0.25">
      <c r="B20" s="102"/>
      <c r="C20" s="13"/>
      <c r="D20" s="13" t="s">
        <v>58</v>
      </c>
      <c r="E20" s="112"/>
      <c r="F20" s="245">
        <f>DCCR2!J38</f>
        <v>333169.73805267329</v>
      </c>
      <c r="G20" s="242">
        <f>'DCR3'!I41</f>
        <v>122521365</v>
      </c>
      <c r="H20" s="115" t="s">
        <v>18</v>
      </c>
      <c r="I20" s="112">
        <f>F20*100/G20</f>
        <v>0.27192786992919421</v>
      </c>
      <c r="J20" s="104" t="s">
        <v>4</v>
      </c>
      <c r="K20" s="105"/>
      <c r="M20" s="194"/>
    </row>
    <row r="21" spans="2:13" ht="15" customHeight="1" x14ac:dyDescent="0.25">
      <c r="B21" s="102"/>
      <c r="C21" s="4"/>
      <c r="D21" s="4"/>
      <c r="E21" s="112"/>
      <c r="F21" s="245"/>
      <c r="G21" s="243"/>
      <c r="H21" s="115"/>
      <c r="I21" s="112"/>
      <c r="J21" s="104"/>
      <c r="K21" s="105"/>
    </row>
    <row r="22" spans="2:13" ht="37.5" x14ac:dyDescent="0.25">
      <c r="B22" s="102"/>
      <c r="C22" s="211"/>
      <c r="D22" s="211" t="s">
        <v>157</v>
      </c>
      <c r="E22" s="112"/>
      <c r="F22" s="245">
        <f>DCCR2!J40</f>
        <v>1130854.9762749393</v>
      </c>
      <c r="G22" s="242">
        <f>'DCR3'!K41</f>
        <v>4312172791</v>
      </c>
      <c r="H22" s="115" t="s">
        <v>18</v>
      </c>
      <c r="I22" s="112">
        <f>F22*100/G22</f>
        <v>2.622471387591804E-2</v>
      </c>
      <c r="J22" s="104" t="s">
        <v>4</v>
      </c>
      <c r="K22" s="105"/>
      <c r="M22" s="194"/>
    </row>
    <row r="23" spans="2:13" ht="15" customHeight="1" x14ac:dyDescent="0.25">
      <c r="B23" s="102"/>
      <c r="C23" s="103"/>
      <c r="D23" s="103"/>
      <c r="E23" s="103"/>
      <c r="F23" s="113"/>
      <c r="G23" s="103"/>
      <c r="H23" s="103"/>
      <c r="I23" s="103"/>
      <c r="J23" s="104"/>
      <c r="K23" s="105"/>
    </row>
    <row r="24" spans="2:13" ht="7.5" customHeight="1" x14ac:dyDescent="0.25">
      <c r="B24" s="102"/>
      <c r="C24" s="103"/>
      <c r="D24" s="103"/>
      <c r="E24" s="103"/>
      <c r="F24" s="113"/>
      <c r="G24" s="103"/>
      <c r="H24" s="103"/>
      <c r="I24" s="103"/>
      <c r="J24" s="104"/>
      <c r="K24" s="105"/>
    </row>
    <row r="25" spans="2:13" ht="22.5" customHeight="1" x14ac:dyDescent="0.25">
      <c r="B25" s="102"/>
      <c r="C25" s="107" t="s">
        <v>116</v>
      </c>
      <c r="D25" s="107"/>
      <c r="E25" s="107"/>
      <c r="F25" s="117">
        <f>SUM(F16:F24)</f>
        <v>4700575.4450799637</v>
      </c>
      <c r="G25" s="107"/>
      <c r="H25" s="107"/>
      <c r="I25" s="107"/>
      <c r="J25" s="108"/>
      <c r="K25" s="105"/>
    </row>
    <row r="26" spans="2:13" ht="15" customHeight="1" x14ac:dyDescent="0.25">
      <c r="B26" s="102"/>
      <c r="C26" s="107"/>
      <c r="D26" s="107"/>
      <c r="E26" s="107"/>
      <c r="F26" s="107"/>
      <c r="G26" s="107"/>
      <c r="H26" s="107"/>
      <c r="I26" s="107"/>
      <c r="J26" s="108"/>
      <c r="K26" s="105"/>
    </row>
    <row r="27" spans="2:13" ht="18.75" customHeight="1" x14ac:dyDescent="0.25">
      <c r="B27" s="102"/>
      <c r="C27" s="107"/>
      <c r="D27" s="107"/>
      <c r="E27" s="107"/>
      <c r="F27" s="107"/>
      <c r="G27" s="107"/>
      <c r="H27" s="107"/>
      <c r="I27" s="107"/>
      <c r="J27" s="108"/>
      <c r="K27" s="105"/>
    </row>
    <row r="28" spans="2:13" ht="17.25" customHeight="1" x14ac:dyDescent="0.25">
      <c r="B28" s="102"/>
      <c r="C28" s="107"/>
      <c r="D28" s="107"/>
      <c r="E28" s="107"/>
      <c r="F28" s="107"/>
      <c r="G28" s="107"/>
      <c r="H28" s="107"/>
      <c r="I28" s="107"/>
      <c r="J28" s="108"/>
      <c r="K28" s="105"/>
    </row>
    <row r="29" spans="2:13" ht="15" customHeight="1" x14ac:dyDescent="0.25">
      <c r="B29" s="102"/>
      <c r="C29" s="107"/>
      <c r="D29" s="107"/>
      <c r="E29" s="107"/>
      <c r="F29" s="107"/>
      <c r="G29" s="107"/>
      <c r="H29" s="107"/>
      <c r="I29" s="107"/>
      <c r="J29" s="108"/>
      <c r="K29" s="105"/>
    </row>
    <row r="30" spans="2:13" ht="15" customHeight="1" x14ac:dyDescent="0.25">
      <c r="B30" s="102"/>
      <c r="C30" s="107"/>
      <c r="D30" s="107"/>
      <c r="E30" s="107"/>
      <c r="F30" s="107"/>
      <c r="G30" s="107"/>
      <c r="H30" s="107"/>
      <c r="I30" s="107"/>
      <c r="J30" s="108"/>
      <c r="K30" s="105"/>
    </row>
    <row r="31" spans="2:13" ht="15" customHeight="1" x14ac:dyDescent="0.25">
      <c r="B31" s="102"/>
      <c r="C31" s="107"/>
      <c r="D31" s="107"/>
      <c r="E31" s="107"/>
      <c r="F31" s="107"/>
      <c r="G31" s="107"/>
      <c r="H31" s="107"/>
      <c r="I31" s="107"/>
      <c r="J31" s="108"/>
      <c r="K31" s="105"/>
    </row>
    <row r="32" spans="2:13" ht="15" customHeight="1" x14ac:dyDescent="0.25">
      <c r="B32" s="102"/>
      <c r="C32" s="299" t="s">
        <v>176</v>
      </c>
      <c r="D32" s="300"/>
      <c r="E32" s="300"/>
      <c r="F32" s="300"/>
      <c r="G32" s="300"/>
      <c r="H32" s="300"/>
      <c r="I32" s="300"/>
      <c r="J32" s="300"/>
      <c r="K32" s="105"/>
    </row>
    <row r="33" spans="2:11" ht="12.75" customHeight="1" x14ac:dyDescent="0.25">
      <c r="B33" s="102"/>
      <c r="C33" s="300"/>
      <c r="D33" s="300"/>
      <c r="E33" s="300"/>
      <c r="F33" s="300"/>
      <c r="G33" s="300"/>
      <c r="H33" s="300"/>
      <c r="I33" s="300"/>
      <c r="J33" s="300"/>
      <c r="K33" s="105"/>
    </row>
    <row r="34" spans="2:11" ht="12.75" customHeight="1" x14ac:dyDescent="0.25">
      <c r="B34" s="102"/>
      <c r="C34" s="300"/>
      <c r="D34" s="300"/>
      <c r="E34" s="300"/>
      <c r="F34" s="300"/>
      <c r="G34" s="300"/>
      <c r="H34" s="300"/>
      <c r="I34" s="300"/>
      <c r="J34" s="300"/>
      <c r="K34" s="105"/>
    </row>
    <row r="35" spans="2:11" ht="15" customHeight="1" x14ac:dyDescent="0.25">
      <c r="B35" s="102"/>
      <c r="C35" s="300"/>
      <c r="D35" s="300"/>
      <c r="E35" s="300"/>
      <c r="F35" s="300"/>
      <c r="G35" s="300"/>
      <c r="H35" s="300"/>
      <c r="I35" s="300"/>
      <c r="J35" s="300"/>
      <c r="K35" s="105"/>
    </row>
    <row r="36" spans="2:11" ht="15" customHeight="1" x14ac:dyDescent="0.25">
      <c r="B36" s="102"/>
      <c r="C36" s="300"/>
      <c r="D36" s="300"/>
      <c r="E36" s="300"/>
      <c r="F36" s="300"/>
      <c r="G36" s="300"/>
      <c r="H36" s="300"/>
      <c r="I36" s="300"/>
      <c r="J36" s="300"/>
      <c r="K36" s="105"/>
    </row>
    <row r="37" spans="2:11" ht="15" customHeight="1" x14ac:dyDescent="0.25">
      <c r="B37" s="102"/>
      <c r="C37" s="300"/>
      <c r="D37" s="300"/>
      <c r="E37" s="300"/>
      <c r="F37" s="300"/>
      <c r="G37" s="300"/>
      <c r="H37" s="300"/>
      <c r="I37" s="300"/>
      <c r="J37" s="300"/>
      <c r="K37" s="105"/>
    </row>
    <row r="38" spans="2:11" ht="15" customHeight="1" x14ac:dyDescent="0.25">
      <c r="B38" s="102"/>
      <c r="C38" s="300"/>
      <c r="D38" s="300"/>
      <c r="E38" s="300"/>
      <c r="F38" s="300"/>
      <c r="G38" s="300"/>
      <c r="H38" s="300"/>
      <c r="I38" s="300"/>
      <c r="J38" s="300"/>
      <c r="K38" s="105"/>
    </row>
    <row r="39" spans="2:11" ht="15" customHeight="1" x14ac:dyDescent="0.25">
      <c r="B39" s="102"/>
      <c r="C39" s="118"/>
      <c r="D39" s="118"/>
      <c r="E39" s="118"/>
      <c r="F39" s="118"/>
      <c r="G39" s="118"/>
      <c r="H39" s="118"/>
      <c r="I39" s="118"/>
      <c r="J39" s="118"/>
      <c r="K39" s="105"/>
    </row>
    <row r="40" spans="2:11" ht="15" customHeight="1" x14ac:dyDescent="0.25">
      <c r="B40" s="102"/>
      <c r="C40" s="118"/>
      <c r="D40" s="118"/>
      <c r="E40" s="118"/>
      <c r="F40" s="118"/>
      <c r="G40" s="118"/>
      <c r="H40" s="118"/>
      <c r="I40" s="118"/>
      <c r="J40" s="118"/>
      <c r="K40" s="105"/>
    </row>
    <row r="41" spans="2:11" ht="15" customHeight="1" x14ac:dyDescent="0.25">
      <c r="B41" s="102"/>
      <c r="C41" s="118"/>
      <c r="D41" s="118"/>
      <c r="E41" s="118"/>
      <c r="F41" s="118"/>
      <c r="G41" s="118"/>
      <c r="H41" s="118"/>
      <c r="I41" s="118"/>
      <c r="J41" s="118"/>
      <c r="K41" s="105"/>
    </row>
    <row r="42" spans="2:11" ht="15" customHeight="1" x14ac:dyDescent="0.25">
      <c r="B42" s="102"/>
      <c r="C42" s="118"/>
      <c r="D42" s="118"/>
      <c r="E42" s="118"/>
      <c r="F42" s="118"/>
      <c r="G42" s="118"/>
      <c r="H42" s="118"/>
      <c r="I42" s="118"/>
      <c r="J42" s="118"/>
      <c r="K42" s="105"/>
    </row>
    <row r="43" spans="2:11" ht="15" customHeight="1" x14ac:dyDescent="0.25">
      <c r="B43" s="102"/>
      <c r="C43" s="118"/>
      <c r="D43" s="118"/>
      <c r="E43" s="118"/>
      <c r="F43" s="118"/>
      <c r="G43" s="118"/>
      <c r="H43" s="118"/>
      <c r="I43" s="118"/>
      <c r="J43" s="118"/>
      <c r="K43" s="105"/>
    </row>
    <row r="44" spans="2:11" ht="15" customHeight="1" x14ac:dyDescent="0.25">
      <c r="B44" s="102"/>
      <c r="C44" s="118"/>
      <c r="D44" s="118"/>
      <c r="E44" s="118"/>
      <c r="F44" s="118"/>
      <c r="G44" s="118"/>
      <c r="H44" s="118"/>
      <c r="I44" s="118"/>
      <c r="J44" s="118"/>
      <c r="K44" s="105"/>
    </row>
    <row r="45" spans="2:11" ht="15" customHeight="1" x14ac:dyDescent="0.25">
      <c r="B45" s="102"/>
      <c r="C45" s="118"/>
      <c r="D45" s="118"/>
      <c r="E45" s="118"/>
      <c r="F45" s="118"/>
      <c r="G45" s="118"/>
      <c r="H45" s="118"/>
      <c r="I45" s="118"/>
      <c r="J45" s="118"/>
      <c r="K45" s="105"/>
    </row>
    <row r="46" spans="2:11" ht="15" customHeight="1" x14ac:dyDescent="0.25">
      <c r="B46" s="102"/>
      <c r="C46" s="103"/>
      <c r="D46" s="103"/>
      <c r="E46" s="103"/>
      <c r="F46" s="103"/>
      <c r="G46" s="103"/>
      <c r="H46" s="103"/>
      <c r="I46" s="103"/>
      <c r="J46" s="104"/>
      <c r="K46" s="105"/>
    </row>
    <row r="47" spans="2:11" ht="15" customHeight="1" x14ac:dyDescent="0.25">
      <c r="B47" s="102"/>
      <c r="C47" s="103"/>
      <c r="D47" s="103"/>
      <c r="E47" s="103"/>
      <c r="F47" s="103"/>
      <c r="G47" s="103"/>
      <c r="H47" s="103"/>
      <c r="I47" s="103"/>
      <c r="J47" s="104"/>
      <c r="K47" s="105"/>
    </row>
    <row r="48" spans="2:11" ht="15" customHeight="1" x14ac:dyDescent="0.25">
      <c r="B48" s="102"/>
      <c r="C48" s="103"/>
      <c r="D48" s="103"/>
      <c r="E48" s="103"/>
      <c r="F48" s="103"/>
      <c r="G48" s="103"/>
      <c r="H48" s="103"/>
      <c r="I48" s="103"/>
      <c r="J48" s="104"/>
      <c r="K48" s="105"/>
    </row>
    <row r="49" spans="2:11" ht="15" customHeight="1" x14ac:dyDescent="0.25">
      <c r="B49" s="102"/>
      <c r="C49" s="103"/>
      <c r="D49" s="103"/>
      <c r="E49" s="103"/>
      <c r="F49" s="103"/>
      <c r="G49" s="103"/>
      <c r="H49" s="103"/>
      <c r="I49" s="103"/>
      <c r="J49" s="104"/>
      <c r="K49" s="105"/>
    </row>
    <row r="50" spans="2:11" ht="15" customHeight="1" x14ac:dyDescent="0.25">
      <c r="B50" s="102"/>
      <c r="C50" s="103"/>
      <c r="D50" s="103"/>
      <c r="E50" s="103"/>
      <c r="F50" s="103"/>
      <c r="G50" s="103"/>
      <c r="H50" s="103"/>
      <c r="I50" s="103"/>
      <c r="J50" s="104"/>
      <c r="K50" s="105"/>
    </row>
    <row r="51" spans="2:11" ht="15" customHeight="1" x14ac:dyDescent="0.25">
      <c r="B51" s="102"/>
      <c r="C51" s="103"/>
      <c r="D51" s="103"/>
      <c r="E51" s="103"/>
      <c r="F51" s="103"/>
      <c r="G51" s="103"/>
      <c r="H51" s="103"/>
      <c r="I51" s="103"/>
      <c r="J51" s="104"/>
      <c r="K51" s="105"/>
    </row>
    <row r="52" spans="2:11" ht="9.75" customHeight="1" thickBot="1" x14ac:dyDescent="0.3">
      <c r="B52" s="119"/>
      <c r="C52" s="120"/>
      <c r="D52" s="120"/>
      <c r="E52" s="120"/>
      <c r="F52" s="120"/>
      <c r="G52" s="120"/>
      <c r="H52" s="120"/>
      <c r="I52" s="120"/>
      <c r="J52" s="121"/>
      <c r="K52" s="122"/>
    </row>
  </sheetData>
  <mergeCells count="6">
    <mergeCell ref="C32:J38"/>
    <mergeCell ref="C7:J7"/>
    <mergeCell ref="C8:J8"/>
    <mergeCell ref="C9:J9"/>
    <mergeCell ref="G12:H12"/>
    <mergeCell ref="G13:H13"/>
  </mergeCells>
  <pageMargins left="0.75" right="0.75" top="1" bottom="1" header="0.5" footer="0.5"/>
  <pageSetup scale="67" orientation="portrait" r:id="rId1"/>
  <headerFooter alignWithMargins="0">
    <oddFooter>&amp;L&amp;1#&amp;"Calibri"&amp;14&amp;K000000Confidential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52"/>
    <pageSetUpPr fitToPage="1"/>
  </sheetPr>
  <dimension ref="B1:AC45"/>
  <sheetViews>
    <sheetView tabSelected="1" topLeftCell="G15" zoomScale="70" zoomScaleNormal="70" zoomScaleSheetLayoutView="100" workbookViewId="0">
      <selection activeCell="N21" sqref="N21:O21"/>
    </sheetView>
  </sheetViews>
  <sheetFormatPr defaultColWidth="9.1796875" defaultRowHeight="12.5" x14ac:dyDescent="0.25"/>
  <cols>
    <col min="1" max="1" width="3.81640625" style="96" customWidth="1"/>
    <col min="2" max="2" width="3" style="96" customWidth="1"/>
    <col min="3" max="3" width="11.81640625" style="96" customWidth="1"/>
    <col min="4" max="4" width="7.453125" style="96" customWidth="1"/>
    <col min="5" max="5" width="12.1796875" style="96" customWidth="1"/>
    <col min="6" max="6" width="8" style="96" customWidth="1"/>
    <col min="7" max="7" width="9.1796875" style="96"/>
    <col min="8" max="8" width="35.7265625" style="96" customWidth="1"/>
    <col min="9" max="9" width="5.81640625" style="96" customWidth="1"/>
    <col min="10" max="10" width="21" style="97" customWidth="1"/>
    <col min="11" max="11" width="2.81640625" style="96" customWidth="1"/>
    <col min="12" max="12" width="9.1796875" style="96"/>
    <col min="13" max="13" width="11.26953125" style="96" customWidth="1"/>
    <col min="14" max="14" width="27" style="96" bestFit="1" customWidth="1"/>
    <col min="15" max="16" width="12.7265625" style="96" customWidth="1"/>
    <col min="17" max="17" width="4.1796875" style="96" customWidth="1"/>
    <col min="18" max="18" width="3.453125" style="96" customWidth="1"/>
    <col min="19" max="19" width="5.54296875" style="96" customWidth="1"/>
    <col min="20" max="20" width="9.1796875" style="96"/>
    <col min="21" max="21" width="12.26953125" style="96" customWidth="1"/>
    <col min="22" max="22" width="11.453125" style="96" customWidth="1"/>
    <col min="23" max="23" width="11.54296875" style="96" customWidth="1"/>
    <col min="24" max="24" width="10.453125" style="96" bestFit="1" customWidth="1"/>
    <col min="25" max="16384" width="9.1796875" style="96"/>
  </cols>
  <sheetData>
    <row r="1" spans="2:18" ht="13" thickBot="1" x14ac:dyDescent="0.3"/>
    <row r="2" spans="2:18" ht="15" customHeight="1" x14ac:dyDescent="0.25">
      <c r="B2" s="98"/>
      <c r="C2" s="99"/>
      <c r="D2" s="99"/>
      <c r="E2" s="99"/>
      <c r="F2" s="99"/>
      <c r="G2" s="99"/>
      <c r="H2" s="99"/>
      <c r="I2" s="99"/>
      <c r="J2" s="100"/>
      <c r="K2" s="101"/>
    </row>
    <row r="3" spans="2:18" ht="15" customHeight="1" x14ac:dyDescent="0.25">
      <c r="B3" s="102"/>
      <c r="C3" s="4" t="s">
        <v>53</v>
      </c>
      <c r="D3" s="103"/>
      <c r="E3" s="103"/>
      <c r="F3" s="103"/>
      <c r="G3" s="103"/>
      <c r="H3" s="103"/>
      <c r="I3" s="103"/>
      <c r="J3" s="104"/>
      <c r="K3" s="105"/>
    </row>
    <row r="4" spans="2:18" ht="15" customHeight="1" x14ac:dyDescent="0.25">
      <c r="B4" s="102"/>
      <c r="C4" s="103" t="str">
        <f>DCCR1!C4</f>
        <v>DCCR Summary</v>
      </c>
      <c r="D4" s="103"/>
      <c r="E4" s="103"/>
      <c r="F4" s="103"/>
      <c r="G4" s="103"/>
      <c r="H4" s="103"/>
      <c r="I4" s="103"/>
      <c r="J4" s="104"/>
      <c r="K4" s="105"/>
    </row>
    <row r="5" spans="2:18" ht="9" customHeight="1" x14ac:dyDescent="0.25">
      <c r="B5" s="102"/>
      <c r="C5" s="103"/>
      <c r="D5" s="103"/>
      <c r="E5" s="103"/>
      <c r="F5" s="103"/>
      <c r="G5" s="103"/>
      <c r="H5" s="103"/>
      <c r="I5" s="103"/>
      <c r="J5" s="104"/>
      <c r="K5" s="105"/>
    </row>
    <row r="6" spans="2:18" ht="9" customHeight="1" x14ac:dyDescent="0.25">
      <c r="B6" s="102"/>
      <c r="C6" s="103"/>
      <c r="D6" s="103"/>
      <c r="E6" s="103"/>
      <c r="F6" s="103"/>
      <c r="G6" s="103"/>
      <c r="H6" s="103"/>
      <c r="I6" s="103"/>
      <c r="J6" s="104"/>
      <c r="K6" s="105"/>
    </row>
    <row r="7" spans="2:18" ht="18.75" customHeight="1" x14ac:dyDescent="0.3">
      <c r="B7" s="102"/>
      <c r="C7" s="301" t="s">
        <v>65</v>
      </c>
      <c r="D7" s="301"/>
      <c r="E7" s="301"/>
      <c r="F7" s="301"/>
      <c r="G7" s="301"/>
      <c r="H7" s="301"/>
      <c r="I7" s="301"/>
      <c r="J7" s="301"/>
      <c r="K7" s="105"/>
    </row>
    <row r="8" spans="2:18" ht="18.75" customHeight="1" x14ac:dyDescent="0.3">
      <c r="B8" s="102"/>
      <c r="C8" s="302" t="str">
        <f>Summary!C8</f>
        <v>12-Month Period Beginning January 1, 2024</v>
      </c>
      <c r="D8" s="302"/>
      <c r="E8" s="302"/>
      <c r="F8" s="302"/>
      <c r="G8" s="302"/>
      <c r="H8" s="302"/>
      <c r="I8" s="302"/>
      <c r="J8" s="302"/>
      <c r="K8" s="105"/>
    </row>
    <row r="9" spans="2:18" ht="26.25" customHeight="1" x14ac:dyDescent="0.25">
      <c r="B9" s="102"/>
      <c r="C9" s="107"/>
      <c r="D9" s="107"/>
      <c r="E9" s="107"/>
      <c r="F9" s="107"/>
      <c r="G9" s="107"/>
      <c r="H9" s="107"/>
      <c r="I9" s="107"/>
      <c r="J9" s="108"/>
      <c r="K9" s="105"/>
    </row>
    <row r="10" spans="2:18" ht="15" customHeight="1" x14ac:dyDescent="0.25">
      <c r="B10" s="102"/>
      <c r="C10" s="104"/>
      <c r="D10" s="104"/>
      <c r="E10" s="104"/>
      <c r="F10" s="104"/>
      <c r="G10" s="104"/>
      <c r="H10" s="104"/>
      <c r="I10" s="104"/>
      <c r="J10" s="104"/>
      <c r="K10" s="105"/>
    </row>
    <row r="11" spans="2:18" ht="15" customHeight="1" x14ac:dyDescent="0.25">
      <c r="B11" s="102"/>
      <c r="C11" s="123" t="s">
        <v>66</v>
      </c>
      <c r="D11" s="107"/>
      <c r="E11" s="104"/>
      <c r="F11" s="108"/>
      <c r="G11" s="104"/>
      <c r="H11" s="104"/>
      <c r="I11" s="108"/>
      <c r="J11" s="107"/>
      <c r="K11" s="105"/>
    </row>
    <row r="12" spans="2:18" ht="8.25" customHeight="1" x14ac:dyDescent="0.25">
      <c r="B12" s="102"/>
      <c r="C12" s="107"/>
      <c r="D12" s="103"/>
      <c r="E12" s="104"/>
      <c r="F12" s="104"/>
      <c r="G12" s="303"/>
      <c r="H12" s="303"/>
      <c r="I12" s="104"/>
      <c r="J12" s="104"/>
      <c r="K12" s="105"/>
    </row>
    <row r="13" spans="2:18" s="127" customFormat="1" ht="29.25" customHeight="1" x14ac:dyDescent="0.25">
      <c r="B13" s="124"/>
      <c r="C13" s="106"/>
      <c r="D13" s="305" t="s">
        <v>67</v>
      </c>
      <c r="E13" s="306"/>
      <c r="F13" s="306"/>
      <c r="G13" s="306"/>
      <c r="H13" s="306"/>
      <c r="I13" s="125"/>
      <c r="J13" s="125"/>
      <c r="K13" s="126"/>
      <c r="N13" s="127" t="s">
        <v>60</v>
      </c>
      <c r="O13" s="96"/>
    </row>
    <row r="14" spans="2:18" ht="15" customHeight="1" x14ac:dyDescent="0.25">
      <c r="B14" s="102"/>
      <c r="C14" s="106"/>
      <c r="D14" s="107"/>
      <c r="E14" s="103" t="s">
        <v>68</v>
      </c>
      <c r="F14" s="104" t="s">
        <v>69</v>
      </c>
      <c r="G14" s="128" t="s">
        <v>70</v>
      </c>
      <c r="H14" s="104"/>
      <c r="I14" s="104" t="s">
        <v>69</v>
      </c>
      <c r="J14" s="129">
        <f>J23</f>
        <v>1516996.1986153845</v>
      </c>
      <c r="K14" s="105"/>
      <c r="N14" s="268" t="s">
        <v>169</v>
      </c>
    </row>
    <row r="15" spans="2:18" ht="15" customHeight="1" x14ac:dyDescent="0.25">
      <c r="B15" s="102"/>
      <c r="C15" s="103"/>
      <c r="D15" s="107"/>
      <c r="E15" s="103" t="s">
        <v>71</v>
      </c>
      <c r="F15" s="104" t="s">
        <v>69</v>
      </c>
      <c r="G15" s="128" t="s">
        <v>72</v>
      </c>
      <c r="H15" s="103"/>
      <c r="I15" s="104" t="s">
        <v>69</v>
      </c>
      <c r="J15" s="130">
        <v>7.404340320355178E-2</v>
      </c>
      <c r="K15" s="105"/>
      <c r="N15" s="168"/>
      <c r="O15" s="168"/>
      <c r="R15" s="193"/>
    </row>
    <row r="16" spans="2:18" ht="15" customHeight="1" x14ac:dyDescent="0.25">
      <c r="B16" s="102"/>
      <c r="C16" s="103"/>
      <c r="D16" s="107"/>
      <c r="E16" s="103" t="s">
        <v>73</v>
      </c>
      <c r="F16" s="115" t="s">
        <v>69</v>
      </c>
      <c r="G16" s="131" t="s">
        <v>74</v>
      </c>
      <c r="H16" s="114"/>
      <c r="I16" s="115" t="s">
        <v>69</v>
      </c>
      <c r="J16" s="130">
        <v>2.1347133087109942E-2</v>
      </c>
      <c r="K16" s="105"/>
      <c r="N16" s="168"/>
      <c r="O16" s="214" t="s">
        <v>170</v>
      </c>
      <c r="R16" s="193"/>
    </row>
    <row r="17" spans="2:29" ht="15" customHeight="1" x14ac:dyDescent="0.25">
      <c r="B17" s="102"/>
      <c r="C17" s="103"/>
      <c r="D17" s="107"/>
      <c r="E17" s="103" t="s">
        <v>75</v>
      </c>
      <c r="F17" s="115" t="s">
        <v>69</v>
      </c>
      <c r="G17" s="131" t="s">
        <v>76</v>
      </c>
      <c r="H17" s="103"/>
      <c r="I17" s="115" t="s">
        <v>69</v>
      </c>
      <c r="J17" s="266">
        <v>0.2495</v>
      </c>
      <c r="K17" s="105"/>
      <c r="N17" s="168"/>
      <c r="O17" s="214" t="s">
        <v>171</v>
      </c>
    </row>
    <row r="18" spans="2:29" ht="15" customHeight="1" x14ac:dyDescent="0.25">
      <c r="B18" s="102"/>
      <c r="C18" s="103"/>
      <c r="D18" s="107"/>
      <c r="E18" s="103" t="s">
        <v>77</v>
      </c>
      <c r="F18" s="115" t="s">
        <v>69</v>
      </c>
      <c r="G18" s="131" t="s">
        <v>95</v>
      </c>
      <c r="H18" s="114"/>
      <c r="I18" s="115"/>
      <c r="J18" s="104"/>
      <c r="K18" s="105"/>
      <c r="O18" s="168"/>
      <c r="U18" s="252"/>
      <c r="V18" s="252"/>
      <c r="W18" s="252"/>
      <c r="X18" s="252"/>
    </row>
    <row r="19" spans="2:29" ht="21.75" customHeight="1" x14ac:dyDescent="0.25">
      <c r="B19" s="102"/>
      <c r="C19" s="103"/>
      <c r="D19" s="103"/>
      <c r="E19" s="112"/>
      <c r="F19" s="132"/>
      <c r="G19" s="103"/>
      <c r="H19" s="115"/>
      <c r="I19" s="112"/>
      <c r="J19" s="104"/>
      <c r="K19" s="105"/>
      <c r="U19" s="210"/>
      <c r="V19" s="177"/>
      <c r="W19" s="177"/>
      <c r="X19" s="177"/>
      <c r="Y19" s="252"/>
    </row>
    <row r="20" spans="2:29" ht="21.75" customHeight="1" x14ac:dyDescent="0.25">
      <c r="B20" s="102"/>
      <c r="C20" s="133"/>
      <c r="D20" s="133"/>
      <c r="E20" s="134"/>
      <c r="F20" s="117"/>
      <c r="G20" s="135"/>
      <c r="H20" s="136"/>
      <c r="I20" s="134"/>
      <c r="J20" s="137"/>
      <c r="K20" s="105"/>
    </row>
    <row r="21" spans="2:29" ht="15" customHeight="1" x14ac:dyDescent="0.25">
      <c r="B21" s="102"/>
      <c r="C21" s="123" t="s">
        <v>78</v>
      </c>
      <c r="D21" s="103"/>
      <c r="E21" s="112"/>
      <c r="F21" s="132"/>
      <c r="G21" s="103"/>
      <c r="H21" s="115"/>
      <c r="I21" s="112"/>
      <c r="J21" s="104"/>
      <c r="K21" s="105"/>
      <c r="N21" s="307"/>
      <c r="O21" s="307"/>
      <c r="P21" s="307"/>
      <c r="Q21" s="307"/>
      <c r="R21" s="97"/>
      <c r="U21" s="282" t="s">
        <v>174</v>
      </c>
      <c r="W21" s="96" t="s">
        <v>134</v>
      </c>
    </row>
    <row r="22" spans="2:29" ht="15" customHeight="1" x14ac:dyDescent="0.25">
      <c r="B22" s="102"/>
      <c r="C22" s="103"/>
      <c r="D22" s="103"/>
      <c r="E22" s="112"/>
      <c r="F22" s="132"/>
      <c r="G22" s="114"/>
      <c r="H22" s="115"/>
      <c r="I22" s="112"/>
      <c r="J22" s="104"/>
      <c r="K22" s="105"/>
      <c r="N22" s="97"/>
      <c r="O22" s="97"/>
      <c r="P22" s="97"/>
      <c r="Q22" s="97"/>
      <c r="R22" s="97"/>
      <c r="U22" s="97" t="s">
        <v>79</v>
      </c>
      <c r="V22" s="97" t="s">
        <v>80</v>
      </c>
      <c r="W22" s="206" t="s">
        <v>79</v>
      </c>
      <c r="X22" s="206" t="s">
        <v>2</v>
      </c>
    </row>
    <row r="23" spans="2:29" ht="18.75" customHeight="1" x14ac:dyDescent="0.25">
      <c r="B23" s="102"/>
      <c r="C23" s="103"/>
      <c r="D23" s="103"/>
      <c r="E23" s="103" t="s">
        <v>68</v>
      </c>
      <c r="F23" s="132"/>
      <c r="G23" s="103"/>
      <c r="H23" s="103"/>
      <c r="I23" s="104" t="s">
        <v>69</v>
      </c>
      <c r="J23" s="138">
        <f>U23+V23+W23+X23</f>
        <v>1516996.1986153845</v>
      </c>
      <c r="K23" s="105"/>
      <c r="M23" s="97"/>
      <c r="N23" s="277"/>
      <c r="O23" s="167"/>
      <c r="P23" s="97"/>
      <c r="Q23" s="97"/>
      <c r="R23" s="167"/>
      <c r="T23" s="97" t="s">
        <v>68</v>
      </c>
      <c r="U23" s="270">
        <f>SUM(DCCR3!Q13:Q21)</f>
        <v>340035.89999999985</v>
      </c>
      <c r="V23" s="270">
        <f>SUM(DCCR3!R13:R21)</f>
        <v>-7345.546153846255</v>
      </c>
      <c r="W23" s="271">
        <f>SUM(DCCR3!S13:S21)</f>
        <v>995573.96</v>
      </c>
      <c r="X23" s="271">
        <f>SUM(DCCR3!T13:T21)</f>
        <v>188731.88476923079</v>
      </c>
      <c r="Y23" s="218" t="s">
        <v>145</v>
      </c>
      <c r="Z23" s="219"/>
      <c r="AA23" s="219"/>
      <c r="AB23" s="219"/>
      <c r="AC23" s="219"/>
    </row>
    <row r="24" spans="2:29" ht="18.75" customHeight="1" x14ac:dyDescent="0.25">
      <c r="B24" s="102"/>
      <c r="C24" s="103"/>
      <c r="D24" s="103"/>
      <c r="E24" s="103" t="s">
        <v>81</v>
      </c>
      <c r="F24" s="132"/>
      <c r="G24" s="103"/>
      <c r="H24" s="103"/>
      <c r="I24" s="104" t="s">
        <v>69</v>
      </c>
      <c r="J24" s="246">
        <f>ROUND((J15+(J15-J16)*(J17/(1-J17))),4)</f>
        <v>9.1600000000000001E-2</v>
      </c>
      <c r="K24" s="105"/>
      <c r="L24" s="276"/>
      <c r="M24" s="278"/>
      <c r="N24" s="248" t="s">
        <v>151</v>
      </c>
      <c r="O24" s="167"/>
      <c r="P24" s="97"/>
      <c r="Q24" s="97"/>
      <c r="R24" s="168"/>
    </row>
    <row r="25" spans="2:29" ht="18.75" customHeight="1" x14ac:dyDescent="0.25">
      <c r="B25" s="102"/>
      <c r="C25" s="103"/>
      <c r="D25" s="103"/>
      <c r="E25" s="145" t="s">
        <v>119</v>
      </c>
      <c r="F25" s="145"/>
      <c r="G25" s="145"/>
      <c r="H25" s="145"/>
      <c r="I25" s="104" t="s">
        <v>69</v>
      </c>
      <c r="J25" s="138">
        <f>J23*J24</f>
        <v>138956.85179316922</v>
      </c>
      <c r="K25" s="105"/>
      <c r="M25" s="284"/>
      <c r="N25" s="309"/>
      <c r="O25" s="310"/>
      <c r="P25" s="97"/>
      <c r="Q25" s="97"/>
      <c r="R25" s="168"/>
      <c r="T25" s="97" t="s">
        <v>82</v>
      </c>
      <c r="U25" s="270">
        <f>U23*$J$24</f>
        <v>31147.288439999986</v>
      </c>
      <c r="V25" s="270">
        <f>V23*$J$24</f>
        <v>-672.85202769231694</v>
      </c>
      <c r="W25" s="271">
        <f>W23*$J$24</f>
        <v>91194.574735999995</v>
      </c>
      <c r="X25" s="271">
        <f>X23*$J$24</f>
        <v>17287.840644861539</v>
      </c>
    </row>
    <row r="26" spans="2:29" ht="18.75" customHeight="1" x14ac:dyDescent="0.25">
      <c r="B26" s="102"/>
      <c r="C26" s="103"/>
      <c r="D26" s="103"/>
      <c r="E26" s="103" t="s">
        <v>77</v>
      </c>
      <c r="F26" s="132"/>
      <c r="G26" s="103"/>
      <c r="H26" s="103"/>
      <c r="I26" s="104" t="s">
        <v>69</v>
      </c>
      <c r="J26" s="138">
        <f>DCCR3!J49</f>
        <v>4561618.5932867955</v>
      </c>
      <c r="K26" s="105"/>
      <c r="N26" s="308"/>
      <c r="T26" s="97" t="s">
        <v>77</v>
      </c>
      <c r="U26" s="270">
        <f>DCCR3!H36+DCCR3!I36+DCCR3!J36</f>
        <v>2724967.52</v>
      </c>
      <c r="V26" s="270">
        <f>DCCR3!H37+DCCR3!I37+DCCR3!J37</f>
        <v>1602450.438819391</v>
      </c>
      <c r="W26" s="271">
        <f>DCCR3!H42+DCCR3!I42+DCCR3!J42</f>
        <v>196741.11</v>
      </c>
      <c r="X26" s="271">
        <f>DCCR3!H43+DCCR3!I43+DCCR3!J43</f>
        <v>37459.524467404</v>
      </c>
    </row>
    <row r="27" spans="2:29" ht="18.75" customHeight="1" x14ac:dyDescent="0.25">
      <c r="B27" s="102"/>
      <c r="C27" s="107"/>
      <c r="D27" s="145"/>
      <c r="E27" s="145"/>
      <c r="F27" s="145"/>
      <c r="G27" s="145"/>
      <c r="H27" s="145"/>
      <c r="I27" s="145"/>
      <c r="J27" s="147"/>
      <c r="K27" s="105"/>
      <c r="O27" s="140"/>
    </row>
    <row r="28" spans="2:29" ht="18.75" customHeight="1" x14ac:dyDescent="0.25">
      <c r="B28" s="102"/>
      <c r="C28" s="107"/>
      <c r="D28" s="107"/>
      <c r="E28" s="107" t="s">
        <v>83</v>
      </c>
      <c r="F28" s="107"/>
      <c r="G28" s="107"/>
      <c r="H28" s="107"/>
      <c r="I28" s="104" t="s">
        <v>69</v>
      </c>
      <c r="J28" s="139">
        <f>J23*J24+J26</f>
        <v>4700575.4450799646</v>
      </c>
      <c r="K28" s="105"/>
      <c r="M28" s="177"/>
      <c r="N28" s="177"/>
    </row>
    <row r="29" spans="2:29" ht="11.25" customHeight="1" x14ac:dyDescent="0.25">
      <c r="B29" s="102"/>
      <c r="C29" s="103"/>
      <c r="D29" s="103"/>
      <c r="E29" s="112"/>
      <c r="F29" s="132"/>
      <c r="G29" s="103"/>
      <c r="H29" s="115"/>
      <c r="I29" s="112"/>
      <c r="J29" s="104"/>
      <c r="K29" s="105"/>
    </row>
    <row r="30" spans="2:29" ht="21.75" customHeight="1" x14ac:dyDescent="0.25">
      <c r="B30" s="102"/>
      <c r="C30" s="188"/>
      <c r="D30" s="188"/>
      <c r="E30" s="189"/>
      <c r="F30" s="190"/>
      <c r="G30" s="191"/>
      <c r="H30" s="192"/>
      <c r="I30" s="189"/>
      <c r="J30" s="111"/>
      <c r="K30" s="105"/>
      <c r="M30" s="170"/>
    </row>
    <row r="31" spans="2:29" ht="15" customHeight="1" x14ac:dyDescent="0.3">
      <c r="B31" s="102"/>
      <c r="C31" s="141"/>
      <c r="D31" s="142"/>
      <c r="E31" s="142"/>
      <c r="F31" s="142"/>
      <c r="G31" s="142"/>
      <c r="H31" s="142"/>
      <c r="I31" s="142"/>
      <c r="J31" s="108"/>
      <c r="K31" s="105"/>
      <c r="U31" s="304" t="s">
        <v>104</v>
      </c>
      <c r="V31" s="304"/>
    </row>
    <row r="32" spans="2:29" ht="19.5" customHeight="1" x14ac:dyDescent="0.3">
      <c r="B32" s="102"/>
      <c r="C32" s="141" t="s">
        <v>84</v>
      </c>
      <c r="D32" s="143"/>
      <c r="E32" s="143"/>
      <c r="F32" s="143"/>
      <c r="G32" s="143"/>
      <c r="H32" s="143"/>
      <c r="I32" s="143"/>
      <c r="J32" s="143"/>
      <c r="K32" s="105"/>
      <c r="U32" s="97" t="s">
        <v>79</v>
      </c>
      <c r="V32" s="97" t="s">
        <v>80</v>
      </c>
    </row>
    <row r="33" spans="2:23" ht="12.75" customHeight="1" x14ac:dyDescent="0.25">
      <c r="B33" s="102"/>
      <c r="C33" s="145"/>
      <c r="D33" s="145"/>
      <c r="E33" s="145"/>
      <c r="F33" s="145"/>
      <c r="G33" s="145"/>
      <c r="H33" s="145"/>
      <c r="I33" s="145"/>
      <c r="J33" s="147"/>
      <c r="K33" s="105"/>
    </row>
    <row r="34" spans="2:23" ht="19.5" customHeight="1" x14ac:dyDescent="0.25">
      <c r="B34" s="102"/>
      <c r="C34" s="143" t="s">
        <v>85</v>
      </c>
      <c r="D34" s="143"/>
      <c r="E34" s="103" t="s">
        <v>3</v>
      </c>
      <c r="F34" s="107"/>
      <c r="G34" s="143"/>
      <c r="H34" s="103" t="s">
        <v>105</v>
      </c>
      <c r="I34" s="143"/>
      <c r="J34" s="139">
        <f>U25+U26+W25+W26</f>
        <v>3044050.4931759997</v>
      </c>
      <c r="K34" s="105"/>
      <c r="M34" s="177"/>
      <c r="N34" s="177"/>
      <c r="O34" s="170"/>
    </row>
    <row r="35" spans="2:23" ht="19.5" customHeight="1" x14ac:dyDescent="0.25">
      <c r="B35" s="102"/>
      <c r="C35" s="143"/>
      <c r="D35" s="143"/>
      <c r="E35" s="103"/>
      <c r="F35" s="107"/>
      <c r="G35" s="143"/>
      <c r="H35" s="103"/>
      <c r="I35" s="143"/>
      <c r="J35" s="249"/>
      <c r="K35" s="105"/>
      <c r="M35" s="177"/>
      <c r="N35" s="177"/>
    </row>
    <row r="36" spans="2:23" ht="19.5" customHeight="1" x14ac:dyDescent="0.25">
      <c r="B36" s="102"/>
      <c r="C36" s="118"/>
      <c r="D36" s="118"/>
      <c r="E36" s="103" t="s">
        <v>1</v>
      </c>
      <c r="F36" s="107"/>
      <c r="G36" s="118"/>
      <c r="H36" s="103" t="s">
        <v>2</v>
      </c>
      <c r="I36" s="118"/>
      <c r="J36" s="139">
        <f>($V$25+$V$26)*W36+X25+X26</f>
        <v>192500.23757635162</v>
      </c>
      <c r="K36" s="105"/>
      <c r="M36" s="177"/>
      <c r="N36" s="177"/>
      <c r="O36" s="170"/>
      <c r="V36" s="172">
        <v>4.2999999999999997E-2</v>
      </c>
      <c r="W36" s="172">
        <f>V36/($V$36+$V$38+$V$40)</f>
        <v>8.5999999999999993E-2</v>
      </c>
    </row>
    <row r="37" spans="2:23" ht="19.5" customHeight="1" x14ac:dyDescent="0.25">
      <c r="B37" s="102"/>
      <c r="C37" s="118"/>
      <c r="D37" s="118"/>
      <c r="E37" s="103"/>
      <c r="F37" s="107"/>
      <c r="G37" s="118"/>
      <c r="H37" s="103"/>
      <c r="I37" s="118"/>
      <c r="J37" s="250"/>
      <c r="K37" s="105"/>
      <c r="M37" s="177"/>
      <c r="N37" s="177"/>
    </row>
    <row r="38" spans="2:23" ht="19.5" customHeight="1" x14ac:dyDescent="0.25">
      <c r="B38" s="102"/>
      <c r="C38" s="118"/>
      <c r="D38" s="118"/>
      <c r="E38" s="116" t="s">
        <v>59</v>
      </c>
      <c r="F38" s="107"/>
      <c r="G38" s="118"/>
      <c r="H38" s="116" t="s">
        <v>58</v>
      </c>
      <c r="I38" s="118"/>
      <c r="J38" s="139">
        <f>($V$25+$V$26)*W38</f>
        <v>333169.73805267329</v>
      </c>
      <c r="K38" s="105"/>
      <c r="M38" s="177"/>
      <c r="N38" s="177"/>
      <c r="O38" s="170"/>
      <c r="V38" s="172">
        <v>0.104</v>
      </c>
      <c r="W38" s="172">
        <f>V38/($V$36+$V$38+$V$40)</f>
        <v>0.20799999999999999</v>
      </c>
    </row>
    <row r="39" spans="2:23" ht="19.5" customHeight="1" x14ac:dyDescent="0.25">
      <c r="B39" s="102"/>
      <c r="C39" s="118"/>
      <c r="D39" s="118"/>
      <c r="E39" s="103"/>
      <c r="F39" s="107"/>
      <c r="G39" s="118"/>
      <c r="H39" s="103"/>
      <c r="I39" s="118"/>
      <c r="J39" s="250"/>
      <c r="K39" s="105"/>
      <c r="M39" s="177"/>
      <c r="N39" s="177"/>
    </row>
    <row r="40" spans="2:23" ht="19.5" customHeight="1" x14ac:dyDescent="0.25">
      <c r="B40" s="102"/>
      <c r="C40" s="118"/>
      <c r="D40" s="118"/>
      <c r="E40" s="244" t="s">
        <v>150</v>
      </c>
      <c r="F40" s="107"/>
      <c r="G40" s="118"/>
      <c r="H40" s="244" t="s">
        <v>153</v>
      </c>
      <c r="I40" s="118"/>
      <c r="J40" s="139">
        <f>($V$25+$V$26)*W40</f>
        <v>1130854.9762749393</v>
      </c>
      <c r="K40" s="105"/>
      <c r="M40" s="177"/>
      <c r="N40" s="177"/>
      <c r="O40" s="170"/>
      <c r="V40" s="172">
        <v>0.35299999999999998</v>
      </c>
      <c r="W40" s="172">
        <f>V40/($V$36+$V$38+$V$40)</f>
        <v>0.70599999999999996</v>
      </c>
    </row>
    <row r="41" spans="2:23" ht="19.5" customHeight="1" x14ac:dyDescent="0.25">
      <c r="B41" s="102"/>
      <c r="C41" s="118"/>
      <c r="D41" s="118"/>
      <c r="E41" s="118"/>
      <c r="F41" s="118"/>
      <c r="G41" s="118"/>
      <c r="H41" s="118"/>
      <c r="I41" s="118"/>
      <c r="J41" s="250"/>
      <c r="K41" s="105"/>
      <c r="M41" s="177"/>
    </row>
    <row r="42" spans="2:23" ht="19.5" customHeight="1" x14ac:dyDescent="0.25">
      <c r="B42" s="102"/>
      <c r="C42" s="118"/>
      <c r="D42" s="118"/>
      <c r="E42" s="118"/>
      <c r="F42" s="118"/>
      <c r="G42" s="118"/>
      <c r="H42" s="118"/>
      <c r="I42" s="118"/>
      <c r="J42" s="251"/>
      <c r="K42" s="105"/>
      <c r="M42" s="177"/>
    </row>
    <row r="43" spans="2:23" ht="19.5" customHeight="1" x14ac:dyDescent="0.25">
      <c r="B43" s="102"/>
      <c r="C43" s="118"/>
      <c r="D43" s="118"/>
      <c r="E43" s="118" t="s">
        <v>17</v>
      </c>
      <c r="F43" s="118"/>
      <c r="G43" s="118"/>
      <c r="H43" s="118"/>
      <c r="I43" s="118"/>
      <c r="J43" s="139">
        <f>SUM(J34:J40)</f>
        <v>4700575.4450799637</v>
      </c>
      <c r="K43" s="105"/>
      <c r="M43" s="177"/>
    </row>
    <row r="44" spans="2:23" ht="15" customHeight="1" x14ac:dyDescent="0.25">
      <c r="B44" s="102"/>
      <c r="C44" s="118"/>
      <c r="D44" s="118"/>
      <c r="E44" s="118"/>
      <c r="F44" s="118"/>
      <c r="G44" s="118"/>
      <c r="H44" s="118"/>
      <c r="I44" s="118"/>
      <c r="J44" s="139"/>
      <c r="K44" s="105"/>
    </row>
    <row r="45" spans="2:23" ht="9.75" customHeight="1" thickBot="1" x14ac:dyDescent="0.3">
      <c r="B45" s="119"/>
      <c r="C45" s="120"/>
      <c r="D45" s="120"/>
      <c r="E45" s="120"/>
      <c r="F45" s="120"/>
      <c r="G45" s="120"/>
      <c r="H45" s="120"/>
      <c r="I45" s="120"/>
      <c r="J45" s="121"/>
      <c r="K45" s="122"/>
    </row>
  </sheetData>
  <mergeCells count="7">
    <mergeCell ref="U31:V31"/>
    <mergeCell ref="C7:J7"/>
    <mergeCell ref="C8:J8"/>
    <mergeCell ref="G12:H12"/>
    <mergeCell ref="D13:H13"/>
    <mergeCell ref="N21:O21"/>
    <mergeCell ref="P21:Q21"/>
  </mergeCells>
  <pageMargins left="0.75" right="0.75" top="1" bottom="1" header="0.5" footer="0.5"/>
  <pageSetup scale="81" orientation="portrait" r:id="rId1"/>
  <headerFooter alignWithMargins="0">
    <oddFooter>&amp;L&amp;1#&amp;"Calibri"&amp;14&amp;K000000Confidential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2"/>
    <pageSetUpPr fitToPage="1"/>
  </sheetPr>
  <dimension ref="B1:Y51"/>
  <sheetViews>
    <sheetView zoomScale="70" zoomScaleNormal="70" zoomScaleSheetLayoutView="100" workbookViewId="0">
      <selection activeCell="N19" sqref="N19"/>
    </sheetView>
  </sheetViews>
  <sheetFormatPr defaultColWidth="9.1796875" defaultRowHeight="12.5" x14ac:dyDescent="0.25"/>
  <cols>
    <col min="1" max="1" width="3.81640625" style="96" customWidth="1"/>
    <col min="2" max="2" width="3" style="96" customWidth="1"/>
    <col min="3" max="3" width="11.81640625" style="96" customWidth="1"/>
    <col min="4" max="4" width="11.54296875" style="96" customWidth="1"/>
    <col min="5" max="5" width="12.1796875" style="96" customWidth="1"/>
    <col min="6" max="6" width="20" style="96" customWidth="1"/>
    <col min="7" max="7" width="14.1796875" style="96" customWidth="1"/>
    <col min="8" max="9" width="21.7265625" style="96" customWidth="1"/>
    <col min="10" max="10" width="21.7265625" style="97" customWidth="1"/>
    <col min="11" max="11" width="2.81640625" style="96" customWidth="1"/>
    <col min="12" max="12" width="9.1796875" style="96"/>
    <col min="13" max="13" width="3.7265625" style="96" customWidth="1"/>
    <col min="14" max="14" width="5.26953125" style="96" customWidth="1"/>
    <col min="15" max="15" width="4.453125" style="96" customWidth="1"/>
    <col min="16" max="16" width="27.7265625" style="96" bestFit="1" customWidth="1"/>
    <col min="17" max="17" width="15.1796875" style="96" bestFit="1" customWidth="1"/>
    <col min="18" max="18" width="13.81640625" style="96" customWidth="1"/>
    <col min="19" max="19" width="12.54296875" style="96" customWidth="1"/>
    <col min="20" max="20" width="10.7265625" style="96" customWidth="1"/>
    <col min="21" max="21" width="6.453125" style="96" customWidth="1"/>
    <col min="22" max="23" width="14.54296875" style="96" bestFit="1" customWidth="1"/>
    <col min="24" max="24" width="13.7265625" style="96" bestFit="1" customWidth="1"/>
    <col min="25" max="25" width="12.81640625" style="96" bestFit="1" customWidth="1"/>
    <col min="26" max="16384" width="9.1796875" style="96"/>
  </cols>
  <sheetData>
    <row r="1" spans="2:25" ht="13" thickBot="1" x14ac:dyDescent="0.3"/>
    <row r="2" spans="2:25" ht="15" customHeight="1" x14ac:dyDescent="0.25">
      <c r="B2" s="98"/>
      <c r="C2" s="99"/>
      <c r="D2" s="99"/>
      <c r="E2" s="99"/>
      <c r="F2" s="99"/>
      <c r="G2" s="99"/>
      <c r="H2" s="99"/>
      <c r="I2" s="99"/>
      <c r="J2" s="100"/>
      <c r="K2" s="101"/>
    </row>
    <row r="3" spans="2:25" ht="15" customHeight="1" x14ac:dyDescent="0.25">
      <c r="B3" s="102"/>
      <c r="C3" s="4" t="s">
        <v>53</v>
      </c>
      <c r="D3" s="103"/>
      <c r="E3" s="103"/>
      <c r="F3" s="103"/>
      <c r="G3" s="103"/>
      <c r="H3" s="103"/>
      <c r="I3" s="103"/>
      <c r="J3" s="104"/>
      <c r="K3" s="105"/>
      <c r="O3" s="127"/>
      <c r="P3" s="127" t="s">
        <v>60</v>
      </c>
    </row>
    <row r="4" spans="2:25" ht="15" customHeight="1" x14ac:dyDescent="0.25">
      <c r="B4" s="102"/>
      <c r="C4" s="103" t="str">
        <f>DCCR1!C4</f>
        <v>DCCR Summary</v>
      </c>
      <c r="D4" s="103"/>
      <c r="E4" s="103"/>
      <c r="F4" s="103"/>
      <c r="G4" s="103"/>
      <c r="H4" s="103"/>
      <c r="I4" s="103"/>
      <c r="J4" s="104"/>
      <c r="K4" s="105"/>
      <c r="O4" s="168"/>
      <c r="P4" s="268" t="s">
        <v>169</v>
      </c>
    </row>
    <row r="5" spans="2:25" ht="15.75" customHeight="1" x14ac:dyDescent="0.25">
      <c r="B5" s="102"/>
      <c r="C5" s="103"/>
      <c r="D5" s="103"/>
      <c r="E5" s="103"/>
      <c r="F5" s="103"/>
      <c r="G5" s="103"/>
      <c r="H5" s="103"/>
      <c r="I5" s="103"/>
      <c r="J5" s="104"/>
      <c r="K5" s="105"/>
      <c r="O5" s="168"/>
      <c r="P5" s="168"/>
      <c r="Q5" s="168"/>
    </row>
    <row r="6" spans="2:25" ht="15.75" customHeight="1" x14ac:dyDescent="0.25">
      <c r="B6" s="102"/>
      <c r="C6" s="103"/>
      <c r="D6" s="103"/>
      <c r="E6" s="103"/>
      <c r="F6" s="103"/>
      <c r="G6" s="103"/>
      <c r="H6" s="103"/>
      <c r="I6" s="103"/>
      <c r="J6" s="104"/>
      <c r="K6" s="105"/>
      <c r="O6" s="168"/>
      <c r="P6" s="168"/>
      <c r="Q6" s="214" t="s">
        <v>170</v>
      </c>
    </row>
    <row r="7" spans="2:25" ht="18.75" customHeight="1" x14ac:dyDescent="0.3">
      <c r="B7" s="102"/>
      <c r="C7" s="301" t="s">
        <v>86</v>
      </c>
      <c r="D7" s="301"/>
      <c r="E7" s="301"/>
      <c r="F7" s="301"/>
      <c r="G7" s="301"/>
      <c r="H7" s="301"/>
      <c r="I7" s="301"/>
      <c r="J7" s="301"/>
      <c r="K7" s="105"/>
      <c r="O7" s="168"/>
      <c r="P7" s="168"/>
      <c r="Q7" s="214" t="s">
        <v>171</v>
      </c>
    </row>
    <row r="8" spans="2:25" ht="18.75" customHeight="1" x14ac:dyDescent="0.3">
      <c r="B8" s="102"/>
      <c r="C8" s="302" t="str">
        <f>Summary!C8</f>
        <v>12-Month Period Beginning January 1, 2024</v>
      </c>
      <c r="D8" s="302"/>
      <c r="E8" s="302"/>
      <c r="F8" s="302"/>
      <c r="G8" s="302"/>
      <c r="H8" s="302"/>
      <c r="I8" s="302"/>
      <c r="J8" s="302"/>
      <c r="K8" s="105"/>
    </row>
    <row r="9" spans="2:25" ht="15" customHeight="1" x14ac:dyDescent="0.25">
      <c r="B9" s="102"/>
      <c r="C9" s="107"/>
      <c r="D9" s="107"/>
      <c r="E9" s="107"/>
      <c r="F9" s="107"/>
      <c r="G9" s="107"/>
      <c r="H9" s="107"/>
      <c r="I9" s="107"/>
      <c r="J9" s="108"/>
      <c r="K9" s="105"/>
    </row>
    <row r="10" spans="2:25" ht="15" customHeight="1" x14ac:dyDescent="0.25">
      <c r="B10" s="102"/>
      <c r="C10" s="104"/>
      <c r="D10" s="104"/>
      <c r="E10" s="104"/>
      <c r="F10" s="104"/>
      <c r="G10" s="104"/>
      <c r="H10" s="104"/>
      <c r="I10" s="104"/>
      <c r="J10" s="104"/>
      <c r="K10" s="105"/>
      <c r="Q10" s="282" t="s">
        <v>173</v>
      </c>
      <c r="S10" s="96" t="s">
        <v>134</v>
      </c>
      <c r="T10" s="96" t="s">
        <v>134</v>
      </c>
      <c r="V10" s="282"/>
    </row>
    <row r="11" spans="2:25" ht="15" customHeight="1" x14ac:dyDescent="0.25">
      <c r="B11" s="102"/>
      <c r="C11" s="123" t="s">
        <v>87</v>
      </c>
      <c r="D11" s="107"/>
      <c r="E11" s="104"/>
      <c r="F11" s="108"/>
      <c r="G11" s="104"/>
      <c r="H11" s="104"/>
      <c r="I11" s="108"/>
      <c r="J11" s="107"/>
      <c r="K11" s="105"/>
      <c r="Q11" s="97" t="s">
        <v>79</v>
      </c>
      <c r="R11" s="97" t="s">
        <v>80</v>
      </c>
      <c r="S11" s="206" t="s">
        <v>79</v>
      </c>
      <c r="T11" s="206" t="s">
        <v>80</v>
      </c>
    </row>
    <row r="12" spans="2:25" ht="7.5" customHeight="1" x14ac:dyDescent="0.25">
      <c r="B12" s="102"/>
      <c r="C12" s="107"/>
      <c r="D12" s="103"/>
      <c r="E12" s="104"/>
      <c r="F12" s="104"/>
      <c r="G12" s="303"/>
      <c r="H12" s="303"/>
      <c r="I12" s="104"/>
      <c r="J12" s="104"/>
      <c r="K12" s="105"/>
    </row>
    <row r="13" spans="2:25" s="127" customFormat="1" ht="18" customHeight="1" x14ac:dyDescent="0.25">
      <c r="B13" s="124"/>
      <c r="C13" s="106"/>
      <c r="D13" s="106"/>
      <c r="E13" s="103" t="s">
        <v>88</v>
      </c>
      <c r="F13" s="144"/>
      <c r="G13" s="144"/>
      <c r="H13" s="144"/>
      <c r="I13" s="209">
        <f>Q13+R13+S13+T13</f>
        <v>11711006.6812</v>
      </c>
      <c r="J13" s="125"/>
      <c r="K13" s="126"/>
      <c r="P13" s="127" t="s">
        <v>135</v>
      </c>
      <c r="Q13" s="269">
        <v>6555052.7199999997</v>
      </c>
      <c r="R13" s="269">
        <v>2150083.65</v>
      </c>
      <c r="S13" s="269">
        <v>2524931.06</v>
      </c>
      <c r="T13" s="269">
        <v>480939.2512</v>
      </c>
      <c r="V13" s="279"/>
      <c r="W13" s="279"/>
      <c r="X13" s="279"/>
      <c r="Y13" s="279"/>
    </row>
    <row r="14" spans="2:25" ht="7.5" customHeight="1" x14ac:dyDescent="0.25">
      <c r="B14" s="102"/>
      <c r="C14" s="106"/>
      <c r="D14" s="107"/>
      <c r="E14" s="107"/>
      <c r="F14" s="107"/>
      <c r="G14" s="107"/>
      <c r="H14" s="107"/>
      <c r="I14" s="145"/>
      <c r="J14" s="108"/>
      <c r="K14" s="105"/>
      <c r="N14" s="127"/>
      <c r="O14" s="127"/>
      <c r="Q14" s="177"/>
      <c r="R14" s="177"/>
      <c r="V14" s="177"/>
      <c r="W14" s="177"/>
      <c r="X14" s="177"/>
      <c r="Y14" s="177"/>
    </row>
    <row r="15" spans="2:25" ht="18" customHeight="1" x14ac:dyDescent="0.25">
      <c r="B15" s="102"/>
      <c r="C15" s="103"/>
      <c r="D15" s="107"/>
      <c r="E15" s="103" t="s">
        <v>89</v>
      </c>
      <c r="F15" s="104"/>
      <c r="G15" s="128"/>
      <c r="H15" s="104"/>
      <c r="I15" s="209">
        <f>Q15+R15+S15+T15</f>
        <v>-9118570.3871999998</v>
      </c>
      <c r="J15" s="130"/>
      <c r="K15" s="105"/>
      <c r="N15" s="127"/>
      <c r="O15" s="127"/>
      <c r="P15" s="96" t="s">
        <v>136</v>
      </c>
      <c r="Q15" s="269">
        <v>-5768562.8799999999</v>
      </c>
      <c r="R15" s="269">
        <v>-1996178.46</v>
      </c>
      <c r="S15" s="269">
        <v>-1136390.55</v>
      </c>
      <c r="T15" s="269">
        <v>-217438.49719999998</v>
      </c>
      <c r="V15" s="177"/>
      <c r="W15" s="177"/>
      <c r="X15" s="177"/>
      <c r="Y15" s="177"/>
    </row>
    <row r="16" spans="2:25" ht="7.5" customHeight="1" x14ac:dyDescent="0.25">
      <c r="B16" s="102"/>
      <c r="C16" s="103"/>
      <c r="D16" s="107"/>
      <c r="E16" s="107"/>
      <c r="F16" s="107"/>
      <c r="G16" s="107"/>
      <c r="H16" s="107"/>
      <c r="I16" s="145"/>
      <c r="J16" s="108"/>
      <c r="K16" s="105"/>
      <c r="Q16" s="177"/>
      <c r="R16" s="177"/>
      <c r="S16" s="210"/>
      <c r="T16" s="210"/>
      <c r="V16" s="177"/>
      <c r="W16" s="177"/>
      <c r="X16" s="177"/>
      <c r="Y16" s="177"/>
    </row>
    <row r="17" spans="2:25" ht="18" customHeight="1" x14ac:dyDescent="0.25">
      <c r="B17" s="102"/>
      <c r="C17" s="103"/>
      <c r="D17" s="107"/>
      <c r="E17" s="103" t="s">
        <v>90</v>
      </c>
      <c r="F17" s="104"/>
      <c r="G17" s="128"/>
      <c r="H17" s="103"/>
      <c r="I17" s="209">
        <v>0</v>
      </c>
      <c r="J17" s="130"/>
      <c r="K17" s="105"/>
      <c r="Q17" s="177"/>
      <c r="R17" s="177"/>
      <c r="S17" s="210"/>
      <c r="T17" s="210"/>
      <c r="V17" s="177"/>
      <c r="W17" s="177"/>
      <c r="X17" s="177"/>
      <c r="Y17" s="177"/>
    </row>
    <row r="18" spans="2:25" ht="7.5" customHeight="1" x14ac:dyDescent="0.25">
      <c r="B18" s="102"/>
      <c r="C18" s="103"/>
      <c r="D18" s="107"/>
      <c r="E18" s="107"/>
      <c r="F18" s="115"/>
      <c r="G18" s="131"/>
      <c r="H18" s="146"/>
      <c r="I18" s="115"/>
      <c r="J18" s="130"/>
      <c r="K18" s="105"/>
      <c r="Q18" s="177"/>
      <c r="R18" s="177"/>
      <c r="S18" s="210"/>
      <c r="T18" s="210"/>
      <c r="V18" s="177"/>
      <c r="W18" s="177"/>
      <c r="X18" s="177"/>
      <c r="Y18" s="177"/>
    </row>
    <row r="19" spans="2:25" ht="18" customHeight="1" x14ac:dyDescent="0.25">
      <c r="B19" s="102"/>
      <c r="C19" s="103"/>
      <c r="D19" s="103"/>
      <c r="E19" s="103" t="s">
        <v>91</v>
      </c>
      <c r="F19" s="115"/>
      <c r="G19" s="131"/>
      <c r="H19" s="103"/>
      <c r="I19" s="115"/>
      <c r="J19" s="209">
        <f>SUM(I13:I17)</f>
        <v>2592436.2939999998</v>
      </c>
      <c r="K19" s="105"/>
      <c r="Q19" s="177"/>
      <c r="R19" s="177"/>
      <c r="S19" s="210"/>
      <c r="T19" s="210"/>
      <c r="V19" s="177"/>
      <c r="W19" s="177"/>
      <c r="X19" s="177"/>
      <c r="Y19" s="177"/>
    </row>
    <row r="20" spans="2:25" ht="7.5" customHeight="1" x14ac:dyDescent="0.25">
      <c r="B20" s="102"/>
      <c r="C20" s="116"/>
      <c r="D20" s="116"/>
      <c r="E20" s="107"/>
      <c r="F20" s="107"/>
      <c r="G20" s="107"/>
      <c r="H20" s="107"/>
      <c r="I20" s="107"/>
      <c r="J20" s="147"/>
      <c r="K20" s="105"/>
      <c r="Q20" s="177"/>
      <c r="R20" s="177"/>
      <c r="S20" s="210"/>
      <c r="T20" s="210"/>
      <c r="V20" s="177"/>
      <c r="W20" s="177"/>
      <c r="X20" s="177"/>
      <c r="Y20" s="177"/>
    </row>
    <row r="21" spans="2:25" ht="18" customHeight="1" x14ac:dyDescent="0.25">
      <c r="B21" s="102"/>
      <c r="C21" s="103"/>
      <c r="D21" s="103"/>
      <c r="E21" s="103" t="str">
        <f>"Deferred Tax Balance as of "&amp;start</f>
        <v>Deferred Tax Balance as of January 1, 2024</v>
      </c>
      <c r="F21" s="115"/>
      <c r="G21" s="131"/>
      <c r="H21" s="146"/>
      <c r="I21" s="115"/>
      <c r="J21" s="209">
        <f>Q21+R21+S21+T21</f>
        <v>-1075440.0953846152</v>
      </c>
      <c r="K21" s="105"/>
      <c r="P21" s="96" t="s">
        <v>137</v>
      </c>
      <c r="Q21" s="269">
        <v>-446453.94</v>
      </c>
      <c r="R21" s="269">
        <v>-161250.7361538462</v>
      </c>
      <c r="S21" s="269">
        <v>-392966.55</v>
      </c>
      <c r="T21" s="269">
        <v>-74768.869230769211</v>
      </c>
      <c r="V21" s="177"/>
      <c r="W21" s="177"/>
      <c r="X21" s="177"/>
      <c r="Y21" s="177"/>
    </row>
    <row r="22" spans="2:25" ht="7.5" customHeight="1" x14ac:dyDescent="0.25">
      <c r="B22" s="102"/>
      <c r="C22" s="103"/>
      <c r="D22" s="103"/>
      <c r="E22" s="107"/>
      <c r="F22" s="107"/>
      <c r="G22" s="107"/>
      <c r="H22" s="107"/>
      <c r="I22" s="107"/>
      <c r="J22" s="147"/>
      <c r="K22" s="105"/>
      <c r="Q22" s="177"/>
      <c r="R22" s="177"/>
      <c r="S22" s="177"/>
    </row>
    <row r="23" spans="2:25" ht="18" customHeight="1" x14ac:dyDescent="0.25">
      <c r="B23" s="102"/>
      <c r="C23" s="103"/>
      <c r="D23" s="103"/>
      <c r="E23" s="103" t="s">
        <v>92</v>
      </c>
      <c r="F23" s="132"/>
      <c r="G23" s="103"/>
      <c r="H23" s="115"/>
      <c r="I23" s="112"/>
      <c r="J23" s="209">
        <v>0</v>
      </c>
      <c r="K23" s="105"/>
    </row>
    <row r="24" spans="2:25" ht="7.5" customHeight="1" x14ac:dyDescent="0.25">
      <c r="B24" s="102"/>
      <c r="C24" s="103"/>
      <c r="D24" s="103"/>
      <c r="E24" s="107"/>
      <c r="F24" s="107"/>
      <c r="G24" s="107"/>
      <c r="H24" s="107"/>
      <c r="I24" s="107"/>
      <c r="J24" s="147"/>
      <c r="K24" s="105"/>
    </row>
    <row r="25" spans="2:25" ht="18" customHeight="1" x14ac:dyDescent="0.25">
      <c r="B25" s="102"/>
      <c r="C25" s="103"/>
      <c r="D25" s="103"/>
      <c r="E25" s="103" t="s">
        <v>93</v>
      </c>
      <c r="F25" s="132"/>
      <c r="G25" s="146"/>
      <c r="H25" s="115"/>
      <c r="I25" s="112"/>
      <c r="J25" s="209">
        <v>0</v>
      </c>
      <c r="K25" s="105"/>
      <c r="N25" s="177"/>
      <c r="Q25" s="252"/>
      <c r="R25" s="177"/>
      <c r="S25" s="252"/>
      <c r="T25" s="177"/>
      <c r="W25" s="252"/>
      <c r="Y25" s="252"/>
    </row>
    <row r="26" spans="2:25" ht="13.5" customHeight="1" x14ac:dyDescent="0.25">
      <c r="B26" s="102"/>
      <c r="C26" s="107"/>
      <c r="D26" s="107"/>
      <c r="E26" s="112"/>
      <c r="F26" s="132"/>
      <c r="G26" s="103"/>
      <c r="H26" s="115"/>
      <c r="I26" s="112"/>
      <c r="J26" s="104"/>
      <c r="K26" s="105"/>
      <c r="R26" s="177"/>
      <c r="S26" s="283"/>
      <c r="T26" s="177"/>
      <c r="W26" s="252"/>
      <c r="Y26" s="252"/>
    </row>
    <row r="27" spans="2:25" ht="13.5" customHeight="1" x14ac:dyDescent="0.25">
      <c r="B27" s="102"/>
      <c r="C27" s="107"/>
      <c r="D27" s="107"/>
      <c r="E27" s="112"/>
      <c r="F27" s="132"/>
      <c r="G27" s="146"/>
      <c r="H27" s="115"/>
      <c r="I27" s="112"/>
      <c r="J27" s="148"/>
      <c r="K27" s="105"/>
      <c r="Q27" s="252"/>
      <c r="R27" s="177"/>
      <c r="S27" s="252"/>
      <c r="T27" s="177"/>
      <c r="W27" s="252"/>
      <c r="Y27" s="252"/>
    </row>
    <row r="28" spans="2:25" ht="18" customHeight="1" x14ac:dyDescent="0.25">
      <c r="B28" s="102"/>
      <c r="C28" s="107"/>
      <c r="D28" s="107"/>
      <c r="E28" s="103" t="s">
        <v>17</v>
      </c>
      <c r="F28" s="132"/>
      <c r="G28" s="103"/>
      <c r="H28" s="103"/>
      <c r="I28" s="104"/>
      <c r="J28" s="149">
        <f>SUM(J19:J25)</f>
        <v>1516996.1986153845</v>
      </c>
      <c r="K28" s="105"/>
      <c r="Q28" s="283"/>
    </row>
    <row r="29" spans="2:25" ht="16.5" customHeight="1" x14ac:dyDescent="0.25">
      <c r="B29" s="102"/>
      <c r="C29" s="103"/>
      <c r="D29" s="103"/>
      <c r="E29" s="112"/>
      <c r="F29" s="132"/>
      <c r="G29" s="103"/>
      <c r="H29" s="115"/>
      <c r="I29" s="112"/>
      <c r="J29" s="104"/>
      <c r="K29" s="105"/>
      <c r="Q29" s="252"/>
      <c r="R29" s="252"/>
      <c r="S29" s="252"/>
    </row>
    <row r="30" spans="2:25" ht="21.75" customHeight="1" x14ac:dyDescent="0.25">
      <c r="B30" s="102"/>
      <c r="C30" s="107"/>
      <c r="D30" s="107"/>
      <c r="E30" s="107"/>
      <c r="F30" s="107"/>
      <c r="G30" s="107"/>
      <c r="H30" s="107"/>
      <c r="I30" s="107"/>
      <c r="J30" s="108"/>
      <c r="K30" s="105"/>
      <c r="Q30" s="252"/>
      <c r="R30" s="252"/>
      <c r="S30" s="252"/>
    </row>
    <row r="31" spans="2:25" ht="15" customHeight="1" x14ac:dyDescent="0.25">
      <c r="B31" s="102"/>
      <c r="C31" s="107"/>
      <c r="D31" s="107"/>
      <c r="E31" s="107"/>
      <c r="F31" s="107"/>
      <c r="G31" s="107"/>
      <c r="H31" s="107"/>
      <c r="I31" s="107"/>
      <c r="J31" s="108"/>
      <c r="K31" s="105"/>
    </row>
    <row r="32" spans="2:25" ht="19.5" customHeight="1" x14ac:dyDescent="0.25">
      <c r="B32" s="102"/>
      <c r="C32" s="150"/>
      <c r="D32" s="150"/>
      <c r="E32" s="150"/>
      <c r="F32" s="150"/>
      <c r="G32" s="150"/>
      <c r="H32" s="150"/>
      <c r="I32" s="150"/>
      <c r="J32" s="137"/>
      <c r="K32" s="105"/>
      <c r="Q32" s="252"/>
      <c r="R32" s="252"/>
      <c r="S32" s="252"/>
      <c r="T32" s="252"/>
    </row>
    <row r="33" spans="2:24" ht="14.25" customHeight="1" x14ac:dyDescent="0.25">
      <c r="B33" s="102"/>
      <c r="C33" s="103"/>
      <c r="D33" s="103"/>
      <c r="E33" s="103"/>
      <c r="F33" s="103"/>
      <c r="G33" s="103"/>
      <c r="H33" s="103"/>
      <c r="I33" s="103"/>
      <c r="J33" s="104"/>
      <c r="K33" s="105"/>
      <c r="Q33" s="252"/>
      <c r="R33" s="252"/>
      <c r="S33" s="252"/>
      <c r="T33" s="252"/>
    </row>
    <row r="34" spans="2:24" ht="18" customHeight="1" x14ac:dyDescent="0.3">
      <c r="B34" s="102"/>
      <c r="C34" s="141" t="s">
        <v>94</v>
      </c>
      <c r="D34" s="107"/>
      <c r="E34" s="107"/>
      <c r="F34" s="107"/>
      <c r="G34" s="107"/>
      <c r="H34" s="107"/>
      <c r="I34" s="104"/>
      <c r="J34" s="139"/>
      <c r="K34" s="105"/>
      <c r="Q34" s="96" t="s">
        <v>142</v>
      </c>
      <c r="R34" s="96" t="s">
        <v>143</v>
      </c>
      <c r="S34" s="96" t="s">
        <v>144</v>
      </c>
    </row>
    <row r="35" spans="2:24" x14ac:dyDescent="0.25">
      <c r="B35" s="102"/>
      <c r="C35" s="143"/>
      <c r="D35" s="143"/>
      <c r="E35" s="103"/>
      <c r="F35" s="107"/>
      <c r="G35" s="106"/>
      <c r="H35" s="178" t="s">
        <v>117</v>
      </c>
      <c r="I35" s="178" t="s">
        <v>118</v>
      </c>
      <c r="J35" s="178" t="s">
        <v>120</v>
      </c>
      <c r="K35" s="105"/>
      <c r="O35" s="282" t="s">
        <v>175</v>
      </c>
      <c r="Q35" s="96" t="s">
        <v>117</v>
      </c>
      <c r="R35" s="96" t="s">
        <v>129</v>
      </c>
      <c r="S35" s="96" t="s">
        <v>128</v>
      </c>
    </row>
    <row r="36" spans="2:24" ht="18" customHeight="1" x14ac:dyDescent="0.25">
      <c r="B36" s="102"/>
      <c r="C36" s="142"/>
      <c r="D36" s="281" t="s">
        <v>172</v>
      </c>
      <c r="E36" s="118"/>
      <c r="F36" s="118"/>
      <c r="G36" s="106" t="s">
        <v>36</v>
      </c>
      <c r="H36" s="179">
        <f t="shared" ref="H36:J37" si="0">Q36</f>
        <v>2596082.7200000002</v>
      </c>
      <c r="I36" s="179">
        <f>R36</f>
        <v>128884.8</v>
      </c>
      <c r="J36" s="179">
        <f t="shared" si="0"/>
        <v>0</v>
      </c>
      <c r="K36" s="105"/>
      <c r="P36" s="207" t="s">
        <v>79</v>
      </c>
      <c r="Q36" s="269">
        <v>2596082.7200000002</v>
      </c>
      <c r="R36" s="269">
        <v>128884.8</v>
      </c>
      <c r="S36" s="269">
        <v>0</v>
      </c>
      <c r="U36" s="177"/>
      <c r="V36" s="177"/>
      <c r="W36" s="177"/>
      <c r="X36" s="177"/>
    </row>
    <row r="37" spans="2:24" ht="18" customHeight="1" x14ac:dyDescent="0.25">
      <c r="B37" s="102"/>
      <c r="C37" s="142"/>
      <c r="D37" s="118"/>
      <c r="E37" s="118"/>
      <c r="F37" s="118"/>
      <c r="G37" s="106" t="s">
        <v>96</v>
      </c>
      <c r="H37" s="180">
        <f t="shared" si="0"/>
        <v>1577229.643741691</v>
      </c>
      <c r="I37" s="180">
        <f t="shared" si="0"/>
        <v>25220.799999999999</v>
      </c>
      <c r="J37" s="180">
        <f>S37</f>
        <v>-4.9223000001418406E-3</v>
      </c>
      <c r="K37" s="105"/>
      <c r="P37" s="207" t="s">
        <v>80</v>
      </c>
      <c r="Q37" s="269">
        <v>1577229.643741691</v>
      </c>
      <c r="R37" s="269">
        <v>25220.799999999999</v>
      </c>
      <c r="S37" s="269">
        <v>-4.9223000001418406E-3</v>
      </c>
      <c r="U37" s="177"/>
      <c r="V37" s="177"/>
      <c r="W37" s="177"/>
      <c r="X37" s="177"/>
    </row>
    <row r="38" spans="2:24" ht="18" customHeight="1" x14ac:dyDescent="0.25">
      <c r="B38" s="102"/>
      <c r="C38" s="142"/>
      <c r="D38" s="118"/>
      <c r="E38" s="118"/>
      <c r="F38" s="118"/>
      <c r="G38" s="106" t="s">
        <v>17</v>
      </c>
      <c r="H38" s="179">
        <f>H36+H37</f>
        <v>4173312.3637416912</v>
      </c>
      <c r="I38" s="179">
        <f>I36+I37</f>
        <v>154105.60000000001</v>
      </c>
      <c r="J38" s="179">
        <f>J36+J37</f>
        <v>-4.9223000001418406E-3</v>
      </c>
      <c r="K38" s="105"/>
      <c r="U38" s="177"/>
      <c r="V38" s="177"/>
      <c r="W38" s="177"/>
      <c r="X38" s="177"/>
    </row>
    <row r="39" spans="2:24" ht="18" customHeight="1" x14ac:dyDescent="0.25">
      <c r="B39" s="102"/>
      <c r="C39" s="151"/>
      <c r="D39" s="107"/>
      <c r="E39" s="145"/>
      <c r="F39" s="142"/>
      <c r="G39" s="142"/>
      <c r="H39" s="106"/>
      <c r="I39" s="144"/>
      <c r="J39" s="181"/>
      <c r="K39" s="105"/>
      <c r="Q39" s="177"/>
      <c r="R39" s="177"/>
      <c r="S39" s="177"/>
      <c r="U39" s="177"/>
      <c r="V39" s="177"/>
      <c r="W39" s="177"/>
      <c r="X39" s="177"/>
    </row>
    <row r="40" spans="2:24" ht="18" customHeight="1" x14ac:dyDescent="0.25">
      <c r="B40" s="102"/>
      <c r="C40" s="118"/>
      <c r="D40" s="118"/>
      <c r="E40" s="103"/>
      <c r="F40" s="107"/>
      <c r="G40" s="118"/>
      <c r="H40" s="106"/>
      <c r="I40" s="144"/>
      <c r="J40" s="181"/>
      <c r="K40" s="105"/>
      <c r="U40" s="177"/>
      <c r="V40" s="177"/>
      <c r="W40" s="177"/>
      <c r="X40" s="177"/>
    </row>
    <row r="41" spans="2:24" ht="18" customHeight="1" x14ac:dyDescent="0.25">
      <c r="B41" s="102"/>
      <c r="C41" s="118"/>
      <c r="D41" s="143"/>
      <c r="E41" s="103"/>
      <c r="F41" s="107"/>
      <c r="G41" s="205"/>
      <c r="H41" s="178" t="s">
        <v>117</v>
      </c>
      <c r="I41" s="178" t="s">
        <v>118</v>
      </c>
      <c r="J41" s="178" t="s">
        <v>120</v>
      </c>
      <c r="K41" s="105"/>
      <c r="O41" s="96" t="s">
        <v>134</v>
      </c>
      <c r="U41" s="177"/>
      <c r="V41" s="177"/>
      <c r="W41" s="177"/>
      <c r="X41" s="177"/>
    </row>
    <row r="42" spans="2:24" ht="18" customHeight="1" x14ac:dyDescent="0.25">
      <c r="B42" s="102"/>
      <c r="C42" s="118"/>
      <c r="D42" s="173" t="s">
        <v>133</v>
      </c>
      <c r="E42" s="118"/>
      <c r="F42" s="118"/>
      <c r="G42" s="205" t="s">
        <v>36</v>
      </c>
      <c r="H42" s="179">
        <f t="shared" ref="H42:J43" si="1">Q42</f>
        <v>0</v>
      </c>
      <c r="I42" s="179">
        <f t="shared" si="1"/>
        <v>172959.47</v>
      </c>
      <c r="J42" s="179">
        <f t="shared" si="1"/>
        <v>23781.64</v>
      </c>
      <c r="K42" s="105"/>
      <c r="P42" s="207" t="s">
        <v>79</v>
      </c>
      <c r="Q42" s="269">
        <v>0</v>
      </c>
      <c r="R42" s="269">
        <v>172959.47</v>
      </c>
      <c r="S42" s="269">
        <v>23781.64</v>
      </c>
      <c r="U42" s="177"/>
      <c r="V42" s="177"/>
      <c r="W42" s="177"/>
      <c r="X42" s="177"/>
    </row>
    <row r="43" spans="2:24" ht="18" customHeight="1" x14ac:dyDescent="0.25">
      <c r="B43" s="102"/>
      <c r="C43" s="118"/>
      <c r="D43" s="118"/>
      <c r="E43" s="118"/>
      <c r="F43" s="118"/>
      <c r="G43" s="205" t="s">
        <v>96</v>
      </c>
      <c r="H43" s="180">
        <f t="shared" si="1"/>
        <v>0</v>
      </c>
      <c r="I43" s="180">
        <f t="shared" si="1"/>
        <v>32944.660799999998</v>
      </c>
      <c r="J43" s="180">
        <f t="shared" si="1"/>
        <v>4514.8636674040008</v>
      </c>
      <c r="K43" s="105"/>
      <c r="P43" s="207" t="s">
        <v>80</v>
      </c>
      <c r="Q43" s="269">
        <v>0</v>
      </c>
      <c r="R43" s="269">
        <v>32944.660799999998</v>
      </c>
      <c r="S43" s="269">
        <v>4514.8636674040008</v>
      </c>
      <c r="U43" s="177"/>
      <c r="V43" s="177"/>
      <c r="W43" s="177"/>
      <c r="X43" s="177"/>
    </row>
    <row r="44" spans="2:24" ht="18" customHeight="1" x14ac:dyDescent="0.25">
      <c r="B44" s="102"/>
      <c r="C44" s="118"/>
      <c r="D44" s="118"/>
      <c r="E44" s="118"/>
      <c r="F44" s="118"/>
      <c r="G44" s="205" t="s">
        <v>17</v>
      </c>
      <c r="H44" s="179">
        <f>H42+H43</f>
        <v>0</v>
      </c>
      <c r="I44" s="179">
        <f>I42+I43</f>
        <v>205904.13079999998</v>
      </c>
      <c r="J44" s="179">
        <f>J42+J43</f>
        <v>28296.503667404002</v>
      </c>
      <c r="K44" s="105"/>
    </row>
    <row r="45" spans="2:24" ht="18" customHeight="1" x14ac:dyDescent="0.25">
      <c r="B45" s="102"/>
      <c r="C45" s="107"/>
      <c r="D45" s="145"/>
      <c r="E45" s="145"/>
      <c r="F45" s="145"/>
      <c r="G45" s="145"/>
      <c r="H45" s="145"/>
      <c r="I45" s="145"/>
      <c r="J45" s="147"/>
      <c r="K45" s="105"/>
      <c r="Q45" s="177"/>
      <c r="R45" s="177"/>
      <c r="S45" s="177"/>
    </row>
    <row r="46" spans="2:24" ht="18" customHeight="1" x14ac:dyDescent="0.25">
      <c r="B46" s="102"/>
      <c r="C46" s="118"/>
      <c r="D46" s="118"/>
      <c r="E46" s="118"/>
      <c r="F46" s="118"/>
      <c r="G46" s="118"/>
      <c r="H46" s="182"/>
      <c r="I46" s="183"/>
      <c r="J46" s="184" t="s">
        <v>99</v>
      </c>
      <c r="K46" s="105"/>
    </row>
    <row r="47" spans="2:24" ht="18" customHeight="1" x14ac:dyDescent="0.25">
      <c r="B47" s="102"/>
      <c r="C47" s="118"/>
      <c r="D47" s="118"/>
      <c r="E47" s="118"/>
      <c r="F47" s="118"/>
      <c r="G47" s="118"/>
      <c r="H47" s="205" t="s">
        <v>36</v>
      </c>
      <c r="I47" s="183"/>
      <c r="J47" s="185">
        <f>H36+I36+J36+H42+I42+J42</f>
        <v>2921708.6300000004</v>
      </c>
      <c r="K47" s="105"/>
    </row>
    <row r="48" spans="2:24" ht="15" customHeight="1" x14ac:dyDescent="0.25">
      <c r="B48" s="102"/>
      <c r="C48" s="118"/>
      <c r="D48" s="118"/>
      <c r="E48" s="118"/>
      <c r="F48" s="118"/>
      <c r="G48" s="118"/>
      <c r="H48" s="205" t="s">
        <v>96</v>
      </c>
      <c r="I48" s="183"/>
      <c r="J48" s="186">
        <f>H37+I37+J37+H43+I43+J43</f>
        <v>1639909.963286795</v>
      </c>
      <c r="K48" s="105"/>
    </row>
    <row r="49" spans="2:11" ht="11.25" customHeight="1" x14ac:dyDescent="0.25">
      <c r="B49" s="102"/>
      <c r="C49" s="118"/>
      <c r="D49" s="107" t="s">
        <v>99</v>
      </c>
      <c r="E49" s="118"/>
      <c r="F49" s="107"/>
      <c r="G49" s="107"/>
      <c r="H49" s="205" t="s">
        <v>17</v>
      </c>
      <c r="I49" s="183"/>
      <c r="J49" s="187">
        <f>J47+J48</f>
        <v>4561618.5932867955</v>
      </c>
      <c r="K49" s="105"/>
    </row>
    <row r="50" spans="2:11" ht="11.25" customHeight="1" x14ac:dyDescent="0.25">
      <c r="B50" s="102"/>
      <c r="C50" s="103"/>
      <c r="D50" s="103"/>
      <c r="E50" s="103"/>
      <c r="F50" s="103"/>
      <c r="G50" s="103"/>
      <c r="H50" s="103"/>
      <c r="I50" s="103"/>
      <c r="J50" s="104"/>
      <c r="K50" s="105"/>
    </row>
    <row r="51" spans="2:11" ht="11.25" customHeight="1" thickBot="1" x14ac:dyDescent="0.3">
      <c r="B51" s="119"/>
      <c r="C51" s="120"/>
      <c r="D51" s="120"/>
      <c r="E51" s="120"/>
      <c r="F51" s="120"/>
      <c r="G51" s="120"/>
      <c r="H51" s="120"/>
      <c r="I51" s="120"/>
      <c r="J51" s="121"/>
      <c r="K51" s="122"/>
    </row>
  </sheetData>
  <mergeCells count="3">
    <mergeCell ref="C7:J7"/>
    <mergeCell ref="C8:J8"/>
    <mergeCell ref="G12:H12"/>
  </mergeCells>
  <pageMargins left="0.75" right="0.75" top="1" bottom="1" header="0.5" footer="0.5"/>
  <pageSetup scale="67" orientation="portrait" r:id="rId1"/>
  <headerFooter alignWithMargins="0">
    <oddFooter>&amp;L&amp;1#&amp;"Calibri"&amp;14&amp;K000000Confidential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2"/>
    <pageSetUpPr fitToPage="1"/>
  </sheetPr>
  <dimension ref="B1:L51"/>
  <sheetViews>
    <sheetView zoomScale="80" zoomScaleNormal="80" zoomScaleSheetLayoutView="100" workbookViewId="0">
      <selection activeCell="N22" sqref="N22"/>
    </sheetView>
  </sheetViews>
  <sheetFormatPr defaultColWidth="9.1796875" defaultRowHeight="12.5" x14ac:dyDescent="0.25"/>
  <cols>
    <col min="1" max="1" width="3.81640625" style="96" customWidth="1"/>
    <col min="2" max="2" width="3" style="96" customWidth="1"/>
    <col min="3" max="3" width="30.26953125" style="96" customWidth="1"/>
    <col min="4" max="4" width="2.81640625" style="96" customWidth="1"/>
    <col min="5" max="5" width="15.7265625" style="96" customWidth="1"/>
    <col min="6" max="6" width="3.1796875" style="96" customWidth="1"/>
    <col min="7" max="7" width="15.7265625" style="96" customWidth="1"/>
    <col min="8" max="8" width="4" style="96" customWidth="1"/>
    <col min="9" max="9" width="15.26953125" style="96" customWidth="1"/>
    <col min="10" max="10" width="2.7265625" style="96" customWidth="1"/>
    <col min="11" max="11" width="20.453125" style="96" customWidth="1"/>
    <col min="12" max="12" width="2.81640625" style="96" customWidth="1"/>
    <col min="13" max="16384" width="9.1796875" style="96"/>
  </cols>
  <sheetData>
    <row r="1" spans="2:12" ht="13" thickBot="1" x14ac:dyDescent="0.3"/>
    <row r="2" spans="2:12" ht="15" customHeight="1" x14ac:dyDescent="0.25">
      <c r="B2" s="98"/>
      <c r="C2" s="99"/>
      <c r="D2" s="99"/>
      <c r="E2" s="99"/>
      <c r="F2" s="99"/>
      <c r="G2" s="99"/>
      <c r="H2" s="99"/>
      <c r="I2" s="99"/>
      <c r="J2" s="99"/>
      <c r="K2" s="99"/>
      <c r="L2" s="101"/>
    </row>
    <row r="3" spans="2:12" ht="15" customHeight="1" x14ac:dyDescent="0.25">
      <c r="B3" s="102"/>
      <c r="C3" s="4" t="s">
        <v>53</v>
      </c>
      <c r="D3" s="103"/>
      <c r="E3" s="103"/>
      <c r="F3" s="103"/>
      <c r="G3" s="103"/>
      <c r="H3" s="103"/>
      <c r="I3" s="103"/>
      <c r="J3" s="103"/>
      <c r="K3" s="103"/>
      <c r="L3" s="105"/>
    </row>
    <row r="4" spans="2:12" ht="15" customHeight="1" x14ac:dyDescent="0.25">
      <c r="B4" s="102"/>
      <c r="C4" s="103" t="str">
        <f>DCCR1!C4</f>
        <v>DCCR Summary</v>
      </c>
      <c r="D4" s="103"/>
      <c r="E4" s="103"/>
      <c r="F4" s="103"/>
      <c r="G4" s="103"/>
      <c r="H4" s="103"/>
      <c r="I4" s="103"/>
      <c r="J4" s="103"/>
      <c r="K4" s="103"/>
      <c r="L4" s="105"/>
    </row>
    <row r="5" spans="2:12" ht="20.25" customHeight="1" x14ac:dyDescent="0.25">
      <c r="B5" s="102"/>
      <c r="C5" s="103"/>
      <c r="D5" s="103"/>
      <c r="E5" s="103"/>
      <c r="F5" s="103"/>
      <c r="G5" s="103"/>
      <c r="H5" s="103"/>
      <c r="I5" s="103"/>
      <c r="J5" s="103"/>
      <c r="K5" s="103"/>
      <c r="L5" s="105"/>
    </row>
    <row r="6" spans="2:12" ht="20.25" customHeight="1" x14ac:dyDescent="0.25">
      <c r="B6" s="102"/>
      <c r="C6" s="103"/>
      <c r="D6" s="103"/>
      <c r="E6" s="103"/>
      <c r="F6" s="103"/>
      <c r="G6" s="103"/>
      <c r="H6" s="103"/>
      <c r="I6" s="103"/>
      <c r="J6" s="103"/>
      <c r="K6" s="103"/>
      <c r="L6" s="105"/>
    </row>
    <row r="7" spans="2:12" ht="18.75" customHeight="1" x14ac:dyDescent="0.3">
      <c r="B7" s="102"/>
      <c r="C7" s="301" t="s">
        <v>113</v>
      </c>
      <c r="D7" s="301"/>
      <c r="E7" s="301"/>
      <c r="F7" s="301"/>
      <c r="G7" s="301"/>
      <c r="H7" s="301"/>
      <c r="I7" s="301"/>
      <c r="J7" s="301"/>
      <c r="K7" s="301"/>
      <c r="L7" s="105"/>
    </row>
    <row r="8" spans="2:12" ht="18.75" customHeight="1" x14ac:dyDescent="0.3">
      <c r="B8" s="102"/>
      <c r="C8" s="302" t="str">
        <f>Summary!C8</f>
        <v>12-Month Period Beginning January 1, 2024</v>
      </c>
      <c r="D8" s="302"/>
      <c r="E8" s="302"/>
      <c r="F8" s="302"/>
      <c r="G8" s="302"/>
      <c r="H8" s="302"/>
      <c r="I8" s="302"/>
      <c r="J8" s="302"/>
      <c r="K8" s="302"/>
      <c r="L8" s="105"/>
    </row>
    <row r="9" spans="2:12" ht="26.25" customHeight="1" x14ac:dyDescent="0.3">
      <c r="B9" s="102"/>
      <c r="C9" s="301"/>
      <c r="D9" s="301"/>
      <c r="E9" s="301"/>
      <c r="F9" s="301"/>
      <c r="G9" s="301"/>
      <c r="H9" s="301"/>
      <c r="I9" s="301"/>
      <c r="J9" s="301"/>
      <c r="K9" s="301"/>
      <c r="L9" s="105"/>
    </row>
    <row r="10" spans="2:12" ht="15" customHeight="1" x14ac:dyDescent="0.25">
      <c r="B10" s="102"/>
      <c r="C10" s="107"/>
      <c r="D10" s="104"/>
      <c r="E10" s="104"/>
      <c r="F10" s="104"/>
      <c r="G10" s="104"/>
      <c r="H10" s="104"/>
      <c r="I10" s="104"/>
      <c r="J10" s="104"/>
      <c r="K10" s="104"/>
      <c r="L10" s="105"/>
    </row>
    <row r="11" spans="2:12" ht="15" customHeight="1" x14ac:dyDescent="0.25">
      <c r="B11" s="102"/>
      <c r="C11" s="128" t="s">
        <v>35</v>
      </c>
      <c r="D11" s="142"/>
      <c r="E11" s="104" t="s">
        <v>36</v>
      </c>
      <c r="F11" s="152"/>
      <c r="G11" s="104" t="s">
        <v>38</v>
      </c>
      <c r="H11" s="128"/>
      <c r="I11" s="84" t="s">
        <v>61</v>
      </c>
      <c r="J11" s="39"/>
      <c r="K11" s="18" t="s">
        <v>54</v>
      </c>
      <c r="L11" s="105"/>
    </row>
    <row r="12" spans="2:12" ht="15" customHeight="1" x14ac:dyDescent="0.25">
      <c r="B12" s="102"/>
      <c r="C12" s="153" t="s">
        <v>18</v>
      </c>
      <c r="D12" s="154"/>
      <c r="E12" s="104" t="s">
        <v>37</v>
      </c>
      <c r="F12" s="128"/>
      <c r="G12" s="104" t="s">
        <v>37</v>
      </c>
      <c r="H12" s="128"/>
      <c r="I12" s="84" t="s">
        <v>62</v>
      </c>
      <c r="J12" s="37"/>
      <c r="K12" s="222" t="s">
        <v>148</v>
      </c>
      <c r="L12" s="105"/>
    </row>
    <row r="13" spans="2:12" ht="18" customHeight="1" x14ac:dyDescent="0.25">
      <c r="B13" s="102"/>
      <c r="C13" s="106"/>
      <c r="D13" s="154"/>
      <c r="E13" s="84" t="s">
        <v>105</v>
      </c>
      <c r="F13" s="49"/>
      <c r="G13" s="5" t="s">
        <v>2</v>
      </c>
      <c r="H13" s="49"/>
      <c r="I13" s="84" t="s">
        <v>58</v>
      </c>
      <c r="J13" s="49"/>
      <c r="K13" s="222" t="s">
        <v>153</v>
      </c>
      <c r="L13" s="105"/>
    </row>
    <row r="14" spans="2:12" ht="7.5" customHeight="1" x14ac:dyDescent="0.25">
      <c r="B14" s="102"/>
      <c r="C14" s="109"/>
      <c r="D14" s="155"/>
      <c r="E14" s="111"/>
      <c r="F14" s="111"/>
      <c r="G14" s="111"/>
      <c r="H14" s="111"/>
      <c r="I14" s="111"/>
      <c r="J14" s="111"/>
      <c r="K14" s="111"/>
      <c r="L14" s="105"/>
    </row>
    <row r="15" spans="2:12" ht="13.5" customHeight="1" x14ac:dyDescent="0.25">
      <c r="B15" s="102"/>
      <c r="C15" s="154"/>
      <c r="D15" s="154"/>
      <c r="E15" s="154"/>
      <c r="F15" s="154"/>
      <c r="G15" s="154"/>
      <c r="H15" s="154"/>
      <c r="I15" s="154"/>
      <c r="J15" s="154"/>
      <c r="K15" s="154"/>
      <c r="L15" s="105"/>
    </row>
    <row r="16" spans="2:12" ht="13.5" customHeight="1" x14ac:dyDescent="0.25">
      <c r="B16" s="102"/>
      <c r="C16" s="50">
        <f>Variables!A5</f>
        <v>45292</v>
      </c>
      <c r="D16" s="142"/>
      <c r="E16" s="230">
        <f>'DCR3'!E16</f>
        <v>716995724</v>
      </c>
      <c r="F16" s="231"/>
      <c r="G16" s="230">
        <f>'DCR3'!G16</f>
        <v>157716653</v>
      </c>
      <c r="H16" s="232"/>
      <c r="I16" s="230">
        <f>'DCR3'!I16</f>
        <v>12939664</v>
      </c>
      <c r="J16" s="232"/>
      <c r="K16" s="230">
        <f>'DCR3'!K16</f>
        <v>350214400</v>
      </c>
      <c r="L16" s="105"/>
    </row>
    <row r="17" spans="2:12" ht="13.5" customHeight="1" x14ac:dyDescent="0.25">
      <c r="B17" s="102"/>
      <c r="C17" s="1"/>
      <c r="D17" s="154"/>
      <c r="E17" s="233"/>
      <c r="F17" s="231"/>
      <c r="G17" s="233"/>
      <c r="H17" s="232"/>
      <c r="I17" s="233"/>
      <c r="J17" s="232"/>
      <c r="K17" s="233"/>
      <c r="L17" s="105"/>
    </row>
    <row r="18" spans="2:12" ht="13.5" customHeight="1" x14ac:dyDescent="0.25">
      <c r="B18" s="102"/>
      <c r="C18" s="50">
        <f>C16+31</f>
        <v>45323</v>
      </c>
      <c r="D18" s="107"/>
      <c r="E18" s="230">
        <f>'DCR3'!E18</f>
        <v>692084068</v>
      </c>
      <c r="F18" s="231"/>
      <c r="G18" s="230">
        <f>'DCR3'!G18</f>
        <v>154562249</v>
      </c>
      <c r="H18" s="232"/>
      <c r="I18" s="230">
        <f>'DCR3'!I18</f>
        <v>13294072</v>
      </c>
      <c r="J18" s="232"/>
      <c r="K18" s="230">
        <f>'DCR3'!K18</f>
        <v>346930432</v>
      </c>
      <c r="L18" s="105"/>
    </row>
    <row r="19" spans="2:12" ht="13.5" customHeight="1" x14ac:dyDescent="0.25">
      <c r="B19" s="102"/>
      <c r="C19" s="1"/>
      <c r="D19" s="154"/>
      <c r="E19" s="233"/>
      <c r="F19" s="231"/>
      <c r="G19" s="233"/>
      <c r="H19" s="232"/>
      <c r="I19" s="233"/>
      <c r="J19" s="232"/>
      <c r="K19" s="233"/>
      <c r="L19" s="105"/>
    </row>
    <row r="20" spans="2:12" ht="13.5" customHeight="1" x14ac:dyDescent="0.25">
      <c r="B20" s="102"/>
      <c r="C20" s="50">
        <f>C18+31</f>
        <v>45354</v>
      </c>
      <c r="D20" s="107"/>
      <c r="E20" s="230">
        <f>'DCR3'!E20</f>
        <v>551480698</v>
      </c>
      <c r="F20" s="231"/>
      <c r="G20" s="230">
        <f>'DCR3'!G20</f>
        <v>136752964</v>
      </c>
      <c r="H20" s="232"/>
      <c r="I20" s="230">
        <f>'DCR3'!I20</f>
        <v>11513198</v>
      </c>
      <c r="J20" s="232"/>
      <c r="K20" s="230">
        <f>'DCR3'!K20</f>
        <v>334280916</v>
      </c>
      <c r="L20" s="105"/>
    </row>
    <row r="21" spans="2:12" ht="13.5" customHeight="1" x14ac:dyDescent="0.25">
      <c r="B21" s="102"/>
      <c r="C21" s="1"/>
      <c r="D21" s="154"/>
      <c r="E21" s="233"/>
      <c r="F21" s="231"/>
      <c r="G21" s="233"/>
      <c r="H21" s="232"/>
      <c r="I21" s="233"/>
      <c r="J21" s="232"/>
      <c r="K21" s="233"/>
      <c r="L21" s="105"/>
    </row>
    <row r="22" spans="2:12" ht="13.5" customHeight="1" x14ac:dyDescent="0.25">
      <c r="B22" s="102"/>
      <c r="C22" s="50">
        <f>C20+31</f>
        <v>45385</v>
      </c>
      <c r="D22" s="107"/>
      <c r="E22" s="230">
        <f>'DCR3'!E22</f>
        <v>425645089</v>
      </c>
      <c r="F22" s="231"/>
      <c r="G22" s="230">
        <f>'DCR3'!G22</f>
        <v>123603330</v>
      </c>
      <c r="H22" s="232"/>
      <c r="I22" s="230">
        <f>'DCR3'!I22</f>
        <v>9271187</v>
      </c>
      <c r="J22" s="232"/>
      <c r="K22" s="230">
        <f>'DCR3'!K22</f>
        <v>340427014</v>
      </c>
      <c r="L22" s="105"/>
    </row>
    <row r="23" spans="2:12" ht="13.5" customHeight="1" x14ac:dyDescent="0.25">
      <c r="B23" s="102"/>
      <c r="C23" s="1"/>
      <c r="D23" s="154"/>
      <c r="E23" s="233"/>
      <c r="F23" s="234"/>
      <c r="G23" s="233"/>
      <c r="H23" s="235"/>
      <c r="I23" s="233"/>
      <c r="J23" s="235"/>
      <c r="K23" s="233"/>
      <c r="L23" s="105"/>
    </row>
    <row r="24" spans="2:12" ht="13.5" customHeight="1" x14ac:dyDescent="0.25">
      <c r="B24" s="102"/>
      <c r="C24" s="50">
        <f>C22+31</f>
        <v>45416</v>
      </c>
      <c r="D24" s="154"/>
      <c r="E24" s="230">
        <f>'DCR3'!E24</f>
        <v>344896544</v>
      </c>
      <c r="F24" s="231"/>
      <c r="G24" s="230">
        <f>'DCR3'!G24</f>
        <v>117655979</v>
      </c>
      <c r="H24" s="232"/>
      <c r="I24" s="230">
        <f>'DCR3'!I24</f>
        <v>8714518</v>
      </c>
      <c r="J24" s="232"/>
      <c r="K24" s="230">
        <f>'DCR3'!K24</f>
        <v>344026714</v>
      </c>
      <c r="L24" s="105"/>
    </row>
    <row r="25" spans="2:12" ht="13.5" customHeight="1" x14ac:dyDescent="0.25">
      <c r="B25" s="102"/>
      <c r="C25" s="1"/>
      <c r="D25" s="142"/>
      <c r="E25" s="233"/>
      <c r="F25" s="234"/>
      <c r="G25" s="233"/>
      <c r="H25" s="233"/>
      <c r="I25" s="233"/>
      <c r="J25" s="233"/>
      <c r="K25" s="233"/>
      <c r="L25" s="105"/>
    </row>
    <row r="26" spans="2:12" ht="13.5" customHeight="1" x14ac:dyDescent="0.25">
      <c r="B26" s="102"/>
      <c r="C26" s="50">
        <f>C24+31</f>
        <v>45447</v>
      </c>
      <c r="D26" s="142"/>
      <c r="E26" s="230">
        <f>'DCR3'!E26</f>
        <v>428462846</v>
      </c>
      <c r="F26" s="231"/>
      <c r="G26" s="230">
        <f>'DCR3'!G26</f>
        <v>140718383</v>
      </c>
      <c r="H26" s="232"/>
      <c r="I26" s="230">
        <f>'DCR3'!I26</f>
        <v>8508568</v>
      </c>
      <c r="J26" s="232"/>
      <c r="K26" s="230">
        <f>'DCR3'!K26</f>
        <v>382156246</v>
      </c>
      <c r="L26" s="105"/>
    </row>
    <row r="27" spans="2:12" ht="13.5" customHeight="1" x14ac:dyDescent="0.25">
      <c r="B27" s="102"/>
      <c r="C27" s="1"/>
      <c r="D27" s="142"/>
      <c r="E27" s="233"/>
      <c r="F27" s="235"/>
      <c r="G27" s="233"/>
      <c r="H27" s="233"/>
      <c r="I27" s="233"/>
      <c r="J27" s="233"/>
      <c r="K27" s="233"/>
      <c r="L27" s="105"/>
    </row>
    <row r="28" spans="2:12" ht="13.5" customHeight="1" x14ac:dyDescent="0.25">
      <c r="B28" s="102"/>
      <c r="C28" s="50">
        <f>C26+31</f>
        <v>45478</v>
      </c>
      <c r="D28" s="142"/>
      <c r="E28" s="230">
        <f>'DCR3'!E28</f>
        <v>523572103</v>
      </c>
      <c r="F28" s="231"/>
      <c r="G28" s="230">
        <f>'DCR3'!G28</f>
        <v>157674264</v>
      </c>
      <c r="H28" s="232"/>
      <c r="I28" s="230">
        <f>'DCR3'!I28</f>
        <v>7974793</v>
      </c>
      <c r="J28" s="232"/>
      <c r="K28" s="230">
        <f>'DCR3'!K28</f>
        <v>395951068</v>
      </c>
      <c r="L28" s="105"/>
    </row>
    <row r="29" spans="2:12" ht="13.5" customHeight="1" x14ac:dyDescent="0.25">
      <c r="B29" s="102"/>
      <c r="C29" s="1"/>
      <c r="D29" s="142"/>
      <c r="E29" s="233"/>
      <c r="F29" s="235"/>
      <c r="G29" s="233"/>
      <c r="H29" s="233"/>
      <c r="I29" s="233"/>
      <c r="J29" s="233"/>
      <c r="K29" s="233"/>
      <c r="L29" s="105"/>
    </row>
    <row r="30" spans="2:12" ht="13.5" customHeight="1" x14ac:dyDescent="0.25">
      <c r="B30" s="102"/>
      <c r="C30" s="50">
        <f>C28+31</f>
        <v>45509</v>
      </c>
      <c r="D30" s="142"/>
      <c r="E30" s="230">
        <f>'DCR3'!E30</f>
        <v>518117885</v>
      </c>
      <c r="F30" s="231"/>
      <c r="G30" s="230">
        <f>'DCR3'!G30</f>
        <v>157760010</v>
      </c>
      <c r="H30" s="232"/>
      <c r="I30" s="230">
        <f>'DCR3'!I30</f>
        <v>9239120</v>
      </c>
      <c r="J30" s="232"/>
      <c r="K30" s="230">
        <f>'DCR3'!K30</f>
        <v>394436367</v>
      </c>
      <c r="L30" s="105"/>
    </row>
    <row r="31" spans="2:12" ht="13.5" customHeight="1" x14ac:dyDescent="0.25">
      <c r="B31" s="102"/>
      <c r="C31" s="1"/>
      <c r="D31" s="142"/>
      <c r="E31" s="233"/>
      <c r="F31" s="233"/>
      <c r="G31" s="233"/>
      <c r="H31" s="233"/>
      <c r="I31" s="233"/>
      <c r="J31" s="233"/>
      <c r="K31" s="233"/>
      <c r="L31" s="105"/>
    </row>
    <row r="32" spans="2:12" ht="13.5" customHeight="1" x14ac:dyDescent="0.25">
      <c r="B32" s="102"/>
      <c r="C32" s="50">
        <f>C30+31</f>
        <v>45540</v>
      </c>
      <c r="D32" s="158"/>
      <c r="E32" s="230">
        <f>'DCR3'!E32</f>
        <v>487191745</v>
      </c>
      <c r="F32" s="231"/>
      <c r="G32" s="230">
        <f>'DCR3'!G32</f>
        <v>153052802</v>
      </c>
      <c r="H32" s="232"/>
      <c r="I32" s="230">
        <f>'DCR3'!I32</f>
        <v>11274541</v>
      </c>
      <c r="J32" s="232"/>
      <c r="K32" s="230">
        <f>'DCR3'!K32</f>
        <v>400024674</v>
      </c>
      <c r="L32" s="105"/>
    </row>
    <row r="33" spans="2:12" ht="13.5" customHeight="1" x14ac:dyDescent="0.25">
      <c r="B33" s="102"/>
      <c r="C33" s="1"/>
      <c r="D33" s="158"/>
      <c r="E33" s="233"/>
      <c r="F33" s="236"/>
      <c r="G33" s="233"/>
      <c r="H33" s="236"/>
      <c r="I33" s="233"/>
      <c r="J33" s="236"/>
      <c r="K33" s="233"/>
      <c r="L33" s="105"/>
    </row>
    <row r="34" spans="2:12" ht="13.5" customHeight="1" x14ac:dyDescent="0.25">
      <c r="B34" s="102"/>
      <c r="C34" s="50">
        <f>C32+31</f>
        <v>45571</v>
      </c>
      <c r="D34" s="158"/>
      <c r="E34" s="230">
        <f>'DCR3'!E34</f>
        <v>347158178</v>
      </c>
      <c r="F34" s="231"/>
      <c r="G34" s="230">
        <f>'DCR3'!G34</f>
        <v>124469359</v>
      </c>
      <c r="H34" s="232"/>
      <c r="I34" s="230">
        <f>'DCR3'!I34</f>
        <v>9229118</v>
      </c>
      <c r="J34" s="232"/>
      <c r="K34" s="230">
        <f>'DCR3'!K34</f>
        <v>349492265</v>
      </c>
      <c r="L34" s="105"/>
    </row>
    <row r="35" spans="2:12" ht="13.5" customHeight="1" x14ac:dyDescent="0.25">
      <c r="B35" s="102"/>
      <c r="C35" s="1"/>
      <c r="D35" s="142"/>
      <c r="E35" s="233"/>
      <c r="F35" s="233"/>
      <c r="G35" s="233"/>
      <c r="H35" s="233"/>
      <c r="I35" s="233"/>
      <c r="J35" s="233"/>
      <c r="K35" s="233"/>
      <c r="L35" s="105"/>
    </row>
    <row r="36" spans="2:12" ht="13.5" customHeight="1" x14ac:dyDescent="0.25">
      <c r="B36" s="102"/>
      <c r="C36" s="50">
        <f>C34+31</f>
        <v>45602</v>
      </c>
      <c r="D36" s="158"/>
      <c r="E36" s="230">
        <f>'DCR3'!E36</f>
        <v>381344433</v>
      </c>
      <c r="F36" s="231"/>
      <c r="G36" s="230">
        <f>'DCR3'!G36</f>
        <v>116870144</v>
      </c>
      <c r="H36" s="232"/>
      <c r="I36" s="230">
        <f>'DCR3'!I36</f>
        <v>9169799</v>
      </c>
      <c r="J36" s="232"/>
      <c r="K36" s="230">
        <f>'DCR3'!K36</f>
        <v>329159989</v>
      </c>
      <c r="L36" s="105"/>
    </row>
    <row r="37" spans="2:12" ht="13.5" customHeight="1" x14ac:dyDescent="0.25">
      <c r="B37" s="102"/>
      <c r="C37" s="1"/>
      <c r="D37" s="158"/>
      <c r="E37" s="233"/>
      <c r="F37" s="236"/>
      <c r="G37" s="233"/>
      <c r="H37" s="236"/>
      <c r="I37" s="233"/>
      <c r="J37" s="236"/>
      <c r="K37" s="233"/>
      <c r="L37" s="105"/>
    </row>
    <row r="38" spans="2:12" ht="13.5" customHeight="1" x14ac:dyDescent="0.25">
      <c r="B38" s="102"/>
      <c r="C38" s="50">
        <f>C36+31</f>
        <v>45633</v>
      </c>
      <c r="D38" s="158"/>
      <c r="E38" s="230">
        <f>'DCR3'!E38</f>
        <v>581317786</v>
      </c>
      <c r="F38" s="231"/>
      <c r="G38" s="230">
        <f>'DCR3'!G38</f>
        <v>140827406</v>
      </c>
      <c r="H38" s="232"/>
      <c r="I38" s="230">
        <f>'DCR3'!I38</f>
        <v>11392787</v>
      </c>
      <c r="J38" s="232"/>
      <c r="K38" s="230">
        <f>'DCR3'!K38</f>
        <v>345072706</v>
      </c>
      <c r="L38" s="105"/>
    </row>
    <row r="39" spans="2:12" ht="9.75" customHeight="1" x14ac:dyDescent="0.25">
      <c r="B39" s="102"/>
      <c r="C39" s="156"/>
      <c r="D39" s="158"/>
      <c r="E39" s="157"/>
      <c r="F39" s="159"/>
      <c r="G39" s="157"/>
      <c r="H39" s="159"/>
      <c r="I39" s="157"/>
      <c r="J39" s="159"/>
      <c r="K39" s="157"/>
      <c r="L39" s="105"/>
    </row>
    <row r="40" spans="2:12" ht="9.75" customHeight="1" x14ac:dyDescent="0.25">
      <c r="B40" s="102"/>
      <c r="C40" s="160"/>
      <c r="D40" s="160"/>
      <c r="E40" s="161"/>
      <c r="F40" s="162"/>
      <c r="G40" s="161"/>
      <c r="H40" s="162"/>
      <c r="I40" s="161"/>
      <c r="J40" s="162"/>
      <c r="K40" s="161"/>
      <c r="L40" s="105"/>
    </row>
    <row r="41" spans="2:12" ht="13.5" customHeight="1" x14ac:dyDescent="0.25">
      <c r="B41" s="102"/>
      <c r="C41" s="163" t="s">
        <v>17</v>
      </c>
      <c r="D41" s="163"/>
      <c r="E41" s="230">
        <f>SUM(E16:E38)</f>
        <v>5998267099</v>
      </c>
      <c r="F41" s="237"/>
      <c r="G41" s="230">
        <f>SUM(G16:G38)</f>
        <v>1681663543</v>
      </c>
      <c r="H41" s="237"/>
      <c r="I41" s="230">
        <f>SUM(I16:I38)</f>
        <v>122521365</v>
      </c>
      <c r="J41" s="237"/>
      <c r="K41" s="230">
        <f>SUM(K16:K38)</f>
        <v>4312172791</v>
      </c>
      <c r="L41" s="105"/>
    </row>
    <row r="42" spans="2:12" ht="7.5" customHeight="1" x14ac:dyDescent="0.25">
      <c r="B42" s="102"/>
      <c r="C42" s="155"/>
      <c r="D42" s="155"/>
      <c r="E42" s="155"/>
      <c r="F42" s="155"/>
      <c r="G42" s="155"/>
      <c r="H42" s="155"/>
      <c r="I42" s="155"/>
      <c r="J42" s="155"/>
      <c r="K42" s="155"/>
      <c r="L42" s="105"/>
    </row>
    <row r="43" spans="2:12" ht="13.5" customHeight="1" x14ac:dyDescent="0.25">
      <c r="B43" s="102"/>
      <c r="C43" s="164"/>
      <c r="D43" s="165"/>
      <c r="E43" s="165"/>
      <c r="F43" s="165"/>
      <c r="G43" s="165"/>
      <c r="H43" s="165"/>
      <c r="I43" s="165"/>
      <c r="J43" s="165"/>
      <c r="K43" s="165"/>
      <c r="L43" s="105"/>
    </row>
    <row r="44" spans="2:12" ht="13.5" customHeight="1" x14ac:dyDescent="0.25">
      <c r="B44" s="102"/>
      <c r="C44" s="165" t="s">
        <v>114</v>
      </c>
      <c r="D44" s="165"/>
      <c r="E44" s="139">
        <f>DCCR2!J34</f>
        <v>3044050.4931759997</v>
      </c>
      <c r="F44" s="139"/>
      <c r="G44" s="139">
        <f>DCCR2!J36</f>
        <v>192500.23757635162</v>
      </c>
      <c r="H44" s="139"/>
      <c r="I44" s="139">
        <f>DCCR2!J38</f>
        <v>333169.73805267329</v>
      </c>
      <c r="J44" s="139"/>
      <c r="K44" s="139">
        <f>DCCR2!J40</f>
        <v>1130854.9762749393</v>
      </c>
      <c r="L44" s="105"/>
    </row>
    <row r="45" spans="2:12" ht="13.5" customHeight="1" x14ac:dyDescent="0.25">
      <c r="B45" s="102"/>
      <c r="C45" s="154"/>
      <c r="D45" s="154"/>
      <c r="E45" s="154"/>
      <c r="F45" s="154"/>
      <c r="G45" s="154"/>
      <c r="H45" s="154"/>
      <c r="I45" s="154"/>
      <c r="J45" s="154"/>
      <c r="K45" s="154"/>
      <c r="L45" s="105"/>
    </row>
    <row r="46" spans="2:12" ht="13.5" customHeight="1" x14ac:dyDescent="0.25">
      <c r="B46" s="102"/>
      <c r="C46" s="154"/>
      <c r="D46" s="154"/>
      <c r="E46" s="154"/>
      <c r="F46" s="154"/>
      <c r="G46" s="154"/>
      <c r="H46" s="154"/>
      <c r="I46" s="154"/>
      <c r="J46" s="154"/>
      <c r="K46" s="154"/>
      <c r="L46" s="105"/>
    </row>
    <row r="47" spans="2:12" ht="13.5" customHeight="1" x14ac:dyDescent="0.25">
      <c r="B47" s="102"/>
      <c r="C47" s="103" t="s">
        <v>115</v>
      </c>
      <c r="D47" s="103"/>
      <c r="E47" s="166">
        <f>E44/E41*100</f>
        <v>5.0748832003221195E-2</v>
      </c>
      <c r="F47" s="166"/>
      <c r="G47" s="166">
        <f>G44/G41*100</f>
        <v>1.1447012595215167E-2</v>
      </c>
      <c r="H47" s="166"/>
      <c r="I47" s="166">
        <f>I44/I41*100</f>
        <v>0.27192786992919427</v>
      </c>
      <c r="J47" s="166"/>
      <c r="K47" s="166">
        <f>K44/K41*100</f>
        <v>2.6224713875918043E-2</v>
      </c>
      <c r="L47" s="105"/>
    </row>
    <row r="48" spans="2:12" ht="13.5" customHeight="1" x14ac:dyDescent="0.25">
      <c r="B48" s="102"/>
      <c r="C48" s="103"/>
      <c r="D48" s="103"/>
      <c r="E48" s="103"/>
      <c r="F48" s="103"/>
      <c r="G48" s="103"/>
      <c r="H48" s="103"/>
      <c r="I48" s="103"/>
      <c r="J48" s="103"/>
      <c r="K48" s="103"/>
      <c r="L48" s="105"/>
    </row>
    <row r="49" spans="2:12" ht="13.5" customHeight="1" x14ac:dyDescent="0.25">
      <c r="B49" s="102"/>
      <c r="C49" s="103"/>
      <c r="D49" s="103"/>
      <c r="E49" s="103"/>
      <c r="F49" s="103"/>
      <c r="G49" s="103"/>
      <c r="H49" s="103"/>
      <c r="I49" s="103"/>
      <c r="J49" s="103"/>
      <c r="K49" s="103"/>
      <c r="L49" s="105"/>
    </row>
    <row r="50" spans="2:12" ht="13.5" customHeight="1" x14ac:dyDescent="0.25">
      <c r="B50" s="102"/>
      <c r="C50" s="103"/>
      <c r="D50" s="103"/>
      <c r="E50" s="103"/>
      <c r="F50" s="103"/>
      <c r="G50" s="103"/>
      <c r="H50" s="103"/>
      <c r="I50" s="103"/>
      <c r="J50" s="103"/>
      <c r="K50" s="103"/>
      <c r="L50" s="105"/>
    </row>
    <row r="51" spans="2:12" ht="9.75" customHeight="1" thickBot="1" x14ac:dyDescent="0.3">
      <c r="B51" s="119"/>
      <c r="C51" s="120"/>
      <c r="D51" s="120"/>
      <c r="E51" s="120"/>
      <c r="F51" s="120"/>
      <c r="G51" s="120"/>
      <c r="H51" s="120"/>
      <c r="I51" s="120"/>
      <c r="J51" s="120"/>
      <c r="K51" s="120"/>
      <c r="L51" s="122"/>
    </row>
  </sheetData>
  <mergeCells count="3">
    <mergeCell ref="C7:K7"/>
    <mergeCell ref="C8:K8"/>
    <mergeCell ref="C9:K9"/>
  </mergeCells>
  <pageMargins left="0.75" right="0.75" top="1" bottom="1" header="0.5" footer="0.5"/>
  <pageSetup scale="82" orientation="portrait" r:id="rId1"/>
  <headerFooter alignWithMargins="0">
    <oddFooter>&amp;L&amp;1#&amp;"Calibri"&amp;14&amp;K000000Confidential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2"/>
    <pageSetUpPr fitToPage="1"/>
  </sheetPr>
  <dimension ref="B1:R57"/>
  <sheetViews>
    <sheetView zoomScale="90" zoomScaleNormal="90" zoomScaleSheetLayoutView="100" workbookViewId="0">
      <selection activeCell="J13" sqref="J13"/>
    </sheetView>
  </sheetViews>
  <sheetFormatPr defaultColWidth="9.1796875" defaultRowHeight="12.5" x14ac:dyDescent="0.25"/>
  <cols>
    <col min="1" max="1" width="3.81640625" style="96" customWidth="1"/>
    <col min="2" max="2" width="3" style="96" customWidth="1"/>
    <col min="3" max="3" width="11.81640625" style="96" customWidth="1"/>
    <col min="4" max="4" width="11.54296875" style="96" customWidth="1"/>
    <col min="5" max="5" width="12.1796875" style="96" customWidth="1"/>
    <col min="6" max="6" width="16" style="96" customWidth="1"/>
    <col min="7" max="7" width="14" style="96" customWidth="1"/>
    <col min="8" max="8" width="32.26953125" style="96" customWidth="1"/>
    <col min="9" max="9" width="5.81640625" style="96" customWidth="1"/>
    <col min="10" max="10" width="19.7265625" style="97" customWidth="1"/>
    <col min="11" max="11" width="2.81640625" style="96" customWidth="1"/>
    <col min="12" max="13" width="9.1796875" style="96"/>
    <col min="14" max="14" width="12.453125" style="96" bestFit="1" customWidth="1"/>
    <col min="15" max="16" width="12.7265625" style="96" customWidth="1"/>
    <col min="17" max="17" width="11.453125" style="96" bestFit="1" customWidth="1"/>
    <col min="18" max="18" width="13.1796875" style="96" bestFit="1" customWidth="1"/>
    <col min="19" max="16384" width="9.1796875" style="96"/>
  </cols>
  <sheetData>
    <row r="1" spans="2:14" ht="13" thickBot="1" x14ac:dyDescent="0.3"/>
    <row r="2" spans="2:14" ht="15" customHeight="1" x14ac:dyDescent="0.25">
      <c r="B2" s="98"/>
      <c r="C2" s="99"/>
      <c r="D2" s="99"/>
      <c r="E2" s="99"/>
      <c r="F2" s="99"/>
      <c r="G2" s="99"/>
      <c r="H2" s="99"/>
      <c r="I2" s="99"/>
      <c r="J2" s="100"/>
      <c r="K2" s="101"/>
    </row>
    <row r="3" spans="2:14" ht="15" customHeight="1" x14ac:dyDescent="0.25">
      <c r="B3" s="102"/>
      <c r="C3" s="4" t="s">
        <v>53</v>
      </c>
      <c r="D3" s="103"/>
      <c r="E3" s="103"/>
      <c r="F3" s="103"/>
      <c r="G3" s="103"/>
      <c r="H3" s="103"/>
      <c r="I3" s="103"/>
      <c r="J3" s="104"/>
      <c r="K3" s="105"/>
    </row>
    <row r="4" spans="2:14" ht="15" customHeight="1" x14ac:dyDescent="0.25">
      <c r="B4" s="102"/>
      <c r="C4" s="103" t="str">
        <f>DCCR1!C4</f>
        <v>DCCR Summary</v>
      </c>
      <c r="D4" s="103"/>
      <c r="E4" s="103"/>
      <c r="F4" s="103"/>
      <c r="G4" s="103"/>
      <c r="H4" s="103"/>
      <c r="I4" s="103"/>
      <c r="J4" s="104"/>
      <c r="K4" s="105"/>
    </row>
    <row r="5" spans="2:14" ht="9" customHeight="1" x14ac:dyDescent="0.25">
      <c r="B5" s="102"/>
      <c r="C5" s="103"/>
      <c r="D5" s="103"/>
      <c r="E5" s="103"/>
      <c r="F5" s="103"/>
      <c r="G5" s="103"/>
      <c r="H5" s="103"/>
      <c r="I5" s="103"/>
      <c r="J5" s="104"/>
      <c r="K5" s="105"/>
    </row>
    <row r="6" spans="2:14" ht="9" customHeight="1" x14ac:dyDescent="0.25">
      <c r="B6" s="102"/>
      <c r="C6" s="103"/>
      <c r="D6" s="103"/>
      <c r="E6" s="103"/>
      <c r="F6" s="103"/>
      <c r="G6" s="103"/>
      <c r="H6" s="103"/>
      <c r="I6" s="103"/>
      <c r="J6" s="104"/>
      <c r="K6" s="105"/>
    </row>
    <row r="7" spans="2:14" ht="18.75" customHeight="1" x14ac:dyDescent="0.3">
      <c r="B7" s="102"/>
      <c r="C7" s="301" t="s">
        <v>97</v>
      </c>
      <c r="D7" s="301"/>
      <c r="E7" s="301"/>
      <c r="F7" s="301"/>
      <c r="G7" s="301"/>
      <c r="H7" s="301"/>
      <c r="I7" s="301"/>
      <c r="J7" s="301"/>
      <c r="K7" s="105"/>
    </row>
    <row r="8" spans="2:14" ht="18.75" customHeight="1" x14ac:dyDescent="0.3">
      <c r="B8" s="102"/>
      <c r="C8" s="302" t="str">
        <f>Summary!C8</f>
        <v>12-Month Period Beginning January 1, 2024</v>
      </c>
      <c r="D8" s="302"/>
      <c r="E8" s="302"/>
      <c r="F8" s="302"/>
      <c r="G8" s="302"/>
      <c r="H8" s="302"/>
      <c r="I8" s="302"/>
      <c r="J8" s="302"/>
      <c r="K8" s="105"/>
    </row>
    <row r="9" spans="2:14" ht="26.25" customHeight="1" x14ac:dyDescent="0.25">
      <c r="B9" s="102"/>
      <c r="C9" s="107"/>
      <c r="D9" s="107"/>
      <c r="E9" s="107"/>
      <c r="F9" s="107"/>
      <c r="G9" s="107"/>
      <c r="H9" s="107"/>
      <c r="I9" s="107"/>
      <c r="J9" s="108"/>
      <c r="K9" s="105"/>
    </row>
    <row r="10" spans="2:14" ht="15" customHeight="1" x14ac:dyDescent="0.25">
      <c r="B10" s="102"/>
      <c r="C10" s="104"/>
      <c r="D10" s="104"/>
      <c r="E10" s="104"/>
      <c r="F10" s="104"/>
      <c r="G10" s="104"/>
      <c r="H10" s="104"/>
      <c r="I10" s="104"/>
      <c r="J10" s="104"/>
      <c r="K10" s="105"/>
    </row>
    <row r="11" spans="2:14" ht="18" customHeight="1" x14ac:dyDescent="0.25">
      <c r="B11" s="102"/>
      <c r="C11" s="123" t="s">
        <v>97</v>
      </c>
      <c r="D11" s="103"/>
      <c r="E11" s="112"/>
      <c r="F11" s="132"/>
      <c r="G11" s="103"/>
      <c r="H11" s="115"/>
      <c r="I11" s="112"/>
      <c r="J11" s="104"/>
      <c r="K11" s="105"/>
    </row>
    <row r="12" spans="2:14" ht="18" customHeight="1" x14ac:dyDescent="0.25">
      <c r="B12" s="102"/>
      <c r="C12" s="103"/>
      <c r="D12" s="103"/>
      <c r="E12" s="112"/>
      <c r="F12" s="132"/>
      <c r="G12" s="114"/>
      <c r="H12" s="115"/>
      <c r="I12" s="112"/>
      <c r="J12" s="104"/>
      <c r="K12" s="105"/>
    </row>
    <row r="13" spans="2:14" s="127" customFormat="1" ht="18" customHeight="1" x14ac:dyDescent="0.3">
      <c r="B13" s="124"/>
      <c r="C13" s="141"/>
      <c r="D13" s="281" t="s">
        <v>172</v>
      </c>
      <c r="E13" s="145"/>
      <c r="F13" s="145"/>
      <c r="G13" s="145"/>
      <c r="H13" s="103" t="s">
        <v>36</v>
      </c>
      <c r="I13" s="142"/>
      <c r="J13" s="129">
        <f>DCCR2!U23</f>
        <v>340035.89999999985</v>
      </c>
      <c r="K13" s="126"/>
    </row>
    <row r="14" spans="2:14" ht="18" customHeight="1" x14ac:dyDescent="0.3">
      <c r="B14" s="102"/>
      <c r="C14" s="141"/>
      <c r="D14" s="145"/>
      <c r="E14" s="145"/>
      <c r="F14" s="145"/>
      <c r="G14" s="145"/>
      <c r="H14" s="103" t="s">
        <v>96</v>
      </c>
      <c r="I14" s="142"/>
      <c r="J14" s="169">
        <f>DCCR2!V23</f>
        <v>-7345.546153846255</v>
      </c>
      <c r="K14" s="105"/>
      <c r="N14" s="127"/>
    </row>
    <row r="15" spans="2:14" ht="18" customHeight="1" x14ac:dyDescent="0.3">
      <c r="B15" s="102"/>
      <c r="C15" s="141"/>
      <c r="D15" s="145"/>
      <c r="E15" s="145"/>
      <c r="F15" s="145"/>
      <c r="G15" s="145"/>
      <c r="H15" s="103" t="s">
        <v>17</v>
      </c>
      <c r="I15" s="142"/>
      <c r="J15" s="129">
        <f>SUM(J13:J14)</f>
        <v>332690.35384615359</v>
      </c>
      <c r="K15" s="105"/>
    </row>
    <row r="16" spans="2:14" ht="18" customHeight="1" x14ac:dyDescent="0.3">
      <c r="B16" s="102"/>
      <c r="C16" s="141"/>
      <c r="D16" s="107"/>
      <c r="E16" s="103"/>
      <c r="F16" s="104"/>
      <c r="G16" s="128"/>
      <c r="H16" s="103"/>
      <c r="I16" s="142"/>
      <c r="J16" s="130"/>
      <c r="K16" s="105"/>
    </row>
    <row r="17" spans="2:18" ht="18" customHeight="1" x14ac:dyDescent="0.3">
      <c r="B17" s="102"/>
      <c r="C17" s="141"/>
      <c r="D17" s="107"/>
      <c r="E17" s="103"/>
      <c r="F17" s="115"/>
      <c r="G17" s="131"/>
      <c r="H17" s="103"/>
      <c r="I17" s="142"/>
      <c r="J17" s="129"/>
      <c r="K17" s="105"/>
    </row>
    <row r="18" spans="2:18" ht="18" customHeight="1" x14ac:dyDescent="0.3">
      <c r="B18" s="102"/>
      <c r="C18" s="141"/>
      <c r="D18" s="253" t="s">
        <v>152</v>
      </c>
      <c r="E18" s="103"/>
      <c r="F18" s="115"/>
      <c r="G18" s="208"/>
      <c r="H18" s="103" t="s">
        <v>36</v>
      </c>
      <c r="I18" s="142"/>
      <c r="J18" s="129">
        <f>DCCR2!W23</f>
        <v>995573.96</v>
      </c>
      <c r="K18" s="105"/>
    </row>
    <row r="19" spans="2:18" ht="18" customHeight="1" x14ac:dyDescent="0.3">
      <c r="B19" s="102"/>
      <c r="C19" s="141"/>
      <c r="D19" s="107"/>
      <c r="E19" s="103"/>
      <c r="F19" s="115"/>
      <c r="G19" s="208"/>
      <c r="H19" s="103" t="s">
        <v>96</v>
      </c>
      <c r="I19" s="142"/>
      <c r="J19" s="169">
        <f>DCCR2!X23</f>
        <v>188731.88476923079</v>
      </c>
      <c r="K19" s="105"/>
    </row>
    <row r="20" spans="2:18" ht="18" customHeight="1" x14ac:dyDescent="0.3">
      <c r="B20" s="102"/>
      <c r="C20" s="141"/>
      <c r="D20" s="145"/>
      <c r="E20" s="145"/>
      <c r="F20" s="145"/>
      <c r="G20" s="145"/>
      <c r="H20" s="103" t="s">
        <v>17</v>
      </c>
      <c r="I20" s="142"/>
      <c r="J20" s="129">
        <f>SUM(J18:J19)</f>
        <v>1184305.8447692308</v>
      </c>
      <c r="K20" s="105"/>
      <c r="N20" s="307"/>
      <c r="O20" s="307"/>
      <c r="P20" s="307"/>
      <c r="Q20" s="307"/>
      <c r="R20" s="97"/>
    </row>
    <row r="21" spans="2:18" ht="18" customHeight="1" x14ac:dyDescent="0.25">
      <c r="B21" s="102"/>
      <c r="C21" s="145"/>
      <c r="D21" s="145"/>
      <c r="E21" s="145"/>
      <c r="F21" s="145"/>
      <c r="G21" s="145"/>
      <c r="H21" s="145"/>
      <c r="I21" s="145"/>
      <c r="J21" s="147"/>
      <c r="K21" s="105"/>
      <c r="N21" s="97"/>
      <c r="O21" s="97"/>
      <c r="P21" s="97"/>
      <c r="Q21" s="97"/>
      <c r="R21" s="97"/>
    </row>
    <row r="22" spans="2:18" ht="18" customHeight="1" x14ac:dyDescent="0.3">
      <c r="B22" s="102"/>
      <c r="C22" s="145"/>
      <c r="D22" s="145"/>
      <c r="E22" s="145"/>
      <c r="F22" s="145"/>
      <c r="G22" s="145"/>
      <c r="H22" s="171"/>
      <c r="I22" s="145"/>
      <c r="J22" s="129"/>
      <c r="K22" s="105"/>
      <c r="N22" s="97"/>
      <c r="O22" s="97"/>
      <c r="P22" s="97"/>
      <c r="Q22" s="97"/>
      <c r="R22" s="97"/>
    </row>
    <row r="23" spans="2:18" ht="18" customHeight="1" x14ac:dyDescent="0.3">
      <c r="B23" s="102"/>
      <c r="C23" s="145"/>
      <c r="D23" s="145"/>
      <c r="E23" s="145"/>
      <c r="F23" s="145"/>
      <c r="G23" s="145"/>
      <c r="H23" s="171"/>
      <c r="I23" s="145"/>
      <c r="J23" s="129"/>
      <c r="K23" s="105"/>
      <c r="N23" s="97"/>
      <c r="O23" s="97"/>
      <c r="P23" s="97"/>
      <c r="Q23" s="97"/>
      <c r="R23" s="97"/>
    </row>
    <row r="24" spans="2:18" ht="18" customHeight="1" x14ac:dyDescent="0.25">
      <c r="B24" s="102"/>
      <c r="C24" s="145"/>
      <c r="D24" s="145"/>
      <c r="E24" s="145"/>
      <c r="F24" s="145"/>
      <c r="G24" s="145"/>
      <c r="H24" s="145"/>
      <c r="I24" s="145"/>
      <c r="J24" s="147"/>
      <c r="K24" s="105"/>
      <c r="M24" s="97"/>
      <c r="N24" s="167"/>
      <c r="O24" s="167"/>
      <c r="P24" s="167"/>
      <c r="Q24" s="167"/>
      <c r="R24" s="167"/>
    </row>
    <row r="25" spans="2:18" ht="18" customHeight="1" x14ac:dyDescent="0.25">
      <c r="B25" s="102"/>
      <c r="C25" s="160"/>
      <c r="D25" s="160"/>
      <c r="E25" s="161"/>
      <c r="F25" s="162"/>
      <c r="G25" s="161"/>
      <c r="H25" s="162"/>
      <c r="I25" s="161"/>
      <c r="J25" s="162"/>
      <c r="K25" s="105"/>
      <c r="M25" s="97"/>
      <c r="N25" s="167"/>
      <c r="O25" s="167"/>
      <c r="P25" s="167"/>
      <c r="Q25" s="167"/>
      <c r="R25" s="168"/>
    </row>
    <row r="26" spans="2:18" ht="18" customHeight="1" x14ac:dyDescent="0.25">
      <c r="B26" s="102"/>
      <c r="C26" s="118"/>
      <c r="D26" s="145" t="s">
        <v>98</v>
      </c>
      <c r="E26" s="145"/>
      <c r="F26" s="145"/>
      <c r="G26" s="145"/>
      <c r="H26" s="145"/>
      <c r="I26" s="145"/>
      <c r="J26" s="147"/>
      <c r="K26" s="105"/>
      <c r="M26" s="97"/>
      <c r="N26" s="167"/>
      <c r="O26" s="167"/>
      <c r="P26" s="167"/>
      <c r="Q26" s="167"/>
      <c r="R26" s="168"/>
    </row>
    <row r="27" spans="2:18" ht="18" customHeight="1" x14ac:dyDescent="0.25">
      <c r="B27" s="102"/>
      <c r="C27" s="118"/>
      <c r="D27" s="107"/>
      <c r="E27" s="103"/>
      <c r="F27" s="115"/>
      <c r="G27" s="208"/>
      <c r="H27" s="103" t="s">
        <v>36</v>
      </c>
      <c r="I27" s="142"/>
      <c r="J27" s="129">
        <f>J13+J18</f>
        <v>1335609.8599999999</v>
      </c>
      <c r="K27" s="105"/>
    </row>
    <row r="28" spans="2:18" ht="18" customHeight="1" x14ac:dyDescent="0.25">
      <c r="B28" s="102"/>
      <c r="C28" s="103"/>
      <c r="D28" s="107"/>
      <c r="E28" s="103"/>
      <c r="F28" s="115"/>
      <c r="G28" s="208"/>
      <c r="H28" s="103" t="s">
        <v>96</v>
      </c>
      <c r="I28" s="118"/>
      <c r="J28" s="169">
        <f>J14+J19</f>
        <v>181386.33861538453</v>
      </c>
      <c r="K28" s="105"/>
      <c r="O28" s="140"/>
    </row>
    <row r="29" spans="2:18" ht="18" customHeight="1" x14ac:dyDescent="0.25">
      <c r="B29" s="102"/>
      <c r="C29" s="103"/>
      <c r="D29" s="107"/>
      <c r="E29" s="103"/>
      <c r="F29" s="115"/>
      <c r="G29" s="131"/>
      <c r="H29" s="103" t="s">
        <v>17</v>
      </c>
      <c r="I29" s="118"/>
      <c r="J29" s="129">
        <f>SUM(J27:J28)</f>
        <v>1516996.1986153843</v>
      </c>
      <c r="K29" s="105"/>
    </row>
    <row r="30" spans="2:18" ht="18" customHeight="1" x14ac:dyDescent="0.25">
      <c r="B30" s="102"/>
      <c r="C30" s="103"/>
      <c r="D30" s="103"/>
      <c r="E30" s="112"/>
      <c r="F30" s="132"/>
      <c r="G30" s="103"/>
      <c r="H30" s="115"/>
      <c r="I30" s="112"/>
      <c r="J30" s="104"/>
      <c r="K30" s="105"/>
    </row>
    <row r="31" spans="2:18" ht="18" customHeight="1" x14ac:dyDescent="0.25">
      <c r="B31" s="102"/>
      <c r="C31" s="103"/>
      <c r="D31" s="103"/>
      <c r="E31" s="112"/>
      <c r="F31" s="132"/>
      <c r="G31" s="103"/>
      <c r="H31" s="115"/>
      <c r="I31" s="112"/>
      <c r="J31" s="104"/>
      <c r="K31" s="105"/>
    </row>
    <row r="32" spans="2:18" ht="18" customHeight="1" x14ac:dyDescent="0.25">
      <c r="B32" s="102"/>
      <c r="C32" s="103"/>
      <c r="D32" s="103"/>
      <c r="E32" s="112"/>
      <c r="F32" s="132"/>
      <c r="G32" s="103"/>
      <c r="H32" s="115"/>
      <c r="I32" s="112"/>
      <c r="J32" s="104"/>
      <c r="K32" s="105"/>
    </row>
    <row r="33" spans="2:11" ht="16" customHeight="1" x14ac:dyDescent="0.25">
      <c r="B33" s="102"/>
      <c r="C33" s="103"/>
      <c r="D33" s="103"/>
      <c r="E33" s="112"/>
      <c r="F33" s="132"/>
      <c r="G33" s="103"/>
      <c r="H33" s="115"/>
      <c r="I33" s="112"/>
      <c r="J33" s="104"/>
      <c r="K33" s="105"/>
    </row>
    <row r="34" spans="2:11" ht="16" customHeight="1" x14ac:dyDescent="0.25">
      <c r="B34" s="102"/>
      <c r="C34" s="103"/>
      <c r="D34" s="103"/>
      <c r="E34" s="112"/>
      <c r="F34" s="132"/>
      <c r="G34" s="103"/>
      <c r="H34" s="115"/>
      <c r="I34" s="112"/>
      <c r="J34" s="104"/>
      <c r="K34" s="105"/>
    </row>
    <row r="35" spans="2:11" ht="16" customHeight="1" x14ac:dyDescent="0.25">
      <c r="B35" s="102"/>
      <c r="C35" s="103"/>
      <c r="D35" s="103"/>
      <c r="E35" s="112"/>
      <c r="F35" s="132"/>
      <c r="G35" s="103"/>
      <c r="H35" s="115"/>
      <c r="I35" s="112"/>
      <c r="J35" s="104"/>
      <c r="K35" s="105"/>
    </row>
    <row r="36" spans="2:11" ht="16" customHeight="1" x14ac:dyDescent="0.25">
      <c r="B36" s="102"/>
      <c r="C36" s="103"/>
      <c r="D36" s="103"/>
      <c r="E36" s="112"/>
      <c r="F36" s="132"/>
      <c r="G36" s="103"/>
      <c r="H36" s="115"/>
      <c r="I36" s="112"/>
      <c r="J36" s="104"/>
      <c r="K36" s="105"/>
    </row>
    <row r="37" spans="2:11" ht="16" customHeight="1" x14ac:dyDescent="0.25">
      <c r="B37" s="102"/>
      <c r="C37" s="103"/>
      <c r="D37" s="103"/>
      <c r="E37" s="112"/>
      <c r="F37" s="132"/>
      <c r="G37" s="103"/>
      <c r="H37" s="115"/>
      <c r="I37" s="112"/>
      <c r="J37" s="104"/>
      <c r="K37" s="105"/>
    </row>
    <row r="38" spans="2:11" ht="16" customHeight="1" x14ac:dyDescent="0.25">
      <c r="B38" s="102"/>
      <c r="C38" s="103"/>
      <c r="D38" s="103"/>
      <c r="E38" s="112"/>
      <c r="F38" s="132"/>
      <c r="G38" s="103"/>
      <c r="H38" s="115"/>
      <c r="I38" s="112"/>
      <c r="J38" s="104"/>
      <c r="K38" s="105"/>
    </row>
    <row r="39" spans="2:11" ht="16" customHeight="1" x14ac:dyDescent="0.25">
      <c r="B39" s="102"/>
      <c r="C39" s="103"/>
      <c r="D39" s="103"/>
      <c r="E39" s="112"/>
      <c r="F39" s="132"/>
      <c r="G39" s="103"/>
      <c r="H39" s="115"/>
      <c r="I39" s="112"/>
      <c r="J39" s="104"/>
      <c r="K39" s="105"/>
    </row>
    <row r="40" spans="2:11" ht="16" customHeight="1" x14ac:dyDescent="0.25">
      <c r="B40" s="102"/>
      <c r="C40" s="103"/>
      <c r="D40" s="103"/>
      <c r="E40" s="112"/>
      <c r="F40" s="132"/>
      <c r="G40" s="103"/>
      <c r="H40" s="115"/>
      <c r="I40" s="112"/>
      <c r="J40" s="104"/>
      <c r="K40" s="105"/>
    </row>
    <row r="41" spans="2:11" ht="15" customHeight="1" x14ac:dyDescent="0.25">
      <c r="B41" s="102"/>
      <c r="C41" s="118"/>
      <c r="D41" s="118"/>
      <c r="E41" s="118"/>
      <c r="F41" s="118"/>
      <c r="G41" s="118"/>
      <c r="H41" s="118"/>
      <c r="I41" s="118"/>
      <c r="J41" s="118"/>
      <c r="K41" s="105"/>
    </row>
    <row r="42" spans="2:11" ht="15" customHeight="1" x14ac:dyDescent="0.25">
      <c r="B42" s="102"/>
      <c r="C42" s="118"/>
      <c r="D42" s="118"/>
      <c r="E42" s="118"/>
      <c r="F42" s="118"/>
      <c r="G42" s="118"/>
      <c r="H42" s="118"/>
      <c r="I42" s="118"/>
      <c r="J42" s="118"/>
      <c r="K42" s="105"/>
    </row>
    <row r="43" spans="2:11" ht="15" customHeight="1" x14ac:dyDescent="0.25">
      <c r="B43" s="102"/>
      <c r="C43" s="118"/>
      <c r="D43" s="118"/>
      <c r="E43" s="118"/>
      <c r="F43" s="118"/>
      <c r="G43" s="118"/>
      <c r="H43" s="118"/>
      <c r="I43" s="118"/>
      <c r="J43" s="118"/>
      <c r="K43" s="105"/>
    </row>
    <row r="44" spans="2:11" ht="15" customHeight="1" x14ac:dyDescent="0.25">
      <c r="B44" s="102"/>
      <c r="C44" s="118"/>
      <c r="D44" s="118"/>
      <c r="E44" s="118"/>
      <c r="F44" s="118"/>
      <c r="G44" s="118"/>
      <c r="H44" s="118"/>
      <c r="I44" s="118"/>
      <c r="J44" s="118"/>
      <c r="K44" s="105"/>
    </row>
    <row r="45" spans="2:11" ht="15" customHeight="1" x14ac:dyDescent="0.25">
      <c r="B45" s="102"/>
      <c r="C45" s="118"/>
      <c r="D45" s="118"/>
      <c r="E45" s="118"/>
      <c r="F45" s="118"/>
      <c r="G45" s="118"/>
      <c r="H45" s="118"/>
      <c r="I45" s="118"/>
      <c r="J45" s="118"/>
      <c r="K45" s="105"/>
    </row>
    <row r="46" spans="2:11" ht="15" customHeight="1" x14ac:dyDescent="0.25">
      <c r="B46" s="102"/>
      <c r="C46" s="118"/>
      <c r="D46" s="118"/>
      <c r="E46" s="118"/>
      <c r="F46" s="118"/>
      <c r="G46" s="118"/>
      <c r="H46" s="118"/>
      <c r="I46" s="118"/>
      <c r="J46" s="118"/>
      <c r="K46" s="105"/>
    </row>
    <row r="47" spans="2:11" ht="15" customHeight="1" x14ac:dyDescent="0.25">
      <c r="B47" s="102"/>
      <c r="C47" s="118"/>
      <c r="D47" s="118"/>
      <c r="E47" s="118"/>
      <c r="F47" s="118"/>
      <c r="G47" s="118"/>
      <c r="H47" s="118"/>
      <c r="I47" s="118"/>
      <c r="J47" s="118"/>
      <c r="K47" s="105"/>
    </row>
    <row r="48" spans="2:11" ht="15" customHeight="1" x14ac:dyDescent="0.25">
      <c r="B48" s="102"/>
      <c r="C48" s="118"/>
      <c r="D48" s="118"/>
      <c r="E48" s="118"/>
      <c r="F48" s="118"/>
      <c r="G48" s="118"/>
      <c r="H48" s="118"/>
      <c r="I48" s="118"/>
      <c r="J48" s="118"/>
      <c r="K48" s="105"/>
    </row>
    <row r="49" spans="2:11" ht="29.25" customHeight="1" x14ac:dyDescent="0.25">
      <c r="B49" s="102"/>
      <c r="C49" s="118"/>
      <c r="D49" s="118"/>
      <c r="E49" s="118"/>
      <c r="F49" s="118"/>
      <c r="G49" s="118"/>
      <c r="H49" s="118"/>
      <c r="I49" s="118"/>
      <c r="J49" s="118"/>
      <c r="K49" s="105"/>
    </row>
    <row r="50" spans="2:11" ht="15" customHeight="1" x14ac:dyDescent="0.25">
      <c r="B50" s="102"/>
      <c r="C50" s="118"/>
      <c r="D50" s="118"/>
      <c r="E50" s="116"/>
      <c r="F50" s="107"/>
      <c r="G50" s="118"/>
      <c r="H50" s="116"/>
      <c r="I50" s="118"/>
      <c r="J50" s="139"/>
      <c r="K50" s="105"/>
    </row>
    <row r="51" spans="2:11" ht="10.5" customHeight="1" x14ac:dyDescent="0.25">
      <c r="B51" s="102"/>
      <c r="C51" s="118"/>
      <c r="D51" s="118"/>
      <c r="E51" s="103"/>
      <c r="F51" s="107"/>
      <c r="G51" s="118"/>
      <c r="H51" s="103"/>
      <c r="I51" s="118"/>
      <c r="J51" s="118"/>
      <c r="K51" s="105"/>
    </row>
    <row r="52" spans="2:11" ht="15" customHeight="1" x14ac:dyDescent="0.25">
      <c r="B52" s="102"/>
      <c r="C52" s="118"/>
      <c r="D52" s="118"/>
      <c r="E52" s="103"/>
      <c r="F52" s="107"/>
      <c r="G52" s="118"/>
      <c r="H52" s="103"/>
      <c r="I52" s="118"/>
      <c r="J52" s="139"/>
      <c r="K52" s="105"/>
    </row>
    <row r="53" spans="2:11" ht="15" customHeight="1" x14ac:dyDescent="0.25">
      <c r="B53" s="102"/>
      <c r="C53" s="118"/>
      <c r="D53" s="118"/>
      <c r="E53" s="118"/>
      <c r="F53" s="118"/>
      <c r="G53" s="118"/>
      <c r="H53" s="118"/>
      <c r="I53" s="118"/>
      <c r="J53" s="139"/>
      <c r="K53" s="105"/>
    </row>
    <row r="54" spans="2:11" ht="15" customHeight="1" x14ac:dyDescent="0.25">
      <c r="B54" s="102"/>
      <c r="C54" s="118"/>
      <c r="D54" s="118"/>
      <c r="E54" s="118"/>
      <c r="F54" s="118"/>
      <c r="G54" s="118"/>
      <c r="H54" s="118"/>
      <c r="I54" s="118"/>
      <c r="J54" s="139"/>
      <c r="K54" s="105"/>
    </row>
    <row r="55" spans="2:11" ht="15" customHeight="1" x14ac:dyDescent="0.25">
      <c r="B55" s="102"/>
      <c r="C55" s="118"/>
      <c r="D55" s="118"/>
      <c r="E55" s="118"/>
      <c r="F55" s="118"/>
      <c r="G55" s="118"/>
      <c r="H55" s="118"/>
      <c r="I55" s="118"/>
      <c r="J55" s="139"/>
      <c r="K55" s="105"/>
    </row>
    <row r="56" spans="2:11" ht="15" customHeight="1" x14ac:dyDescent="0.25">
      <c r="B56" s="102"/>
      <c r="C56" s="103"/>
      <c r="D56" s="103"/>
      <c r="E56" s="103"/>
      <c r="F56" s="103"/>
      <c r="G56" s="103"/>
      <c r="H56" s="103"/>
      <c r="I56" s="103"/>
      <c r="J56" s="104"/>
      <c r="K56" s="105"/>
    </row>
    <row r="57" spans="2:11" ht="9.75" customHeight="1" thickBot="1" x14ac:dyDescent="0.3">
      <c r="B57" s="119"/>
      <c r="C57" s="120"/>
      <c r="D57" s="120"/>
      <c r="E57" s="120"/>
      <c r="F57" s="120"/>
      <c r="G57" s="120"/>
      <c r="H57" s="120"/>
      <c r="I57" s="120"/>
      <c r="J57" s="121"/>
      <c r="K57" s="122"/>
    </row>
  </sheetData>
  <mergeCells count="4">
    <mergeCell ref="C7:J7"/>
    <mergeCell ref="C8:J8"/>
    <mergeCell ref="N20:O20"/>
    <mergeCell ref="P20:Q20"/>
  </mergeCells>
  <pageMargins left="0.75" right="0.75" top="1" bottom="1" header="0.5" footer="0.5"/>
  <pageSetup scale="73" orientation="portrait" r:id="rId1"/>
  <headerFooter alignWithMargins="0">
    <oddFooter>&amp;L&amp;1#&amp;"Calibri"&amp;14&amp;K000000Confidential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pageSetUpPr fitToPage="1"/>
  </sheetPr>
  <dimension ref="C8:I31"/>
  <sheetViews>
    <sheetView view="pageBreakPreview" zoomScale="80" zoomScaleNormal="100" zoomScaleSheetLayoutView="80" workbookViewId="0">
      <selection activeCell="D13" sqref="D13"/>
    </sheetView>
  </sheetViews>
  <sheetFormatPr defaultColWidth="9.1796875" defaultRowHeight="12.5" x14ac:dyDescent="0.25"/>
  <cols>
    <col min="1" max="1" width="9.1796875" style="1"/>
    <col min="2" max="2" width="2.453125" style="1" customWidth="1"/>
    <col min="3" max="9" width="12.1796875" style="1" customWidth="1"/>
    <col min="10" max="10" width="2.26953125" style="1" customWidth="1"/>
    <col min="11" max="16384" width="9.1796875" style="1"/>
  </cols>
  <sheetData>
    <row r="8" spans="3:9" ht="15.5" x14ac:dyDescent="0.35">
      <c r="C8" s="285" t="s">
        <v>52</v>
      </c>
      <c r="D8" s="285"/>
      <c r="E8" s="285"/>
      <c r="F8" s="285"/>
      <c r="G8" s="285"/>
      <c r="H8" s="285"/>
      <c r="I8" s="285"/>
    </row>
    <row r="14" spans="3:9" ht="15.5" x14ac:dyDescent="0.35">
      <c r="C14" s="285" t="s">
        <v>19</v>
      </c>
      <c r="D14" s="285"/>
      <c r="E14" s="285"/>
      <c r="F14" s="285"/>
      <c r="G14" s="285"/>
      <c r="H14" s="285"/>
      <c r="I14" s="285"/>
    </row>
    <row r="16" spans="3:9" ht="15.5" x14ac:dyDescent="0.35">
      <c r="C16" s="285" t="s">
        <v>20</v>
      </c>
      <c r="D16" s="285"/>
      <c r="E16" s="285"/>
      <c r="F16" s="285"/>
      <c r="G16" s="285"/>
      <c r="H16" s="285"/>
      <c r="I16" s="285"/>
    </row>
    <row r="21" spans="3:9" ht="15.5" x14ac:dyDescent="0.35">
      <c r="C21" s="285" t="s">
        <v>21</v>
      </c>
      <c r="D21" s="285"/>
      <c r="E21" s="285"/>
      <c r="F21" s="285"/>
      <c r="G21" s="285"/>
      <c r="H21" s="285"/>
      <c r="I21" s="285"/>
    </row>
    <row r="29" spans="3:9" ht="15.5" x14ac:dyDescent="0.35">
      <c r="C29" s="285"/>
      <c r="D29" s="285"/>
      <c r="E29" s="285"/>
      <c r="F29" s="285"/>
      <c r="G29" s="285"/>
      <c r="H29" s="285"/>
      <c r="I29" s="285"/>
    </row>
    <row r="30" spans="3:9" ht="15.5" x14ac:dyDescent="0.35">
      <c r="C30" s="285" t="str">
        <f>"Twelve-Month Period Beginning "&amp;start</f>
        <v>Twelve-Month Period Beginning January 1, 2024</v>
      </c>
      <c r="D30" s="285"/>
      <c r="E30" s="285"/>
      <c r="F30" s="285"/>
      <c r="G30" s="285"/>
      <c r="H30" s="285"/>
      <c r="I30" s="285"/>
    </row>
    <row r="31" spans="3:9" ht="15.5" x14ac:dyDescent="0.35">
      <c r="C31" s="285" t="str">
        <f>"and Ending "&amp;finish</f>
        <v>and Ending December 31, 2024</v>
      </c>
      <c r="D31" s="285"/>
      <c r="E31" s="285"/>
      <c r="F31" s="285"/>
      <c r="G31" s="285"/>
      <c r="H31" s="285"/>
      <c r="I31" s="285"/>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oddFooter>&amp;L&amp;1#&amp;"Calibri"&amp;14&amp;K000000Confidential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2"/>
    <pageSetUpPr fitToPage="1"/>
  </sheetPr>
  <dimension ref="B1:L52"/>
  <sheetViews>
    <sheetView topLeftCell="A3" zoomScale="80" zoomScaleNormal="80" zoomScaleSheetLayoutView="100" workbookViewId="0">
      <selection activeCell="C6" sqref="C6"/>
    </sheetView>
  </sheetViews>
  <sheetFormatPr defaultColWidth="9.1796875" defaultRowHeight="12.5" x14ac:dyDescent="0.25"/>
  <cols>
    <col min="1" max="1" width="3.81640625" style="2" customWidth="1"/>
    <col min="2" max="2" width="3" style="2" customWidth="1"/>
    <col min="3" max="3" width="16.81640625" style="2" customWidth="1"/>
    <col min="4" max="4" width="15.453125" style="2" customWidth="1"/>
    <col min="5" max="7" width="15.7265625" style="2" customWidth="1"/>
    <col min="8" max="8" width="19.54296875" style="2" bestFit="1" customWidth="1"/>
    <col min="9" max="10" width="15.7265625" style="2" customWidth="1"/>
    <col min="11" max="11" width="6.453125" style="3" customWidth="1"/>
    <col min="12" max="12" width="2.81640625" style="2" customWidth="1"/>
    <col min="13" max="16384" width="9.1796875" style="2"/>
  </cols>
  <sheetData>
    <row r="1" spans="2:12" ht="13" thickBot="1" x14ac:dyDescent="0.3"/>
    <row r="2" spans="2:12" ht="15" customHeight="1" x14ac:dyDescent="0.25">
      <c r="B2" s="7"/>
      <c r="C2" s="8"/>
      <c r="D2" s="8"/>
      <c r="E2" s="8"/>
      <c r="F2" s="8"/>
      <c r="G2" s="8"/>
      <c r="H2" s="8"/>
      <c r="I2" s="8"/>
      <c r="J2" s="8"/>
      <c r="K2" s="9"/>
      <c r="L2" s="10"/>
    </row>
    <row r="3" spans="2:12" ht="15" customHeight="1" x14ac:dyDescent="0.25">
      <c r="B3" s="11"/>
      <c r="C3" s="4" t="s">
        <v>53</v>
      </c>
      <c r="D3" s="4"/>
      <c r="E3" s="4"/>
      <c r="F3" s="4"/>
      <c r="G3" s="4"/>
      <c r="H3" s="4"/>
      <c r="I3" s="4"/>
      <c r="J3" s="4"/>
      <c r="K3" s="5"/>
      <c r="L3" s="12"/>
    </row>
    <row r="4" spans="2:12" ht="15" customHeight="1" x14ac:dyDescent="0.25">
      <c r="B4" s="11"/>
      <c r="C4" s="4" t="s">
        <v>22</v>
      </c>
      <c r="D4" s="4"/>
      <c r="E4" s="4"/>
      <c r="F4" s="4"/>
      <c r="G4" s="4"/>
      <c r="H4" s="4"/>
      <c r="I4" s="4"/>
      <c r="J4" s="4"/>
      <c r="K4" s="5"/>
      <c r="L4" s="12"/>
    </row>
    <row r="5" spans="2:12" ht="20.25" customHeight="1" x14ac:dyDescent="0.25">
      <c r="B5" s="11"/>
      <c r="C5" s="4"/>
      <c r="D5" s="4"/>
      <c r="E5" s="4"/>
      <c r="F5" s="4"/>
      <c r="G5" s="4"/>
      <c r="H5" s="4"/>
      <c r="I5" s="4"/>
      <c r="J5" s="4"/>
      <c r="K5" s="5"/>
      <c r="L5" s="12"/>
    </row>
    <row r="6" spans="2:12" ht="20.25" customHeight="1" x14ac:dyDescent="0.25">
      <c r="B6" s="11"/>
      <c r="C6" s="4"/>
      <c r="D6" s="4"/>
      <c r="E6" s="4"/>
      <c r="F6" s="4"/>
      <c r="G6" s="4"/>
      <c r="H6" s="4"/>
      <c r="I6" s="4"/>
      <c r="J6" s="4"/>
      <c r="K6" s="5"/>
      <c r="L6" s="12"/>
    </row>
    <row r="7" spans="2:12" ht="18.75" customHeight="1" x14ac:dyDescent="0.3">
      <c r="B7" s="11"/>
      <c r="C7" s="286" t="s">
        <v>41</v>
      </c>
      <c r="D7" s="286"/>
      <c r="E7" s="286"/>
      <c r="F7" s="286"/>
      <c r="G7" s="286"/>
      <c r="H7" s="286"/>
      <c r="I7" s="286"/>
      <c r="J7" s="286"/>
      <c r="K7" s="286"/>
      <c r="L7" s="12"/>
    </row>
    <row r="8" spans="2:12" ht="18.75" customHeight="1" x14ac:dyDescent="0.3">
      <c r="B8" s="11"/>
      <c r="C8" s="286" t="str">
        <f>"12-Month Period Beginning "&amp;start</f>
        <v>12-Month Period Beginning January 1, 2024</v>
      </c>
      <c r="D8" s="286"/>
      <c r="E8" s="286"/>
      <c r="F8" s="286"/>
      <c r="G8" s="286"/>
      <c r="H8" s="286"/>
      <c r="I8" s="286"/>
      <c r="J8" s="286"/>
      <c r="K8" s="286"/>
      <c r="L8" s="12"/>
    </row>
    <row r="9" spans="2:12" ht="26.25" customHeight="1" x14ac:dyDescent="0.3">
      <c r="B9" s="11"/>
      <c r="C9" s="286"/>
      <c r="D9" s="286"/>
      <c r="E9" s="286"/>
      <c r="F9" s="286"/>
      <c r="G9" s="286"/>
      <c r="H9" s="286"/>
      <c r="I9" s="286"/>
      <c r="J9" s="286"/>
      <c r="K9" s="286"/>
      <c r="L9" s="12"/>
    </row>
    <row r="10" spans="2:12" ht="15" customHeight="1" x14ac:dyDescent="0.25">
      <c r="B10" s="11"/>
      <c r="C10" s="5"/>
      <c r="D10" s="5"/>
      <c r="E10" s="5"/>
      <c r="F10" s="5"/>
      <c r="G10" s="5"/>
      <c r="H10" s="5"/>
      <c r="I10" s="5"/>
      <c r="J10" s="5"/>
      <c r="K10" s="5"/>
      <c r="L10" s="12"/>
    </row>
    <row r="11" spans="2:12" ht="15" customHeight="1" x14ac:dyDescent="0.25">
      <c r="B11" s="11"/>
      <c r="C11" s="6" t="s">
        <v>0</v>
      </c>
      <c r="D11" s="1"/>
      <c r="E11" s="5" t="s">
        <v>5</v>
      </c>
      <c r="F11" s="18" t="s">
        <v>8</v>
      </c>
      <c r="G11" s="5" t="s">
        <v>10</v>
      </c>
      <c r="H11" s="84" t="s">
        <v>106</v>
      </c>
      <c r="I11" s="5" t="s">
        <v>11</v>
      </c>
      <c r="J11" s="5" t="s">
        <v>14</v>
      </c>
      <c r="K11" s="1"/>
      <c r="L11" s="12"/>
    </row>
    <row r="12" spans="2:12" ht="15" customHeight="1" x14ac:dyDescent="0.25">
      <c r="B12" s="11"/>
      <c r="C12" s="1"/>
      <c r="D12" s="4"/>
      <c r="E12" s="5" t="s">
        <v>6</v>
      </c>
      <c r="F12" s="5" t="s">
        <v>6</v>
      </c>
      <c r="G12" s="5" t="s">
        <v>6</v>
      </c>
      <c r="H12" s="5" t="s">
        <v>6</v>
      </c>
      <c r="I12" s="5" t="s">
        <v>6</v>
      </c>
      <c r="J12" s="5" t="s">
        <v>6</v>
      </c>
      <c r="K12" s="5"/>
      <c r="L12" s="12"/>
    </row>
    <row r="13" spans="2:12" ht="18" customHeight="1" x14ac:dyDescent="0.25">
      <c r="B13" s="11"/>
      <c r="C13" s="6"/>
      <c r="D13" s="4"/>
      <c r="E13" s="5" t="s">
        <v>7</v>
      </c>
      <c r="F13" s="5" t="s">
        <v>9</v>
      </c>
      <c r="G13" s="5" t="s">
        <v>12</v>
      </c>
      <c r="H13" s="84" t="s">
        <v>107</v>
      </c>
      <c r="I13" s="5" t="s">
        <v>13</v>
      </c>
      <c r="J13" s="5" t="s">
        <v>15</v>
      </c>
      <c r="K13" s="5"/>
      <c r="L13" s="12"/>
    </row>
    <row r="14" spans="2:12" ht="7.5" customHeight="1" x14ac:dyDescent="0.25">
      <c r="B14" s="11"/>
      <c r="C14" s="20"/>
      <c r="D14" s="21"/>
      <c r="E14" s="22"/>
      <c r="F14" s="22"/>
      <c r="G14" s="22"/>
      <c r="H14" s="22"/>
      <c r="I14" s="22"/>
      <c r="J14" s="22"/>
      <c r="K14" s="22"/>
      <c r="L14" s="12"/>
    </row>
    <row r="15" spans="2:12" ht="15" customHeight="1" x14ac:dyDescent="0.25">
      <c r="B15" s="11"/>
      <c r="C15" s="4"/>
      <c r="D15" s="4"/>
      <c r="E15" s="4"/>
      <c r="F15" s="4"/>
      <c r="G15" s="4"/>
      <c r="H15" s="4"/>
      <c r="I15" s="4"/>
      <c r="J15" s="4"/>
      <c r="K15" s="5"/>
      <c r="L15" s="12"/>
    </row>
    <row r="16" spans="2:12" ht="37.5" x14ac:dyDescent="0.25">
      <c r="B16" s="11"/>
      <c r="C16" s="211"/>
      <c r="D16" s="211" t="s">
        <v>139</v>
      </c>
      <c r="E16" s="241">
        <f>ROUND('DCR1'!I16,3)</f>
        <v>8.5000000000000006E-2</v>
      </c>
      <c r="F16" s="241">
        <f>ROUND(DRLS1!I16,3)</f>
        <v>7.0000000000000001E-3</v>
      </c>
      <c r="G16" s="241">
        <f>ROUND(DSMI1!I16,3)</f>
        <v>0</v>
      </c>
      <c r="H16" s="241">
        <f>ROUND(DCCR1!I16,3)</f>
        <v>5.0999999999999997E-2</v>
      </c>
      <c r="I16" s="241">
        <v>-2.3E-2</v>
      </c>
      <c r="J16" s="23">
        <f>SUM(E16:I16)</f>
        <v>0.12000000000000002</v>
      </c>
      <c r="K16" s="5" t="s">
        <v>4</v>
      </c>
      <c r="L16" s="12"/>
    </row>
    <row r="17" spans="2:12" ht="15" customHeight="1" x14ac:dyDescent="0.25">
      <c r="B17" s="11"/>
      <c r="C17" s="4"/>
      <c r="D17" s="4"/>
      <c r="E17" s="241"/>
      <c r="F17" s="241"/>
      <c r="G17" s="241"/>
      <c r="H17" s="241"/>
      <c r="I17" s="241"/>
      <c r="J17" s="23"/>
      <c r="K17" s="5"/>
      <c r="L17" s="12"/>
    </row>
    <row r="18" spans="2:12" ht="15" customHeight="1" x14ac:dyDescent="0.25">
      <c r="B18" s="11"/>
      <c r="C18" s="4"/>
      <c r="D18" s="4" t="s">
        <v>2</v>
      </c>
      <c r="E18" s="241">
        <f>ROUND('DCR1'!I18,3)</f>
        <v>6.8000000000000005E-2</v>
      </c>
      <c r="F18" s="241">
        <f>ROUND(DRLS1!I18,3)</f>
        <v>8.5000000000000006E-2</v>
      </c>
      <c r="G18" s="241">
        <f>ROUND(DSMI1!I18,3)</f>
        <v>1E-3</v>
      </c>
      <c r="H18" s="241">
        <f>ROUND(DCCR1!I18,3)</f>
        <v>1.0999999999999999E-2</v>
      </c>
      <c r="I18" s="241">
        <v>-8.9999999999999993E-3</v>
      </c>
      <c r="J18" s="23">
        <f>SUM(E18:I18)</f>
        <v>0.15600000000000003</v>
      </c>
      <c r="K18" s="5" t="s">
        <v>4</v>
      </c>
      <c r="L18" s="12"/>
    </row>
    <row r="19" spans="2:12" ht="15" customHeight="1" x14ac:dyDescent="0.25">
      <c r="B19" s="11"/>
      <c r="C19" s="4"/>
      <c r="D19" s="4"/>
      <c r="E19" s="241"/>
      <c r="F19" s="241"/>
      <c r="G19" s="241"/>
      <c r="H19" s="241"/>
      <c r="I19" s="241"/>
      <c r="J19" s="23"/>
      <c r="K19" s="5"/>
      <c r="L19" s="12"/>
    </row>
    <row r="20" spans="2:12" ht="15" customHeight="1" x14ac:dyDescent="0.25">
      <c r="B20" s="11"/>
      <c r="C20" s="13"/>
      <c r="D20" s="13" t="s">
        <v>58</v>
      </c>
      <c r="E20" s="241">
        <f>ROUND('DCR1'!I20,3)</f>
        <v>0.158</v>
      </c>
      <c r="F20" s="241">
        <f>ROUND(DRLS1!I20,3)</f>
        <v>0.373</v>
      </c>
      <c r="G20" s="241">
        <f>ROUND(DSMI1!I20,3)</f>
        <v>8.0000000000000002E-3</v>
      </c>
      <c r="H20" s="241">
        <f>ROUND(DCCR1!I20,3)</f>
        <v>0.27200000000000002</v>
      </c>
      <c r="I20" s="241">
        <v>3.7999999999999999E-2</v>
      </c>
      <c r="J20" s="23">
        <f>SUM(E20:I20)</f>
        <v>0.84900000000000009</v>
      </c>
      <c r="K20" s="5" t="s">
        <v>4</v>
      </c>
      <c r="L20" s="12"/>
    </row>
    <row r="21" spans="2:12" ht="15" customHeight="1" x14ac:dyDescent="0.25">
      <c r="B21" s="11"/>
      <c r="C21" s="4"/>
      <c r="D21" s="4"/>
      <c r="E21" s="241"/>
      <c r="F21" s="241"/>
      <c r="G21" s="241"/>
      <c r="H21" s="241"/>
      <c r="I21" s="241"/>
      <c r="J21" s="23"/>
      <c r="K21" s="5"/>
      <c r="L21" s="12"/>
    </row>
    <row r="22" spans="2:12" ht="37.5" x14ac:dyDescent="0.25">
      <c r="B22" s="11"/>
      <c r="C22" s="211"/>
      <c r="D22" s="211" t="s">
        <v>157</v>
      </c>
      <c r="E22" s="241">
        <f>ROUND('DCR1'!I22,3)</f>
        <v>5.8999999999999997E-2</v>
      </c>
      <c r="F22" s="241">
        <f>ROUND(DRLS1!I22,3)</f>
        <v>0.107</v>
      </c>
      <c r="G22" s="241">
        <f>ROUND(DSMI1!I22,3)</f>
        <v>2E-3</v>
      </c>
      <c r="H22" s="241">
        <f>ROUND(DCCR1!I22,3)</f>
        <v>2.5999999999999999E-2</v>
      </c>
      <c r="I22" s="241">
        <v>4.0000000000000001E-3</v>
      </c>
      <c r="J22" s="23">
        <f>SUM(E22:I22)</f>
        <v>0.19799999999999998</v>
      </c>
      <c r="K22" s="5" t="s">
        <v>4</v>
      </c>
      <c r="L22" s="12"/>
    </row>
    <row r="23" spans="2:12" ht="15" customHeight="1" x14ac:dyDescent="0.25">
      <c r="B23" s="11"/>
      <c r="C23" s="4"/>
      <c r="D23" s="4"/>
      <c r="E23" s="23"/>
      <c r="F23" s="23"/>
      <c r="G23" s="23"/>
      <c r="H23" s="23"/>
      <c r="I23" s="23"/>
      <c r="J23" s="23"/>
      <c r="K23" s="5"/>
      <c r="L23" s="12"/>
    </row>
    <row r="24" spans="2:12" ht="15" customHeight="1" x14ac:dyDescent="0.25">
      <c r="B24" s="11"/>
      <c r="C24" s="4"/>
      <c r="D24" s="4"/>
      <c r="E24" s="23"/>
      <c r="F24" s="23"/>
      <c r="G24" s="23"/>
      <c r="H24" s="23"/>
      <c r="I24" s="23"/>
      <c r="J24" s="23"/>
      <c r="K24" s="5"/>
      <c r="L24" s="12"/>
    </row>
    <row r="25" spans="2:12" ht="15" customHeight="1" x14ac:dyDescent="0.25">
      <c r="B25" s="11"/>
      <c r="C25" s="13"/>
      <c r="D25" s="4"/>
      <c r="E25" s="4"/>
      <c r="F25" s="4"/>
      <c r="G25" s="4"/>
      <c r="H25" s="4"/>
      <c r="I25" s="4"/>
      <c r="J25" s="4"/>
      <c r="K25" s="5"/>
      <c r="L25" s="12"/>
    </row>
    <row r="26" spans="2:12" ht="15" customHeight="1" x14ac:dyDescent="0.25">
      <c r="B26" s="11"/>
      <c r="C26" s="13"/>
      <c r="D26" s="4"/>
      <c r="E26" s="4"/>
      <c r="F26" s="4"/>
      <c r="G26" s="4"/>
      <c r="H26" s="4"/>
      <c r="I26" s="4"/>
      <c r="J26" s="4"/>
      <c r="K26" s="5"/>
      <c r="L26" s="12"/>
    </row>
    <row r="27" spans="2:12" ht="15" customHeight="1" x14ac:dyDescent="0.25">
      <c r="B27" s="11"/>
      <c r="C27" s="1"/>
      <c r="D27" s="1"/>
      <c r="E27" s="1"/>
      <c r="F27" s="1"/>
      <c r="G27" s="1"/>
      <c r="H27" s="1"/>
      <c r="I27" s="1"/>
      <c r="J27" s="1"/>
      <c r="K27" s="18"/>
      <c r="L27" s="12"/>
    </row>
    <row r="28" spans="2:12" ht="15" customHeight="1" x14ac:dyDescent="0.25">
      <c r="B28" s="11"/>
      <c r="C28" s="1"/>
      <c r="D28" s="1"/>
      <c r="E28" s="1"/>
      <c r="F28" s="1"/>
      <c r="G28" s="1"/>
      <c r="H28" s="1"/>
      <c r="I28" s="1"/>
      <c r="J28" s="1"/>
      <c r="K28" s="18"/>
      <c r="L28" s="12"/>
    </row>
    <row r="29" spans="2:12" ht="18.75" customHeight="1" x14ac:dyDescent="0.25">
      <c r="B29" s="11"/>
      <c r="C29" s="1"/>
      <c r="D29" s="1"/>
      <c r="E29" s="1"/>
      <c r="F29" s="1"/>
      <c r="G29" s="1"/>
      <c r="H29" s="1"/>
      <c r="I29" s="1"/>
      <c r="J29" s="1"/>
      <c r="K29" s="18"/>
      <c r="L29" s="12"/>
    </row>
    <row r="30" spans="2:12" ht="24.75" customHeight="1" x14ac:dyDescent="0.25">
      <c r="B30" s="11"/>
      <c r="C30" s="1"/>
      <c r="D30" s="1"/>
      <c r="E30" s="1"/>
      <c r="F30" s="1"/>
      <c r="G30" s="1"/>
      <c r="H30" s="1"/>
      <c r="I30" s="1"/>
      <c r="J30" s="1"/>
      <c r="K30" s="18"/>
      <c r="L30" s="12"/>
    </row>
    <row r="31" spans="2:12" ht="15" customHeight="1" x14ac:dyDescent="0.25">
      <c r="B31" s="11"/>
      <c r="C31" s="1"/>
      <c r="D31" s="1"/>
      <c r="E31" s="1"/>
      <c r="F31" s="1"/>
      <c r="G31" s="1"/>
      <c r="H31" s="1"/>
      <c r="I31" s="1"/>
      <c r="J31" s="1"/>
      <c r="K31" s="18"/>
      <c r="L31" s="12"/>
    </row>
    <row r="32" spans="2:12" ht="15" customHeight="1" x14ac:dyDescent="0.25">
      <c r="B32" s="11"/>
      <c r="C32" s="1"/>
      <c r="D32" s="1"/>
      <c r="E32" s="1"/>
      <c r="F32" s="1"/>
      <c r="G32" s="1"/>
      <c r="H32" s="1"/>
      <c r="I32" s="1"/>
      <c r="J32" s="1"/>
      <c r="K32" s="18"/>
      <c r="L32" s="12"/>
    </row>
    <row r="33" spans="2:12" ht="7.5" customHeight="1" x14ac:dyDescent="0.25">
      <c r="B33" s="11"/>
      <c r="C33" s="1"/>
      <c r="D33" s="1"/>
      <c r="E33" s="1"/>
      <c r="F33" s="1"/>
      <c r="G33" s="1"/>
      <c r="H33" s="1"/>
      <c r="I33" s="1"/>
      <c r="J33" s="1"/>
      <c r="K33" s="18"/>
      <c r="L33" s="12"/>
    </row>
    <row r="34" spans="2:12" ht="7.5" customHeight="1" x14ac:dyDescent="0.25">
      <c r="B34" s="11"/>
      <c r="C34" s="1"/>
      <c r="D34" s="1"/>
      <c r="E34" s="1"/>
      <c r="F34" s="1"/>
      <c r="G34" s="1"/>
      <c r="H34" s="1"/>
      <c r="I34" s="1"/>
      <c r="J34" s="1"/>
      <c r="K34" s="18"/>
      <c r="L34" s="12"/>
    </row>
    <row r="35" spans="2:12" ht="15" customHeight="1" x14ac:dyDescent="0.25">
      <c r="B35" s="11"/>
      <c r="C35" s="1"/>
      <c r="D35" s="1"/>
      <c r="E35" s="1"/>
      <c r="F35" s="1"/>
      <c r="G35" s="1"/>
      <c r="H35" s="1"/>
      <c r="I35" s="1"/>
      <c r="J35" s="1"/>
      <c r="K35" s="18"/>
      <c r="L35" s="12"/>
    </row>
    <row r="36" spans="2:12" ht="15" customHeight="1" x14ac:dyDescent="0.25">
      <c r="B36" s="11"/>
      <c r="C36" s="1"/>
      <c r="D36" s="1"/>
      <c r="E36" s="1"/>
      <c r="F36" s="1"/>
      <c r="G36" s="1"/>
      <c r="H36" s="1"/>
      <c r="I36" s="1"/>
      <c r="J36" s="1"/>
      <c r="K36" s="18"/>
      <c r="L36" s="12"/>
    </row>
    <row r="37" spans="2:12" ht="15" customHeight="1" x14ac:dyDescent="0.25">
      <c r="B37" s="11"/>
      <c r="C37" s="1"/>
      <c r="D37" s="1"/>
      <c r="E37" s="1"/>
      <c r="F37" s="1"/>
      <c r="G37" s="1"/>
      <c r="H37" s="1"/>
      <c r="I37" s="1"/>
      <c r="J37" s="1"/>
      <c r="K37" s="18"/>
      <c r="L37" s="12"/>
    </row>
    <row r="38" spans="2:12" ht="15" customHeight="1" x14ac:dyDescent="0.25">
      <c r="B38" s="11"/>
      <c r="C38" s="1"/>
      <c r="D38" s="1"/>
      <c r="E38" s="1"/>
      <c r="F38" s="1"/>
      <c r="G38" s="1"/>
      <c r="H38" s="1"/>
      <c r="I38" s="1"/>
      <c r="J38" s="1"/>
      <c r="K38" s="18"/>
      <c r="L38" s="12"/>
    </row>
    <row r="39" spans="2:12" ht="15" customHeight="1" x14ac:dyDescent="0.25">
      <c r="B39" s="11"/>
      <c r="C39" s="1"/>
      <c r="D39" s="1"/>
      <c r="E39" s="1"/>
      <c r="F39" s="1"/>
      <c r="G39" s="1"/>
      <c r="H39" s="1"/>
      <c r="I39" s="1"/>
      <c r="J39" s="1"/>
      <c r="K39" s="18"/>
      <c r="L39" s="12"/>
    </row>
    <row r="40" spans="2:12" ht="15" customHeight="1" x14ac:dyDescent="0.25">
      <c r="B40" s="11"/>
      <c r="C40" s="1"/>
      <c r="D40" s="1"/>
      <c r="E40" s="1"/>
      <c r="F40" s="1"/>
      <c r="G40" s="1"/>
      <c r="H40" s="1"/>
      <c r="I40" s="1"/>
      <c r="J40" s="1"/>
      <c r="K40" s="18"/>
      <c r="L40" s="12"/>
    </row>
    <row r="41" spans="2:12" ht="15" customHeight="1" x14ac:dyDescent="0.25">
      <c r="B41" s="11"/>
      <c r="C41" s="1"/>
      <c r="D41" s="1"/>
      <c r="E41" s="1"/>
      <c r="F41" s="1"/>
      <c r="G41" s="1"/>
      <c r="H41" s="1"/>
      <c r="I41" s="1"/>
      <c r="J41" s="1"/>
      <c r="K41" s="18"/>
      <c r="L41" s="12"/>
    </row>
    <row r="42" spans="2:12" ht="15" customHeight="1" x14ac:dyDescent="0.25">
      <c r="B42" s="11"/>
      <c r="C42" s="4"/>
      <c r="D42" s="4"/>
      <c r="E42" s="4"/>
      <c r="F42" s="4"/>
      <c r="G42" s="4"/>
      <c r="H42" s="4"/>
      <c r="I42" s="4"/>
      <c r="J42" s="4"/>
      <c r="K42" s="5"/>
      <c r="L42" s="12"/>
    </row>
    <row r="43" spans="2:12" ht="15" customHeight="1" x14ac:dyDescent="0.25">
      <c r="B43" s="11"/>
      <c r="C43" s="4"/>
      <c r="D43" s="4"/>
      <c r="E43" s="4"/>
      <c r="F43" s="4"/>
      <c r="G43" s="4"/>
      <c r="H43" s="4"/>
      <c r="I43" s="4"/>
      <c r="J43" s="4"/>
      <c r="K43" s="5"/>
      <c r="L43" s="12"/>
    </row>
    <row r="44" spans="2:12" ht="15" customHeight="1" x14ac:dyDescent="0.25">
      <c r="B44" s="11"/>
      <c r="C44" s="4"/>
      <c r="D44" s="4"/>
      <c r="E44" s="4"/>
      <c r="F44" s="4"/>
      <c r="G44" s="4"/>
      <c r="H44" s="4"/>
      <c r="I44" s="4"/>
      <c r="J44" s="4"/>
      <c r="K44" s="5"/>
      <c r="L44" s="12"/>
    </row>
    <row r="45" spans="2:12" ht="15" customHeight="1" x14ac:dyDescent="0.25">
      <c r="B45" s="11"/>
      <c r="C45" s="4"/>
      <c r="D45" s="4"/>
      <c r="E45" s="4"/>
      <c r="F45" s="4"/>
      <c r="G45" s="4"/>
      <c r="H45" s="4"/>
      <c r="I45" s="4"/>
      <c r="J45" s="4"/>
      <c r="K45" s="5"/>
      <c r="L45" s="12"/>
    </row>
    <row r="46" spans="2:12" ht="15" customHeight="1" x14ac:dyDescent="0.25">
      <c r="B46" s="11"/>
      <c r="C46" s="4"/>
      <c r="D46" s="4"/>
      <c r="E46" s="4"/>
      <c r="F46" s="4"/>
      <c r="G46" s="4"/>
      <c r="H46" s="4"/>
      <c r="I46" s="4"/>
      <c r="J46" s="4"/>
      <c r="K46" s="5"/>
      <c r="L46" s="12"/>
    </row>
    <row r="47" spans="2:12" ht="15" customHeight="1" x14ac:dyDescent="0.25">
      <c r="B47" s="11"/>
      <c r="C47" s="4"/>
      <c r="D47" s="4"/>
      <c r="E47" s="4"/>
      <c r="F47" s="4"/>
      <c r="G47" s="4"/>
      <c r="H47" s="4"/>
      <c r="I47" s="4"/>
      <c r="J47" s="4"/>
      <c r="K47" s="5"/>
      <c r="L47" s="12"/>
    </row>
    <row r="48" spans="2:12" ht="15" customHeight="1" x14ac:dyDescent="0.25">
      <c r="B48" s="11"/>
      <c r="C48" s="4"/>
      <c r="D48" s="4"/>
      <c r="E48" s="4"/>
      <c r="F48" s="4"/>
      <c r="G48" s="4"/>
      <c r="H48" s="4"/>
      <c r="I48" s="4"/>
      <c r="J48" s="4"/>
      <c r="K48" s="5"/>
      <c r="L48" s="12"/>
    </row>
    <row r="49" spans="2:12" ht="15" customHeight="1" x14ac:dyDescent="0.25">
      <c r="B49" s="11"/>
      <c r="C49" s="4"/>
      <c r="D49" s="4"/>
      <c r="E49" s="4"/>
      <c r="F49" s="4"/>
      <c r="G49" s="4"/>
      <c r="H49" s="4"/>
      <c r="I49" s="4"/>
      <c r="J49" s="4"/>
      <c r="K49" s="5"/>
      <c r="L49" s="12"/>
    </row>
    <row r="50" spans="2:12" ht="15" customHeight="1" x14ac:dyDescent="0.25">
      <c r="B50" s="11"/>
      <c r="C50" s="4"/>
      <c r="D50" s="4"/>
      <c r="E50" s="4"/>
      <c r="F50" s="4"/>
      <c r="G50" s="4"/>
      <c r="H50" s="4"/>
      <c r="I50" s="4"/>
      <c r="J50" s="4"/>
      <c r="K50" s="5"/>
      <c r="L50" s="12"/>
    </row>
    <row r="51" spans="2:12" ht="15" customHeight="1" x14ac:dyDescent="0.25">
      <c r="B51" s="11"/>
      <c r="C51" s="4"/>
      <c r="D51" s="4"/>
      <c r="E51" s="4"/>
      <c r="F51" s="4"/>
      <c r="G51" s="4"/>
      <c r="H51" s="4"/>
      <c r="I51" s="4"/>
      <c r="J51" s="4"/>
      <c r="K51" s="5"/>
      <c r="L51" s="12"/>
    </row>
    <row r="52" spans="2:12" ht="9.75" customHeight="1" thickBot="1" x14ac:dyDescent="0.3">
      <c r="B52" s="14"/>
      <c r="C52" s="15"/>
      <c r="D52" s="15"/>
      <c r="E52" s="15"/>
      <c r="F52" s="15"/>
      <c r="G52" s="15"/>
      <c r="H52" s="15"/>
      <c r="I52" s="15"/>
      <c r="J52" s="15"/>
      <c r="K52" s="16"/>
      <c r="L52" s="17"/>
    </row>
  </sheetData>
  <mergeCells count="3">
    <mergeCell ref="C9:K9"/>
    <mergeCell ref="C8:K8"/>
    <mergeCell ref="C7:K7"/>
  </mergeCells>
  <phoneticPr fontId="2" type="noConversion"/>
  <pageMargins left="0.75" right="0.75" top="1" bottom="1" header="0.5" footer="0.5"/>
  <pageSetup scale="66" orientation="portrait" r:id="rId1"/>
  <headerFooter alignWithMargins="0">
    <oddFooter>&amp;L&amp;1#&amp;"Calibri"&amp;14&amp;K000000Confidential</oddFooter>
  </headerFooter>
  <ignoredErrors>
    <ignoredError sqref="E20:G20 J20"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29"/>
    <pageSetUpPr fitToPage="1"/>
  </sheetPr>
  <dimension ref="B1:K52"/>
  <sheetViews>
    <sheetView zoomScale="90" zoomScaleNormal="90" zoomScaleSheetLayoutView="100" workbookViewId="0">
      <selection activeCell="N19" sqref="N19"/>
    </sheetView>
  </sheetViews>
  <sheetFormatPr defaultColWidth="9.1796875" defaultRowHeight="12.5" x14ac:dyDescent="0.25"/>
  <cols>
    <col min="1" max="1" width="3.81640625" style="2" customWidth="1"/>
    <col min="2" max="2" width="3" style="2" customWidth="1"/>
    <col min="3" max="3" width="18" style="2" customWidth="1"/>
    <col min="4" max="4" width="17.81640625" style="2" customWidth="1"/>
    <col min="5" max="5" width="15.7265625" style="2" customWidth="1"/>
    <col min="6" max="6" width="15.54296875" style="2" customWidth="1"/>
    <col min="7" max="7" width="24.26953125" style="2" customWidth="1"/>
    <col min="8" max="8" width="7.1796875" style="2" customWidth="1"/>
    <col min="9" max="9" width="15.269531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53</v>
      </c>
      <c r="D3" s="4"/>
      <c r="E3" s="4"/>
      <c r="F3" s="4"/>
      <c r="G3" s="4"/>
      <c r="H3" s="4"/>
      <c r="I3" s="4"/>
      <c r="J3" s="5"/>
      <c r="K3" s="12"/>
    </row>
    <row r="4" spans="2:11" ht="15" customHeight="1" x14ac:dyDescent="0.25">
      <c r="B4" s="11"/>
      <c r="C4" s="4" t="s">
        <v>23</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6" t="s">
        <v>146</v>
      </c>
      <c r="D7" s="286"/>
      <c r="E7" s="286"/>
      <c r="F7" s="286"/>
      <c r="G7" s="286"/>
      <c r="H7" s="286"/>
      <c r="I7" s="286"/>
      <c r="J7" s="286"/>
      <c r="K7" s="12"/>
    </row>
    <row r="8" spans="2:11" ht="18.75" customHeight="1" x14ac:dyDescent="0.3">
      <c r="B8" s="11"/>
      <c r="C8" s="286" t="str">
        <f>Summary!C8</f>
        <v>12-Month Period Beginning January 1, 2024</v>
      </c>
      <c r="D8" s="286"/>
      <c r="E8" s="286"/>
      <c r="F8" s="286"/>
      <c r="G8" s="286"/>
      <c r="H8" s="286"/>
      <c r="I8" s="286"/>
      <c r="J8" s="286"/>
      <c r="K8" s="12"/>
    </row>
    <row r="9" spans="2:11" ht="26.25" customHeight="1" x14ac:dyDescent="0.3">
      <c r="B9" s="11"/>
      <c r="C9" s="286"/>
      <c r="D9" s="286"/>
      <c r="E9" s="286"/>
      <c r="F9" s="286"/>
      <c r="G9" s="286"/>
      <c r="H9" s="286"/>
      <c r="I9" s="286"/>
      <c r="J9" s="286"/>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24</v>
      </c>
      <c r="G11" s="5"/>
      <c r="H11" s="5"/>
      <c r="I11" s="18" t="s">
        <v>24</v>
      </c>
      <c r="J11" s="1"/>
      <c r="K11" s="12"/>
    </row>
    <row r="12" spans="2:11" ht="15" customHeight="1" x14ac:dyDescent="0.25">
      <c r="B12" s="11"/>
      <c r="C12" s="1"/>
      <c r="D12" s="4"/>
      <c r="E12" s="5"/>
      <c r="F12" s="5" t="s">
        <v>5</v>
      </c>
      <c r="G12" s="290" t="s">
        <v>26</v>
      </c>
      <c r="H12" s="290"/>
      <c r="I12" s="5" t="s">
        <v>5</v>
      </c>
      <c r="J12" s="5"/>
      <c r="K12" s="12"/>
    </row>
    <row r="13" spans="2:11" ht="18" customHeight="1" x14ac:dyDescent="0.25">
      <c r="B13" s="11"/>
      <c r="C13" s="6"/>
      <c r="D13" s="4"/>
      <c r="E13" s="5"/>
      <c r="F13" s="5" t="s">
        <v>25</v>
      </c>
      <c r="G13" s="290" t="s">
        <v>27</v>
      </c>
      <c r="H13" s="290"/>
      <c r="I13" s="5" t="s">
        <v>28</v>
      </c>
      <c r="J13" s="5"/>
      <c r="K13" s="12"/>
    </row>
    <row r="14" spans="2:11" ht="7.5" customHeight="1" x14ac:dyDescent="0.25">
      <c r="B14" s="11"/>
      <c r="C14" s="20"/>
      <c r="D14" s="21"/>
      <c r="E14" s="22"/>
      <c r="F14" s="22"/>
      <c r="G14" s="22"/>
      <c r="H14" s="22"/>
      <c r="I14" s="22"/>
      <c r="J14" s="22"/>
      <c r="K14" s="12"/>
    </row>
    <row r="15" spans="2:11" ht="15" customHeight="1" x14ac:dyDescent="0.25">
      <c r="B15" s="11"/>
      <c r="C15" s="4"/>
      <c r="D15" s="4"/>
      <c r="E15" s="4"/>
      <c r="F15" s="4"/>
      <c r="G15" s="4"/>
      <c r="H15" s="4"/>
      <c r="I15" s="4"/>
      <c r="J15" s="5"/>
      <c r="K15" s="12"/>
    </row>
    <row r="16" spans="2:11" ht="37.5" x14ac:dyDescent="0.25">
      <c r="B16" s="11"/>
      <c r="C16" s="211"/>
      <c r="D16" s="211" t="s">
        <v>139</v>
      </c>
      <c r="E16" s="23"/>
      <c r="F16" s="25">
        <f>'DCR3'!E44</f>
        <v>5114875</v>
      </c>
      <c r="G16" s="227">
        <f>'DCR3'!E41</f>
        <v>5998267099</v>
      </c>
      <c r="H16" s="27" t="s">
        <v>18</v>
      </c>
      <c r="I16" s="23">
        <f>F16*100/G16</f>
        <v>8.5272544813029844E-2</v>
      </c>
      <c r="J16" s="5" t="s">
        <v>4</v>
      </c>
      <c r="K16" s="12"/>
    </row>
    <row r="17" spans="2:11" ht="15" customHeight="1" x14ac:dyDescent="0.25">
      <c r="B17" s="11"/>
      <c r="C17" s="4"/>
      <c r="D17" s="4"/>
      <c r="E17" s="23"/>
      <c r="F17" s="25"/>
      <c r="G17" s="227"/>
      <c r="H17" s="27"/>
      <c r="I17" s="23"/>
      <c r="J17" s="5"/>
      <c r="K17" s="12"/>
    </row>
    <row r="18" spans="2:11" x14ac:dyDescent="0.25">
      <c r="B18" s="11"/>
      <c r="C18" s="4"/>
      <c r="D18" s="4" t="s">
        <v>2</v>
      </c>
      <c r="E18" s="23"/>
      <c r="F18" s="25">
        <f>'DCR3'!G44</f>
        <v>1144407</v>
      </c>
      <c r="G18" s="227">
        <f>'DCR3'!G41</f>
        <v>1681663543</v>
      </c>
      <c r="H18" s="27" t="s">
        <v>18</v>
      </c>
      <c r="I18" s="23">
        <f>F18*100/G18</f>
        <v>6.8052078833702831E-2</v>
      </c>
      <c r="J18" s="5" t="s">
        <v>4</v>
      </c>
      <c r="K18" s="12"/>
    </row>
    <row r="19" spans="2:11" ht="15" customHeight="1" x14ac:dyDescent="0.25">
      <c r="B19" s="11"/>
      <c r="C19" s="4"/>
      <c r="D19" s="4"/>
      <c r="E19" s="23"/>
      <c r="F19" s="25"/>
      <c r="G19" s="227"/>
      <c r="H19" s="27"/>
      <c r="I19" s="23"/>
      <c r="J19" s="5"/>
      <c r="K19" s="12"/>
    </row>
    <row r="20" spans="2:11" ht="15" customHeight="1" x14ac:dyDescent="0.25">
      <c r="B20" s="11"/>
      <c r="C20" s="13"/>
      <c r="D20" s="13" t="s">
        <v>58</v>
      </c>
      <c r="E20" s="23"/>
      <c r="F20" s="25">
        <f>'DCR3'!I44</f>
        <v>193058</v>
      </c>
      <c r="G20" s="227">
        <f>'DCR3'!I41</f>
        <v>122521365</v>
      </c>
      <c r="H20" s="27" t="s">
        <v>18</v>
      </c>
      <c r="I20" s="23">
        <f>F20*100/G20</f>
        <v>0.15757088569818006</v>
      </c>
      <c r="J20" s="5" t="s">
        <v>4</v>
      </c>
      <c r="K20" s="12"/>
    </row>
    <row r="21" spans="2:11" ht="15" customHeight="1" x14ac:dyDescent="0.25">
      <c r="B21" s="11"/>
      <c r="C21" s="4"/>
      <c r="D21" s="4"/>
      <c r="E21" s="23"/>
      <c r="F21" s="25"/>
      <c r="G21" s="227"/>
      <c r="H21" s="27"/>
      <c r="I21" s="23"/>
      <c r="J21" s="5"/>
      <c r="K21" s="12"/>
    </row>
    <row r="22" spans="2:11" ht="37.5" x14ac:dyDescent="0.25">
      <c r="B22" s="11"/>
      <c r="C22" s="211"/>
      <c r="D22" s="211" t="s">
        <v>157</v>
      </c>
      <c r="E22" s="23"/>
      <c r="F22" s="25">
        <f>'DCR3'!K44</f>
        <v>2536831</v>
      </c>
      <c r="G22" s="227">
        <f>'DCR3'!K41</f>
        <v>4312172791</v>
      </c>
      <c r="H22" s="27" t="s">
        <v>18</v>
      </c>
      <c r="I22" s="23">
        <f>F22*100/G22</f>
        <v>5.8829530330849859E-2</v>
      </c>
      <c r="J22" s="5" t="s">
        <v>4</v>
      </c>
      <c r="K22" s="12"/>
    </row>
    <row r="23" spans="2:11" ht="15" customHeight="1" x14ac:dyDescent="0.25">
      <c r="B23" s="11"/>
      <c r="C23" s="4"/>
      <c r="D23" s="4"/>
      <c r="E23" s="4"/>
      <c r="F23" s="25"/>
      <c r="G23" s="174"/>
      <c r="H23" s="4"/>
      <c r="I23" s="4"/>
      <c r="J23" s="5"/>
      <c r="K23" s="12"/>
    </row>
    <row r="24" spans="2:11" ht="7.5" customHeight="1" x14ac:dyDescent="0.25">
      <c r="B24" s="11"/>
      <c r="C24" s="4"/>
      <c r="D24" s="4"/>
      <c r="E24" s="4"/>
      <c r="F24" s="25"/>
      <c r="G24" s="4"/>
      <c r="H24" s="4"/>
      <c r="I24" s="4"/>
      <c r="J24" s="5"/>
      <c r="K24" s="12"/>
    </row>
    <row r="25" spans="2:11" ht="22.5" customHeight="1" x14ac:dyDescent="0.25">
      <c r="B25" s="11"/>
      <c r="C25" s="1" t="s">
        <v>29</v>
      </c>
      <c r="D25" s="1"/>
      <c r="E25" s="1"/>
      <c r="F25" s="26">
        <f>SUM(F16:F24)</f>
        <v>8989171</v>
      </c>
      <c r="G25" s="1"/>
      <c r="H25" s="1"/>
      <c r="I25" s="1"/>
      <c r="J25" s="18"/>
      <c r="K25" s="12"/>
    </row>
    <row r="26" spans="2:11" ht="15" customHeight="1" x14ac:dyDescent="0.25">
      <c r="B26" s="11"/>
      <c r="C26" s="1"/>
      <c r="D26" s="1"/>
      <c r="E26" s="1"/>
      <c r="F26" s="1"/>
      <c r="G26" s="1"/>
      <c r="H26" s="1"/>
      <c r="I26" s="1"/>
      <c r="J26" s="18"/>
      <c r="K26" s="12"/>
    </row>
    <row r="27" spans="2:11" ht="18.75" customHeight="1" x14ac:dyDescent="0.25">
      <c r="B27" s="11"/>
      <c r="C27" s="1"/>
      <c r="D27" s="1"/>
      <c r="E27" s="1"/>
      <c r="F27" s="1"/>
      <c r="G27" s="1"/>
      <c r="H27" s="1"/>
      <c r="I27" s="1"/>
      <c r="J27" s="18"/>
      <c r="K27" s="12"/>
    </row>
    <row r="28" spans="2:11" ht="17.25" customHeight="1" x14ac:dyDescent="0.25">
      <c r="B28" s="11"/>
      <c r="C28" s="1"/>
      <c r="D28" s="1"/>
      <c r="E28" s="1"/>
      <c r="F28" s="1"/>
      <c r="G28" s="1"/>
      <c r="H28" s="1"/>
      <c r="I28" s="1"/>
      <c r="J28" s="18"/>
      <c r="K28" s="12"/>
    </row>
    <row r="29" spans="2:11" ht="15" customHeight="1" x14ac:dyDescent="0.25">
      <c r="B29" s="11"/>
      <c r="C29" s="1"/>
      <c r="D29" s="1"/>
      <c r="E29" s="1"/>
      <c r="F29" s="1"/>
      <c r="G29" s="1"/>
      <c r="H29" s="1"/>
      <c r="I29" s="1"/>
      <c r="J29" s="18"/>
      <c r="K29" s="12"/>
    </row>
    <row r="30" spans="2:11" ht="15" customHeight="1" x14ac:dyDescent="0.25">
      <c r="B30" s="11"/>
      <c r="C30" s="1"/>
      <c r="D30" s="1"/>
      <c r="E30" s="1"/>
      <c r="F30" s="1"/>
      <c r="G30" s="1"/>
      <c r="H30" s="1"/>
      <c r="I30" s="1"/>
      <c r="J30" s="18"/>
      <c r="K30" s="12"/>
    </row>
    <row r="31" spans="2:11" ht="15" customHeight="1" x14ac:dyDescent="0.25">
      <c r="B31" s="11"/>
      <c r="C31" s="1"/>
      <c r="D31" s="1"/>
      <c r="E31" s="1"/>
      <c r="F31" s="1"/>
      <c r="G31" s="1"/>
      <c r="H31" s="1"/>
      <c r="I31" s="1"/>
      <c r="J31" s="18"/>
      <c r="K31" s="12"/>
    </row>
    <row r="32" spans="2:11" ht="15" customHeight="1" x14ac:dyDescent="0.25">
      <c r="B32" s="11"/>
      <c r="C32" s="291" t="s">
        <v>149</v>
      </c>
      <c r="D32" s="292"/>
      <c r="E32" s="292"/>
      <c r="F32" s="292"/>
      <c r="G32" s="292"/>
      <c r="H32" s="292"/>
      <c r="I32" s="292"/>
      <c r="J32" s="292"/>
      <c r="K32" s="12"/>
    </row>
    <row r="33" spans="2:11" ht="12.75" customHeight="1" x14ac:dyDescent="0.25">
      <c r="B33" s="11"/>
      <c r="C33" s="292"/>
      <c r="D33" s="292"/>
      <c r="E33" s="292"/>
      <c r="F33" s="292"/>
      <c r="G33" s="292"/>
      <c r="H33" s="292"/>
      <c r="I33" s="292"/>
      <c r="J33" s="292"/>
      <c r="K33" s="12"/>
    </row>
    <row r="34" spans="2:11" ht="12.75" customHeight="1" x14ac:dyDescent="0.25">
      <c r="B34" s="11"/>
      <c r="C34" s="292"/>
      <c r="D34" s="292"/>
      <c r="E34" s="292"/>
      <c r="F34" s="292"/>
      <c r="G34" s="292"/>
      <c r="H34" s="292"/>
      <c r="I34" s="292"/>
      <c r="J34" s="292"/>
      <c r="K34" s="12"/>
    </row>
    <row r="35" spans="2:11" ht="15" customHeight="1" x14ac:dyDescent="0.25">
      <c r="B35" s="11"/>
      <c r="C35" s="1"/>
      <c r="D35" s="1"/>
      <c r="E35" s="1"/>
      <c r="F35" s="1"/>
      <c r="G35" s="1"/>
      <c r="H35" s="1"/>
      <c r="I35" s="1"/>
      <c r="J35" s="18"/>
      <c r="K35" s="12"/>
    </row>
    <row r="36" spans="2:11" ht="15" customHeight="1" x14ac:dyDescent="0.25">
      <c r="B36" s="11"/>
      <c r="C36" s="287" t="s">
        <v>57</v>
      </c>
      <c r="D36" s="287"/>
      <c r="E36" s="287"/>
      <c r="F36" s="287"/>
      <c r="G36" s="287"/>
      <c r="H36" s="287"/>
      <c r="I36" s="287"/>
      <c r="J36" s="287"/>
      <c r="K36" s="12"/>
    </row>
    <row r="37" spans="2:11" ht="15" customHeight="1" x14ac:dyDescent="0.25">
      <c r="B37" s="11"/>
      <c r="C37" s="287"/>
      <c r="D37" s="287"/>
      <c r="E37" s="287"/>
      <c r="F37" s="287"/>
      <c r="G37" s="287"/>
      <c r="H37" s="287"/>
      <c r="I37" s="287"/>
      <c r="J37" s="287"/>
      <c r="K37" s="12"/>
    </row>
    <row r="38" spans="2:11" ht="15" customHeight="1" x14ac:dyDescent="0.25">
      <c r="B38" s="11"/>
      <c r="C38" s="287"/>
      <c r="D38" s="287"/>
      <c r="E38" s="287"/>
      <c r="F38" s="287"/>
      <c r="G38" s="287"/>
      <c r="H38" s="287"/>
      <c r="I38" s="287"/>
      <c r="J38" s="287"/>
      <c r="K38" s="12"/>
    </row>
    <row r="39" spans="2:11" ht="15" customHeight="1" x14ac:dyDescent="0.25">
      <c r="B39" s="11"/>
      <c r="C39" s="287"/>
      <c r="D39" s="287"/>
      <c r="E39" s="287"/>
      <c r="F39" s="287"/>
      <c r="G39" s="287"/>
      <c r="H39" s="287"/>
      <c r="I39" s="287"/>
      <c r="J39" s="287"/>
      <c r="K39" s="12"/>
    </row>
    <row r="40" spans="2:11" ht="15" customHeight="1" x14ac:dyDescent="0.25">
      <c r="B40" s="11"/>
      <c r="C40" s="287"/>
      <c r="D40" s="287"/>
      <c r="E40" s="287"/>
      <c r="F40" s="287"/>
      <c r="G40" s="287"/>
      <c r="H40" s="287"/>
      <c r="I40" s="287"/>
      <c r="J40" s="287"/>
      <c r="K40" s="12"/>
    </row>
    <row r="41" spans="2:11" ht="15" customHeight="1" x14ac:dyDescent="0.25">
      <c r="B41" s="11"/>
      <c r="C41" s="1"/>
      <c r="D41" s="1"/>
      <c r="E41" s="1"/>
      <c r="F41" s="1"/>
      <c r="G41" s="1"/>
      <c r="H41" s="1"/>
      <c r="I41" s="1"/>
      <c r="J41" s="18"/>
      <c r="K41" s="12"/>
    </row>
    <row r="42" spans="2:11" ht="15" customHeight="1" x14ac:dyDescent="0.25">
      <c r="B42" s="11"/>
      <c r="C42" s="288"/>
      <c r="D42" s="289"/>
      <c r="E42" s="289"/>
      <c r="F42" s="289"/>
      <c r="G42" s="289"/>
      <c r="H42" s="289"/>
      <c r="I42" s="289"/>
      <c r="J42" s="289"/>
      <c r="K42" s="12"/>
    </row>
    <row r="43" spans="2:11" ht="15" customHeight="1" x14ac:dyDescent="0.25">
      <c r="B43" s="11"/>
      <c r="C43" s="289"/>
      <c r="D43" s="289"/>
      <c r="E43" s="289"/>
      <c r="F43" s="289"/>
      <c r="G43" s="289"/>
      <c r="H43" s="289"/>
      <c r="I43" s="289"/>
      <c r="J43" s="289"/>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5" orientation="portrait" r:id="rId1"/>
  <headerFooter alignWithMargins="0">
    <oddFooter>&amp;L&amp;1#&amp;"Calibri"&amp;14&amp;K000000Confidential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29"/>
    <pageSetUpPr fitToPage="1"/>
  </sheetPr>
  <dimension ref="C2:R87"/>
  <sheetViews>
    <sheetView showGridLines="0" view="pageBreakPreview" zoomScale="120" zoomScaleNormal="100" zoomScaleSheetLayoutView="120" workbookViewId="0">
      <selection activeCell="P9" sqref="P9"/>
    </sheetView>
  </sheetViews>
  <sheetFormatPr defaultColWidth="9.1796875" defaultRowHeight="12.5" x14ac:dyDescent="0.25"/>
  <cols>
    <col min="1" max="1" width="3.81640625" style="2" customWidth="1"/>
    <col min="2" max="2" width="3" style="2" customWidth="1"/>
    <col min="3" max="3" width="17" style="2" customWidth="1"/>
    <col min="4" max="4" width="8.54296875" style="2" customWidth="1"/>
    <col min="5" max="5" width="11" style="2" customWidth="1"/>
    <col min="6" max="6" width="2.26953125" style="2" customWidth="1"/>
    <col min="7" max="7" width="17" style="2" customWidth="1"/>
    <col min="8" max="8" width="8.54296875" style="2" customWidth="1"/>
    <col min="9" max="9" width="11" style="2" customWidth="1"/>
    <col min="10" max="10" width="2.7265625" style="2" customWidth="1"/>
    <col min="11" max="11" width="17" style="2" customWidth="1"/>
    <col min="12" max="12" width="11" style="2" customWidth="1"/>
    <col min="13" max="13" width="10.26953125" style="3" customWidth="1"/>
    <col min="14" max="14" width="2.81640625" style="2" customWidth="1"/>
    <col min="15" max="16" width="9.1796875" style="2"/>
    <col min="17" max="17" width="14" style="2" bestFit="1" customWidth="1"/>
    <col min="18" max="16384" width="9.1796875" style="2"/>
  </cols>
  <sheetData>
    <row r="2" spans="3:18" ht="15" customHeight="1" x14ac:dyDescent="0.25"/>
    <row r="3" spans="3:18" ht="15" customHeight="1" x14ac:dyDescent="0.25">
      <c r="C3" s="4" t="s">
        <v>53</v>
      </c>
      <c r="D3" s="4"/>
      <c r="E3" s="4"/>
      <c r="F3" s="4"/>
      <c r="G3" s="4"/>
      <c r="H3" s="4"/>
      <c r="I3" s="4"/>
      <c r="J3" s="4"/>
      <c r="K3" s="4"/>
      <c r="L3" s="4"/>
      <c r="M3" s="5"/>
    </row>
    <row r="4" spans="3:18" ht="15" customHeight="1" x14ac:dyDescent="0.25">
      <c r="C4" s="174" t="s">
        <v>23</v>
      </c>
      <c r="D4" s="174"/>
      <c r="E4" s="174"/>
      <c r="F4" s="174"/>
      <c r="G4" s="174"/>
      <c r="H4" s="174"/>
      <c r="I4" s="174"/>
      <c r="J4" s="174"/>
      <c r="K4" s="174"/>
      <c r="L4" s="174"/>
      <c r="M4" s="175"/>
    </row>
    <row r="5" spans="3:18" ht="20.25" customHeight="1" x14ac:dyDescent="0.3">
      <c r="C5" s="293" t="s">
        <v>30</v>
      </c>
      <c r="D5" s="293"/>
      <c r="E5" s="293"/>
      <c r="F5" s="293"/>
      <c r="G5" s="293"/>
      <c r="H5" s="293"/>
      <c r="I5" s="293"/>
      <c r="J5" s="293"/>
      <c r="K5" s="293"/>
      <c r="L5" s="293"/>
      <c r="M5" s="293"/>
    </row>
    <row r="6" spans="3:18" ht="16.5" customHeight="1" x14ac:dyDescent="0.3">
      <c r="C6" s="24"/>
      <c r="D6" s="24"/>
      <c r="E6" s="24"/>
      <c r="F6" s="24"/>
      <c r="G6" s="24"/>
      <c r="H6" s="24"/>
      <c r="I6" s="24"/>
      <c r="J6" s="24"/>
      <c r="K6" s="24"/>
      <c r="L6" s="24"/>
      <c r="M6" s="24"/>
    </row>
    <row r="7" spans="3:18" ht="12.75" customHeight="1" x14ac:dyDescent="0.25">
      <c r="C7" s="46" t="s">
        <v>16</v>
      </c>
      <c r="D7" s="47" t="s">
        <v>32</v>
      </c>
      <c r="E7" s="48">
        <f>thisyear</f>
        <v>2024</v>
      </c>
      <c r="F7" s="40"/>
      <c r="G7" s="46" t="s">
        <v>16</v>
      </c>
      <c r="H7" s="47" t="s">
        <v>32</v>
      </c>
      <c r="I7" s="48">
        <f>thisyear</f>
        <v>2024</v>
      </c>
      <c r="J7" s="40"/>
      <c r="K7" s="46" t="s">
        <v>16</v>
      </c>
      <c r="L7" s="47" t="s">
        <v>32</v>
      </c>
      <c r="M7" s="48">
        <f>thisyear</f>
        <v>2024</v>
      </c>
      <c r="P7" s="82" t="s">
        <v>60</v>
      </c>
    </row>
    <row r="8" spans="3:18" ht="8.25" customHeight="1" x14ac:dyDescent="0.25">
      <c r="C8" s="41"/>
      <c r="D8" s="44"/>
      <c r="E8" s="41"/>
      <c r="F8" s="41"/>
      <c r="G8" s="41"/>
      <c r="H8" s="41"/>
      <c r="I8" s="41"/>
      <c r="J8" s="41"/>
      <c r="K8" s="41"/>
      <c r="L8" s="41"/>
      <c r="M8" s="42"/>
    </row>
    <row r="9" spans="3:18" x14ac:dyDescent="0.25">
      <c r="C9" s="94" t="s">
        <v>31</v>
      </c>
      <c r="D9" s="45"/>
      <c r="E9" s="43"/>
      <c r="F9" s="43"/>
      <c r="G9" s="94" t="s">
        <v>33</v>
      </c>
      <c r="H9" s="43"/>
      <c r="I9" s="43"/>
      <c r="J9" s="43"/>
      <c r="K9" s="77" t="s">
        <v>161</v>
      </c>
      <c r="L9" s="70"/>
      <c r="M9" s="71"/>
      <c r="O9" s="272"/>
      <c r="P9" s="239" t="s">
        <v>160</v>
      </c>
      <c r="R9" s="272"/>
    </row>
    <row r="10" spans="3:18" ht="10.5" customHeight="1" x14ac:dyDescent="0.25">
      <c r="C10" s="259" t="s">
        <v>121</v>
      </c>
      <c r="D10" s="262">
        <v>0.23899999999999999</v>
      </c>
      <c r="E10" s="263">
        <v>4298921.47</v>
      </c>
      <c r="F10" s="60"/>
      <c r="G10" s="61" t="s">
        <v>121</v>
      </c>
      <c r="H10" s="262">
        <v>0.25</v>
      </c>
      <c r="I10" s="264">
        <v>657058.5</v>
      </c>
      <c r="J10" s="60"/>
      <c r="K10" s="61" t="s">
        <v>121</v>
      </c>
      <c r="L10" s="262">
        <v>0</v>
      </c>
      <c r="M10" s="264">
        <v>0</v>
      </c>
    </row>
    <row r="11" spans="3:18" ht="10.5" customHeight="1" x14ac:dyDescent="0.25">
      <c r="C11" s="198" t="s">
        <v>122</v>
      </c>
      <c r="D11" s="199">
        <v>5.0999999999999997E-2</v>
      </c>
      <c r="E11" s="223">
        <v>920630.44</v>
      </c>
      <c r="F11" s="60"/>
      <c r="G11" s="63" t="s">
        <v>122</v>
      </c>
      <c r="H11" s="199">
        <v>0.20100000000000001</v>
      </c>
      <c r="I11" s="223">
        <v>528275.04</v>
      </c>
      <c r="J11" s="60"/>
      <c r="K11" s="63" t="s">
        <v>122</v>
      </c>
      <c r="L11" s="64">
        <v>0</v>
      </c>
      <c r="M11" s="223">
        <v>0</v>
      </c>
      <c r="P11" s="82" t="s">
        <v>127</v>
      </c>
    </row>
    <row r="12" spans="3:18" ht="10.5" customHeight="1" x14ac:dyDescent="0.25">
      <c r="C12" s="254" t="s">
        <v>131</v>
      </c>
      <c r="D12" s="199">
        <v>4.4999999999999998E-2</v>
      </c>
      <c r="E12" s="224">
        <v>814415.35</v>
      </c>
      <c r="F12" s="62"/>
      <c r="G12" s="65" t="s">
        <v>131</v>
      </c>
      <c r="H12" s="199">
        <v>0.03</v>
      </c>
      <c r="I12" s="223">
        <v>78847.02</v>
      </c>
      <c r="J12" s="62"/>
      <c r="K12" s="65" t="s">
        <v>131</v>
      </c>
      <c r="L12" s="64">
        <v>8.2000000000000003E-2</v>
      </c>
      <c r="M12" s="223">
        <v>433756.48</v>
      </c>
    </row>
    <row r="13" spans="3:18" ht="10.5" customHeight="1" x14ac:dyDescent="0.25">
      <c r="C13" s="198" t="s">
        <v>156</v>
      </c>
      <c r="D13" s="199">
        <v>0.126</v>
      </c>
      <c r="E13" s="224">
        <v>2264262.2000000002</v>
      </c>
      <c r="F13" s="66"/>
      <c r="G13" s="63" t="s">
        <v>155</v>
      </c>
      <c r="H13" s="199">
        <v>2E-3</v>
      </c>
      <c r="I13" s="223">
        <v>5256.47</v>
      </c>
      <c r="J13" s="66"/>
      <c r="K13" s="63" t="s">
        <v>155</v>
      </c>
      <c r="L13" s="64">
        <v>0.37</v>
      </c>
      <c r="M13" s="223">
        <v>1957193.88</v>
      </c>
    </row>
    <row r="14" spans="3:18" ht="10.5" customHeight="1" x14ac:dyDescent="0.25">
      <c r="C14" s="198" t="s">
        <v>138</v>
      </c>
      <c r="D14" s="199">
        <v>3.1E-2</v>
      </c>
      <c r="E14" s="224">
        <v>558346.31999999995</v>
      </c>
      <c r="F14" s="62"/>
      <c r="G14" s="63" t="s">
        <v>138</v>
      </c>
      <c r="H14" s="199">
        <v>1E-3</v>
      </c>
      <c r="I14" s="223">
        <v>2628.23</v>
      </c>
      <c r="J14" s="62"/>
      <c r="K14" s="63" t="s">
        <v>138</v>
      </c>
      <c r="L14" s="64">
        <v>4.8000000000000001E-2</v>
      </c>
      <c r="M14" s="223">
        <v>253906.23</v>
      </c>
      <c r="Q14" s="92"/>
    </row>
    <row r="15" spans="3:18" ht="10.5" customHeight="1" x14ac:dyDescent="0.25">
      <c r="C15" s="254" t="s">
        <v>123</v>
      </c>
      <c r="D15" s="199">
        <v>7.0000000000000001E-3</v>
      </c>
      <c r="E15" s="223">
        <v>132595.29999999999</v>
      </c>
      <c r="F15" s="62"/>
      <c r="G15" s="65" t="s">
        <v>123</v>
      </c>
      <c r="H15" s="199">
        <v>1.6E-2</v>
      </c>
      <c r="I15" s="223">
        <v>42051.74</v>
      </c>
      <c r="J15" s="62"/>
      <c r="K15" s="65" t="s">
        <v>123</v>
      </c>
      <c r="L15" s="64">
        <v>0</v>
      </c>
      <c r="M15" s="223">
        <v>0</v>
      </c>
      <c r="Q15" s="92"/>
    </row>
    <row r="16" spans="3:18" ht="10.5" customHeight="1" x14ac:dyDescent="0.25">
      <c r="C16" s="200" t="s">
        <v>124</v>
      </c>
      <c r="D16" s="201">
        <v>0.28499999999999998</v>
      </c>
      <c r="E16" s="225">
        <v>5114875.08</v>
      </c>
      <c r="F16" s="62"/>
      <c r="G16" s="65" t="s">
        <v>124</v>
      </c>
      <c r="H16" s="199">
        <v>0.41499999999999998</v>
      </c>
      <c r="I16" s="223">
        <v>1090717.1200000001</v>
      </c>
      <c r="J16" s="62"/>
      <c r="K16" s="65" t="s">
        <v>124</v>
      </c>
      <c r="L16" s="64">
        <v>0</v>
      </c>
      <c r="M16" s="223">
        <v>0</v>
      </c>
      <c r="Q16" s="92"/>
    </row>
    <row r="17" spans="3:17" ht="10.5" customHeight="1" x14ac:dyDescent="0.25">
      <c r="C17" s="258" t="s">
        <v>125</v>
      </c>
      <c r="D17" s="201">
        <v>6.4000000000000001E-2</v>
      </c>
      <c r="E17" s="225">
        <v>1144406.72</v>
      </c>
      <c r="F17" s="68"/>
      <c r="G17" s="65" t="s">
        <v>125</v>
      </c>
      <c r="H17" s="199">
        <v>7.9000000000000001E-2</v>
      </c>
      <c r="I17" s="223">
        <v>207630.49</v>
      </c>
      <c r="J17" s="68"/>
      <c r="K17" s="65" t="s">
        <v>125</v>
      </c>
      <c r="L17" s="64">
        <v>8.2000000000000003E-2</v>
      </c>
      <c r="M17" s="223">
        <v>433756.48</v>
      </c>
      <c r="Q17" s="203"/>
    </row>
    <row r="18" spans="3:17" ht="10.5" customHeight="1" x14ac:dyDescent="0.25">
      <c r="C18" s="258" t="s">
        <v>126</v>
      </c>
      <c r="D18" s="201">
        <v>1.0999999999999999E-2</v>
      </c>
      <c r="E18" s="225">
        <v>193057.91</v>
      </c>
      <c r="F18" s="68"/>
      <c r="G18" s="65" t="s">
        <v>126</v>
      </c>
      <c r="H18" s="199">
        <v>1E-3</v>
      </c>
      <c r="I18" s="223">
        <v>2628.23</v>
      </c>
      <c r="J18" s="68"/>
      <c r="K18" s="65" t="s">
        <v>126</v>
      </c>
      <c r="L18" s="64">
        <v>3.5999999999999997E-2</v>
      </c>
      <c r="M18" s="223">
        <v>190429.68</v>
      </c>
      <c r="Q18" s="203"/>
    </row>
    <row r="19" spans="3:17" ht="10.5" customHeight="1" x14ac:dyDescent="0.25">
      <c r="C19" s="258" t="s">
        <v>154</v>
      </c>
      <c r="D19" s="201">
        <v>0.14099999999999999</v>
      </c>
      <c r="E19" s="225">
        <v>2536831.36</v>
      </c>
      <c r="F19" s="69"/>
      <c r="G19" s="254" t="s">
        <v>154</v>
      </c>
      <c r="H19" s="199">
        <v>5.0000000000000001E-3</v>
      </c>
      <c r="I19" s="223">
        <v>13141.17</v>
      </c>
      <c r="J19" s="70"/>
      <c r="K19" s="254" t="s">
        <v>154</v>
      </c>
      <c r="L19" s="64">
        <v>0.38200000000000001</v>
      </c>
      <c r="M19" s="223">
        <v>2020670.44</v>
      </c>
      <c r="Q19" s="203"/>
    </row>
    <row r="20" spans="3:17" ht="10.5" customHeight="1" x14ac:dyDescent="0.25">
      <c r="C20" s="72" t="s">
        <v>17</v>
      </c>
      <c r="D20" s="73">
        <v>1</v>
      </c>
      <c r="E20" s="256">
        <v>17978342.149999999</v>
      </c>
      <c r="F20" s="69"/>
      <c r="G20" s="72" t="s">
        <v>17</v>
      </c>
      <c r="H20" s="73">
        <v>1</v>
      </c>
      <c r="I20" s="226">
        <v>2628234.0099999998</v>
      </c>
      <c r="J20" s="70"/>
      <c r="K20" s="72" t="s">
        <v>17</v>
      </c>
      <c r="L20" s="73">
        <v>1</v>
      </c>
      <c r="M20" s="226">
        <v>5289713.1900000004</v>
      </c>
      <c r="Q20" s="92"/>
    </row>
    <row r="21" spans="3:17" ht="10.5" customHeight="1" x14ac:dyDescent="0.25">
      <c r="C21" s="74"/>
      <c r="D21" s="68"/>
      <c r="E21" s="257"/>
      <c r="F21" s="69"/>
      <c r="G21" s="75"/>
      <c r="H21" s="76"/>
      <c r="I21" s="71"/>
      <c r="J21" s="70"/>
      <c r="K21" s="70"/>
      <c r="L21" s="70"/>
      <c r="M21" s="71"/>
      <c r="Q21" s="92"/>
    </row>
    <row r="22" spans="3:17" ht="10.5" customHeight="1" x14ac:dyDescent="0.25">
      <c r="C22" s="77" t="s">
        <v>162</v>
      </c>
      <c r="D22" s="67"/>
      <c r="E22" s="78"/>
      <c r="F22" s="69"/>
      <c r="G22" s="77"/>
      <c r="H22" s="67"/>
      <c r="I22" s="78"/>
      <c r="J22"/>
      <c r="K22" s="67"/>
      <c r="L22" s="67"/>
      <c r="M22" s="78"/>
      <c r="Q22" s="92"/>
    </row>
    <row r="23" spans="3:17" ht="10.5" customHeight="1" x14ac:dyDescent="0.25">
      <c r="C23" s="61" t="s">
        <v>121</v>
      </c>
      <c r="D23" s="262">
        <v>0.36199999999999999</v>
      </c>
      <c r="E23" s="264">
        <v>3641862.97</v>
      </c>
      <c r="F23" s="69"/>
      <c r="G23"/>
      <c r="H23"/>
      <c r="I23"/>
      <c r="J23"/>
      <c r="K23" s="67"/>
      <c r="L23" s="67"/>
      <c r="M23" s="78"/>
      <c r="Q23" s="92"/>
    </row>
    <row r="24" spans="3:17" ht="10.5" customHeight="1" x14ac:dyDescent="0.25">
      <c r="C24" s="63" t="s">
        <v>122</v>
      </c>
      <c r="D24" s="199">
        <v>3.9E-2</v>
      </c>
      <c r="E24" s="223">
        <v>392355.4</v>
      </c>
      <c r="F24" s="69"/>
      <c r="G24"/>
      <c r="H24"/>
      <c r="I24"/>
      <c r="J24"/>
      <c r="K24" s="67"/>
      <c r="L24" s="67"/>
      <c r="M24" s="78"/>
      <c r="Q24" s="92"/>
    </row>
    <row r="25" spans="3:17" ht="10.5" customHeight="1" x14ac:dyDescent="0.25">
      <c r="C25" s="65" t="s">
        <v>131</v>
      </c>
      <c r="D25" s="199">
        <v>0.03</v>
      </c>
      <c r="E25" s="223">
        <v>301811.84999999998</v>
      </c>
      <c r="F25" s="69"/>
      <c r="G25"/>
      <c r="H25"/>
      <c r="I25"/>
      <c r="J25"/>
      <c r="K25" s="67"/>
      <c r="L25" s="67"/>
      <c r="M25" s="78"/>
    </row>
    <row r="26" spans="3:17" ht="10.5" customHeight="1" x14ac:dyDescent="0.25">
      <c r="C26" s="63" t="s">
        <v>155</v>
      </c>
      <c r="D26" s="199">
        <v>0.03</v>
      </c>
      <c r="E26" s="223">
        <v>301811.84999999998</v>
      </c>
      <c r="F26" s="69"/>
      <c r="G26"/>
      <c r="H26"/>
      <c r="I26"/>
      <c r="J26"/>
      <c r="K26" s="67"/>
      <c r="L26" s="67"/>
      <c r="M26" s="78"/>
    </row>
    <row r="27" spans="3:17" ht="10.5" customHeight="1" x14ac:dyDescent="0.25">
      <c r="C27" s="63" t="s">
        <v>138</v>
      </c>
      <c r="D27" s="199">
        <v>0.03</v>
      </c>
      <c r="E27" s="223">
        <v>301811.84999999998</v>
      </c>
      <c r="F27" s="69"/>
      <c r="G27"/>
      <c r="H27"/>
      <c r="I27"/>
      <c r="J27"/>
      <c r="K27" s="67"/>
      <c r="L27" s="67"/>
      <c r="M27" s="78"/>
    </row>
    <row r="28" spans="3:17" ht="10.5" customHeight="1" x14ac:dyDescent="0.25">
      <c r="C28" s="65" t="s">
        <v>123</v>
      </c>
      <c r="D28" s="199">
        <v>8.9999999999999993E-3</v>
      </c>
      <c r="E28" s="223">
        <v>90543.55</v>
      </c>
      <c r="F28" s="69"/>
      <c r="G28"/>
      <c r="H28"/>
      <c r="I28"/>
      <c r="J28"/>
      <c r="K28" s="67"/>
      <c r="L28" s="67"/>
      <c r="M28" s="78"/>
    </row>
    <row r="29" spans="3:17" ht="10.5" customHeight="1" x14ac:dyDescent="0.25">
      <c r="C29" s="65" t="s">
        <v>124</v>
      </c>
      <c r="D29" s="199">
        <v>0.4</v>
      </c>
      <c r="E29" s="223">
        <v>4024157.98</v>
      </c>
      <c r="F29" s="67"/>
      <c r="G29"/>
      <c r="H29"/>
      <c r="I29"/>
      <c r="J29"/>
      <c r="K29" s="67"/>
      <c r="L29" s="67"/>
      <c r="M29" s="78"/>
    </row>
    <row r="30" spans="3:17" ht="10.5" customHeight="1" x14ac:dyDescent="0.25">
      <c r="C30" s="65" t="s">
        <v>125</v>
      </c>
      <c r="D30" s="199">
        <v>0.05</v>
      </c>
      <c r="E30" s="223">
        <v>503019.75</v>
      </c>
      <c r="F30" s="67"/>
      <c r="G30"/>
      <c r="H30"/>
      <c r="I30"/>
      <c r="J30"/>
      <c r="K30" s="67"/>
      <c r="L30" s="67"/>
      <c r="M30" s="78"/>
    </row>
    <row r="31" spans="3:17" ht="10.5" customHeight="1" x14ac:dyDescent="0.25">
      <c r="C31" s="65" t="s">
        <v>126</v>
      </c>
      <c r="D31" s="199">
        <v>0</v>
      </c>
      <c r="E31" s="223">
        <v>0</v>
      </c>
      <c r="F31" s="67"/>
      <c r="G31"/>
      <c r="H31"/>
      <c r="I31"/>
      <c r="J31"/>
      <c r="K31" s="67"/>
      <c r="L31" s="67"/>
      <c r="M31" s="78"/>
    </row>
    <row r="32" spans="3:17" ht="10.5" customHeight="1" x14ac:dyDescent="0.25">
      <c r="C32" s="254" t="s">
        <v>154</v>
      </c>
      <c r="D32" s="199">
        <v>0.05</v>
      </c>
      <c r="E32" s="223">
        <v>503019.75</v>
      </c>
      <c r="F32" s="67"/>
      <c r="G32"/>
      <c r="H32"/>
      <c r="I32"/>
      <c r="J32"/>
      <c r="K32" s="67"/>
      <c r="L32" s="67"/>
      <c r="M32" s="78"/>
    </row>
    <row r="33" spans="3:13" ht="10.5" customHeight="1" x14ac:dyDescent="0.25">
      <c r="C33" s="72" t="s">
        <v>17</v>
      </c>
      <c r="D33" s="73">
        <v>1</v>
      </c>
      <c r="E33" s="226">
        <v>10060394.949999999</v>
      </c>
      <c r="F33" s="67"/>
      <c r="G33"/>
      <c r="H33"/>
      <c r="I33"/>
      <c r="J33"/>
      <c r="K33" s="67"/>
      <c r="L33" s="67"/>
      <c r="M33" s="78"/>
    </row>
    <row r="34" spans="3:13" ht="10.5" customHeight="1" x14ac:dyDescent="0.25">
      <c r="C34" s="67"/>
      <c r="D34" s="67"/>
      <c r="E34" s="78"/>
      <c r="F34" s="67"/>
      <c r="G34" s="77"/>
      <c r="H34" s="79"/>
      <c r="I34" s="80"/>
      <c r="J34" s="67"/>
      <c r="K34" s="67"/>
      <c r="L34" s="67"/>
      <c r="M34" s="78"/>
    </row>
    <row r="35" spans="3:13" ht="10.5" customHeight="1" x14ac:dyDescent="0.25">
      <c r="C35" s="77"/>
      <c r="D35" s="77"/>
      <c r="E35" s="77"/>
      <c r="F35" s="77"/>
      <c r="G35" s="77"/>
      <c r="H35" s="79"/>
      <c r="I35" s="80"/>
      <c r="J35" s="79"/>
      <c r="K35" s="77"/>
      <c r="L35" s="79"/>
      <c r="M35" s="80"/>
    </row>
    <row r="36" spans="3:13" ht="10.5" customHeight="1" x14ac:dyDescent="0.25">
      <c r="C36" s="77"/>
      <c r="D36" s="77"/>
      <c r="E36" s="77"/>
      <c r="F36" s="77"/>
      <c r="G36" s="77"/>
      <c r="H36" s="79"/>
      <c r="I36" s="80"/>
      <c r="J36" s="79"/>
      <c r="K36" s="77"/>
      <c r="L36" s="79"/>
      <c r="M36" s="80"/>
    </row>
    <row r="37" spans="3:13" ht="10.5" customHeight="1" x14ac:dyDescent="0.25">
      <c r="C37" s="77"/>
      <c r="D37" s="77"/>
      <c r="E37" s="77"/>
      <c r="F37" s="77"/>
      <c r="G37" s="77"/>
      <c r="H37" s="79"/>
      <c r="I37" s="80"/>
      <c r="J37" s="79"/>
      <c r="K37" s="77"/>
      <c r="L37" s="79"/>
      <c r="M37" s="80"/>
    </row>
    <row r="38" spans="3:13" ht="10.5" customHeight="1" x14ac:dyDescent="0.25">
      <c r="C38" s="77"/>
      <c r="D38" s="77"/>
      <c r="E38" s="77"/>
      <c r="F38" s="77"/>
      <c r="G38" s="77"/>
      <c r="H38" s="79"/>
      <c r="I38" s="80"/>
      <c r="J38" s="79"/>
      <c r="K38" s="77"/>
      <c r="L38" s="79"/>
      <c r="M38" s="80"/>
    </row>
    <row r="39" spans="3:13" ht="10.5" customHeight="1" x14ac:dyDescent="0.25">
      <c r="C39" s="77"/>
      <c r="D39" s="77"/>
      <c r="E39" s="77"/>
      <c r="F39" s="77"/>
      <c r="G39" s="77"/>
      <c r="H39" s="79"/>
      <c r="I39" s="80"/>
      <c r="J39" s="79"/>
      <c r="K39" s="77"/>
      <c r="L39" s="79"/>
      <c r="M39" s="80"/>
    </row>
    <row r="40" spans="3:13" ht="10.5" customHeight="1" x14ac:dyDescent="0.25">
      <c r="C40" s="77"/>
      <c r="D40" s="77"/>
      <c r="E40" s="77"/>
      <c r="F40" s="77"/>
      <c r="G40" s="77"/>
      <c r="H40" s="79"/>
      <c r="I40" s="80"/>
      <c r="J40" s="79"/>
      <c r="K40" s="77"/>
      <c r="L40" s="79"/>
      <c r="M40" s="80"/>
    </row>
    <row r="41" spans="3:13" ht="10.5" customHeight="1" x14ac:dyDescent="0.25">
      <c r="C41" s="77"/>
      <c r="D41" s="77"/>
      <c r="E41" s="77"/>
      <c r="F41" s="77"/>
      <c r="G41" s="77"/>
      <c r="H41" s="79"/>
      <c r="I41" s="80"/>
      <c r="J41" s="79"/>
      <c r="K41" s="77"/>
      <c r="L41" s="79"/>
      <c r="M41" s="80"/>
    </row>
    <row r="42" spans="3:13" ht="10.5" customHeight="1" x14ac:dyDescent="0.25">
      <c r="C42" s="77"/>
      <c r="D42" s="77"/>
      <c r="E42" s="77"/>
      <c r="F42" s="77"/>
      <c r="G42" s="77"/>
      <c r="H42" s="79"/>
      <c r="I42" s="80"/>
      <c r="J42" s="79"/>
      <c r="K42" s="77"/>
      <c r="L42" s="79"/>
      <c r="M42" s="80"/>
    </row>
    <row r="43" spans="3:13" ht="10.5" customHeight="1" x14ac:dyDescent="0.25">
      <c r="C43" s="77"/>
      <c r="D43" s="77"/>
      <c r="E43" s="77"/>
      <c r="F43" s="77"/>
      <c r="G43" s="77"/>
      <c r="H43" s="79"/>
      <c r="I43" s="80"/>
      <c r="J43" s="79"/>
      <c r="K43" s="77"/>
      <c r="L43" s="79"/>
      <c r="M43" s="80"/>
    </row>
    <row r="44" spans="3:13" ht="10.5" customHeight="1" x14ac:dyDescent="0.25">
      <c r="C44" s="77"/>
      <c r="D44" s="77"/>
      <c r="E44" s="77"/>
      <c r="F44" s="77"/>
      <c r="G44" s="77"/>
      <c r="H44" s="79"/>
      <c r="I44" s="80"/>
      <c r="J44" s="79"/>
      <c r="K44" s="77"/>
      <c r="L44" s="79"/>
      <c r="M44" s="80"/>
    </row>
    <row r="45" spans="3:13" ht="10.5" customHeight="1" x14ac:dyDescent="0.25">
      <c r="C45" s="77"/>
      <c r="D45" s="77"/>
      <c r="E45" s="77"/>
      <c r="F45" s="77"/>
      <c r="G45" s="77"/>
      <c r="H45" s="79"/>
      <c r="I45" s="80"/>
      <c r="J45" s="79"/>
      <c r="K45" s="77"/>
      <c r="L45" s="79"/>
      <c r="M45" s="80"/>
    </row>
    <row r="46" spans="3:13" ht="10.5" customHeight="1" x14ac:dyDescent="0.25">
      <c r="C46" s="77"/>
      <c r="D46" s="77"/>
      <c r="E46" s="77"/>
      <c r="F46" s="77"/>
      <c r="G46" s="77"/>
      <c r="H46" s="79"/>
      <c r="I46" s="80"/>
      <c r="J46" s="79"/>
      <c r="K46" s="77"/>
      <c r="L46" s="79"/>
      <c r="M46" s="80"/>
    </row>
    <row r="47" spans="3:13" ht="10.5" customHeight="1" x14ac:dyDescent="0.25">
      <c r="C47" s="77"/>
      <c r="D47" s="77"/>
      <c r="E47" s="77"/>
      <c r="F47" s="77"/>
      <c r="G47" s="77"/>
      <c r="H47" s="79"/>
      <c r="I47" s="80"/>
      <c r="J47" s="79"/>
      <c r="K47" s="77"/>
      <c r="L47" s="79"/>
      <c r="M47" s="80"/>
    </row>
    <row r="48" spans="3:13" ht="10.5" customHeight="1" x14ac:dyDescent="0.25">
      <c r="C48" s="77"/>
      <c r="D48" s="77"/>
      <c r="E48" s="77"/>
      <c r="F48" s="77"/>
      <c r="G48" s="77"/>
      <c r="H48" s="79"/>
      <c r="I48" s="80"/>
      <c r="J48" s="79"/>
      <c r="K48" s="77"/>
      <c r="L48" s="79"/>
      <c r="M48" s="80"/>
    </row>
    <row r="49" spans="3:13" ht="10.5" customHeight="1" x14ac:dyDescent="0.25">
      <c r="C49"/>
      <c r="D49"/>
      <c r="E49"/>
      <c r="F49"/>
      <c r="G49"/>
      <c r="H49"/>
      <c r="I49"/>
      <c r="J49"/>
      <c r="K49"/>
      <c r="L49"/>
      <c r="M49"/>
    </row>
    <row r="50" spans="3:13" ht="10.5" customHeight="1" x14ac:dyDescent="0.25">
      <c r="C50"/>
      <c r="D50"/>
      <c r="E50"/>
      <c r="F50"/>
      <c r="G50"/>
      <c r="H50"/>
      <c r="I50"/>
      <c r="J50"/>
      <c r="K50"/>
      <c r="L50"/>
      <c r="M50"/>
    </row>
    <row r="51" spans="3:13" ht="10.5" customHeight="1" x14ac:dyDescent="0.25">
      <c r="C51"/>
      <c r="D51"/>
      <c r="E51"/>
      <c r="F51"/>
      <c r="G51"/>
      <c r="H51"/>
      <c r="I51"/>
      <c r="J51"/>
      <c r="K51"/>
      <c r="L51"/>
      <c r="M51"/>
    </row>
    <row r="52" spans="3:13" ht="10.5" customHeight="1" x14ac:dyDescent="0.25">
      <c r="C52"/>
      <c r="D52"/>
      <c r="E52"/>
      <c r="F52"/>
      <c r="G52"/>
      <c r="H52"/>
      <c r="I52"/>
      <c r="J52"/>
      <c r="K52"/>
      <c r="L52"/>
      <c r="M52"/>
    </row>
    <row r="53" spans="3:13" ht="10.5" customHeight="1" x14ac:dyDescent="0.25">
      <c r="C53"/>
      <c r="D53"/>
      <c r="E53"/>
      <c r="F53"/>
      <c r="G53"/>
      <c r="H53"/>
      <c r="I53"/>
      <c r="J53"/>
      <c r="K53"/>
      <c r="L53"/>
      <c r="M53"/>
    </row>
    <row r="54" spans="3:13" ht="10.5" customHeight="1" x14ac:dyDescent="0.25">
      <c r="C54"/>
      <c r="D54"/>
      <c r="E54"/>
      <c r="F54"/>
      <c r="G54"/>
      <c r="H54"/>
      <c r="I54"/>
      <c r="J54"/>
      <c r="K54"/>
      <c r="L54"/>
      <c r="M54"/>
    </row>
    <row r="55" spans="3:13" ht="10.5" customHeight="1" x14ac:dyDescent="0.25">
      <c r="C55"/>
      <c r="D55"/>
      <c r="E55"/>
      <c r="F55"/>
      <c r="G55"/>
      <c r="H55"/>
      <c r="I55"/>
      <c r="J55"/>
      <c r="K55"/>
      <c r="L55"/>
      <c r="M55"/>
    </row>
    <row r="56" spans="3:13" ht="10.5" customHeight="1" x14ac:dyDescent="0.25">
      <c r="C56"/>
      <c r="D56"/>
      <c r="E56"/>
      <c r="F56"/>
      <c r="G56"/>
      <c r="H56"/>
      <c r="I56"/>
      <c r="J56"/>
      <c r="K56"/>
      <c r="L56"/>
      <c r="M56"/>
    </row>
    <row r="57" spans="3:13" ht="10.5" customHeight="1" x14ac:dyDescent="0.25">
      <c r="C57"/>
      <c r="D57"/>
      <c r="E57"/>
      <c r="F57"/>
      <c r="G57"/>
      <c r="H57"/>
      <c r="I57"/>
      <c r="J57"/>
      <c r="K57"/>
      <c r="L57"/>
      <c r="M57"/>
    </row>
    <row r="58" spans="3:13" ht="10.5" customHeight="1" x14ac:dyDescent="0.25">
      <c r="C58"/>
      <c r="D58"/>
      <c r="E58"/>
      <c r="F58"/>
      <c r="G58"/>
      <c r="H58"/>
      <c r="I58"/>
      <c r="J58"/>
      <c r="K58"/>
      <c r="L58"/>
      <c r="M58"/>
    </row>
    <row r="59" spans="3:13" ht="10.5" customHeight="1" x14ac:dyDescent="0.25">
      <c r="C59"/>
      <c r="D59"/>
      <c r="E59"/>
      <c r="F59"/>
      <c r="G59"/>
      <c r="H59"/>
      <c r="I59"/>
      <c r="J59"/>
      <c r="K59"/>
      <c r="L59"/>
      <c r="M59"/>
    </row>
    <row r="60" spans="3:13" ht="10.5" customHeight="1" x14ac:dyDescent="0.25">
      <c r="C60"/>
      <c r="D60"/>
      <c r="E60"/>
      <c r="F60"/>
      <c r="G60"/>
      <c r="H60"/>
      <c r="I60"/>
      <c r="J60"/>
      <c r="K60"/>
      <c r="L60"/>
      <c r="M60"/>
    </row>
    <row r="61" spans="3:13" ht="10.5" customHeight="1" x14ac:dyDescent="0.25">
      <c r="C61" s="255" t="s">
        <v>132</v>
      </c>
      <c r="D61"/>
      <c r="E61"/>
      <c r="F61"/>
      <c r="G61"/>
      <c r="H61"/>
      <c r="I61"/>
      <c r="J61"/>
      <c r="K61"/>
      <c r="L61"/>
      <c r="M61"/>
    </row>
    <row r="62" spans="3:13" ht="10.5" customHeight="1" x14ac:dyDescent="0.25">
      <c r="C62"/>
      <c r="D62"/>
      <c r="E62"/>
      <c r="F62"/>
      <c r="G62"/>
      <c r="H62"/>
      <c r="I62"/>
      <c r="J62"/>
      <c r="K62"/>
      <c r="L62"/>
      <c r="M62"/>
    </row>
    <row r="63" spans="3:13" ht="10.5" customHeight="1" x14ac:dyDescent="0.25">
      <c r="C63"/>
      <c r="D63"/>
      <c r="E63"/>
      <c r="F63"/>
      <c r="G63"/>
      <c r="H63"/>
      <c r="I63"/>
      <c r="J63"/>
      <c r="K63"/>
      <c r="L63"/>
      <c r="M63"/>
    </row>
    <row r="64" spans="3:13" ht="10.5" customHeight="1" x14ac:dyDescent="0.25">
      <c r="C64"/>
      <c r="D64"/>
      <c r="E64"/>
      <c r="F64"/>
      <c r="G64"/>
      <c r="H64"/>
      <c r="I64"/>
      <c r="J64"/>
      <c r="K64"/>
      <c r="L64"/>
      <c r="M64"/>
    </row>
    <row r="65" spans="3:13" ht="10.5" customHeight="1" x14ac:dyDescent="0.25">
      <c r="C65"/>
      <c r="D65"/>
      <c r="E65"/>
      <c r="F65"/>
      <c r="G65"/>
      <c r="H65"/>
      <c r="I65"/>
      <c r="J65"/>
      <c r="K65"/>
      <c r="L65"/>
      <c r="M65"/>
    </row>
    <row r="66" spans="3:13" ht="10.5" customHeight="1" x14ac:dyDescent="0.25">
      <c r="C66"/>
      <c r="D66"/>
      <c r="E66"/>
      <c r="F66"/>
      <c r="G66"/>
      <c r="H66"/>
      <c r="I66"/>
      <c r="J66"/>
      <c r="K66"/>
      <c r="L66"/>
      <c r="M66"/>
    </row>
    <row r="67" spans="3:13" ht="10.5" customHeight="1" x14ac:dyDescent="0.25">
      <c r="C67"/>
      <c r="D67"/>
      <c r="E67"/>
      <c r="F67"/>
      <c r="G67"/>
      <c r="H67"/>
      <c r="I67"/>
      <c r="J67"/>
      <c r="K67"/>
      <c r="L67"/>
      <c r="M67"/>
    </row>
    <row r="68" spans="3:13" ht="10.5" customHeight="1" x14ac:dyDescent="0.25">
      <c r="C68"/>
      <c r="D68"/>
      <c r="E68"/>
      <c r="F68"/>
      <c r="G68"/>
      <c r="H68"/>
      <c r="I68"/>
      <c r="J68"/>
      <c r="K68"/>
      <c r="L68"/>
      <c r="M68"/>
    </row>
    <row r="69" spans="3:13" ht="10.5" customHeight="1" x14ac:dyDescent="0.25">
      <c r="C69"/>
      <c r="D69"/>
      <c r="E69"/>
      <c r="F69"/>
      <c r="G69"/>
      <c r="H69"/>
      <c r="I69"/>
      <c r="J69"/>
      <c r="K69"/>
      <c r="L69"/>
      <c r="M69"/>
    </row>
    <row r="70" spans="3:13" ht="10.5" customHeight="1" x14ac:dyDescent="0.25">
      <c r="C70"/>
      <c r="D70"/>
      <c r="E70"/>
      <c r="F70"/>
      <c r="G70"/>
      <c r="H70"/>
      <c r="I70"/>
      <c r="J70"/>
      <c r="K70"/>
      <c r="L70"/>
      <c r="M70"/>
    </row>
    <row r="71" spans="3:13" ht="10.5" customHeight="1" x14ac:dyDescent="0.25">
      <c r="C71"/>
      <c r="D71"/>
      <c r="E71"/>
      <c r="F71"/>
      <c r="G71"/>
      <c r="H71"/>
      <c r="I71"/>
      <c r="J71"/>
      <c r="K71"/>
      <c r="L71"/>
      <c r="M71"/>
    </row>
    <row r="72" spans="3:13" ht="11.25" customHeight="1" x14ac:dyDescent="0.25">
      <c r="C72"/>
      <c r="D72"/>
      <c r="E72"/>
      <c r="F72"/>
      <c r="G72"/>
      <c r="H72"/>
      <c r="I72"/>
      <c r="J72"/>
      <c r="K72"/>
      <c r="L72"/>
      <c r="M72"/>
    </row>
    <row r="73" spans="3:13" ht="11.25" customHeight="1" x14ac:dyDescent="0.25">
      <c r="C73"/>
      <c r="D73"/>
      <c r="E73"/>
      <c r="F73"/>
      <c r="G73"/>
      <c r="H73"/>
      <c r="I73"/>
      <c r="J73"/>
      <c r="K73"/>
      <c r="L73"/>
      <c r="M73"/>
    </row>
    <row r="74" spans="3:13" ht="9.75" customHeight="1" x14ac:dyDescent="0.25">
      <c r="C74"/>
      <c r="D74"/>
      <c r="E74"/>
      <c r="F74"/>
      <c r="G74"/>
      <c r="H74"/>
      <c r="I74"/>
      <c r="J74"/>
      <c r="K74"/>
      <c r="L74"/>
      <c r="M74"/>
    </row>
    <row r="75" spans="3:13" x14ac:dyDescent="0.25">
      <c r="C75"/>
      <c r="D75"/>
      <c r="E75"/>
      <c r="F75"/>
      <c r="G75"/>
      <c r="H75"/>
      <c r="I75"/>
      <c r="J75"/>
      <c r="K75"/>
      <c r="L75"/>
      <c r="M75"/>
    </row>
    <row r="76" spans="3:13" x14ac:dyDescent="0.25">
      <c r="C76"/>
      <c r="D76"/>
      <c r="E76"/>
      <c r="F76"/>
      <c r="G76"/>
      <c r="H76"/>
      <c r="I76"/>
      <c r="J76"/>
      <c r="K76"/>
      <c r="L76"/>
      <c r="M76"/>
    </row>
    <row r="77" spans="3:13" x14ac:dyDescent="0.25">
      <c r="C77"/>
      <c r="D77"/>
      <c r="E77"/>
      <c r="F77"/>
      <c r="G77"/>
      <c r="H77"/>
      <c r="I77"/>
      <c r="J77"/>
      <c r="K77"/>
      <c r="L77"/>
      <c r="M77"/>
    </row>
    <row r="78" spans="3:13" x14ac:dyDescent="0.25">
      <c r="C78"/>
      <c r="D78"/>
      <c r="E78"/>
      <c r="F78"/>
      <c r="G78"/>
      <c r="H78"/>
      <c r="I78"/>
      <c r="J78"/>
      <c r="K78"/>
      <c r="L78"/>
      <c r="M78"/>
    </row>
    <row r="79" spans="3:13" x14ac:dyDescent="0.25">
      <c r="C79"/>
      <c r="D79"/>
      <c r="E79"/>
      <c r="F79"/>
      <c r="G79"/>
      <c r="H79"/>
      <c r="I79"/>
      <c r="J79"/>
      <c r="K79"/>
      <c r="L79"/>
      <c r="M79"/>
    </row>
    <row r="80" spans="3:13" x14ac:dyDescent="0.25">
      <c r="C80"/>
      <c r="D80"/>
      <c r="E80"/>
      <c r="F80"/>
      <c r="G80"/>
      <c r="H80"/>
      <c r="I80"/>
      <c r="J80"/>
      <c r="K80"/>
      <c r="L80"/>
      <c r="M80"/>
    </row>
    <row r="81" spans="3:13" x14ac:dyDescent="0.25">
      <c r="C81"/>
      <c r="D81"/>
      <c r="E81"/>
      <c r="F81"/>
      <c r="G81"/>
      <c r="H81"/>
      <c r="I81"/>
      <c r="J81"/>
      <c r="K81"/>
      <c r="L81"/>
      <c r="M81"/>
    </row>
    <row r="82" spans="3:13" x14ac:dyDescent="0.25">
      <c r="C82"/>
      <c r="D82"/>
      <c r="E82"/>
      <c r="F82"/>
      <c r="G82"/>
      <c r="H82"/>
      <c r="I82"/>
      <c r="J82"/>
      <c r="K82"/>
      <c r="L82"/>
      <c r="M82"/>
    </row>
    <row r="83" spans="3:13" x14ac:dyDescent="0.25">
      <c r="C83"/>
      <c r="D83"/>
      <c r="E83"/>
      <c r="F83"/>
      <c r="G83"/>
      <c r="H83"/>
      <c r="I83"/>
      <c r="J83"/>
      <c r="K83"/>
      <c r="L83"/>
      <c r="M83"/>
    </row>
    <row r="84" spans="3:13" x14ac:dyDescent="0.25">
      <c r="C84"/>
      <c r="D84"/>
      <c r="E84"/>
      <c r="F84"/>
      <c r="G84"/>
      <c r="H84"/>
      <c r="I84"/>
      <c r="J84"/>
      <c r="K84"/>
      <c r="L84"/>
      <c r="M84"/>
    </row>
    <row r="85" spans="3:13" x14ac:dyDescent="0.25">
      <c r="C85"/>
      <c r="D85"/>
      <c r="E85"/>
      <c r="F85"/>
      <c r="G85"/>
      <c r="H85"/>
      <c r="I85"/>
      <c r="J85"/>
      <c r="K85"/>
      <c r="L85"/>
      <c r="M85"/>
    </row>
    <row r="86" spans="3:13" x14ac:dyDescent="0.25">
      <c r="C86" s="81"/>
      <c r="D86" s="81"/>
      <c r="E86" s="81"/>
      <c r="F86" s="81"/>
      <c r="G86" s="81"/>
      <c r="H86" s="81"/>
      <c r="I86" s="81"/>
      <c r="J86" s="81"/>
      <c r="K86" s="81"/>
      <c r="L86" s="81"/>
      <c r="M86" s="62"/>
    </row>
    <row r="87" spans="3:13" x14ac:dyDescent="0.25">
      <c r="C87" s="77"/>
      <c r="D87" s="79"/>
      <c r="E87" s="78"/>
      <c r="F87" s="81"/>
      <c r="G87" s="81"/>
      <c r="H87" s="81"/>
      <c r="I87" s="81"/>
      <c r="J87" s="81"/>
      <c r="K87" s="81"/>
      <c r="L87" s="81"/>
      <c r="M87" s="62"/>
    </row>
  </sheetData>
  <mergeCells count="1">
    <mergeCell ref="C5:M5"/>
  </mergeCells>
  <phoneticPr fontId="2" type="noConversion"/>
  <pageMargins left="0.75" right="0.75" top="1" bottom="1" header="0.5" footer="0.5"/>
  <pageSetup scale="70" orientation="portrait" r:id="rId1"/>
  <headerFooter alignWithMargins="0">
    <oddFooter>&amp;L&amp;1#&amp;"Calibri"&amp;14&amp;K000000Confidential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29"/>
    <pageSetUpPr fitToPage="1"/>
  </sheetPr>
  <dimension ref="B1:Y57"/>
  <sheetViews>
    <sheetView showGridLines="0" topLeftCell="B1" zoomScaleNormal="100" zoomScaleSheetLayoutView="100" workbookViewId="0">
      <selection activeCell="N15" sqref="N15:N16"/>
    </sheetView>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3" width="9.1796875" style="2"/>
    <col min="14" max="14" width="14.26953125" style="2" customWidth="1"/>
    <col min="15" max="15" width="12.453125" style="2" customWidth="1"/>
    <col min="16" max="16" width="16.54296875" style="2" bestFit="1" customWidth="1"/>
    <col min="17" max="17" width="12.453125" style="2" customWidth="1"/>
    <col min="18" max="18" width="15.1796875" style="2" bestFit="1" customWidth="1"/>
    <col min="19" max="19" width="9.1796875" style="2"/>
    <col min="20" max="20" width="16.7265625" style="2" bestFit="1" customWidth="1"/>
    <col min="21" max="16384" width="9.1796875" style="2"/>
  </cols>
  <sheetData>
    <row r="1" spans="2:25" ht="13" thickBot="1" x14ac:dyDescent="0.3"/>
    <row r="2" spans="2:25" ht="15" customHeight="1" x14ac:dyDescent="0.25">
      <c r="B2" s="7"/>
      <c r="C2" s="8"/>
      <c r="D2" s="8"/>
      <c r="E2" s="8"/>
      <c r="F2" s="8"/>
      <c r="G2" s="8"/>
      <c r="H2" s="8"/>
      <c r="I2" s="8"/>
      <c r="J2" s="8"/>
      <c r="K2" s="8"/>
      <c r="L2" s="10"/>
    </row>
    <row r="3" spans="2:25" ht="15" customHeight="1" x14ac:dyDescent="0.25">
      <c r="B3" s="11"/>
      <c r="C3" s="4" t="s">
        <v>53</v>
      </c>
      <c r="D3" s="4"/>
      <c r="E3" s="4"/>
      <c r="F3" s="4"/>
      <c r="G3" s="4"/>
      <c r="H3" s="4"/>
      <c r="I3" s="4"/>
      <c r="J3" s="4"/>
      <c r="K3" s="4"/>
      <c r="L3" s="12"/>
    </row>
    <row r="4" spans="2:25" ht="15" customHeight="1" x14ac:dyDescent="0.25">
      <c r="B4" s="11"/>
      <c r="C4" s="4" t="s">
        <v>23</v>
      </c>
      <c r="D4" s="4"/>
      <c r="E4" s="4"/>
      <c r="F4" s="4"/>
      <c r="G4" s="4"/>
      <c r="H4" s="4"/>
      <c r="I4" s="4"/>
      <c r="J4" s="4"/>
      <c r="K4" s="4"/>
      <c r="L4" s="12"/>
    </row>
    <row r="5" spans="2:25" ht="20.25" customHeight="1" x14ac:dyDescent="0.25">
      <c r="B5" s="11"/>
      <c r="C5" s="4"/>
      <c r="D5" s="4"/>
      <c r="E5" s="4"/>
      <c r="F5" s="4"/>
      <c r="G5" s="4"/>
      <c r="H5" s="4"/>
      <c r="I5" s="4"/>
      <c r="J5" s="4"/>
      <c r="K5" s="4"/>
      <c r="L5" s="12"/>
    </row>
    <row r="6" spans="2:25" ht="20.25" customHeight="1" x14ac:dyDescent="0.25">
      <c r="B6" s="11"/>
      <c r="C6" s="4"/>
      <c r="D6" s="4"/>
      <c r="E6" s="4"/>
      <c r="F6" s="4"/>
      <c r="G6" s="4"/>
      <c r="H6" s="4"/>
      <c r="I6" s="4"/>
      <c r="J6" s="4"/>
      <c r="K6" s="4"/>
      <c r="L6" s="12"/>
    </row>
    <row r="7" spans="2:25" ht="18.75" customHeight="1" x14ac:dyDescent="0.3">
      <c r="B7" s="11"/>
      <c r="C7" s="286" t="s">
        <v>34</v>
      </c>
      <c r="D7" s="286"/>
      <c r="E7" s="286"/>
      <c r="F7" s="286"/>
      <c r="G7" s="286"/>
      <c r="H7" s="286"/>
      <c r="I7" s="286"/>
      <c r="J7" s="286"/>
      <c r="K7" s="286"/>
      <c r="L7" s="12"/>
    </row>
    <row r="8" spans="2:25" ht="18.75" customHeight="1" x14ac:dyDescent="0.3">
      <c r="B8" s="11"/>
      <c r="C8" s="286" t="str">
        <f>Summary!C8</f>
        <v>12-Month Period Beginning January 1, 2024</v>
      </c>
      <c r="D8" s="286"/>
      <c r="E8" s="286"/>
      <c r="F8" s="286"/>
      <c r="G8" s="286"/>
      <c r="H8" s="286"/>
      <c r="I8" s="286"/>
      <c r="J8" s="286"/>
      <c r="K8" s="286"/>
      <c r="L8" s="12"/>
    </row>
    <row r="9" spans="2:25" ht="26.25" customHeight="1" x14ac:dyDescent="0.3">
      <c r="B9" s="11"/>
      <c r="C9" s="286"/>
      <c r="D9" s="286"/>
      <c r="E9" s="286"/>
      <c r="F9" s="286"/>
      <c r="G9" s="286"/>
      <c r="H9" s="286"/>
      <c r="I9" s="286"/>
      <c r="J9" s="286"/>
      <c r="K9" s="286"/>
      <c r="L9" s="12"/>
    </row>
    <row r="10" spans="2:25" ht="15" customHeight="1" x14ac:dyDescent="0.25">
      <c r="B10" s="11"/>
      <c r="C10" s="1"/>
      <c r="D10" s="5"/>
      <c r="E10" s="5"/>
      <c r="F10" s="5"/>
      <c r="G10" s="5"/>
      <c r="H10" s="5"/>
      <c r="I10" s="5"/>
      <c r="J10" s="5"/>
      <c r="K10" s="5"/>
      <c r="L10" s="12"/>
      <c r="P10" s="275"/>
    </row>
    <row r="11" spans="2:25" ht="15" customHeight="1" x14ac:dyDescent="0.25">
      <c r="B11" s="11"/>
      <c r="C11" s="37" t="s">
        <v>35</v>
      </c>
      <c r="D11" s="33"/>
      <c r="E11" s="5" t="s">
        <v>36</v>
      </c>
      <c r="F11" s="39"/>
      <c r="G11" s="5" t="s">
        <v>38</v>
      </c>
      <c r="H11" s="39"/>
      <c r="I11" s="84" t="s">
        <v>61</v>
      </c>
      <c r="J11" s="39"/>
      <c r="K11" s="18" t="s">
        <v>54</v>
      </c>
      <c r="L11" s="12"/>
    </row>
    <row r="12" spans="2:25" ht="15" customHeight="1" x14ac:dyDescent="0.25">
      <c r="B12" s="11"/>
      <c r="C12" s="38" t="s">
        <v>18</v>
      </c>
      <c r="D12" s="34"/>
      <c r="E12" s="5" t="s">
        <v>37</v>
      </c>
      <c r="F12" s="37"/>
      <c r="G12" s="5" t="s">
        <v>37</v>
      </c>
      <c r="H12" s="37"/>
      <c r="I12" s="84" t="s">
        <v>62</v>
      </c>
      <c r="J12" s="37"/>
      <c r="K12" s="222" t="s">
        <v>148</v>
      </c>
      <c r="L12" s="12"/>
      <c r="P12" s="275"/>
    </row>
    <row r="13" spans="2:25" ht="18" customHeight="1" x14ac:dyDescent="0.25">
      <c r="B13" s="11"/>
      <c r="C13" s="6"/>
      <c r="D13" s="34"/>
      <c r="E13" s="84" t="s">
        <v>105</v>
      </c>
      <c r="F13" s="49"/>
      <c r="G13" s="5" t="s">
        <v>2</v>
      </c>
      <c r="H13" s="49"/>
      <c r="I13" s="84" t="s">
        <v>58</v>
      </c>
      <c r="J13" s="49"/>
      <c r="K13" s="222" t="s">
        <v>153</v>
      </c>
      <c r="L13" s="12"/>
      <c r="N13" s="2" t="s">
        <v>60</v>
      </c>
    </row>
    <row r="14" spans="2:25" ht="7.5" customHeight="1" x14ac:dyDescent="0.25">
      <c r="B14" s="11"/>
      <c r="C14" s="20"/>
      <c r="D14" s="35"/>
      <c r="E14" s="22"/>
      <c r="F14" s="22"/>
      <c r="G14" s="22"/>
      <c r="H14" s="22"/>
      <c r="I14" s="83"/>
      <c r="J14" s="22"/>
      <c r="K14" s="22"/>
      <c r="L14" s="12"/>
      <c r="P14" s="275"/>
    </row>
    <row r="15" spans="2:25" ht="13.5" customHeight="1" x14ac:dyDescent="0.25">
      <c r="B15" s="11"/>
      <c r="C15" s="34"/>
      <c r="D15" s="34"/>
      <c r="E15" s="34"/>
      <c r="F15" s="34"/>
      <c r="G15" s="34"/>
      <c r="H15" s="34"/>
      <c r="I15" s="34"/>
      <c r="J15" s="34"/>
      <c r="K15" s="34"/>
      <c r="L15" s="12"/>
      <c r="N15" s="2" t="s">
        <v>163</v>
      </c>
      <c r="O15" s="202"/>
      <c r="P15" s="202"/>
      <c r="Q15" s="202"/>
      <c r="R15" s="202"/>
      <c r="S15" s="202"/>
      <c r="T15" s="202"/>
      <c r="U15" s="202"/>
      <c r="V15" s="202"/>
      <c r="W15" s="202"/>
      <c r="X15" s="202"/>
      <c r="Y15" s="202"/>
    </row>
    <row r="16" spans="2:25" ht="13.5" customHeight="1" x14ac:dyDescent="0.25">
      <c r="B16" s="11"/>
      <c r="C16" s="50">
        <f>Variables!A5</f>
        <v>45292</v>
      </c>
      <c r="D16" s="33"/>
      <c r="E16" s="220">
        <v>716995724</v>
      </c>
      <c r="F16" s="176"/>
      <c r="G16" s="220">
        <v>157716653</v>
      </c>
      <c r="H16" s="85"/>
      <c r="I16" s="220">
        <v>12939664</v>
      </c>
      <c r="J16" s="176"/>
      <c r="K16" s="220">
        <v>350214400</v>
      </c>
      <c r="L16" s="12"/>
      <c r="N16" s="273" t="s">
        <v>164</v>
      </c>
      <c r="O16" s="92"/>
      <c r="P16" s="275"/>
      <c r="Q16" s="92"/>
    </row>
    <row r="17" spans="2:20" ht="13.5" customHeight="1" x14ac:dyDescent="0.25">
      <c r="B17" s="11"/>
      <c r="C17" s="1"/>
      <c r="D17" s="34"/>
      <c r="E17" s="88"/>
      <c r="F17" s="87"/>
      <c r="G17" s="88"/>
      <c r="H17" s="85"/>
      <c r="I17" s="88"/>
      <c r="J17" s="87"/>
      <c r="K17" s="88"/>
      <c r="L17" s="12"/>
    </row>
    <row r="18" spans="2:20" ht="13.5" customHeight="1" x14ac:dyDescent="0.25">
      <c r="B18" s="11"/>
      <c r="C18" s="50">
        <f>C16+31</f>
        <v>45323</v>
      </c>
      <c r="D18" s="1"/>
      <c r="E18" s="220">
        <v>692084068</v>
      </c>
      <c r="F18" s="176"/>
      <c r="G18" s="220">
        <v>154562249</v>
      </c>
      <c r="H18" s="85"/>
      <c r="I18" s="220">
        <v>13294072</v>
      </c>
      <c r="J18" s="176"/>
      <c r="K18" s="220">
        <v>346930432</v>
      </c>
      <c r="L18" s="12"/>
      <c r="N18" s="92"/>
      <c r="O18" s="92"/>
      <c r="P18" s="92"/>
      <c r="Q18" s="92"/>
      <c r="R18" s="92"/>
      <c r="T18" s="92"/>
    </row>
    <row r="19" spans="2:20" ht="13.5" customHeight="1" x14ac:dyDescent="0.25">
      <c r="B19" s="11"/>
      <c r="C19" s="1"/>
      <c r="D19" s="34"/>
      <c r="E19" s="88"/>
      <c r="F19" s="87"/>
      <c r="G19" s="88"/>
      <c r="H19" s="85"/>
      <c r="I19" s="88"/>
      <c r="J19" s="87"/>
      <c r="K19" s="88"/>
      <c r="L19" s="12"/>
      <c r="N19" s="92"/>
      <c r="P19" s="92"/>
      <c r="R19" s="92"/>
      <c r="T19" s="92"/>
    </row>
    <row r="20" spans="2:20" ht="13.5" customHeight="1" x14ac:dyDescent="0.25">
      <c r="B20" s="11"/>
      <c r="C20" s="50">
        <f>C18+31</f>
        <v>45354</v>
      </c>
      <c r="D20" s="1"/>
      <c r="E20" s="220">
        <v>551480698</v>
      </c>
      <c r="F20" s="176"/>
      <c r="G20" s="220">
        <v>136752964</v>
      </c>
      <c r="H20" s="85"/>
      <c r="I20" s="220">
        <v>11513198</v>
      </c>
      <c r="J20" s="176"/>
      <c r="K20" s="220">
        <v>334280916</v>
      </c>
      <c r="L20" s="12"/>
      <c r="N20" s="92"/>
      <c r="O20" s="92"/>
      <c r="P20" s="92"/>
      <c r="Q20" s="92"/>
      <c r="R20" s="92"/>
      <c r="T20" s="92"/>
    </row>
    <row r="21" spans="2:20" ht="13.5" customHeight="1" x14ac:dyDescent="0.25">
      <c r="B21" s="11"/>
      <c r="C21" s="1"/>
      <c r="D21" s="34"/>
      <c r="E21" s="88"/>
      <c r="F21" s="87"/>
      <c r="G21" s="88"/>
      <c r="H21" s="85"/>
      <c r="I21" s="88"/>
      <c r="J21" s="87"/>
      <c r="K21" s="88"/>
      <c r="L21" s="12"/>
      <c r="N21" s="92"/>
      <c r="P21" s="92"/>
      <c r="R21" s="92"/>
      <c r="T21" s="92"/>
    </row>
    <row r="22" spans="2:20" ht="13.5" customHeight="1" x14ac:dyDescent="0.25">
      <c r="B22" s="11"/>
      <c r="C22" s="50">
        <f>C20+31</f>
        <v>45385</v>
      </c>
      <c r="D22" s="1"/>
      <c r="E22" s="220">
        <v>425645089</v>
      </c>
      <c r="F22" s="176"/>
      <c r="G22" s="220">
        <v>123603330</v>
      </c>
      <c r="H22" s="85"/>
      <c r="I22" s="220">
        <v>9271187</v>
      </c>
      <c r="J22" s="176"/>
      <c r="K22" s="220">
        <v>340427014</v>
      </c>
      <c r="L22" s="12"/>
      <c r="N22" s="92"/>
      <c r="O22" s="92"/>
      <c r="P22" s="92"/>
      <c r="Q22" s="92"/>
      <c r="R22" s="92"/>
      <c r="T22" s="92"/>
    </row>
    <row r="23" spans="2:20" ht="13.5" customHeight="1" x14ac:dyDescent="0.25">
      <c r="B23" s="11"/>
      <c r="C23" s="1"/>
      <c r="D23" s="34"/>
      <c r="E23" s="88"/>
      <c r="F23" s="89"/>
      <c r="G23" s="88"/>
      <c r="H23" s="85"/>
      <c r="I23" s="88"/>
      <c r="J23" s="89"/>
      <c r="K23" s="88"/>
      <c r="L23" s="12"/>
      <c r="N23" s="92"/>
      <c r="P23" s="92"/>
      <c r="R23" s="92"/>
      <c r="T23" s="92"/>
    </row>
    <row r="24" spans="2:20" ht="13.5" customHeight="1" x14ac:dyDescent="0.25">
      <c r="B24" s="11"/>
      <c r="C24" s="50">
        <f>C22+31</f>
        <v>45416</v>
      </c>
      <c r="D24" s="34"/>
      <c r="E24" s="220">
        <v>344896544</v>
      </c>
      <c r="F24" s="176"/>
      <c r="G24" s="220">
        <v>117655979</v>
      </c>
      <c r="H24" s="85"/>
      <c r="I24" s="220">
        <v>8714518</v>
      </c>
      <c r="J24" s="176"/>
      <c r="K24" s="220">
        <v>344026714</v>
      </c>
      <c r="L24" s="12"/>
      <c r="N24" s="92"/>
      <c r="O24" s="92"/>
      <c r="P24" s="92"/>
      <c r="Q24" s="92"/>
      <c r="R24" s="92"/>
      <c r="T24" s="92"/>
    </row>
    <row r="25" spans="2:20" ht="13.5" customHeight="1" x14ac:dyDescent="0.25">
      <c r="B25" s="11"/>
      <c r="C25" s="1"/>
      <c r="D25" s="33"/>
      <c r="E25" s="88"/>
      <c r="F25" s="88"/>
      <c r="G25" s="88"/>
      <c r="H25" s="85"/>
      <c r="I25" s="88"/>
      <c r="J25" s="88"/>
      <c r="K25" s="88"/>
      <c r="L25" s="12"/>
      <c r="N25" s="92"/>
      <c r="P25" s="92"/>
      <c r="R25" s="92"/>
      <c r="T25" s="92"/>
    </row>
    <row r="26" spans="2:20" ht="13.5" customHeight="1" x14ac:dyDescent="0.25">
      <c r="B26" s="11"/>
      <c r="C26" s="50">
        <f>C24+31</f>
        <v>45447</v>
      </c>
      <c r="D26" s="33"/>
      <c r="E26" s="220">
        <v>428462846</v>
      </c>
      <c r="F26" s="176"/>
      <c r="G26" s="220">
        <v>140718383</v>
      </c>
      <c r="H26" s="85"/>
      <c r="I26" s="220">
        <v>8508568</v>
      </c>
      <c r="J26" s="176"/>
      <c r="K26" s="220">
        <v>382156246</v>
      </c>
      <c r="L26" s="12"/>
      <c r="N26" s="92"/>
      <c r="O26" s="92"/>
      <c r="P26" s="92"/>
      <c r="Q26" s="92"/>
      <c r="R26" s="92"/>
      <c r="T26" s="92"/>
    </row>
    <row r="27" spans="2:20" ht="13.5" customHeight="1" x14ac:dyDescent="0.25">
      <c r="B27" s="11"/>
      <c r="C27" s="1"/>
      <c r="D27" s="33"/>
      <c r="E27" s="88"/>
      <c r="F27" s="88"/>
      <c r="G27" s="88"/>
      <c r="H27" s="85"/>
      <c r="I27" s="88"/>
      <c r="J27" s="88"/>
      <c r="K27" s="88"/>
      <c r="L27" s="12"/>
      <c r="N27" s="92"/>
      <c r="P27" s="92"/>
      <c r="R27" s="92"/>
      <c r="T27" s="92"/>
    </row>
    <row r="28" spans="2:20" ht="13.5" customHeight="1" x14ac:dyDescent="0.25">
      <c r="B28" s="11"/>
      <c r="C28" s="50">
        <f>C26+31</f>
        <v>45478</v>
      </c>
      <c r="D28" s="33"/>
      <c r="E28" s="220">
        <v>523572103</v>
      </c>
      <c r="F28" s="176"/>
      <c r="G28" s="220">
        <v>157674264</v>
      </c>
      <c r="H28" s="85"/>
      <c r="I28" s="220">
        <v>7974793</v>
      </c>
      <c r="J28" s="176"/>
      <c r="K28" s="220">
        <v>395951068</v>
      </c>
      <c r="L28" s="12"/>
      <c r="N28" s="92"/>
      <c r="O28" s="92"/>
      <c r="P28" s="92"/>
      <c r="Q28" s="92"/>
      <c r="R28" s="92"/>
      <c r="T28" s="92"/>
    </row>
    <row r="29" spans="2:20" ht="13.5" customHeight="1" x14ac:dyDescent="0.25">
      <c r="B29" s="11"/>
      <c r="C29" s="1"/>
      <c r="D29" s="33"/>
      <c r="E29" s="88"/>
      <c r="F29" s="88"/>
      <c r="G29" s="88"/>
      <c r="H29" s="85"/>
      <c r="I29" s="88"/>
      <c r="J29" s="88"/>
      <c r="K29" s="88"/>
      <c r="L29" s="12"/>
      <c r="N29" s="92"/>
      <c r="O29" s="92"/>
      <c r="P29" s="92"/>
      <c r="R29" s="92"/>
      <c r="T29" s="92"/>
    </row>
    <row r="30" spans="2:20" ht="13.5" customHeight="1" x14ac:dyDescent="0.25">
      <c r="B30" s="11"/>
      <c r="C30" s="50">
        <f>C28+31</f>
        <v>45509</v>
      </c>
      <c r="D30" s="33"/>
      <c r="E30" s="220">
        <v>518117885</v>
      </c>
      <c r="F30" s="176"/>
      <c r="G30" s="220">
        <v>157760010</v>
      </c>
      <c r="H30" s="85"/>
      <c r="I30" s="220">
        <v>9239120</v>
      </c>
      <c r="J30" s="176"/>
      <c r="K30" s="220">
        <v>394436367</v>
      </c>
      <c r="L30" s="12"/>
      <c r="N30" s="92"/>
      <c r="O30" s="92"/>
      <c r="P30" s="92"/>
      <c r="Q30" s="92"/>
      <c r="R30" s="92"/>
      <c r="T30" s="92"/>
    </row>
    <row r="31" spans="2:20" ht="13.5" customHeight="1" x14ac:dyDescent="0.25">
      <c r="B31" s="11"/>
      <c r="C31" s="1"/>
      <c r="D31" s="33"/>
      <c r="E31" s="88"/>
      <c r="F31" s="88"/>
      <c r="G31" s="88"/>
      <c r="H31" s="85"/>
      <c r="I31" s="88"/>
      <c r="J31" s="88"/>
      <c r="K31" s="220"/>
      <c r="L31" s="12"/>
      <c r="N31" s="92"/>
      <c r="O31" s="92"/>
      <c r="P31" s="92"/>
      <c r="R31" s="92"/>
      <c r="T31" s="92"/>
    </row>
    <row r="32" spans="2:20" ht="13.5" customHeight="1" x14ac:dyDescent="0.25">
      <c r="B32" s="11"/>
      <c r="C32" s="50">
        <f>C30+31</f>
        <v>45540</v>
      </c>
      <c r="D32" s="29"/>
      <c r="E32" s="220">
        <v>487191745</v>
      </c>
      <c r="F32" s="176"/>
      <c r="G32" s="220">
        <v>153052802</v>
      </c>
      <c r="H32" s="85"/>
      <c r="I32" s="220">
        <v>11274541</v>
      </c>
      <c r="J32" s="176"/>
      <c r="K32" s="220">
        <v>400024674</v>
      </c>
      <c r="L32" s="12"/>
      <c r="N32" s="92"/>
      <c r="O32" s="92"/>
      <c r="P32" s="92"/>
      <c r="Q32" s="92"/>
      <c r="R32" s="92"/>
      <c r="T32" s="92"/>
    </row>
    <row r="33" spans="2:20" ht="13.5" customHeight="1" x14ac:dyDescent="0.25">
      <c r="B33" s="11"/>
      <c r="C33" s="1"/>
      <c r="D33" s="29"/>
      <c r="E33" s="88"/>
      <c r="F33" s="90"/>
      <c r="G33" s="88"/>
      <c r="H33" s="85"/>
      <c r="I33" s="88"/>
      <c r="J33" s="90"/>
      <c r="K33" s="88"/>
      <c r="L33" s="12"/>
      <c r="N33" s="92"/>
      <c r="O33" s="92"/>
      <c r="P33" s="92"/>
      <c r="R33" s="92"/>
      <c r="T33" s="92"/>
    </row>
    <row r="34" spans="2:20" ht="13.5" customHeight="1" x14ac:dyDescent="0.25">
      <c r="B34" s="11"/>
      <c r="C34" s="50">
        <f>C32+31</f>
        <v>45571</v>
      </c>
      <c r="D34" s="29"/>
      <c r="E34" s="220">
        <v>347158178</v>
      </c>
      <c r="F34" s="176"/>
      <c r="G34" s="220">
        <v>124469359</v>
      </c>
      <c r="H34" s="85"/>
      <c r="I34" s="220">
        <v>9229118</v>
      </c>
      <c r="J34" s="176"/>
      <c r="K34" s="220">
        <v>349492265</v>
      </c>
      <c r="L34" s="12"/>
      <c r="N34" s="92"/>
      <c r="O34" s="92"/>
      <c r="P34" s="92"/>
      <c r="Q34" s="92"/>
      <c r="R34" s="92"/>
      <c r="T34" s="92"/>
    </row>
    <row r="35" spans="2:20" ht="13.5" customHeight="1" x14ac:dyDescent="0.25">
      <c r="B35" s="11"/>
      <c r="C35" s="1"/>
      <c r="D35" s="33"/>
      <c r="E35" s="88"/>
      <c r="F35" s="88"/>
      <c r="G35" s="88"/>
      <c r="H35" s="85"/>
      <c r="I35" s="88"/>
      <c r="J35" s="88"/>
      <c r="K35" s="88"/>
      <c r="L35" s="12"/>
      <c r="N35" s="92"/>
      <c r="O35" s="92"/>
      <c r="P35" s="92"/>
      <c r="R35" s="92"/>
      <c r="T35" s="92"/>
    </row>
    <row r="36" spans="2:20" ht="13.5" customHeight="1" x14ac:dyDescent="0.25">
      <c r="B36" s="11"/>
      <c r="C36" s="50">
        <f>C34+31</f>
        <v>45602</v>
      </c>
      <c r="D36" s="29"/>
      <c r="E36" s="220">
        <v>381344433</v>
      </c>
      <c r="F36" s="176"/>
      <c r="G36" s="220">
        <v>116870144</v>
      </c>
      <c r="H36" s="85"/>
      <c r="I36" s="220">
        <v>9169799</v>
      </c>
      <c r="J36" s="176"/>
      <c r="K36" s="220">
        <v>329159989</v>
      </c>
      <c r="L36" s="12"/>
      <c r="N36" s="92"/>
      <c r="O36" s="92"/>
      <c r="P36" s="92"/>
      <c r="Q36" s="92"/>
      <c r="R36" s="92"/>
      <c r="T36" s="92"/>
    </row>
    <row r="37" spans="2:20" ht="13.5" customHeight="1" x14ac:dyDescent="0.25">
      <c r="B37" s="11"/>
      <c r="C37" s="1"/>
      <c r="D37" s="29"/>
      <c r="E37" s="88"/>
      <c r="F37" s="90"/>
      <c r="G37" s="88"/>
      <c r="H37" s="85"/>
      <c r="I37" s="88"/>
      <c r="J37" s="90"/>
      <c r="K37" s="88"/>
      <c r="L37" s="12"/>
      <c r="N37" s="92"/>
      <c r="O37" s="92"/>
      <c r="P37" s="92"/>
      <c r="R37" s="92"/>
      <c r="T37" s="92"/>
    </row>
    <row r="38" spans="2:20" ht="13.5" customHeight="1" x14ac:dyDescent="0.25">
      <c r="B38" s="11"/>
      <c r="C38" s="50">
        <f>C36+31</f>
        <v>45633</v>
      </c>
      <c r="D38" s="29"/>
      <c r="E38" s="220">
        <v>581317786</v>
      </c>
      <c r="F38" s="176"/>
      <c r="G38" s="220">
        <v>140827406</v>
      </c>
      <c r="H38" s="85"/>
      <c r="I38" s="220">
        <v>11392787</v>
      </c>
      <c r="J38" s="176"/>
      <c r="K38" s="220">
        <v>345072706</v>
      </c>
      <c r="L38" s="12"/>
      <c r="N38" s="92"/>
      <c r="O38" s="92"/>
      <c r="P38" s="92"/>
      <c r="Q38" s="92"/>
      <c r="R38" s="92"/>
      <c r="T38" s="92"/>
    </row>
    <row r="39" spans="2:20" ht="9.75" customHeight="1" x14ac:dyDescent="0.25">
      <c r="B39" s="11"/>
      <c r="C39" s="50"/>
      <c r="D39" s="29"/>
      <c r="E39" s="220"/>
      <c r="F39" s="90"/>
      <c r="G39" s="220"/>
      <c r="H39" s="90"/>
      <c r="I39" s="220"/>
      <c r="J39" s="90"/>
      <c r="K39" s="220"/>
      <c r="L39" s="12"/>
      <c r="N39" s="210"/>
      <c r="P39" s="92"/>
      <c r="R39" s="92"/>
      <c r="T39" s="92"/>
    </row>
    <row r="40" spans="2:20" ht="9.75" customHeight="1" x14ac:dyDescent="0.25">
      <c r="B40" s="11"/>
      <c r="C40" s="51"/>
      <c r="D40" s="51"/>
      <c r="E40" s="216"/>
      <c r="F40" s="217"/>
      <c r="G40" s="216"/>
      <c r="H40" s="56"/>
      <c r="I40" s="55"/>
      <c r="J40" s="56"/>
      <c r="K40" s="55"/>
      <c r="L40" s="12"/>
      <c r="N40" s="92"/>
      <c r="P40" s="92"/>
      <c r="R40" s="92"/>
      <c r="T40" s="92"/>
    </row>
    <row r="41" spans="2:20" ht="13.5" customHeight="1" x14ac:dyDescent="0.25">
      <c r="B41" s="11"/>
      <c r="C41" s="52" t="s">
        <v>17</v>
      </c>
      <c r="D41" s="52"/>
      <c r="E41" s="220">
        <f>SUM(E16:E38)</f>
        <v>5998267099</v>
      </c>
      <c r="F41" s="221"/>
      <c r="G41" s="220">
        <f>SUM(G16:G38)</f>
        <v>1681663543</v>
      </c>
      <c r="H41" s="221"/>
      <c r="I41" s="220">
        <f>SUM(I16:I38)</f>
        <v>122521365</v>
      </c>
      <c r="J41" s="221"/>
      <c r="K41" s="220">
        <f>SUM(K16:K38)</f>
        <v>4312172791</v>
      </c>
      <c r="L41" s="12"/>
      <c r="N41" s="92">
        <v>6001807703</v>
      </c>
      <c r="O41" s="92"/>
      <c r="P41" s="92">
        <v>1688419928</v>
      </c>
      <c r="Q41" s="92"/>
      <c r="R41" s="92">
        <v>122573522</v>
      </c>
      <c r="S41" s="92"/>
      <c r="T41" s="92">
        <v>4306227948</v>
      </c>
    </row>
    <row r="42" spans="2:20" ht="7.5" customHeight="1" x14ac:dyDescent="0.25">
      <c r="B42" s="11"/>
      <c r="C42" s="35"/>
      <c r="D42" s="35"/>
      <c r="E42" s="35"/>
      <c r="F42" s="35"/>
      <c r="G42" s="35"/>
      <c r="H42" s="35"/>
      <c r="I42" s="35"/>
      <c r="J42" s="35"/>
      <c r="K42" s="35"/>
      <c r="L42" s="12"/>
      <c r="N42" s="92"/>
    </row>
    <row r="43" spans="2:20" ht="13.5" customHeight="1" x14ac:dyDescent="0.25">
      <c r="B43" s="11"/>
      <c r="C43" s="30"/>
      <c r="D43" s="36"/>
      <c r="E43" s="36"/>
      <c r="F43" s="36"/>
      <c r="G43" s="36"/>
      <c r="H43" s="36"/>
      <c r="I43" s="36"/>
      <c r="J43" s="36"/>
      <c r="K43" s="36"/>
      <c r="L43" s="12"/>
      <c r="N43" s="261">
        <f>E41/N41-1</f>
        <v>-5.899229324242139E-4</v>
      </c>
      <c r="P43" s="261">
        <f>G41/P41-1</f>
        <v>-4.0016022601694345E-3</v>
      </c>
      <c r="R43" s="261">
        <f>I41/R41-1</f>
        <v>-4.2551604252671904E-4</v>
      </c>
      <c r="T43" s="261">
        <f>K41/T41-1</f>
        <v>1.3805221348677232E-3</v>
      </c>
    </row>
    <row r="44" spans="2:20" ht="13.5" customHeight="1" x14ac:dyDescent="0.25">
      <c r="B44" s="11"/>
      <c r="C44" s="36" t="s">
        <v>39</v>
      </c>
      <c r="D44" s="36"/>
      <c r="E44" s="53">
        <f>ROUND('DCR2'!E16,0)</f>
        <v>5114875</v>
      </c>
      <c r="F44" s="53"/>
      <c r="G44" s="53">
        <f>ROUND('DCR2'!E17,0)</f>
        <v>1144407</v>
      </c>
      <c r="H44" s="53"/>
      <c r="I44" s="53">
        <f>ROUND('DCR2'!E18,0)</f>
        <v>193058</v>
      </c>
      <c r="J44" s="53"/>
      <c r="K44" s="53">
        <f>ROUND('DCR2'!E19,0)</f>
        <v>2536831</v>
      </c>
      <c r="L44" s="12"/>
      <c r="N44" s="92"/>
    </row>
    <row r="45" spans="2:20" ht="13.5" customHeight="1" x14ac:dyDescent="0.25">
      <c r="B45" s="11"/>
      <c r="C45" s="34"/>
      <c r="D45" s="34"/>
      <c r="E45" s="34"/>
      <c r="F45" s="34"/>
      <c r="G45" s="34"/>
      <c r="H45" s="34"/>
      <c r="I45" s="34"/>
      <c r="J45" s="34"/>
      <c r="K45" s="34"/>
      <c r="L45" s="12"/>
    </row>
    <row r="46" spans="2:20" ht="13.5" customHeight="1" x14ac:dyDescent="0.25">
      <c r="B46" s="11"/>
      <c r="C46" s="34"/>
      <c r="D46" s="34"/>
      <c r="E46" s="34"/>
      <c r="F46" s="34"/>
      <c r="G46" s="34"/>
      <c r="H46" s="34"/>
      <c r="I46" s="34"/>
      <c r="J46" s="34"/>
      <c r="K46" s="34"/>
      <c r="L46" s="12"/>
    </row>
    <row r="47" spans="2:20" ht="13.5" customHeight="1" x14ac:dyDescent="0.25">
      <c r="B47" s="11"/>
      <c r="C47" s="4" t="s">
        <v>40</v>
      </c>
      <c r="D47" s="4"/>
      <c r="E47" s="57">
        <f>E44/E41*100</f>
        <v>8.5272544813029844E-2</v>
      </c>
      <c r="F47" s="57"/>
      <c r="G47" s="57">
        <f>G44/G41*100</f>
        <v>6.8052078833702831E-2</v>
      </c>
      <c r="H47" s="57"/>
      <c r="I47" s="57">
        <f>I44/I41*100</f>
        <v>0.15757088569818006</v>
      </c>
      <c r="J47" s="57"/>
      <c r="K47" s="57">
        <f>K44/K41*100</f>
        <v>5.8829530330849859E-2</v>
      </c>
      <c r="L47" s="12"/>
    </row>
    <row r="48" spans="2:20" ht="13.5" customHeight="1" x14ac:dyDescent="0.25">
      <c r="B48" s="11"/>
      <c r="C48" s="4"/>
      <c r="D48" s="4"/>
      <c r="E48" s="4"/>
      <c r="F48" s="4"/>
      <c r="G48" s="4"/>
      <c r="H48" s="4"/>
      <c r="I48" s="4"/>
      <c r="J48" s="4"/>
      <c r="K48" s="4"/>
      <c r="L48" s="12"/>
    </row>
    <row r="49" spans="2:14" ht="13.5" customHeight="1" x14ac:dyDescent="0.25">
      <c r="B49" s="11"/>
      <c r="C49" s="4"/>
      <c r="D49" s="4"/>
      <c r="E49" s="4"/>
      <c r="F49" s="4"/>
      <c r="G49" s="4"/>
      <c r="H49" s="4"/>
      <c r="I49" s="4"/>
      <c r="J49" s="4"/>
      <c r="K49" s="4"/>
      <c r="L49" s="12"/>
    </row>
    <row r="50" spans="2:14" ht="13.5" customHeight="1" x14ac:dyDescent="0.25">
      <c r="B50" s="11"/>
      <c r="C50" s="4"/>
      <c r="D50" s="4"/>
      <c r="E50" s="4"/>
      <c r="F50" s="4"/>
      <c r="G50" s="4"/>
      <c r="H50" s="4"/>
      <c r="I50" s="4"/>
      <c r="J50" s="4"/>
      <c r="K50" s="4"/>
      <c r="L50" s="12"/>
    </row>
    <row r="51" spans="2:14" ht="9.75" customHeight="1" thickBot="1" x14ac:dyDescent="0.3">
      <c r="B51" s="14"/>
      <c r="C51" s="15"/>
      <c r="D51" s="15"/>
      <c r="E51" s="15"/>
      <c r="F51" s="15"/>
      <c r="G51" s="15"/>
      <c r="H51" s="15"/>
      <c r="I51" s="15"/>
      <c r="J51" s="15"/>
      <c r="K51" s="15"/>
      <c r="L51" s="17"/>
    </row>
    <row r="53" spans="2:14" x14ac:dyDescent="0.25">
      <c r="N53" s="239"/>
    </row>
    <row r="54" spans="2:14" x14ac:dyDescent="0.25">
      <c r="E54" s="93"/>
      <c r="F54" s="93"/>
      <c r="G54" s="93"/>
      <c r="H54" s="93"/>
    </row>
    <row r="55" spans="2:14" x14ac:dyDescent="0.25">
      <c r="E55" s="92"/>
      <c r="F55" s="92"/>
      <c r="G55" s="92"/>
      <c r="H55" s="92"/>
      <c r="I55" s="92"/>
      <c r="J55" s="92"/>
      <c r="K55" s="92"/>
      <c r="N55" s="260"/>
    </row>
    <row r="57" spans="2:14" x14ac:dyDescent="0.25">
      <c r="E57" s="261"/>
      <c r="G57" s="261"/>
      <c r="I57" s="261"/>
      <c r="K57" s="261"/>
      <c r="N57" s="261"/>
    </row>
  </sheetData>
  <mergeCells count="3">
    <mergeCell ref="C9:K9"/>
    <mergeCell ref="C8:K8"/>
    <mergeCell ref="C7:K7"/>
  </mergeCells>
  <phoneticPr fontId="2" type="noConversion"/>
  <pageMargins left="0.75" right="0.75" top="1" bottom="1" header="0.5" footer="0.5"/>
  <pageSetup scale="82" orientation="portrait" r:id="rId1"/>
  <headerFooter alignWithMargins="0">
    <oddFooter>&amp;L&amp;1#&amp;"Calibri"&amp;14&amp;K000000Confidential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3"/>
    <pageSetUpPr fitToPage="1"/>
  </sheetPr>
  <dimension ref="B1:K52"/>
  <sheetViews>
    <sheetView zoomScaleNormal="100" zoomScaleSheetLayoutView="100" workbookViewId="0">
      <selection activeCell="F16" sqref="F16"/>
    </sheetView>
  </sheetViews>
  <sheetFormatPr defaultColWidth="9.1796875" defaultRowHeight="12.5" x14ac:dyDescent="0.25"/>
  <cols>
    <col min="1" max="1" width="3.81640625" style="2" customWidth="1"/>
    <col min="2" max="2" width="3" style="2" customWidth="1"/>
    <col min="3" max="3" width="27" style="2" customWidth="1"/>
    <col min="4" max="4" width="14.81640625" style="2" customWidth="1"/>
    <col min="5" max="5" width="15.7265625" style="2" customWidth="1"/>
    <col min="6" max="6" width="15.54296875" style="2" customWidth="1"/>
    <col min="7" max="7" width="24.26953125" style="2" customWidth="1"/>
    <col min="8" max="8" width="7.1796875" style="2" customWidth="1"/>
    <col min="9" max="9" width="17.4531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53</v>
      </c>
      <c r="D3" s="4"/>
      <c r="E3" s="4"/>
      <c r="F3" s="4"/>
      <c r="G3" s="4"/>
      <c r="H3" s="4"/>
      <c r="I3" s="4"/>
      <c r="J3" s="5"/>
      <c r="K3" s="12"/>
    </row>
    <row r="4" spans="2:11" ht="15" customHeight="1" x14ac:dyDescent="0.25">
      <c r="B4" s="11"/>
      <c r="C4" s="4" t="s">
        <v>45</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6" t="s">
        <v>147</v>
      </c>
      <c r="D7" s="286"/>
      <c r="E7" s="286"/>
      <c r="F7" s="286"/>
      <c r="G7" s="286"/>
      <c r="H7" s="286"/>
      <c r="I7" s="286"/>
      <c r="J7" s="286"/>
      <c r="K7" s="12"/>
    </row>
    <row r="8" spans="2:11" ht="18.75" customHeight="1" x14ac:dyDescent="0.3">
      <c r="B8" s="11"/>
      <c r="C8" s="286" t="str">
        <f>Summary!C8</f>
        <v>12-Month Period Beginning January 1, 2024</v>
      </c>
      <c r="D8" s="286"/>
      <c r="E8" s="286"/>
      <c r="F8" s="286"/>
      <c r="G8" s="286"/>
      <c r="H8" s="286"/>
      <c r="I8" s="286"/>
      <c r="J8" s="286"/>
      <c r="K8" s="12"/>
    </row>
    <row r="9" spans="2:11" ht="26.25" customHeight="1" x14ac:dyDescent="0.3">
      <c r="B9" s="11"/>
      <c r="C9" s="286"/>
      <c r="D9" s="286"/>
      <c r="E9" s="286"/>
      <c r="F9" s="286"/>
      <c r="G9" s="286"/>
      <c r="H9" s="286"/>
      <c r="I9" s="286"/>
      <c r="J9" s="286"/>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43</v>
      </c>
      <c r="G11" s="5"/>
      <c r="H11" s="5"/>
      <c r="I11" s="18" t="s">
        <v>42</v>
      </c>
      <c r="J11" s="1"/>
      <c r="K11" s="12"/>
    </row>
    <row r="12" spans="2:11" ht="15" customHeight="1" x14ac:dyDescent="0.25">
      <c r="B12" s="11"/>
      <c r="C12" s="1"/>
      <c r="D12" s="4"/>
      <c r="E12" s="5"/>
      <c r="F12" s="5" t="s">
        <v>44</v>
      </c>
      <c r="G12" s="290" t="s">
        <v>26</v>
      </c>
      <c r="H12" s="290"/>
      <c r="I12" s="5" t="s">
        <v>8</v>
      </c>
      <c r="J12" s="5"/>
      <c r="K12" s="12"/>
    </row>
    <row r="13" spans="2:11" ht="18" customHeight="1" x14ac:dyDescent="0.25">
      <c r="B13" s="11"/>
      <c r="C13" s="6"/>
      <c r="D13" s="4"/>
      <c r="E13" s="5"/>
      <c r="F13" s="5" t="s">
        <v>25</v>
      </c>
      <c r="G13" s="290" t="s">
        <v>27</v>
      </c>
      <c r="H13" s="290"/>
      <c r="I13" s="84" t="s">
        <v>109</v>
      </c>
      <c r="J13" s="5"/>
      <c r="K13" s="12"/>
    </row>
    <row r="14" spans="2:11" ht="7.5" customHeight="1" x14ac:dyDescent="0.25">
      <c r="B14" s="11"/>
      <c r="C14" s="20"/>
      <c r="D14" s="21"/>
      <c r="E14" s="22"/>
      <c r="F14" s="22"/>
      <c r="G14" s="22"/>
      <c r="H14" s="22"/>
      <c r="I14" s="22"/>
      <c r="J14" s="22"/>
      <c r="K14" s="12"/>
    </row>
    <row r="15" spans="2:11" ht="15" customHeight="1" x14ac:dyDescent="0.25">
      <c r="B15" s="11"/>
      <c r="C15" s="4"/>
      <c r="D15" s="4"/>
      <c r="E15" s="4"/>
      <c r="F15" s="4"/>
      <c r="G15" s="4"/>
      <c r="H15" s="4"/>
      <c r="I15" s="4"/>
      <c r="J15" s="5"/>
      <c r="K15" s="12"/>
    </row>
    <row r="16" spans="2:11" ht="37.5" x14ac:dyDescent="0.25">
      <c r="B16" s="11"/>
      <c r="C16" s="211"/>
      <c r="D16" s="211" t="s">
        <v>139</v>
      </c>
      <c r="E16" s="23"/>
      <c r="F16" s="91">
        <f>DRLS2!E48</f>
        <v>444988.92</v>
      </c>
      <c r="G16" s="227">
        <f>DRLS2!E41</f>
        <v>5998267099</v>
      </c>
      <c r="H16" s="27" t="s">
        <v>18</v>
      </c>
      <c r="I16" s="23">
        <f>F16*100/G16</f>
        <v>7.4186246236714977E-3</v>
      </c>
      <c r="J16" s="5" t="s">
        <v>4</v>
      </c>
      <c r="K16" s="12"/>
    </row>
    <row r="17" spans="2:11" ht="15" customHeight="1" x14ac:dyDescent="0.25">
      <c r="B17" s="11"/>
      <c r="C17" s="4"/>
      <c r="D17" s="4"/>
      <c r="E17" s="23"/>
      <c r="F17" s="91"/>
      <c r="G17" s="227"/>
      <c r="H17" s="27"/>
      <c r="I17" s="23"/>
      <c r="J17" s="5"/>
      <c r="K17" s="12"/>
    </row>
    <row r="18" spans="2:11" ht="15" customHeight="1" x14ac:dyDescent="0.25">
      <c r="B18" s="11"/>
      <c r="C18" s="4"/>
      <c r="D18" s="4" t="s">
        <v>2</v>
      </c>
      <c r="E18" s="23"/>
      <c r="F18" s="91">
        <f>DRLS2!G48</f>
        <v>1425685.65</v>
      </c>
      <c r="G18" s="227">
        <f>DRLS2!G41</f>
        <v>1681663543</v>
      </c>
      <c r="H18" s="27" t="s">
        <v>18</v>
      </c>
      <c r="I18" s="23">
        <f>F18*100/G18</f>
        <v>8.4778293252207343E-2</v>
      </c>
      <c r="J18" s="5" t="s">
        <v>4</v>
      </c>
      <c r="K18" s="12"/>
    </row>
    <row r="19" spans="2:11" ht="15" customHeight="1" x14ac:dyDescent="0.25">
      <c r="B19" s="11"/>
      <c r="C19" s="4"/>
      <c r="D19" s="4"/>
      <c r="E19" s="23"/>
      <c r="F19" s="91"/>
      <c r="G19" s="227"/>
      <c r="H19" s="27"/>
      <c r="I19" s="23"/>
      <c r="J19" s="5"/>
      <c r="K19" s="12"/>
    </row>
    <row r="20" spans="2:11" ht="15" customHeight="1" x14ac:dyDescent="0.25">
      <c r="B20" s="11"/>
      <c r="C20" s="13"/>
      <c r="D20" s="13" t="s">
        <v>58</v>
      </c>
      <c r="E20" s="23"/>
      <c r="F20" s="91">
        <f>DRLS2!I48</f>
        <v>456913.11</v>
      </c>
      <c r="G20" s="227">
        <f>DRLS2!I41</f>
        <v>122521365</v>
      </c>
      <c r="H20" s="27" t="s">
        <v>18</v>
      </c>
      <c r="I20" s="23">
        <f>F20*100/G20</f>
        <v>0.37292525266919774</v>
      </c>
      <c r="J20" s="5" t="s">
        <v>4</v>
      </c>
      <c r="K20" s="12"/>
    </row>
    <row r="21" spans="2:11" ht="15" customHeight="1" x14ac:dyDescent="0.25">
      <c r="B21" s="11"/>
      <c r="C21" s="4"/>
      <c r="D21" s="4"/>
      <c r="E21" s="23"/>
      <c r="F21" s="91"/>
      <c r="G21" s="227"/>
      <c r="H21" s="27"/>
      <c r="I21" s="23"/>
      <c r="J21" s="5"/>
      <c r="K21" s="12"/>
    </row>
    <row r="22" spans="2:11" ht="37.5" x14ac:dyDescent="0.25">
      <c r="B22" s="11"/>
      <c r="C22" s="211"/>
      <c r="D22" s="211" t="s">
        <v>157</v>
      </c>
      <c r="E22" s="23"/>
      <c r="F22" s="91">
        <f>DRLS2!K48</f>
        <v>4635569.6399999997</v>
      </c>
      <c r="G22" s="227">
        <f>DRLS2!K41</f>
        <v>4312172791</v>
      </c>
      <c r="H22" s="27" t="s">
        <v>18</v>
      </c>
      <c r="I22" s="23">
        <f>F22*100/G22</f>
        <v>0.10749962639889955</v>
      </c>
      <c r="J22" s="5" t="s">
        <v>4</v>
      </c>
      <c r="K22" s="12"/>
    </row>
    <row r="23" spans="2:11" ht="15" customHeight="1" x14ac:dyDescent="0.25">
      <c r="B23" s="11"/>
      <c r="C23" s="4"/>
      <c r="D23" s="4"/>
      <c r="E23" s="23"/>
      <c r="F23" s="91"/>
      <c r="G23" s="28"/>
      <c r="H23" s="27"/>
      <c r="I23" s="23"/>
      <c r="J23" s="5"/>
      <c r="K23" s="12"/>
    </row>
    <row r="24" spans="2:11" ht="15" customHeight="1" x14ac:dyDescent="0.25">
      <c r="B24" s="11"/>
      <c r="C24" s="4"/>
      <c r="D24" s="4"/>
      <c r="E24" s="23"/>
      <c r="F24" s="91"/>
      <c r="G24" s="28"/>
      <c r="H24" s="27"/>
      <c r="I24" s="23"/>
      <c r="J24" s="5"/>
      <c r="K24" s="12"/>
    </row>
    <row r="25" spans="2:11" ht="15" customHeight="1" x14ac:dyDescent="0.25">
      <c r="B25" s="11"/>
      <c r="C25" s="4"/>
      <c r="D25" s="4"/>
      <c r="E25" s="4"/>
      <c r="F25" s="91"/>
      <c r="G25" s="4"/>
      <c r="H25" s="4"/>
      <c r="I25" s="4"/>
      <c r="J25" s="5"/>
      <c r="K25" s="12"/>
    </row>
    <row r="26" spans="2:11" ht="7.5" customHeight="1" x14ac:dyDescent="0.25">
      <c r="B26" s="11"/>
      <c r="C26" s="4"/>
      <c r="D26" s="4"/>
      <c r="E26" s="4"/>
      <c r="F26" s="91"/>
      <c r="G26" s="4"/>
      <c r="H26" s="4"/>
      <c r="I26" s="4"/>
      <c r="J26" s="5"/>
      <c r="K26" s="12"/>
    </row>
    <row r="27" spans="2:11" ht="22.5" customHeight="1" x14ac:dyDescent="0.25">
      <c r="B27" s="11"/>
      <c r="C27" s="1" t="s">
        <v>100</v>
      </c>
      <c r="D27" s="1"/>
      <c r="E27" s="1"/>
      <c r="F27" s="240">
        <f>SUM(F16:F26)</f>
        <v>6963157.3199999994</v>
      </c>
      <c r="G27" s="1"/>
      <c r="H27" s="1"/>
      <c r="I27" s="1"/>
      <c r="J27" s="18"/>
      <c r="K27" s="12"/>
    </row>
    <row r="28" spans="2:11" ht="15" customHeight="1" x14ac:dyDescent="0.25">
      <c r="B28" s="11"/>
      <c r="C28" s="1"/>
      <c r="D28" s="1"/>
      <c r="E28" s="1"/>
      <c r="F28" s="1"/>
      <c r="G28" s="1"/>
      <c r="H28" s="1"/>
      <c r="I28" s="1"/>
      <c r="J28" s="18"/>
      <c r="K28" s="12"/>
    </row>
    <row r="29" spans="2:11" ht="18.75" customHeight="1" x14ac:dyDescent="0.25">
      <c r="B29" s="11"/>
      <c r="C29" s="1"/>
      <c r="D29" s="1"/>
      <c r="E29" s="1"/>
      <c r="F29" s="1"/>
      <c r="G29" s="1"/>
      <c r="H29" s="1"/>
      <c r="I29" s="1"/>
      <c r="J29" s="18"/>
      <c r="K29" s="12"/>
    </row>
    <row r="30" spans="2:11" ht="17.25" customHeight="1" x14ac:dyDescent="0.25">
      <c r="B30" s="11"/>
      <c r="C30" s="1"/>
      <c r="D30" s="1"/>
      <c r="E30" s="1"/>
      <c r="F30" s="1"/>
      <c r="G30" s="1"/>
      <c r="H30" s="1"/>
      <c r="I30" s="1"/>
      <c r="J30" s="18"/>
      <c r="K30" s="12"/>
    </row>
    <row r="31" spans="2:11" ht="15" customHeight="1" x14ac:dyDescent="0.25">
      <c r="B31" s="11"/>
      <c r="C31" s="1"/>
      <c r="D31" s="1"/>
      <c r="E31" s="1"/>
      <c r="F31" s="1"/>
      <c r="G31" s="1"/>
      <c r="H31" s="1"/>
      <c r="I31" s="1"/>
      <c r="J31" s="18"/>
      <c r="K31" s="12"/>
    </row>
    <row r="32" spans="2:11" ht="15" customHeight="1" x14ac:dyDescent="0.25">
      <c r="B32" s="11"/>
      <c r="C32" s="1"/>
      <c r="D32" s="1"/>
      <c r="E32" s="1"/>
      <c r="F32" s="1"/>
      <c r="G32" s="1"/>
      <c r="H32" s="1"/>
      <c r="I32" s="1"/>
      <c r="J32" s="18"/>
      <c r="K32" s="12"/>
    </row>
    <row r="33" spans="2:11" ht="15" customHeight="1" x14ac:dyDescent="0.25">
      <c r="B33" s="11"/>
      <c r="C33" s="1"/>
      <c r="D33" s="1"/>
      <c r="E33" s="1"/>
      <c r="F33" s="1"/>
      <c r="G33" s="1"/>
      <c r="H33" s="1"/>
      <c r="I33" s="1"/>
      <c r="J33" s="18"/>
      <c r="K33" s="12"/>
    </row>
    <row r="34" spans="2:11" ht="15" customHeight="1" x14ac:dyDescent="0.25">
      <c r="B34" s="11"/>
      <c r="C34" s="294"/>
      <c r="D34" s="294"/>
      <c r="E34" s="294"/>
      <c r="F34" s="294"/>
      <c r="G34" s="294"/>
      <c r="H34" s="294"/>
      <c r="I34" s="294"/>
      <c r="J34" s="294"/>
      <c r="K34" s="12"/>
    </row>
    <row r="35" spans="2:11" ht="12.75" customHeight="1" x14ac:dyDescent="0.25">
      <c r="B35" s="11"/>
      <c r="C35" s="294"/>
      <c r="D35" s="294"/>
      <c r="E35" s="294"/>
      <c r="F35" s="294"/>
      <c r="G35" s="294"/>
      <c r="H35" s="294"/>
      <c r="I35" s="294"/>
      <c r="J35" s="294"/>
      <c r="K35" s="12"/>
    </row>
    <row r="36" spans="2:11" ht="12.75" customHeight="1" x14ac:dyDescent="0.25">
      <c r="B36" s="11"/>
      <c r="C36" s="294"/>
      <c r="D36" s="294"/>
      <c r="E36" s="294"/>
      <c r="F36" s="294"/>
      <c r="G36" s="294"/>
      <c r="H36" s="294"/>
      <c r="I36" s="294"/>
      <c r="J36" s="294"/>
      <c r="K36" s="12"/>
    </row>
    <row r="37" spans="2:11" ht="15" customHeight="1" x14ac:dyDescent="0.25">
      <c r="B37" s="11"/>
      <c r="C37" s="1"/>
      <c r="D37" s="1"/>
      <c r="E37" s="1"/>
      <c r="F37" s="1"/>
      <c r="G37" s="1"/>
      <c r="H37" s="1"/>
      <c r="I37" s="1"/>
      <c r="J37" s="18"/>
      <c r="K37" s="12"/>
    </row>
    <row r="38" spans="2:11" ht="15" customHeight="1" x14ac:dyDescent="0.25">
      <c r="B38" s="11"/>
      <c r="C38" s="287"/>
      <c r="D38" s="295"/>
      <c r="E38" s="295"/>
      <c r="F38" s="295"/>
      <c r="G38" s="295"/>
      <c r="H38" s="295"/>
      <c r="I38" s="295"/>
      <c r="J38" s="295"/>
      <c r="K38" s="12"/>
    </row>
    <row r="39" spans="2:11" ht="15" customHeight="1" x14ac:dyDescent="0.25">
      <c r="B39" s="11"/>
      <c r="C39" s="295"/>
      <c r="D39" s="295"/>
      <c r="E39" s="295"/>
      <c r="F39" s="295"/>
      <c r="G39" s="295"/>
      <c r="H39" s="295"/>
      <c r="I39" s="295"/>
      <c r="J39" s="295"/>
      <c r="K39" s="12"/>
    </row>
    <row r="40" spans="2:11" ht="15" customHeight="1" x14ac:dyDescent="0.25">
      <c r="B40" s="11"/>
      <c r="C40" s="295"/>
      <c r="D40" s="295"/>
      <c r="E40" s="295"/>
      <c r="F40" s="295"/>
      <c r="G40" s="295"/>
      <c r="H40" s="295"/>
      <c r="I40" s="295"/>
      <c r="J40" s="295"/>
      <c r="K40" s="12"/>
    </row>
    <row r="41" spans="2:11" ht="15" customHeight="1" x14ac:dyDescent="0.25">
      <c r="B41" s="11"/>
      <c r="C41" s="295"/>
      <c r="D41" s="295"/>
      <c r="E41" s="295"/>
      <c r="F41" s="295"/>
      <c r="G41" s="295"/>
      <c r="H41" s="295"/>
      <c r="I41" s="295"/>
      <c r="J41" s="295"/>
      <c r="K41" s="12"/>
    </row>
    <row r="42" spans="2:11" ht="15" customHeight="1" x14ac:dyDescent="0.25">
      <c r="B42" s="11"/>
      <c r="C42" s="288"/>
      <c r="D42" s="289"/>
      <c r="E42" s="289"/>
      <c r="F42" s="289"/>
      <c r="G42" s="289"/>
      <c r="H42" s="289"/>
      <c r="I42" s="289"/>
      <c r="J42" s="289"/>
      <c r="K42" s="12"/>
    </row>
    <row r="43" spans="2:11" ht="15" customHeight="1" x14ac:dyDescent="0.25">
      <c r="B43" s="11"/>
      <c r="C43" s="289"/>
      <c r="D43" s="289"/>
      <c r="E43" s="289"/>
      <c r="F43" s="289"/>
      <c r="G43" s="289"/>
      <c r="H43" s="289"/>
      <c r="I43" s="289"/>
      <c r="J43" s="289"/>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42:J43"/>
    <mergeCell ref="C9:J9"/>
    <mergeCell ref="C8:J8"/>
    <mergeCell ref="C7:J7"/>
    <mergeCell ref="G12:H12"/>
    <mergeCell ref="G13:H13"/>
    <mergeCell ref="C34:J36"/>
    <mergeCell ref="C38:J41"/>
  </mergeCells>
  <phoneticPr fontId="2" type="noConversion"/>
  <pageMargins left="0.75" right="0.75" top="1" bottom="1" header="0.5" footer="0.5"/>
  <pageSetup scale="70" orientation="portrait" r:id="rId1"/>
  <headerFooter alignWithMargins="0">
    <oddFooter>&amp;L&amp;1#&amp;"Calibri"&amp;14&amp;K000000Confidential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3"/>
    <pageSetUpPr fitToPage="1"/>
  </sheetPr>
  <dimension ref="B1:R63"/>
  <sheetViews>
    <sheetView topLeftCell="A4" zoomScale="90" zoomScaleNormal="90" zoomScaleSheetLayoutView="100" workbookViewId="0">
      <selection activeCell="O30" sqref="O30"/>
    </sheetView>
  </sheetViews>
  <sheetFormatPr defaultColWidth="9.1796875" defaultRowHeight="12.5" x14ac:dyDescent="0.25"/>
  <cols>
    <col min="1" max="1" width="3.81640625" style="2" customWidth="1"/>
    <col min="2" max="2" width="3" style="2" customWidth="1"/>
    <col min="3" max="3" width="30.26953125" style="2" customWidth="1"/>
    <col min="4" max="4" width="2.81640625" style="2" customWidth="1"/>
    <col min="5" max="5" width="15.7265625" style="2" customWidth="1"/>
    <col min="6" max="6" width="3.1796875" style="2" customWidth="1"/>
    <col min="7" max="7" width="15.7265625" style="2" customWidth="1"/>
    <col min="8" max="8" width="4" style="2" customWidth="1"/>
    <col min="9" max="9" width="15.26953125" style="2" customWidth="1"/>
    <col min="10" max="10" width="2.7265625" style="2" customWidth="1"/>
    <col min="11" max="11" width="20.453125" style="2" customWidth="1"/>
    <col min="12" max="12" width="2.81640625" style="2" customWidth="1"/>
    <col min="13" max="13" width="9.1796875" style="2"/>
    <col min="14" max="14" width="22.453125" style="2" customWidth="1"/>
    <col min="15" max="15" width="15" style="2" bestFit="1" customWidth="1"/>
    <col min="16" max="16" width="10.81640625" style="2" customWidth="1"/>
    <col min="17" max="17" width="9.1796875" style="2"/>
    <col min="18" max="18" width="14" style="2" bestFit="1" customWidth="1"/>
    <col min="19" max="16384" width="9.1796875" style="2"/>
  </cols>
  <sheetData>
    <row r="1" spans="2:12" ht="13" thickBot="1" x14ac:dyDescent="0.3"/>
    <row r="2" spans="2:12" ht="15" customHeight="1" x14ac:dyDescent="0.25">
      <c r="B2" s="7"/>
      <c r="C2" s="8"/>
      <c r="D2" s="8"/>
      <c r="E2" s="8"/>
      <c r="F2" s="8"/>
      <c r="G2" s="8"/>
      <c r="H2" s="8"/>
      <c r="I2" s="8"/>
      <c r="J2" s="8"/>
      <c r="K2" s="8"/>
      <c r="L2" s="10"/>
    </row>
    <row r="3" spans="2:12" ht="15" customHeight="1" x14ac:dyDescent="0.25">
      <c r="B3" s="11"/>
      <c r="C3" s="4" t="s">
        <v>53</v>
      </c>
      <c r="D3" s="4"/>
      <c r="E3" s="4"/>
      <c r="F3" s="4"/>
      <c r="G3" s="4"/>
      <c r="H3" s="4"/>
      <c r="I3" s="4"/>
      <c r="J3" s="4"/>
      <c r="K3" s="4"/>
      <c r="L3" s="12"/>
    </row>
    <row r="4" spans="2:12" ht="15" customHeight="1" x14ac:dyDescent="0.25">
      <c r="B4" s="11"/>
      <c r="C4" s="4" t="s">
        <v>45</v>
      </c>
      <c r="D4" s="4"/>
      <c r="E4" s="4"/>
      <c r="F4" s="4"/>
      <c r="G4" s="4"/>
      <c r="H4" s="4"/>
      <c r="I4" s="4"/>
      <c r="J4" s="4"/>
      <c r="K4" s="4"/>
      <c r="L4" s="12"/>
    </row>
    <row r="5" spans="2:12" ht="20.25" customHeight="1" x14ac:dyDescent="0.25">
      <c r="B5" s="11"/>
      <c r="C5" s="4"/>
      <c r="D5" s="4"/>
      <c r="E5" s="4"/>
      <c r="F5" s="4"/>
      <c r="G5" s="4"/>
      <c r="H5" s="4"/>
      <c r="I5" s="4"/>
      <c r="J5" s="4"/>
      <c r="K5" s="4"/>
      <c r="L5" s="12"/>
    </row>
    <row r="6" spans="2:12" ht="12" customHeight="1" x14ac:dyDescent="0.25">
      <c r="B6" s="11"/>
      <c r="C6" s="4"/>
      <c r="D6" s="4"/>
      <c r="E6" s="4"/>
      <c r="F6" s="4"/>
      <c r="G6" s="4"/>
      <c r="H6" s="4"/>
      <c r="I6" s="4"/>
      <c r="J6" s="4"/>
      <c r="K6" s="4"/>
      <c r="L6" s="12"/>
    </row>
    <row r="7" spans="2:12" ht="18.75" customHeight="1" x14ac:dyDescent="0.3">
      <c r="B7" s="11"/>
      <c r="C7" s="286" t="s">
        <v>108</v>
      </c>
      <c r="D7" s="286"/>
      <c r="E7" s="286"/>
      <c r="F7" s="286"/>
      <c r="G7" s="286"/>
      <c r="H7" s="286"/>
      <c r="I7" s="286"/>
      <c r="J7" s="286"/>
      <c r="K7" s="286"/>
      <c r="L7" s="12"/>
    </row>
    <row r="8" spans="2:12" ht="18.75" customHeight="1" x14ac:dyDescent="0.3">
      <c r="B8" s="11"/>
      <c r="C8" s="286" t="str">
        <f>Summary!C8</f>
        <v>12-Month Period Beginning January 1, 2024</v>
      </c>
      <c r="D8" s="286"/>
      <c r="E8" s="286"/>
      <c r="F8" s="286"/>
      <c r="G8" s="286"/>
      <c r="H8" s="286"/>
      <c r="I8" s="286"/>
      <c r="J8" s="286"/>
      <c r="K8" s="286"/>
      <c r="L8" s="12"/>
    </row>
    <row r="9" spans="2:12" ht="11.25" customHeight="1" x14ac:dyDescent="0.3">
      <c r="B9" s="11"/>
      <c r="C9" s="286"/>
      <c r="D9" s="286"/>
      <c r="E9" s="286"/>
      <c r="F9" s="286"/>
      <c r="G9" s="286"/>
      <c r="H9" s="286"/>
      <c r="I9" s="286"/>
      <c r="J9" s="286"/>
      <c r="K9" s="286"/>
      <c r="L9" s="12"/>
    </row>
    <row r="10" spans="2:12" ht="11.25" customHeight="1" x14ac:dyDescent="0.25">
      <c r="B10" s="11"/>
      <c r="C10" s="1"/>
      <c r="D10" s="5"/>
      <c r="E10" s="5"/>
      <c r="F10" s="5"/>
      <c r="G10" s="5"/>
      <c r="H10" s="5"/>
      <c r="I10" s="5"/>
      <c r="J10" s="5"/>
      <c r="K10" s="5"/>
      <c r="L10" s="12"/>
    </row>
    <row r="11" spans="2:12" ht="15" customHeight="1" x14ac:dyDescent="0.25">
      <c r="B11" s="11"/>
      <c r="C11" s="37" t="s">
        <v>35</v>
      </c>
      <c r="D11" s="33"/>
      <c r="E11" s="5" t="s">
        <v>36</v>
      </c>
      <c r="F11" s="39"/>
      <c r="G11" s="5" t="s">
        <v>38</v>
      </c>
      <c r="H11" s="39"/>
      <c r="I11" s="84" t="s">
        <v>61</v>
      </c>
      <c r="J11" s="39"/>
      <c r="K11" s="18" t="s">
        <v>54</v>
      </c>
      <c r="L11" s="12"/>
    </row>
    <row r="12" spans="2:12" ht="15" customHeight="1" x14ac:dyDescent="0.25">
      <c r="B12" s="11"/>
      <c r="C12" s="38" t="s">
        <v>18</v>
      </c>
      <c r="D12" s="34"/>
      <c r="E12" s="5" t="s">
        <v>37</v>
      </c>
      <c r="F12" s="37"/>
      <c r="G12" s="5" t="s">
        <v>37</v>
      </c>
      <c r="H12" s="37"/>
      <c r="I12" s="84" t="s">
        <v>62</v>
      </c>
      <c r="J12" s="37"/>
      <c r="K12" s="222" t="s">
        <v>148</v>
      </c>
      <c r="L12" s="12"/>
    </row>
    <row r="13" spans="2:12" ht="18" customHeight="1" x14ac:dyDescent="0.25">
      <c r="B13" s="11"/>
      <c r="C13" s="6"/>
      <c r="D13" s="34"/>
      <c r="E13" s="84" t="s">
        <v>105</v>
      </c>
      <c r="F13" s="49"/>
      <c r="G13" s="5" t="s">
        <v>2</v>
      </c>
      <c r="H13" s="49"/>
      <c r="I13" s="84" t="s">
        <v>58</v>
      </c>
      <c r="J13" s="49"/>
      <c r="K13" s="222" t="s">
        <v>153</v>
      </c>
      <c r="L13" s="12"/>
    </row>
    <row r="14" spans="2:12" ht="7.5" customHeight="1" x14ac:dyDescent="0.25">
      <c r="B14" s="11"/>
      <c r="C14" s="20"/>
      <c r="D14" s="35"/>
      <c r="E14" s="22"/>
      <c r="F14" s="22"/>
      <c r="G14" s="22"/>
      <c r="H14" s="22"/>
      <c r="I14" s="22"/>
      <c r="J14" s="22"/>
      <c r="K14" s="22"/>
      <c r="L14" s="12"/>
    </row>
    <row r="15" spans="2:12" ht="13.5" customHeight="1" x14ac:dyDescent="0.25">
      <c r="B15" s="11"/>
      <c r="C15" s="34"/>
      <c r="D15" s="34"/>
      <c r="E15" s="34"/>
      <c r="F15" s="34"/>
      <c r="G15" s="34"/>
      <c r="H15" s="34"/>
      <c r="I15" s="34"/>
      <c r="J15" s="34"/>
      <c r="K15" s="34"/>
      <c r="L15" s="12"/>
    </row>
    <row r="16" spans="2:12" ht="13.5" customHeight="1" x14ac:dyDescent="0.25">
      <c r="B16" s="11"/>
      <c r="C16" s="50">
        <f>Variables!A5</f>
        <v>45292</v>
      </c>
      <c r="D16" s="33"/>
      <c r="E16" s="220">
        <f>'DCR3'!E16</f>
        <v>716995724</v>
      </c>
      <c r="F16" s="228"/>
      <c r="G16" s="220">
        <f>'DCR3'!G16</f>
        <v>157716653</v>
      </c>
      <c r="H16" s="87"/>
      <c r="I16" s="220">
        <f>'DCR3'!I16</f>
        <v>12939664</v>
      </c>
      <c r="J16" s="87"/>
      <c r="K16" s="220">
        <f>'DCR3'!K16</f>
        <v>350214400</v>
      </c>
      <c r="L16" s="12"/>
    </row>
    <row r="17" spans="2:18" ht="13.5" customHeight="1" x14ac:dyDescent="0.25">
      <c r="B17" s="11"/>
      <c r="C17" s="1"/>
      <c r="D17" s="34"/>
      <c r="E17" s="88"/>
      <c r="F17" s="228"/>
      <c r="G17" s="88"/>
      <c r="H17" s="87"/>
      <c r="I17" s="88"/>
      <c r="J17" s="87"/>
      <c r="K17" s="88"/>
      <c r="L17" s="12"/>
    </row>
    <row r="18" spans="2:18" ht="13.5" customHeight="1" x14ac:dyDescent="0.25">
      <c r="B18" s="11"/>
      <c r="C18" s="50">
        <f>C16+31</f>
        <v>45323</v>
      </c>
      <c r="D18" s="1"/>
      <c r="E18" s="220">
        <f>'DCR3'!E18</f>
        <v>692084068</v>
      </c>
      <c r="F18" s="228"/>
      <c r="G18" s="220">
        <f>'DCR3'!G18</f>
        <v>154562249</v>
      </c>
      <c r="H18" s="87"/>
      <c r="I18" s="220">
        <f>'DCR3'!I18</f>
        <v>13294072</v>
      </c>
      <c r="J18" s="87"/>
      <c r="K18" s="220">
        <f>'DCR3'!K18</f>
        <v>346930432</v>
      </c>
      <c r="L18" s="12"/>
    </row>
    <row r="19" spans="2:18" ht="13.5" customHeight="1" x14ac:dyDescent="0.25">
      <c r="B19" s="11"/>
      <c r="C19" s="1"/>
      <c r="D19" s="34"/>
      <c r="E19" s="88"/>
      <c r="F19" s="228"/>
      <c r="G19" s="88"/>
      <c r="H19" s="87"/>
      <c r="I19" s="88"/>
      <c r="J19" s="87"/>
      <c r="K19" s="88"/>
      <c r="L19" s="12"/>
    </row>
    <row r="20" spans="2:18" ht="13.5" customHeight="1" x14ac:dyDescent="0.25">
      <c r="B20" s="11"/>
      <c r="C20" s="50">
        <f>C18+31</f>
        <v>45354</v>
      </c>
      <c r="D20" s="1"/>
      <c r="E20" s="220">
        <f>'DCR3'!E20</f>
        <v>551480698</v>
      </c>
      <c r="F20" s="228"/>
      <c r="G20" s="220">
        <f>'DCR3'!G20</f>
        <v>136752964</v>
      </c>
      <c r="H20" s="87"/>
      <c r="I20" s="220">
        <f>'DCR3'!I20</f>
        <v>11513198</v>
      </c>
      <c r="J20" s="87"/>
      <c r="K20" s="220">
        <f>'DCR3'!K20</f>
        <v>334280916</v>
      </c>
      <c r="L20" s="12"/>
    </row>
    <row r="21" spans="2:18" ht="13.5" customHeight="1" x14ac:dyDescent="0.25">
      <c r="B21" s="11"/>
      <c r="C21" s="1"/>
      <c r="D21" s="34"/>
      <c r="E21" s="88"/>
      <c r="F21" s="228"/>
      <c r="G21" s="88"/>
      <c r="H21" s="87"/>
      <c r="I21" s="88"/>
      <c r="J21" s="87"/>
      <c r="K21" s="88"/>
      <c r="L21" s="12"/>
    </row>
    <row r="22" spans="2:18" ht="13.5" customHeight="1" x14ac:dyDescent="0.25">
      <c r="B22" s="11"/>
      <c r="C22" s="50">
        <f>C20+31</f>
        <v>45385</v>
      </c>
      <c r="D22" s="1"/>
      <c r="E22" s="220">
        <f>'DCR3'!E22</f>
        <v>425645089</v>
      </c>
      <c r="F22" s="228"/>
      <c r="G22" s="220">
        <f>'DCR3'!G22</f>
        <v>123603330</v>
      </c>
      <c r="H22" s="87"/>
      <c r="I22" s="220">
        <f>'DCR3'!I22</f>
        <v>9271187</v>
      </c>
      <c r="J22" s="87"/>
      <c r="K22" s="220">
        <f>'DCR3'!K22</f>
        <v>340427014</v>
      </c>
      <c r="L22" s="12"/>
    </row>
    <row r="23" spans="2:18" ht="13.5" customHeight="1" x14ac:dyDescent="0.25">
      <c r="B23" s="11"/>
      <c r="C23" s="1"/>
      <c r="D23" s="34"/>
      <c r="E23" s="88"/>
      <c r="F23" s="229"/>
      <c r="G23" s="88"/>
      <c r="H23" s="89"/>
      <c r="I23" s="88"/>
      <c r="J23" s="89"/>
      <c r="K23" s="88"/>
      <c r="L23" s="12"/>
    </row>
    <row r="24" spans="2:18" ht="13.5" customHeight="1" x14ac:dyDescent="0.25">
      <c r="B24" s="11"/>
      <c r="C24" s="50">
        <f>C22+31</f>
        <v>45416</v>
      </c>
      <c r="D24" s="34"/>
      <c r="E24" s="220">
        <f>'DCR3'!E24</f>
        <v>344896544</v>
      </c>
      <c r="F24" s="229"/>
      <c r="G24" s="220">
        <f>'DCR3'!G24</f>
        <v>117655979</v>
      </c>
      <c r="H24" s="87"/>
      <c r="I24" s="220">
        <f>'DCR3'!I24</f>
        <v>8714518</v>
      </c>
      <c r="J24" s="87"/>
      <c r="K24" s="220">
        <f>'DCR3'!K24</f>
        <v>344026714</v>
      </c>
      <c r="L24" s="12"/>
    </row>
    <row r="25" spans="2:18" ht="13.5" customHeight="1" x14ac:dyDescent="0.25">
      <c r="B25" s="11"/>
      <c r="C25" s="1"/>
      <c r="D25" s="33"/>
      <c r="E25" s="88"/>
      <c r="F25" s="229"/>
      <c r="G25" s="88"/>
      <c r="H25" s="88"/>
      <c r="I25" s="88"/>
      <c r="J25" s="88"/>
      <c r="K25" s="88"/>
      <c r="L25" s="12"/>
    </row>
    <row r="26" spans="2:18" ht="13.5" customHeight="1" x14ac:dyDescent="0.25">
      <c r="B26" s="11"/>
      <c r="C26" s="50">
        <f>C24+31</f>
        <v>45447</v>
      </c>
      <c r="D26" s="33"/>
      <c r="E26" s="220">
        <f>'DCR3'!E26</f>
        <v>428462846</v>
      </c>
      <c r="F26" s="89"/>
      <c r="G26" s="220">
        <f>'DCR3'!G26</f>
        <v>140718383</v>
      </c>
      <c r="H26" s="87"/>
      <c r="I26" s="220">
        <f>'DCR3'!I26</f>
        <v>8508568</v>
      </c>
      <c r="J26" s="87"/>
      <c r="K26" s="220">
        <f>'DCR3'!K26</f>
        <v>382156246</v>
      </c>
      <c r="L26" s="12"/>
    </row>
    <row r="27" spans="2:18" ht="13.5" customHeight="1" x14ac:dyDescent="0.25">
      <c r="B27" s="11"/>
      <c r="C27" s="1"/>
      <c r="D27" s="33"/>
      <c r="E27" s="88"/>
      <c r="F27" s="89"/>
      <c r="G27" s="88"/>
      <c r="H27" s="88"/>
      <c r="I27" s="88"/>
      <c r="J27" s="88"/>
      <c r="K27" s="88"/>
      <c r="L27" s="12"/>
    </row>
    <row r="28" spans="2:18" ht="13.5" customHeight="1" x14ac:dyDescent="0.25">
      <c r="B28" s="11"/>
      <c r="C28" s="50">
        <f>C26+31</f>
        <v>45478</v>
      </c>
      <c r="D28" s="33"/>
      <c r="E28" s="220">
        <f>'DCR3'!E28</f>
        <v>523572103</v>
      </c>
      <c r="F28" s="89"/>
      <c r="G28" s="220">
        <f>'DCR3'!G28</f>
        <v>157674264</v>
      </c>
      <c r="H28" s="87"/>
      <c r="I28" s="220">
        <f>'DCR3'!I28</f>
        <v>7974793</v>
      </c>
      <c r="J28" s="87"/>
      <c r="K28" s="220">
        <f>'DCR3'!K28</f>
        <v>395951068</v>
      </c>
      <c r="L28" s="12"/>
    </row>
    <row r="29" spans="2:18" ht="13.5" customHeight="1" x14ac:dyDescent="0.25">
      <c r="B29" s="11"/>
      <c r="C29" s="1"/>
      <c r="D29" s="33"/>
      <c r="E29" s="220"/>
      <c r="F29" s="89"/>
      <c r="G29" s="220"/>
      <c r="H29" s="87"/>
      <c r="I29" s="220"/>
      <c r="J29" s="87"/>
      <c r="K29" s="220"/>
      <c r="L29" s="12"/>
      <c r="O29" s="238" t="s">
        <v>18</v>
      </c>
      <c r="P29" s="3" t="s">
        <v>141</v>
      </c>
    </row>
    <row r="30" spans="2:18" ht="13.5" customHeight="1" x14ac:dyDescent="0.25">
      <c r="B30" s="11"/>
      <c r="C30" s="50">
        <f>C28+31</f>
        <v>45509</v>
      </c>
      <c r="D30" s="33"/>
      <c r="E30" s="220">
        <f>'DCR3'!E30</f>
        <v>518117885</v>
      </c>
      <c r="F30" s="89"/>
      <c r="G30" s="220">
        <f>'DCR3'!G30</f>
        <v>157760010</v>
      </c>
      <c r="H30" s="87"/>
      <c r="I30" s="220">
        <f>'DCR3'!I30</f>
        <v>9239120</v>
      </c>
      <c r="J30" s="87"/>
      <c r="K30" s="220">
        <f>'DCR3'!K30</f>
        <v>394436367</v>
      </c>
      <c r="L30" s="12"/>
      <c r="N30" s="2" t="s">
        <v>140</v>
      </c>
      <c r="O30" s="267">
        <v>6238454</v>
      </c>
      <c r="P30" s="280">
        <v>7.1330000000000005E-2</v>
      </c>
      <c r="R30" s="92"/>
    </row>
    <row r="31" spans="2:18" ht="13.5" customHeight="1" x14ac:dyDescent="0.25">
      <c r="B31" s="11"/>
      <c r="C31" s="1"/>
      <c r="D31" s="33"/>
      <c r="E31" s="88"/>
      <c r="F31" s="88"/>
      <c r="G31" s="88"/>
      <c r="H31" s="88"/>
      <c r="I31" s="88"/>
      <c r="J31" s="88"/>
      <c r="K31" s="88"/>
      <c r="L31" s="12"/>
      <c r="N31" s="2" t="s">
        <v>1</v>
      </c>
      <c r="O31" s="267">
        <v>15454587</v>
      </c>
      <c r="P31" s="280">
        <v>9.2249999999999999E-2</v>
      </c>
      <c r="R31" s="92"/>
    </row>
    <row r="32" spans="2:18" ht="13.5" customHeight="1" x14ac:dyDescent="0.25">
      <c r="B32" s="11"/>
      <c r="C32" s="50">
        <f>C30+31</f>
        <v>45540</v>
      </c>
      <c r="D32" s="29"/>
      <c r="E32" s="220">
        <f>'DCR3'!E32</f>
        <v>487191745</v>
      </c>
      <c r="F32" s="90"/>
      <c r="G32" s="220">
        <f>'DCR3'!G32</f>
        <v>153052802</v>
      </c>
      <c r="H32" s="87"/>
      <c r="I32" s="220">
        <f>'DCR3'!I32</f>
        <v>11274541</v>
      </c>
      <c r="J32" s="87"/>
      <c r="K32" s="220">
        <f>'DCR3'!K32</f>
        <v>400024674</v>
      </c>
      <c r="L32" s="12"/>
      <c r="N32" s="239" t="s">
        <v>58</v>
      </c>
      <c r="O32" s="267">
        <v>6441747</v>
      </c>
      <c r="P32" s="280">
        <v>7.0930000000000007E-2</v>
      </c>
      <c r="R32" s="92"/>
    </row>
    <row r="33" spans="2:18" ht="13.5" customHeight="1" x14ac:dyDescent="0.25">
      <c r="B33" s="11"/>
      <c r="C33" s="1"/>
      <c r="D33" s="29"/>
      <c r="E33" s="88"/>
      <c r="F33" s="90"/>
      <c r="G33" s="88"/>
      <c r="H33" s="90"/>
      <c r="I33" s="88"/>
      <c r="J33" s="90"/>
      <c r="K33" s="88"/>
      <c r="L33" s="12"/>
      <c r="N33" s="239" t="s">
        <v>150</v>
      </c>
      <c r="O33" s="267">
        <v>69125703</v>
      </c>
      <c r="P33" s="280">
        <v>6.7059999999999995E-2</v>
      </c>
      <c r="R33" s="92"/>
    </row>
    <row r="34" spans="2:18" ht="13.5" customHeight="1" x14ac:dyDescent="0.25">
      <c r="B34" s="11"/>
      <c r="C34" s="50">
        <f>C32+31</f>
        <v>45571</v>
      </c>
      <c r="D34" s="29"/>
      <c r="E34" s="220">
        <f>'DCR3'!E34</f>
        <v>347158178</v>
      </c>
      <c r="F34" s="90"/>
      <c r="G34" s="220">
        <f>'DCR3'!G34</f>
        <v>124469359</v>
      </c>
      <c r="H34" s="87"/>
      <c r="I34" s="220">
        <f>'DCR3'!I34</f>
        <v>9229118</v>
      </c>
      <c r="J34" s="87"/>
      <c r="K34" s="220">
        <f>'DCR3'!K34</f>
        <v>349492265</v>
      </c>
      <c r="L34" s="12"/>
    </row>
    <row r="35" spans="2:18" ht="13.5" customHeight="1" x14ac:dyDescent="0.25">
      <c r="B35" s="11"/>
      <c r="C35" s="1"/>
      <c r="D35" s="33"/>
      <c r="E35" s="88"/>
      <c r="F35" s="88"/>
      <c r="G35" s="88"/>
      <c r="H35" s="88"/>
      <c r="I35" s="88"/>
      <c r="J35" s="88"/>
      <c r="K35" s="88"/>
      <c r="L35" s="12"/>
    </row>
    <row r="36" spans="2:18" ht="13.5" customHeight="1" x14ac:dyDescent="0.25">
      <c r="B36" s="11"/>
      <c r="C36" s="50">
        <f>C34+31</f>
        <v>45602</v>
      </c>
      <c r="D36" s="29"/>
      <c r="E36" s="220">
        <f>'DCR3'!E36</f>
        <v>381344433</v>
      </c>
      <c r="F36" s="90"/>
      <c r="G36" s="220">
        <f>'DCR3'!G36</f>
        <v>116870144</v>
      </c>
      <c r="H36" s="87"/>
      <c r="I36" s="220">
        <f>'DCR3'!I36</f>
        <v>9169799</v>
      </c>
      <c r="J36" s="87"/>
      <c r="K36" s="220">
        <f>'DCR3'!K36</f>
        <v>329159989</v>
      </c>
      <c r="L36" s="12"/>
    </row>
    <row r="37" spans="2:18" ht="13.5" customHeight="1" x14ac:dyDescent="0.25">
      <c r="B37" s="11"/>
      <c r="C37" s="1"/>
      <c r="D37" s="29"/>
      <c r="E37" s="88"/>
      <c r="F37" s="90"/>
      <c r="G37" s="88"/>
      <c r="H37" s="90"/>
      <c r="I37" s="88"/>
      <c r="J37" s="90"/>
      <c r="K37" s="88"/>
      <c r="L37" s="12"/>
    </row>
    <row r="38" spans="2:18" ht="13.5" customHeight="1" x14ac:dyDescent="0.25">
      <c r="B38" s="11"/>
      <c r="C38" s="50">
        <f>C36+31</f>
        <v>45633</v>
      </c>
      <c r="D38" s="29"/>
      <c r="E38" s="220">
        <f>'DCR3'!E38</f>
        <v>581317786</v>
      </c>
      <c r="F38" s="90"/>
      <c r="G38" s="220">
        <f>'DCR3'!G38</f>
        <v>140827406</v>
      </c>
      <c r="H38" s="87"/>
      <c r="I38" s="220">
        <f>'DCR3'!I38</f>
        <v>11392787</v>
      </c>
      <c r="J38" s="87"/>
      <c r="K38" s="220">
        <f>'DCR3'!K38</f>
        <v>345072706</v>
      </c>
      <c r="L38" s="12"/>
    </row>
    <row r="39" spans="2:18" ht="9.75" customHeight="1" x14ac:dyDescent="0.25">
      <c r="B39" s="11"/>
      <c r="C39" s="50"/>
      <c r="D39" s="29"/>
      <c r="E39" s="19"/>
      <c r="F39" s="54"/>
      <c r="G39" s="19"/>
      <c r="H39" s="54"/>
      <c r="I39" s="19"/>
      <c r="J39" s="54"/>
      <c r="K39" s="19"/>
      <c r="L39" s="12"/>
      <c r="N39" s="196"/>
    </row>
    <row r="40" spans="2:18" ht="9.75" customHeight="1" x14ac:dyDescent="0.25">
      <c r="B40" s="11"/>
      <c r="C40" s="51"/>
      <c r="D40" s="51"/>
      <c r="E40" s="55"/>
      <c r="F40" s="56"/>
      <c r="G40" s="55"/>
      <c r="H40" s="56"/>
      <c r="I40" s="55"/>
      <c r="J40" s="56"/>
      <c r="K40" s="55"/>
      <c r="L40" s="12"/>
      <c r="N40" s="202"/>
    </row>
    <row r="41" spans="2:18" ht="13.5" customHeight="1" x14ac:dyDescent="0.25">
      <c r="B41" s="11"/>
      <c r="C41" s="52" t="s">
        <v>17</v>
      </c>
      <c r="D41" s="52"/>
      <c r="E41" s="220">
        <f>SUM(E16:E38)</f>
        <v>5998267099</v>
      </c>
      <c r="F41" s="221"/>
      <c r="G41" s="220">
        <f>SUM(G16:G38)</f>
        <v>1681663543</v>
      </c>
      <c r="H41" s="220"/>
      <c r="I41" s="220">
        <f>SUM(I16:I38)</f>
        <v>122521365</v>
      </c>
      <c r="J41" s="221"/>
      <c r="K41" s="220">
        <f>SUM(K16:K38)</f>
        <v>4312172791</v>
      </c>
      <c r="L41" s="12"/>
      <c r="N41" s="247" t="s">
        <v>168</v>
      </c>
    </row>
    <row r="42" spans="2:18" ht="7.5" customHeight="1" x14ac:dyDescent="0.25">
      <c r="B42" s="11"/>
      <c r="C42" s="35"/>
      <c r="D42" s="35"/>
      <c r="E42" s="35"/>
      <c r="F42" s="35"/>
      <c r="G42" s="35"/>
      <c r="H42" s="35"/>
      <c r="I42" s="35"/>
      <c r="J42" s="35"/>
      <c r="K42" s="35"/>
      <c r="L42" s="12"/>
      <c r="N42" s="202"/>
    </row>
    <row r="43" spans="2:18" ht="13.5" customHeight="1" x14ac:dyDescent="0.25">
      <c r="B43" s="11"/>
      <c r="C43" s="30"/>
      <c r="D43" s="36"/>
      <c r="E43" s="36"/>
      <c r="F43" s="36"/>
      <c r="G43" s="36"/>
      <c r="H43" s="36"/>
      <c r="I43" s="36"/>
      <c r="J43" s="36"/>
      <c r="K43" s="36"/>
      <c r="L43" s="12"/>
    </row>
    <row r="44" spans="2:18" ht="13.5" customHeight="1" x14ac:dyDescent="0.25">
      <c r="B44" s="11"/>
      <c r="C44" s="36" t="s">
        <v>46</v>
      </c>
      <c r="D44" s="36"/>
      <c r="E44" s="195">
        <f>O30</f>
        <v>6238454</v>
      </c>
      <c r="F44" s="195"/>
      <c r="G44" s="195">
        <f>O31</f>
        <v>15454587</v>
      </c>
      <c r="H44" s="85"/>
      <c r="I44" s="195">
        <f>O32</f>
        <v>6441747</v>
      </c>
      <c r="J44" s="195"/>
      <c r="K44" s="195">
        <f>O33</f>
        <v>69125703</v>
      </c>
      <c r="L44" s="12"/>
      <c r="N44" s="247" t="s">
        <v>166</v>
      </c>
    </row>
    <row r="45" spans="2:18" ht="13.5" customHeight="1" x14ac:dyDescent="0.25">
      <c r="B45" s="11"/>
      <c r="C45" s="34"/>
      <c r="D45" s="34"/>
      <c r="E45" s="34"/>
      <c r="F45" s="34"/>
      <c r="G45" s="34"/>
      <c r="H45" s="34"/>
      <c r="I45" s="34"/>
      <c r="J45" s="34"/>
      <c r="K45" s="34"/>
      <c r="L45" s="12"/>
      <c r="N45" s="247"/>
    </row>
    <row r="46" spans="2:18" ht="13.5" customHeight="1" x14ac:dyDescent="0.25">
      <c r="B46" s="11"/>
      <c r="C46" s="34" t="s">
        <v>47</v>
      </c>
      <c r="D46" s="34"/>
      <c r="E46" s="274">
        <f>P30</f>
        <v>7.1330000000000005E-2</v>
      </c>
      <c r="F46" s="274"/>
      <c r="G46" s="274">
        <f>P31</f>
        <v>9.2249999999999999E-2</v>
      </c>
      <c r="H46" s="274"/>
      <c r="I46" s="274">
        <f>P32</f>
        <v>7.0930000000000007E-2</v>
      </c>
      <c r="J46" s="274"/>
      <c r="K46" s="274">
        <f>P33</f>
        <v>6.7059999999999995E-2</v>
      </c>
      <c r="L46" s="12"/>
      <c r="N46" s="247" t="s">
        <v>167</v>
      </c>
    </row>
    <row r="47" spans="2:18" ht="13.5" customHeight="1" x14ac:dyDescent="0.25">
      <c r="B47" s="11"/>
      <c r="C47" s="34"/>
      <c r="D47" s="34"/>
      <c r="E47" s="34"/>
      <c r="F47" s="34"/>
      <c r="G47" s="34"/>
      <c r="H47" s="34"/>
      <c r="I47" s="34"/>
      <c r="J47" s="34"/>
      <c r="K47" s="34"/>
      <c r="L47" s="12"/>
    </row>
    <row r="48" spans="2:18" ht="13.5" customHeight="1" x14ac:dyDescent="0.25">
      <c r="B48" s="11"/>
      <c r="C48" s="34" t="s">
        <v>48</v>
      </c>
      <c r="D48" s="34"/>
      <c r="E48" s="58">
        <f>ROUND(E44*E46,2)</f>
        <v>444988.92</v>
      </c>
      <c r="F48" s="58"/>
      <c r="G48" s="58">
        <f>ROUND(G44*G46,2)</f>
        <v>1425685.65</v>
      </c>
      <c r="H48" s="58"/>
      <c r="I48" s="58">
        <f>ROUND(I44*I46,2)</f>
        <v>456913.11</v>
      </c>
      <c r="J48" s="58"/>
      <c r="K48" s="58">
        <f>ROUND(K44*K46,2)</f>
        <v>4635569.6399999997</v>
      </c>
      <c r="L48" s="12"/>
    </row>
    <row r="49" spans="2:15" ht="13.5" customHeight="1" x14ac:dyDescent="0.25">
      <c r="B49" s="11"/>
      <c r="C49" s="34"/>
      <c r="D49" s="34"/>
      <c r="E49" s="34"/>
      <c r="F49" s="34"/>
      <c r="G49" s="34"/>
      <c r="H49" s="34"/>
      <c r="I49" s="34"/>
      <c r="J49" s="34"/>
      <c r="K49" s="34"/>
      <c r="L49" s="12"/>
      <c r="O49" s="92"/>
    </row>
    <row r="50" spans="2:15" ht="13.5" customHeight="1" x14ac:dyDescent="0.25">
      <c r="B50" s="11"/>
      <c r="C50" s="59"/>
      <c r="D50" s="59"/>
      <c r="E50" s="59"/>
      <c r="F50" s="59"/>
      <c r="G50" s="59"/>
      <c r="H50" s="59"/>
      <c r="I50" s="59"/>
      <c r="J50" s="59"/>
      <c r="K50" s="59"/>
      <c r="L50" s="12"/>
      <c r="O50" s="92"/>
    </row>
    <row r="51" spans="2:15" ht="13.5" customHeight="1" x14ac:dyDescent="0.25">
      <c r="B51" s="11"/>
      <c r="C51" s="4" t="s">
        <v>101</v>
      </c>
      <c r="D51" s="4"/>
      <c r="E51" s="57">
        <f>E48/E41*100</f>
        <v>7.4186246236714977E-3</v>
      </c>
      <c r="F51" s="57"/>
      <c r="G51" s="57">
        <f>G48/G41*100</f>
        <v>8.4778293252207343E-2</v>
      </c>
      <c r="H51" s="57"/>
      <c r="I51" s="57">
        <f>I48/I41*100</f>
        <v>0.37292525266919774</v>
      </c>
      <c r="J51" s="57"/>
      <c r="K51" s="57">
        <f>K48/K41*100</f>
        <v>0.10749962639889955</v>
      </c>
      <c r="L51" s="12"/>
      <c r="O51" s="92"/>
    </row>
    <row r="52" spans="2:15" ht="13.5" customHeight="1" x14ac:dyDescent="0.25">
      <c r="B52" s="11"/>
      <c r="C52" s="4"/>
      <c r="D52" s="4"/>
      <c r="E52" s="4"/>
      <c r="F52" s="4"/>
      <c r="G52" s="4"/>
      <c r="H52" s="4"/>
      <c r="I52" s="4"/>
      <c r="J52" s="4"/>
      <c r="K52" s="4"/>
      <c r="L52" s="12"/>
      <c r="O52" s="92"/>
    </row>
    <row r="53" spans="2:15" ht="13.5" customHeight="1" x14ac:dyDescent="0.25">
      <c r="B53" s="11"/>
      <c r="C53" s="4"/>
      <c r="D53" s="4"/>
      <c r="E53" s="4"/>
      <c r="F53" s="4"/>
      <c r="G53" s="4"/>
      <c r="H53" s="4"/>
      <c r="I53" s="4"/>
      <c r="J53" s="4"/>
      <c r="K53" s="4"/>
      <c r="L53" s="12"/>
    </row>
    <row r="54" spans="2:15" ht="13.5" customHeight="1" x14ac:dyDescent="0.25">
      <c r="B54" s="11"/>
      <c r="C54" s="4"/>
      <c r="D54" s="4"/>
      <c r="E54" s="4"/>
      <c r="F54" s="4"/>
      <c r="G54" s="4"/>
      <c r="H54" s="4"/>
      <c r="I54" s="4"/>
      <c r="J54" s="4"/>
      <c r="K54" s="4"/>
      <c r="L54" s="12"/>
    </row>
    <row r="55" spans="2:15" ht="9.75" customHeight="1" thickBot="1" x14ac:dyDescent="0.3">
      <c r="B55" s="14"/>
      <c r="C55" s="15"/>
      <c r="D55" s="15"/>
      <c r="E55" s="15"/>
      <c r="F55" s="15"/>
      <c r="G55" s="15"/>
      <c r="H55" s="15"/>
      <c r="I55" s="15"/>
      <c r="J55" s="15"/>
      <c r="K55" s="15"/>
      <c r="L55" s="17"/>
    </row>
    <row r="58" spans="2:15" x14ac:dyDescent="0.25">
      <c r="E58" s="203"/>
      <c r="F58" s="204"/>
      <c r="G58" s="203"/>
      <c r="H58" s="204"/>
      <c r="I58" s="203"/>
      <c r="J58" s="204"/>
      <c r="K58" s="203"/>
    </row>
    <row r="59" spans="2:15" x14ac:dyDescent="0.25">
      <c r="E59" s="92"/>
      <c r="F59" s="95"/>
      <c r="G59" s="92"/>
      <c r="H59" s="92"/>
      <c r="I59" s="92"/>
      <c r="J59" s="92"/>
      <c r="K59" s="92"/>
    </row>
    <row r="60" spans="2:15" x14ac:dyDescent="0.25">
      <c r="E60" s="92"/>
      <c r="G60" s="95"/>
      <c r="H60" s="95"/>
      <c r="I60" s="95"/>
      <c r="J60" s="95"/>
      <c r="K60" s="95"/>
    </row>
    <row r="61" spans="2:15" x14ac:dyDescent="0.25">
      <c r="E61" s="93"/>
      <c r="G61" s="93"/>
      <c r="H61" s="93"/>
      <c r="I61" s="93"/>
      <c r="J61" s="93"/>
      <c r="K61" s="93"/>
    </row>
    <row r="62" spans="2:15" x14ac:dyDescent="0.25">
      <c r="E62" s="92"/>
    </row>
    <row r="63" spans="2:15" x14ac:dyDescent="0.25">
      <c r="E63" s="92"/>
    </row>
  </sheetData>
  <mergeCells count="3">
    <mergeCell ref="C9:K9"/>
    <mergeCell ref="C8:K8"/>
    <mergeCell ref="C7:K7"/>
  </mergeCells>
  <phoneticPr fontId="2" type="noConversion"/>
  <pageMargins left="0.75" right="0.75" top="1" bottom="1" header="0.5" footer="0.5"/>
  <pageSetup scale="82" orientation="portrait" r:id="rId1"/>
  <headerFooter alignWithMargins="0">
    <oddFooter>&amp;L&amp;1#&amp;"Calibri"&amp;14&amp;K000000Confidential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pageSetUpPr fitToPage="1"/>
  </sheetPr>
  <dimension ref="B1:K52"/>
  <sheetViews>
    <sheetView zoomScale="90" zoomScaleNormal="90" zoomScaleSheetLayoutView="100" workbookViewId="0">
      <selection activeCell="F16" sqref="F16"/>
    </sheetView>
  </sheetViews>
  <sheetFormatPr defaultColWidth="9.1796875" defaultRowHeight="12.5" x14ac:dyDescent="0.25"/>
  <cols>
    <col min="1" max="1" width="3.81640625" style="2" customWidth="1"/>
    <col min="2" max="2" width="3" style="2" customWidth="1"/>
    <col min="3" max="3" width="27" style="2" customWidth="1"/>
    <col min="4" max="4" width="19.26953125" style="2" customWidth="1"/>
    <col min="5" max="5" width="15.7265625" style="2" customWidth="1"/>
    <col min="6" max="6" width="15.54296875" style="2" customWidth="1"/>
    <col min="7" max="7" width="24.26953125" style="2" customWidth="1"/>
    <col min="8" max="8" width="7.1796875" style="2" customWidth="1"/>
    <col min="9" max="9" width="15.81640625" style="2" customWidth="1"/>
    <col min="10" max="10" width="6.453125" style="3" customWidth="1"/>
    <col min="11" max="11" width="2.81640625" style="2" customWidth="1"/>
    <col min="12" max="16384" width="9.1796875" style="2"/>
  </cols>
  <sheetData>
    <row r="1" spans="2:11" ht="13" thickBot="1" x14ac:dyDescent="0.3"/>
    <row r="2" spans="2:11" ht="15" customHeight="1" x14ac:dyDescent="0.25">
      <c r="B2" s="7"/>
      <c r="C2" s="8"/>
      <c r="D2" s="8"/>
      <c r="E2" s="8"/>
      <c r="F2" s="8"/>
      <c r="G2" s="8"/>
      <c r="H2" s="8"/>
      <c r="I2" s="8"/>
      <c r="J2" s="9"/>
      <c r="K2" s="10"/>
    </row>
    <row r="3" spans="2:11" ht="15" customHeight="1" x14ac:dyDescent="0.25">
      <c r="B3" s="11"/>
      <c r="C3" s="4" t="s">
        <v>53</v>
      </c>
      <c r="D3" s="4"/>
      <c r="E3" s="4"/>
      <c r="F3" s="4"/>
      <c r="G3" s="4"/>
      <c r="H3" s="4"/>
      <c r="I3" s="4"/>
      <c r="J3" s="5"/>
      <c r="K3" s="12"/>
    </row>
    <row r="4" spans="2:11" ht="15" customHeight="1" x14ac:dyDescent="0.25">
      <c r="B4" s="11"/>
      <c r="C4" s="4" t="s">
        <v>51</v>
      </c>
      <c r="D4" s="4"/>
      <c r="E4" s="4"/>
      <c r="F4" s="4"/>
      <c r="G4" s="4"/>
      <c r="H4" s="4"/>
      <c r="I4" s="4"/>
      <c r="J4" s="5"/>
      <c r="K4" s="12"/>
    </row>
    <row r="5" spans="2:11" ht="20.25" customHeight="1" x14ac:dyDescent="0.25">
      <c r="B5" s="11"/>
      <c r="C5" s="4"/>
      <c r="D5" s="4"/>
      <c r="E5" s="4"/>
      <c r="F5" s="4"/>
      <c r="G5" s="4"/>
      <c r="H5" s="4"/>
      <c r="I5" s="4"/>
      <c r="J5" s="5"/>
      <c r="K5" s="12"/>
    </row>
    <row r="6" spans="2:11" ht="20.25" customHeight="1" x14ac:dyDescent="0.25">
      <c r="B6" s="11"/>
      <c r="C6" s="4"/>
      <c r="D6" s="4"/>
      <c r="E6" s="4"/>
      <c r="F6" s="4"/>
      <c r="G6" s="4"/>
      <c r="H6" s="4"/>
      <c r="I6" s="4"/>
      <c r="J6" s="5"/>
      <c r="K6" s="12"/>
    </row>
    <row r="7" spans="2:11" ht="18.75" customHeight="1" x14ac:dyDescent="0.3">
      <c r="B7" s="11"/>
      <c r="C7" s="286" t="s">
        <v>56</v>
      </c>
      <c r="D7" s="286"/>
      <c r="E7" s="286"/>
      <c r="F7" s="286"/>
      <c r="G7" s="286"/>
      <c r="H7" s="286"/>
      <c r="I7" s="286"/>
      <c r="J7" s="286"/>
      <c r="K7" s="12"/>
    </row>
    <row r="8" spans="2:11" ht="18.75" customHeight="1" x14ac:dyDescent="0.3">
      <c r="B8" s="11"/>
      <c r="C8" s="286" t="str">
        <f>Summary!C8</f>
        <v>12-Month Period Beginning January 1, 2024</v>
      </c>
      <c r="D8" s="286"/>
      <c r="E8" s="286"/>
      <c r="F8" s="286"/>
      <c r="G8" s="286"/>
      <c r="H8" s="286"/>
      <c r="I8" s="286"/>
      <c r="J8" s="286"/>
      <c r="K8" s="12"/>
    </row>
    <row r="9" spans="2:11" ht="26.25" customHeight="1" x14ac:dyDescent="0.3">
      <c r="B9" s="11"/>
      <c r="C9" s="286"/>
      <c r="D9" s="286"/>
      <c r="E9" s="286"/>
      <c r="F9" s="286"/>
      <c r="G9" s="286"/>
      <c r="H9" s="286"/>
      <c r="I9" s="286"/>
      <c r="J9" s="286"/>
      <c r="K9" s="12"/>
    </row>
    <row r="10" spans="2:11" ht="15" customHeight="1" x14ac:dyDescent="0.25">
      <c r="B10" s="11"/>
      <c r="C10" s="5"/>
      <c r="D10" s="5"/>
      <c r="E10" s="5"/>
      <c r="F10" s="5"/>
      <c r="G10" s="5"/>
      <c r="H10" s="5"/>
      <c r="I10" s="5"/>
      <c r="J10" s="5"/>
      <c r="K10" s="12"/>
    </row>
    <row r="11" spans="2:11" ht="15" customHeight="1" x14ac:dyDescent="0.25">
      <c r="B11" s="11"/>
      <c r="C11" s="6" t="s">
        <v>0</v>
      </c>
      <c r="D11" s="1"/>
      <c r="E11" s="5"/>
      <c r="F11" s="18" t="s">
        <v>24</v>
      </c>
      <c r="G11" s="5"/>
      <c r="H11" s="5"/>
      <c r="I11" s="18" t="s">
        <v>24</v>
      </c>
      <c r="J11" s="1"/>
      <c r="K11" s="12"/>
    </row>
    <row r="12" spans="2:11" ht="15" customHeight="1" x14ac:dyDescent="0.25">
      <c r="B12" s="11"/>
      <c r="C12" s="1"/>
      <c r="D12" s="4"/>
      <c r="E12" s="5"/>
      <c r="F12" s="5" t="s">
        <v>10</v>
      </c>
      <c r="G12" s="290" t="s">
        <v>26</v>
      </c>
      <c r="H12" s="290"/>
      <c r="I12" s="5" t="s">
        <v>10</v>
      </c>
      <c r="J12" s="5"/>
      <c r="K12" s="12"/>
    </row>
    <row r="13" spans="2:11" ht="18" customHeight="1" x14ac:dyDescent="0.25">
      <c r="B13" s="11"/>
      <c r="C13" s="6"/>
      <c r="D13" s="4"/>
      <c r="E13" s="5"/>
      <c r="F13" s="5" t="s">
        <v>25</v>
      </c>
      <c r="G13" s="290" t="s">
        <v>27</v>
      </c>
      <c r="H13" s="290"/>
      <c r="I13" s="5" t="s">
        <v>49</v>
      </c>
      <c r="J13" s="5"/>
      <c r="K13" s="12"/>
    </row>
    <row r="14" spans="2:11" ht="7.5" customHeight="1" x14ac:dyDescent="0.25">
      <c r="B14" s="11"/>
      <c r="C14" s="20"/>
      <c r="D14" s="21"/>
      <c r="E14" s="22"/>
      <c r="F14" s="22"/>
      <c r="G14" s="22"/>
      <c r="H14" s="22"/>
      <c r="I14" s="22"/>
      <c r="J14" s="22"/>
      <c r="K14" s="12"/>
    </row>
    <row r="15" spans="2:11" ht="15" customHeight="1" x14ac:dyDescent="0.25">
      <c r="B15" s="11"/>
      <c r="C15" s="4"/>
      <c r="D15" s="4"/>
      <c r="E15" s="4"/>
      <c r="F15" s="4"/>
      <c r="G15" s="4"/>
      <c r="H15" s="4"/>
      <c r="I15" s="4"/>
      <c r="J15" s="5"/>
      <c r="K15" s="12"/>
    </row>
    <row r="16" spans="2:11" ht="25" x14ac:dyDescent="0.25">
      <c r="B16" s="11"/>
      <c r="C16" s="211"/>
      <c r="D16" s="211" t="s">
        <v>139</v>
      </c>
      <c r="E16" s="23"/>
      <c r="F16" s="91">
        <f>DSMI2!E44</f>
        <v>0</v>
      </c>
      <c r="G16" s="227">
        <f>DSMI2!E41</f>
        <v>5998267099</v>
      </c>
      <c r="H16" s="27" t="s">
        <v>18</v>
      </c>
      <c r="I16" s="23">
        <f>F16*100/G16</f>
        <v>0</v>
      </c>
      <c r="J16" s="5" t="s">
        <v>4</v>
      </c>
      <c r="K16" s="12"/>
    </row>
    <row r="17" spans="2:11" ht="15" customHeight="1" x14ac:dyDescent="0.25">
      <c r="B17" s="11"/>
      <c r="C17" s="4"/>
      <c r="D17" s="4"/>
      <c r="E17" s="23"/>
      <c r="F17" s="91"/>
      <c r="G17" s="227"/>
      <c r="H17" s="27"/>
      <c r="I17" s="23"/>
      <c r="J17" s="5"/>
      <c r="K17" s="12"/>
    </row>
    <row r="18" spans="2:11" ht="15" customHeight="1" x14ac:dyDescent="0.25">
      <c r="B18" s="11"/>
      <c r="C18" s="4"/>
      <c r="D18" s="4" t="s">
        <v>2</v>
      </c>
      <c r="E18" s="23"/>
      <c r="F18" s="91">
        <f>DSMI2!G44</f>
        <v>21688</v>
      </c>
      <c r="G18" s="227">
        <f>DSMI2!G41</f>
        <v>1681663543</v>
      </c>
      <c r="H18" s="27" t="s">
        <v>18</v>
      </c>
      <c r="I18" s="23">
        <f>F18*100/G18</f>
        <v>1.2896753390579986E-3</v>
      </c>
      <c r="J18" s="5" t="s">
        <v>4</v>
      </c>
      <c r="K18" s="12"/>
    </row>
    <row r="19" spans="2:11" ht="15" customHeight="1" x14ac:dyDescent="0.25">
      <c r="B19" s="11"/>
      <c r="C19" s="4"/>
      <c r="D19" s="4"/>
      <c r="E19" s="23"/>
      <c r="F19" s="91"/>
      <c r="G19" s="227"/>
      <c r="H19" s="27"/>
      <c r="I19" s="23"/>
      <c r="J19" s="5"/>
      <c r="K19" s="12"/>
    </row>
    <row r="20" spans="2:11" ht="15" customHeight="1" x14ac:dyDescent="0.25">
      <c r="B20" s="11"/>
      <c r="C20" s="213"/>
      <c r="D20" s="13" t="s">
        <v>58</v>
      </c>
      <c r="E20" s="23"/>
      <c r="F20" s="91">
        <f>DSMI2!I44</f>
        <v>9521</v>
      </c>
      <c r="G20" s="227">
        <f>DSMI2!I41</f>
        <v>122521365</v>
      </c>
      <c r="H20" s="27" t="s">
        <v>18</v>
      </c>
      <c r="I20" s="23">
        <f>F20*100/G20</f>
        <v>7.7708895913786141E-3</v>
      </c>
      <c r="J20" s="5" t="s">
        <v>4</v>
      </c>
      <c r="K20" s="12"/>
    </row>
    <row r="21" spans="2:11" ht="15" customHeight="1" x14ac:dyDescent="0.25">
      <c r="B21" s="11"/>
      <c r="C21" s="4"/>
      <c r="D21" s="4"/>
      <c r="E21" s="23"/>
      <c r="F21" s="91"/>
      <c r="G21" s="227"/>
      <c r="H21" s="27"/>
      <c r="I21" s="23"/>
      <c r="J21" s="5"/>
      <c r="K21" s="12"/>
    </row>
    <row r="22" spans="2:11" ht="25" x14ac:dyDescent="0.25">
      <c r="B22" s="11"/>
      <c r="C22" s="211"/>
      <c r="D22" s="211" t="s">
        <v>157</v>
      </c>
      <c r="E22" s="23"/>
      <c r="F22" s="91">
        <f>DSMI2!K44</f>
        <v>101034</v>
      </c>
      <c r="G22" s="227">
        <f>DSMI2!K41</f>
        <v>4312172791</v>
      </c>
      <c r="H22" s="27" t="s">
        <v>18</v>
      </c>
      <c r="I22" s="23">
        <f>F22*100/G22</f>
        <v>2.3429951650098431E-3</v>
      </c>
      <c r="J22" s="5" t="s">
        <v>4</v>
      </c>
      <c r="K22" s="12"/>
    </row>
    <row r="23" spans="2:11" ht="15" customHeight="1" x14ac:dyDescent="0.25">
      <c r="B23" s="11"/>
      <c r="C23" s="4"/>
      <c r="D23" s="4"/>
      <c r="E23" s="23"/>
      <c r="F23" s="31"/>
      <c r="G23" s="28"/>
      <c r="H23" s="27"/>
      <c r="I23" s="23"/>
      <c r="J23" s="5"/>
      <c r="K23" s="12"/>
    </row>
    <row r="24" spans="2:11" ht="15" customHeight="1" x14ac:dyDescent="0.25">
      <c r="B24" s="11"/>
      <c r="C24" s="4"/>
      <c r="D24" s="4"/>
      <c r="E24" s="23"/>
      <c r="F24" s="31"/>
      <c r="G24" s="28"/>
      <c r="H24" s="27"/>
      <c r="I24" s="23"/>
      <c r="J24" s="5"/>
      <c r="K24" s="12"/>
    </row>
    <row r="25" spans="2:11" ht="15" customHeight="1" x14ac:dyDescent="0.25">
      <c r="B25" s="11"/>
      <c r="C25" s="4"/>
      <c r="D25" s="4"/>
      <c r="E25" s="4"/>
      <c r="F25" s="31"/>
      <c r="G25" s="4"/>
      <c r="H25" s="4"/>
      <c r="I25" s="4"/>
      <c r="J25" s="5"/>
      <c r="K25" s="12"/>
    </row>
    <row r="26" spans="2:11" ht="7.5" customHeight="1" x14ac:dyDescent="0.25">
      <c r="B26" s="11"/>
      <c r="C26" s="4"/>
      <c r="D26" s="4"/>
      <c r="E26" s="4"/>
      <c r="F26" s="31"/>
      <c r="G26" s="4"/>
      <c r="H26" s="4"/>
      <c r="I26" s="4"/>
      <c r="J26" s="5"/>
      <c r="K26" s="12"/>
    </row>
    <row r="27" spans="2:11" ht="22.5" customHeight="1" x14ac:dyDescent="0.25">
      <c r="B27" s="11"/>
      <c r="C27" s="1" t="s">
        <v>102</v>
      </c>
      <c r="D27" s="1"/>
      <c r="E27" s="1"/>
      <c r="F27" s="32">
        <f>SUM(F16:F26)</f>
        <v>132243</v>
      </c>
      <c r="G27" s="1"/>
      <c r="H27" s="1"/>
      <c r="I27" s="1"/>
      <c r="J27" s="18"/>
      <c r="K27" s="12"/>
    </row>
    <row r="28" spans="2:11" ht="15" customHeight="1" x14ac:dyDescent="0.25">
      <c r="B28" s="11"/>
      <c r="C28" s="1"/>
      <c r="D28" s="1"/>
      <c r="E28" s="1"/>
      <c r="F28" s="1"/>
      <c r="G28" s="1"/>
      <c r="H28" s="1"/>
      <c r="I28" s="1"/>
      <c r="J28" s="18"/>
      <c r="K28" s="12"/>
    </row>
    <row r="29" spans="2:11" ht="18.75" customHeight="1" x14ac:dyDescent="0.25">
      <c r="B29" s="11"/>
      <c r="C29" s="1"/>
      <c r="D29" s="1"/>
      <c r="E29" s="1"/>
      <c r="F29" s="1"/>
      <c r="G29" s="1"/>
      <c r="H29" s="1"/>
      <c r="I29" s="1"/>
      <c r="J29" s="18"/>
      <c r="K29" s="12"/>
    </row>
    <row r="30" spans="2:11" ht="17.25" customHeight="1" x14ac:dyDescent="0.25">
      <c r="B30" s="11"/>
      <c r="C30" s="1"/>
      <c r="D30" s="1"/>
      <c r="E30" s="1"/>
      <c r="F30" s="1"/>
      <c r="G30" s="1"/>
      <c r="H30" s="1"/>
      <c r="I30" s="1"/>
      <c r="J30" s="18"/>
      <c r="K30" s="12"/>
    </row>
    <row r="31" spans="2:11" ht="15" customHeight="1" x14ac:dyDescent="0.25">
      <c r="B31" s="11"/>
      <c r="C31" s="1"/>
      <c r="D31" s="1"/>
      <c r="E31" s="1"/>
      <c r="F31" s="1"/>
      <c r="G31" s="1"/>
      <c r="H31" s="1"/>
      <c r="I31" s="1"/>
      <c r="J31" s="18"/>
      <c r="K31" s="12"/>
    </row>
    <row r="32" spans="2:11" ht="15" customHeight="1" x14ac:dyDescent="0.25">
      <c r="B32" s="11"/>
      <c r="C32" s="1"/>
      <c r="D32" s="1"/>
      <c r="E32" s="1"/>
      <c r="F32" s="1"/>
      <c r="G32" s="1"/>
      <c r="H32" s="1"/>
      <c r="I32" s="1"/>
      <c r="J32" s="18"/>
      <c r="K32" s="12"/>
    </row>
    <row r="33" spans="2:11" ht="15" customHeight="1" x14ac:dyDescent="0.25">
      <c r="B33" s="11"/>
      <c r="C33" s="1"/>
      <c r="D33" s="1"/>
      <c r="E33" s="86"/>
      <c r="F33" s="1"/>
      <c r="G33" s="1"/>
      <c r="H33" s="1"/>
      <c r="I33" s="1"/>
      <c r="J33" s="18"/>
      <c r="K33" s="12"/>
    </row>
    <row r="34" spans="2:11" ht="15" customHeight="1" x14ac:dyDescent="0.25">
      <c r="B34" s="11"/>
      <c r="C34" s="296" t="s">
        <v>130</v>
      </c>
      <c r="D34" s="292"/>
      <c r="E34" s="292"/>
      <c r="F34" s="292"/>
      <c r="G34" s="292"/>
      <c r="H34" s="292"/>
      <c r="I34" s="292"/>
      <c r="J34" s="292"/>
      <c r="K34" s="12"/>
    </row>
    <row r="35" spans="2:11" ht="12.75" customHeight="1" x14ac:dyDescent="0.25">
      <c r="B35" s="11"/>
      <c r="C35" s="292"/>
      <c r="D35" s="292"/>
      <c r="E35" s="292"/>
      <c r="F35" s="292"/>
      <c r="G35" s="292"/>
      <c r="H35" s="292"/>
      <c r="I35" s="292"/>
      <c r="J35" s="292"/>
      <c r="K35" s="12"/>
    </row>
    <row r="36" spans="2:11" ht="12.75" customHeight="1" x14ac:dyDescent="0.25">
      <c r="B36" s="11"/>
      <c r="C36" s="292"/>
      <c r="D36" s="292"/>
      <c r="E36" s="292"/>
      <c r="F36" s="292"/>
      <c r="G36" s="292"/>
      <c r="H36" s="292"/>
      <c r="I36" s="292"/>
      <c r="J36" s="292"/>
      <c r="K36" s="12"/>
    </row>
    <row r="37" spans="2:11" ht="15" customHeight="1" x14ac:dyDescent="0.25">
      <c r="B37" s="11"/>
      <c r="C37" s="1"/>
      <c r="D37" s="1"/>
      <c r="E37" s="1"/>
      <c r="F37" s="1"/>
      <c r="G37" s="1"/>
      <c r="H37" s="1"/>
      <c r="I37" s="1"/>
      <c r="J37" s="18"/>
      <c r="K37" s="12"/>
    </row>
    <row r="38" spans="2:11" ht="15" customHeight="1" x14ac:dyDescent="0.25">
      <c r="B38" s="11"/>
      <c r="C38" s="297"/>
      <c r="D38" s="298"/>
      <c r="E38" s="298"/>
      <c r="F38" s="298"/>
      <c r="G38" s="298"/>
      <c r="H38" s="298"/>
      <c r="I38" s="298"/>
      <c r="J38" s="298"/>
      <c r="K38" s="12"/>
    </row>
    <row r="39" spans="2:11" ht="15" customHeight="1" x14ac:dyDescent="0.25">
      <c r="B39" s="11"/>
      <c r="C39" s="298"/>
      <c r="D39" s="298"/>
      <c r="E39" s="298"/>
      <c r="F39" s="298"/>
      <c r="G39" s="298"/>
      <c r="H39" s="298"/>
      <c r="I39" s="298"/>
      <c r="J39" s="298"/>
      <c r="K39" s="12"/>
    </row>
    <row r="40" spans="2:11" ht="15" customHeight="1" x14ac:dyDescent="0.25">
      <c r="B40" s="11"/>
      <c r="C40" s="298"/>
      <c r="D40" s="298"/>
      <c r="E40" s="298"/>
      <c r="F40" s="298"/>
      <c r="G40" s="298"/>
      <c r="H40" s="298"/>
      <c r="I40" s="298"/>
      <c r="J40" s="298"/>
      <c r="K40" s="12"/>
    </row>
    <row r="41" spans="2:11" ht="15" customHeight="1" x14ac:dyDescent="0.25">
      <c r="B41" s="11"/>
      <c r="C41" s="298"/>
      <c r="D41" s="298"/>
      <c r="E41" s="298"/>
      <c r="F41" s="298"/>
      <c r="G41" s="298"/>
      <c r="H41" s="298"/>
      <c r="I41" s="298"/>
      <c r="J41" s="298"/>
      <c r="K41" s="12"/>
    </row>
    <row r="42" spans="2:11" ht="15" customHeight="1" x14ac:dyDescent="0.25">
      <c r="B42" s="11"/>
      <c r="C42" s="288"/>
      <c r="D42" s="289"/>
      <c r="E42" s="289"/>
      <c r="F42" s="289"/>
      <c r="G42" s="289"/>
      <c r="H42" s="289"/>
      <c r="I42" s="289"/>
      <c r="J42" s="289"/>
      <c r="K42" s="12"/>
    </row>
    <row r="43" spans="2:11" ht="15" customHeight="1" x14ac:dyDescent="0.25">
      <c r="B43" s="11"/>
      <c r="C43" s="289"/>
      <c r="D43" s="289"/>
      <c r="E43" s="289"/>
      <c r="F43" s="289"/>
      <c r="G43" s="289"/>
      <c r="H43" s="289"/>
      <c r="I43" s="289"/>
      <c r="J43" s="289"/>
      <c r="K43" s="12"/>
    </row>
    <row r="44" spans="2:11" ht="15" customHeight="1" x14ac:dyDescent="0.25">
      <c r="B44" s="11"/>
      <c r="C44" s="4"/>
      <c r="D44" s="4"/>
      <c r="E44" s="4"/>
      <c r="F44" s="4"/>
      <c r="G44" s="4"/>
      <c r="H44" s="4"/>
      <c r="I44" s="4"/>
      <c r="J44" s="5"/>
      <c r="K44" s="12"/>
    </row>
    <row r="45" spans="2:11" ht="15" customHeight="1" x14ac:dyDescent="0.25">
      <c r="B45" s="11"/>
      <c r="C45" s="4"/>
      <c r="D45" s="4"/>
      <c r="E45" s="4"/>
      <c r="F45" s="4"/>
      <c r="G45" s="4"/>
      <c r="H45" s="4"/>
      <c r="I45" s="4"/>
      <c r="J45" s="5"/>
      <c r="K45" s="12"/>
    </row>
    <row r="46" spans="2:11" ht="15" customHeight="1" x14ac:dyDescent="0.25">
      <c r="B46" s="11"/>
      <c r="C46" s="4"/>
      <c r="D46" s="4"/>
      <c r="E46" s="4"/>
      <c r="F46" s="4"/>
      <c r="G46" s="4"/>
      <c r="H46" s="4"/>
      <c r="I46" s="4"/>
      <c r="J46" s="5"/>
      <c r="K46" s="12"/>
    </row>
    <row r="47" spans="2:11" ht="15" customHeight="1" x14ac:dyDescent="0.25">
      <c r="B47" s="11"/>
      <c r="C47" s="4"/>
      <c r="D47" s="4"/>
      <c r="E47" s="4"/>
      <c r="F47" s="4"/>
      <c r="G47" s="4"/>
      <c r="H47" s="4"/>
      <c r="I47" s="4"/>
      <c r="J47" s="5"/>
      <c r="K47" s="12"/>
    </row>
    <row r="48" spans="2:11" ht="15" customHeight="1" x14ac:dyDescent="0.25">
      <c r="B48" s="11"/>
      <c r="C48" s="4"/>
      <c r="D48" s="4"/>
      <c r="E48" s="4"/>
      <c r="F48" s="4"/>
      <c r="G48" s="4"/>
      <c r="H48" s="4"/>
      <c r="I48" s="4"/>
      <c r="J48" s="5"/>
      <c r="K48" s="12"/>
    </row>
    <row r="49" spans="2:11" ht="15" customHeight="1" x14ac:dyDescent="0.25">
      <c r="B49" s="11"/>
      <c r="C49" s="4"/>
      <c r="D49" s="4"/>
      <c r="E49" s="4"/>
      <c r="F49" s="4"/>
      <c r="G49" s="4"/>
      <c r="H49" s="4"/>
      <c r="I49" s="4"/>
      <c r="J49" s="5"/>
      <c r="K49" s="12"/>
    </row>
    <row r="50" spans="2:11" ht="15" customHeight="1" x14ac:dyDescent="0.25">
      <c r="B50" s="11"/>
      <c r="C50" s="4"/>
      <c r="D50" s="4"/>
      <c r="E50" s="4"/>
      <c r="F50" s="4"/>
      <c r="G50" s="4"/>
      <c r="H50" s="4"/>
      <c r="I50" s="4"/>
      <c r="J50" s="5"/>
      <c r="K50" s="12"/>
    </row>
    <row r="51" spans="2:11" ht="15" customHeight="1" x14ac:dyDescent="0.25">
      <c r="B51" s="11"/>
      <c r="C51" s="4"/>
      <c r="D51" s="4"/>
      <c r="E51" s="4"/>
      <c r="F51" s="4"/>
      <c r="G51" s="4"/>
      <c r="H51" s="4"/>
      <c r="I51" s="4"/>
      <c r="J51" s="5"/>
      <c r="K51" s="12"/>
    </row>
    <row r="52" spans="2:11" ht="9.75" customHeight="1" thickBot="1" x14ac:dyDescent="0.3">
      <c r="B52" s="14"/>
      <c r="C52" s="15"/>
      <c r="D52" s="15"/>
      <c r="E52" s="15"/>
      <c r="F52" s="15"/>
      <c r="G52" s="15"/>
      <c r="H52" s="15"/>
      <c r="I52" s="15"/>
      <c r="J52" s="16"/>
      <c r="K52" s="17"/>
    </row>
  </sheetData>
  <mergeCells count="8">
    <mergeCell ref="C42:J43"/>
    <mergeCell ref="C9:J9"/>
    <mergeCell ref="C8:J8"/>
    <mergeCell ref="C7:J7"/>
    <mergeCell ref="G12:H12"/>
    <mergeCell ref="G13:H13"/>
    <mergeCell ref="C34:J36"/>
    <mergeCell ref="C38:J41"/>
  </mergeCells>
  <phoneticPr fontId="2" type="noConversion"/>
  <pageMargins left="0.75" right="0.75" top="1" bottom="1" header="0.5" footer="0.5"/>
  <pageSetup scale="69" orientation="portrait" r:id="rId1"/>
  <headerFooter alignWithMargins="0">
    <oddFooter>&amp;L&amp;1#&amp;"Calibri"&amp;14&amp;K000000Confidential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E08D0A401274E8CF9B547F14148CC" ma:contentTypeVersion="22" ma:contentTypeDescription="Create a new document." ma:contentTypeScope="" ma:versionID="2ad958be6e50586737a9c30216c95ef5">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7f19df7c1a376f0766a0198012292ad"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LGE/KU"/>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Timeline"/>
          <xsd:enumeration value="DSM Analysis"/>
          <xsd:enumeration value="Supply Side Analysis"/>
          <xsd:enumeration value="RTO Analysis"/>
          <xsd:enumeration value="Application"/>
          <xsd:enumeration value="Direct Testimony"/>
          <xsd:enumeration value="Rebuttal Testimony"/>
          <xsd:enumeration value="1st Data Request"/>
          <xsd:enumeration value="2nd Data Request"/>
          <xsd:enumeration value="3rd Data Request"/>
          <xsd:enumeration value="4th Data Request"/>
          <xsd:enumeration value="Post-Hearing Data Request"/>
          <xsd:enumeration value="Intervenor Testimony"/>
          <xsd:enumeration value="Intervenor Data Requests"/>
          <xsd:enumeration value="Post-Hearing Briefs"/>
          <xsd:enumeration value="Witness Prep"/>
          <xsd:enumeration value="eFiled/Filed Documents"/>
        </xsd:restriction>
      </xsd:simpleType>
    </xsd:element>
    <xsd:element name="Witness_x0020_Testimony" ma:index="5" nillable="true" ma:displayName="Witness" ma:format="Dropdown" ma:internalName="Witness_x0020_Testimony">
      <xsd:simpleType>
        <xsd:restriction base="dms:Choice">
          <xsd:enumeration value="Bellar, Lonnie"/>
          <xsd:enumeration value="Bevington, John"/>
          <xsd:enumeration value="Conroy, Robert"/>
          <xsd:enumeration value="Crockett, John"/>
          <xsd:enumeration value="Garrett, Chris"/>
          <xsd:enumeration value="Imber, Philip"/>
          <xsd:enumeration value="Isaacson, Lana"/>
          <xsd:enumeration value="Jones, Tim"/>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Public Service Commission"/>
          <xsd:enumeration value="Attorney General"/>
          <xsd:enumeration value="Ky. Industrial Utility Cust."/>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Isaacson, Lana</Witness_x0020_Testimony>
    <Year xmlns="65bfb563-8fe2-4d34-a09f-38a217d8feea">2022</Year>
    <Review_x0020_Case_x0020_Doc_x0020_Types xmlns="65bfb563-8fe2-4d34-a09f-38a217d8feea">Direct Testimony</Review_x0020_Case_x0020_Doc_x0020_Types>
    <Case_x0020__x0023_ xmlns="f789fa03-9022-4931-acb2-79f11ac92edf" xsi:nil="true"/>
    <Data_x0020_Request_x0020_Party xmlns="f789fa03-9022-4931-acb2-79f11ac92edf" xsi:nil="true"/>
    <Status_x0020__x0028_Internal_x0020_Use_x0020_Only_x0029_ xmlns="2ad705b9-adad-42ba-803b-2580de5ca47a"/>
    <Company xmlns="65bfb563-8fe2-4d34-a09f-38a217d8feea">
      <Value>LGE/KU</Value>
    </Company>
  </documentManagement>
</p:properties>
</file>

<file path=customXml/itemProps1.xml><?xml version="1.0" encoding="utf-8"?>
<ds:datastoreItem xmlns:ds="http://schemas.openxmlformats.org/officeDocument/2006/customXml" ds:itemID="{5A72B75D-A4B8-4189-A56A-E408245B193D}"/>
</file>

<file path=customXml/itemProps2.xml><?xml version="1.0" encoding="utf-8"?>
<ds:datastoreItem xmlns:ds="http://schemas.openxmlformats.org/officeDocument/2006/customXml" ds:itemID="{C3567B0D-C8DB-4212-A916-1A439B5A6162}"/>
</file>

<file path=customXml/itemProps3.xml><?xml version="1.0" encoding="utf-8"?>
<ds:datastoreItem xmlns:ds="http://schemas.openxmlformats.org/officeDocument/2006/customXml" ds:itemID="{06AAE5C2-B7D5-4398-B395-396B766C8B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 2024 DSM Calcs </dc:title>
  <dc:creator>E026212</dc:creator>
  <cp:lastModifiedBy>Hayden, John</cp:lastModifiedBy>
  <cp:lastPrinted>2020-11-12T18:43:14Z</cp:lastPrinted>
  <dcterms:created xsi:type="dcterms:W3CDTF">2009-01-28T19:21:21Z</dcterms:created>
  <dcterms:modified xsi:type="dcterms:W3CDTF">2022-11-21T13:55:59Z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2022-11-21T13:55:58Z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04707926-0458-4040-8670-c9d12a6d943f</vt:lpwstr>
  </property>
  <property fmtid="{D5CDD505-2E9C-101B-9397-08002B2CF9AE}" pid="8" name="MSIP_Label_e965de27-20ef-4eb5-94ff-abaf6a06cb9e_ContentBits">
    <vt:lpwstr>2</vt:lpwstr>
  </property>
  <property fmtid="{D5CDD505-2E9C-101B-9397-08002B2CF9AE}" pid="9" name="ContentTypeId">
    <vt:lpwstr>0x010100AB9E08D0A401274E8CF9B547F14148CC</vt:lpwstr>
  </property>
</Properties>
</file>