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eku-my.sharepoint.com/personal/chuck_schram_lge-ku_com/Documents/Documents/"/>
    </mc:Choice>
  </mc:AlternateContent>
  <xr:revisionPtr revIDLastSave="39" documentId="8_{212E8058-2C36-44E3-BCCA-FE1BAA978048}" xr6:coauthVersionLast="47" xr6:coauthVersionMax="47" xr10:uidLastSave="{DD0F350D-EF8E-4939-B169-F5FED9703181}"/>
  <bookViews>
    <workbookView xWindow="-38520" yWindow="-465" windowWidth="38640" windowHeight="23640" xr2:uid="{46FCE7B5-D908-4558-AEF2-54639BDA8480}"/>
  </bookViews>
  <sheets>
    <sheet name="Cold Weather Event Days" sheetId="4" r:id="rId1"/>
    <sheet name="Sheet1" sheetId="1" r:id="rId2"/>
    <sheet name="Sheet2" sheetId="2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4" i="4" l="1"/>
  <c r="P143" i="4"/>
  <c r="P139" i="4"/>
  <c r="O139" i="4"/>
  <c r="P107" i="4"/>
  <c r="P106" i="4"/>
  <c r="P79" i="4"/>
  <c r="P78" i="4"/>
  <c r="O75" i="4"/>
  <c r="P47" i="4"/>
  <c r="P46" i="4"/>
  <c r="O43" i="4"/>
  <c r="P27" i="4"/>
  <c r="P26" i="4"/>
  <c r="O23" i="4"/>
</calcChain>
</file>

<file path=xl/sharedStrings.xml><?xml version="1.0" encoding="utf-8"?>
<sst xmlns="http://schemas.openxmlformats.org/spreadsheetml/2006/main" count="464" uniqueCount="182">
  <si>
    <t>- FDG - GADS EVENT INFO</t>
  </si>
  <si>
    <t>UnitName</t>
  </si>
  <si>
    <t>EventType</t>
  </si>
  <si>
    <t>EventNo</t>
  </si>
  <si>
    <t>CauseCode</t>
  </si>
  <si>
    <t>Original Start*</t>
  </si>
  <si>
    <t>Original End*</t>
  </si>
  <si>
    <t>EventStart</t>
  </si>
  <si>
    <t>EventEnd</t>
  </si>
  <si>
    <t>Duration_Hrs</t>
  </si>
  <si>
    <t>Equiv. Dur Hrs</t>
  </si>
  <si>
    <t>MWH Lost</t>
  </si>
  <si>
    <t>GAC</t>
  </si>
  <si>
    <t>GMC</t>
  </si>
  <si>
    <t>NMC</t>
  </si>
  <si>
    <t>Cause</t>
  </si>
  <si>
    <t>eventDescription</t>
  </si>
  <si>
    <t>BR11</t>
  </si>
  <si>
    <t>U1</t>
  </si>
  <si>
    <t>Low pressure compressor bleed valves</t>
  </si>
  <si>
    <t>F550Loose limit switch on blow off valve caused unit to trip.</t>
  </si>
  <si>
    <t>BR5</t>
  </si>
  <si>
    <t>Water injection system</t>
  </si>
  <si>
    <t>F480Instrument measuring DP across water injection control started to freeze. Operato</t>
  </si>
  <si>
    <t>CR11</t>
  </si>
  <si>
    <t>Starting system (including motor)</t>
  </si>
  <si>
    <t xml:space="preserve">F030Broken terminal on battery cable causing Cane Run 11 starting diesel to be unable </t>
  </si>
  <si>
    <t>GH2</t>
  </si>
  <si>
    <t>D1</t>
  </si>
  <si>
    <t>Other stack/exhaust emissions - fossil (use codes 9200 to 9290 if fuel quality causes pollution control equipment problems that result in excess stack emissions)</t>
  </si>
  <si>
    <t>Load Reduction #1Lost SO3 mitigation system. Air pressure / injection causing H2S</t>
  </si>
  <si>
    <t>HA1</t>
  </si>
  <si>
    <t>SF</t>
  </si>
  <si>
    <t>Cooling and seal air system</t>
  </si>
  <si>
    <t>F540Busted glycol line on radiator. Failed to ignite on start up.</t>
  </si>
  <si>
    <t>MC2</t>
  </si>
  <si>
    <t>Boiler water condition (not feedwater water quality)</t>
  </si>
  <si>
    <t>F170High Silica</t>
  </si>
  <si>
    <t>MC3</t>
  </si>
  <si>
    <t>Burners</t>
  </si>
  <si>
    <t>F7803A Mill - Burners High Temperature</t>
  </si>
  <si>
    <t>MC4</t>
  </si>
  <si>
    <t>Light off (igniter) systems (including fuel supply)</t>
  </si>
  <si>
    <t>F4004C Mill - Gas Igniter Issue</t>
  </si>
  <si>
    <t>F4004B &amp; 4C Mills - Gas Igniter Issues</t>
  </si>
  <si>
    <t>F7204C Mill - Gas Vent Valve Stuck Open</t>
  </si>
  <si>
    <t>TC5</t>
  </si>
  <si>
    <t>Gas Turbine Control System - hardware problems (including card failure)</t>
  </si>
  <si>
    <t>F520Unit tripped on high exhaust temperature differential from a failed control system</t>
  </si>
  <si>
    <t>TC6</t>
  </si>
  <si>
    <t>Other combustor problems</t>
  </si>
  <si>
    <t>F460Unit tripped due to a lean blowout.</t>
  </si>
  <si>
    <t>Fuel piping and valves</t>
  </si>
  <si>
    <t xml:space="preserve">F480Unit tripped due to a fuel gas valve (worker valve) not controlling properly. </t>
  </si>
  <si>
    <t>TC8</t>
  </si>
  <si>
    <t>F330Startup failure due to issue with 89SS.</t>
  </si>
  <si>
    <t>TC9</t>
  </si>
  <si>
    <t>F340Forced outage due to issue with 89SS.</t>
  </si>
  <si>
    <t>1/6/2014 MWH Lost</t>
  </si>
  <si>
    <t>2014 Daily Average MWH Lost</t>
  </si>
  <si>
    <t>Cold weather</t>
  </si>
  <si>
    <t>% of Forced Outages</t>
  </si>
  <si>
    <t>Coal</t>
  </si>
  <si>
    <t>Gas</t>
  </si>
  <si>
    <t>BR9</t>
  </si>
  <si>
    <t>Battery and charger system</t>
  </si>
  <si>
    <t>F410Both battery chargers indicated failure. Failure was caused by low output current</t>
  </si>
  <si>
    <t>GH3</t>
  </si>
  <si>
    <t>Induced draft fans</t>
  </si>
  <si>
    <t xml:space="preserve">F850Outage #13-2 ID fan tripped on high vibration on OB fan bearing. This caused </t>
  </si>
  <si>
    <t>GH4</t>
  </si>
  <si>
    <t>Pulverizer feeders</t>
  </si>
  <si>
    <t>Load Reduction #14-4 Feeder tripped.</t>
  </si>
  <si>
    <t>GR3</t>
  </si>
  <si>
    <t>FW004-4 Feeder plugged with coal and ice.</t>
  </si>
  <si>
    <t>MC1</t>
  </si>
  <si>
    <t>Reagent feed piping</t>
  </si>
  <si>
    <t>F540FGD Reactant Feed Line - Leak</t>
  </si>
  <si>
    <t>FW001D Coal Feeder - Plugged, Frozen/Wet Coal</t>
  </si>
  <si>
    <t>FW002A Coal Feeder - Plugged, Frozen/Wet Coal</t>
  </si>
  <si>
    <t>TC1</t>
  </si>
  <si>
    <t>Pulverizer fires</t>
  </si>
  <si>
    <t>F780Derate required due to A &amp; B coal mill fires.</t>
  </si>
  <si>
    <t>F520Forced outage due to compressor inlet thermocouple disagreement from a failed cont</t>
  </si>
  <si>
    <t>High pressure compressor bleed valves</t>
  </si>
  <si>
    <t>F480Forced outage due to compressor bleed valve frozen closed.</t>
  </si>
  <si>
    <t>1/7/2014 MWH Lost</t>
  </si>
  <si>
    <t>BR10</t>
  </si>
  <si>
    <t>Other low pressure problems</t>
  </si>
  <si>
    <t>F600Blade desing issues has unit limited to 120MWs.</t>
  </si>
  <si>
    <t>F600Blade design issues has unit limited to 120MWs.</t>
  </si>
  <si>
    <t xml:space="preserve">F600Blade design issues has unit limited to 120MWs. </t>
  </si>
  <si>
    <t>BR8</t>
  </si>
  <si>
    <t>Turning gear and motor</t>
  </si>
  <si>
    <t>F700Turning gear motor failure.</t>
  </si>
  <si>
    <t>PR11</t>
  </si>
  <si>
    <t>Other fuel quality problems (OMC)</t>
  </si>
  <si>
    <t>F660Gas pressure problems.</t>
  </si>
  <si>
    <t>PR12</t>
  </si>
  <si>
    <t>PR13</t>
  </si>
  <si>
    <t>Air heater fouling (regenerative)</t>
  </si>
  <si>
    <t>FF00Differential pressure across the AH increased and required a derate in order to ke</t>
  </si>
  <si>
    <t>Pulverizer mills</t>
  </si>
  <si>
    <t>FR00Unit derated due to 1D coal mill fire. D mill taken offline and out of service fo</t>
  </si>
  <si>
    <t>TC2</t>
  </si>
  <si>
    <t>Other turbine valves (including LP steam admission valves)</t>
  </si>
  <si>
    <t xml:space="preserve">F540Unit was derated 20MW due to HP turbine bypass valve leak through. This required </t>
  </si>
  <si>
    <t xml:space="preserve">F820Unit tripped on lean blow out due to NOx adjustment set too low to maintain flame </t>
  </si>
  <si>
    <t>F340Loose wire problem on 89SS switch caused a not ready to start condition.</t>
  </si>
  <si>
    <t>F820Unit tripped on lean blow out, extreme cold conditions caused autotune to lean com</t>
  </si>
  <si>
    <t>Gas fuel system including controls and instrumentation</t>
  </si>
  <si>
    <t>F820The autotune program was turned off, and this causes the machine to be susceptible</t>
  </si>
  <si>
    <t>F340This was not an excitation issue. The LCI was not reset after the previous start a</t>
  </si>
  <si>
    <t>F820Autotune NOx setting too low to sustain flame in extreme low temperature. Lean blo</t>
  </si>
  <si>
    <t>Other exhaust problems (including high exhaust system temperature not attributable to a specific problem)</t>
  </si>
  <si>
    <t>F750High exhaust thermocouple spreads and high dynamics cause a unit run back on load,</t>
  </si>
  <si>
    <t>F820Lean blow out event. Thermocouple spread is the first sign of a combustion can blo</t>
  </si>
  <si>
    <t>FE00Load limit due to NOx readings going above our 12 PPM limit.</t>
  </si>
  <si>
    <t>F820Autotune NOx setting too low to sustain flame in extreme cold temperatures. Lean b</t>
  </si>
  <si>
    <t>Z1</t>
  </si>
  <si>
    <t>High engine exhaust temperature</t>
  </si>
  <si>
    <t>F750Exhaust over temperature issues. Unit derated 4 MW.</t>
  </si>
  <si>
    <t>2/19/2015 MWH Lost</t>
  </si>
  <si>
    <t>2015 Daily Average MWH Lost</t>
  </si>
  <si>
    <t>BR3</t>
  </si>
  <si>
    <t>Bunker fires</t>
  </si>
  <si>
    <t xml:space="preserve">FR00Unit 3 coal bunker fires in 3-4 and partially in 3-5 bunker </t>
  </si>
  <si>
    <t>Wet coal (OMC)</t>
  </si>
  <si>
    <t>FW00Wet Coal</t>
  </si>
  <si>
    <t>Other inlet air problems</t>
  </si>
  <si>
    <t xml:space="preserve">F480Screens on inlet of air filter house started to freeze causing implosion doors to </t>
  </si>
  <si>
    <t>Switchyard circuit breakers - external (OMC)</t>
  </si>
  <si>
    <t>F660Hydraulic pump in substation breaker quit working.</t>
  </si>
  <si>
    <t>PD</t>
  </si>
  <si>
    <t>Pulverizer pyrite removal system</t>
  </si>
  <si>
    <t>F5304-3 Pulv out of service to inspect pyrite flop gate. Suspect that flop gate is st</t>
  </si>
  <si>
    <t>F820This trip is similar to event #17, fuel gas heater not working causing low inlet f</t>
  </si>
  <si>
    <t>2/20/2015 MWH Lost</t>
  </si>
  <si>
    <t>F060Exhaust diffuser sections have separated. Bolts need to be replaced and exhaust d</t>
  </si>
  <si>
    <t>F480Frozen fuel valves due to valves heaters to the 11N2 units kept going out.</t>
  </si>
  <si>
    <t>Flame scanners</t>
  </si>
  <si>
    <t>F820Flame trip</t>
  </si>
  <si>
    <t>FS00Mills on high tonage.</t>
  </si>
  <si>
    <t>"Baghouse systems, general"</t>
  </si>
  <si>
    <t>FS00Baghouse plugging up due to boiler slagging.</t>
  </si>
  <si>
    <t>Ash disposal problem</t>
  </si>
  <si>
    <t>FS00Baghouse issues</t>
  </si>
  <si>
    <t>F480Fuel valves froze after valve heaters to 11N2 units were blown out.</t>
  </si>
  <si>
    <t>Lube oil valves/piping</t>
  </si>
  <si>
    <t>F570Pressure switch on U5 lube oil pump failed.</t>
  </si>
  <si>
    <t>F480Fuel valves froze because valves heaters to the 11N2 units kept going out.</t>
  </si>
  <si>
    <t>Lube oil pumps</t>
  </si>
  <si>
    <t>F570Malfunctioning lube oil pump</t>
  </si>
  <si>
    <t>DCS - logic problems</t>
  </si>
  <si>
    <t>F610Generation limited due to high input temp alarm that had been removed but not remo</t>
  </si>
  <si>
    <t>CR7</t>
  </si>
  <si>
    <t>"Lack of fuel (water from rivers or lakes, coal mines, gas lines, etc) where the operator is not in control of contracts, supply lines, or delivery of fuels"</t>
  </si>
  <si>
    <t>FX00Block derate due to low fuel gas pipeline pressure</t>
  </si>
  <si>
    <t>Power Station switchyard (non generating unit equipment)</t>
  </si>
  <si>
    <t>F820Substation breaker will not remain closed.</t>
  </si>
  <si>
    <t>HA2</t>
  </si>
  <si>
    <t>Bunker flow problems</t>
  </si>
  <si>
    <t>F480Coal Silo Tripper Issues - Cold Weather</t>
  </si>
  <si>
    <t>Closed cooling water valves</t>
  </si>
  <si>
    <t>F820Gen cold gas temp got too low.</t>
  </si>
  <si>
    <t>Bottom ash rotary (drag chain type) conveyor and motor</t>
  </si>
  <si>
    <t>F340The unit was placed on a forced outage due to issues with the primary submerged ch</t>
  </si>
  <si>
    <t>TC10</t>
  </si>
  <si>
    <t xml:space="preserve">FX00Low fuel gas supply pressure from transport company to the plant. </t>
  </si>
  <si>
    <t>Deaerator (including level control)</t>
  </si>
  <si>
    <t>F780In order to slow demand to the water coil air heaters from the deaerator, the unit</t>
  </si>
  <si>
    <t>Feedwater instrumentation (not local controls)</t>
  </si>
  <si>
    <t>F480The unit was placed on derate due to frozen transmitter that caused the loss of th</t>
  </si>
  <si>
    <t>F480The unit was placed on a variable derate due to various cold weather issues encoun</t>
  </si>
  <si>
    <t>F820Lean Blow Out (LBO) trip.</t>
  </si>
  <si>
    <t>TC7</t>
  </si>
  <si>
    <t>12/23/2022 MWH Lost</t>
  </si>
  <si>
    <t>2022 Daily Average MWH Lost</t>
  </si>
  <si>
    <t>Gas Press</t>
  </si>
  <si>
    <t>Including Gas press</t>
  </si>
  <si>
    <t>Excluding Gas press</t>
  </si>
  <si>
    <t>All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</si>
</sst>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Alignment="1">
      <alignment horizontal="center"/>
    </xf>
    <xf numFmtId="43" fontId="3" fillId="0" borderId="0" xfId="1" applyFont="1" applyFill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3" fontId="5" fillId="0" borderId="0" xfId="3" applyNumberFormat="1" applyFont="1" applyFill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/>
    <xf numFmtId="14" fontId="2" fillId="2" borderId="0" xfId="0" applyNumberFormat="1" applyFont="1" applyFill="1" applyAlignment="1">
      <alignment horizontal="center"/>
    </xf>
    <xf numFmtId="43" fontId="2" fillId="0" borderId="0" xfId="0" applyNumberFormat="1" applyFont="1"/>
    <xf numFmtId="22" fontId="0" fillId="0" borderId="0" xfId="0" applyNumberFormat="1"/>
    <xf numFmtId="2" fontId="0" fillId="0" borderId="0" xfId="0" applyNumberFormat="1"/>
    <xf numFmtId="43" fontId="0" fillId="0" borderId="0" xfId="0" applyNumberFormat="1"/>
    <xf numFmtId="2" fontId="0" fillId="3" borderId="0" xfId="0" applyNumberFormat="1" applyFill="1"/>
    <xf numFmtId="22" fontId="0" fillId="2" borderId="0" xfId="0" applyNumberFormat="1" applyFill="1"/>
    <xf numFmtId="22" fontId="0" fillId="2" borderId="0" xfId="0" applyNumberFormat="1" applyFill="1" applyAlignment="1">
      <alignment horizontal="center"/>
    </xf>
    <xf numFmtId="2" fontId="0" fillId="0" borderId="2" xfId="0" applyNumberFormat="1" applyBorder="1"/>
    <xf numFmtId="0" fontId="0" fillId="0" borderId="3" xfId="0" applyBorder="1"/>
    <xf numFmtId="0" fontId="0" fillId="2" borderId="3" xfId="0" applyFill="1" applyBorder="1" applyAlignment="1">
      <alignment horizontal="center"/>
    </xf>
    <xf numFmtId="22" fontId="0" fillId="0" borderId="3" xfId="0" applyNumberFormat="1" applyBorder="1"/>
    <xf numFmtId="43" fontId="0" fillId="0" borderId="3" xfId="0" applyNumberFormat="1" applyBorder="1"/>
    <xf numFmtId="0" fontId="0" fillId="3" borderId="3" xfId="0" applyFill="1" applyBorder="1"/>
    <xf numFmtId="9" fontId="0" fillId="3" borderId="0" xfId="2" applyFont="1" applyFill="1"/>
    <xf numFmtId="9" fontId="0" fillId="0" borderId="0" xfId="2" applyFont="1" applyFill="1"/>
    <xf numFmtId="9" fontId="0" fillId="0" borderId="0" xfId="2" applyFont="1"/>
    <xf numFmtId="1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3" fontId="7" fillId="0" borderId="0" xfId="3" applyNumberFormat="1" applyFont="1" applyFill="1"/>
    <xf numFmtId="3" fontId="7" fillId="3" borderId="0" xfId="3" applyNumberFormat="1" applyFont="1" applyFill="1"/>
    <xf numFmtId="3" fontId="7" fillId="3" borderId="2" xfId="3" applyNumberFormat="1" applyFont="1" applyFill="1" applyBorder="1"/>
    <xf numFmtId="14" fontId="0" fillId="2" borderId="0" xfId="0" applyNumberFormat="1" applyFill="1"/>
    <xf numFmtId="9" fontId="0" fillId="3" borderId="0" xfId="0" applyNumberFormat="1" applyFill="1"/>
    <xf numFmtId="9" fontId="0" fillId="0" borderId="0" xfId="0" applyNumberFormat="1"/>
    <xf numFmtId="2" fontId="2" fillId="0" borderId="0" xfId="0" applyNumberFormat="1" applyFont="1" applyAlignment="1">
      <alignment horizontal="center"/>
    </xf>
    <xf numFmtId="0" fontId="0" fillId="4" borderId="0" xfId="0" applyFill="1"/>
    <xf numFmtId="22" fontId="0" fillId="4" borderId="0" xfId="0" applyNumberFormat="1" applyFill="1"/>
    <xf numFmtId="2" fontId="0" fillId="4" borderId="0" xfId="0" applyNumberFormat="1" applyFill="1"/>
    <xf numFmtId="43" fontId="0" fillId="4" borderId="0" xfId="0" applyNumberFormat="1" applyFill="1"/>
    <xf numFmtId="2" fontId="6" fillId="0" borderId="0" xfId="0" applyNumberFormat="1" applyFont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5" borderId="0" xfId="0" applyNumberFormat="1" applyFill="1"/>
    <xf numFmtId="2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43" fontId="0" fillId="5" borderId="0" xfId="1" applyFont="1" applyFill="1" applyBorder="1" applyAlignment="1">
      <alignment horizontal="center" vertical="center"/>
    </xf>
    <xf numFmtId="43" fontId="1" fillId="5" borderId="0" xfId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43" fontId="0" fillId="5" borderId="0" xfId="1" applyFont="1" applyFill="1" applyAlignment="1">
      <alignment horizontal="center"/>
    </xf>
    <xf numFmtId="0" fontId="0" fillId="6" borderId="0" xfId="0" applyFill="1"/>
    <xf numFmtId="22" fontId="0" fillId="6" borderId="0" xfId="0" applyNumberFormat="1" applyFill="1"/>
    <xf numFmtId="2" fontId="0" fillId="6" borderId="0" xfId="0" applyNumberFormat="1" applyFill="1"/>
    <xf numFmtId="43" fontId="0" fillId="6" borderId="0" xfId="0" applyNumberFormat="1" applyFill="1"/>
    <xf numFmtId="14" fontId="0" fillId="6" borderId="0" xfId="0" applyNumberFormat="1" applyFill="1"/>
    <xf numFmtId="4" fontId="0" fillId="6" borderId="0" xfId="0" applyNumberFormat="1" applyFill="1"/>
    <xf numFmtId="22" fontId="0" fillId="0" borderId="0" xfId="0" applyNumberFormat="1" applyFill="1"/>
    <xf numFmtId="14" fontId="0" fillId="0" borderId="0" xfId="0" applyNumberFormat="1" applyFill="1"/>
    <xf numFmtId="43" fontId="0" fillId="0" borderId="0" xfId="0" applyNumberFormat="1" applyFill="1"/>
    <xf numFmtId="0" fontId="0" fillId="0" borderId="0" xfId="0" applyFill="1"/>
  </cellXfs>
  <cellStyles count="4">
    <cellStyle name="Comma" xfId="1" builtinId="3"/>
    <cellStyle name="Comma 2" xfId="3" xr:uid="{5358B304-AD17-436E-A3B0-C90503E47DE7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0C21-4278-4133-A512-F0D09AAB5015}">
  <dimension ref="B1:R149"/>
  <sheetViews>
    <sheetView tabSelected="1" workbookViewId="0">
      <selection activeCell="K139" sqref="K139"/>
    </sheetView>
  </sheetViews>
  <sheetFormatPr defaultRowHeight="14.5" x14ac:dyDescent="0.35"/>
  <cols>
    <col min="2" max="2" width="22.1796875" bestFit="1" customWidth="1"/>
    <col min="6" max="9" width="15.54296875" bestFit="1" customWidth="1"/>
    <col min="10" max="10" width="12.08984375" bestFit="1" customWidth="1"/>
    <col min="11" max="11" width="27.36328125" customWidth="1"/>
    <col min="12" max="12" width="19.7265625" bestFit="1" customWidth="1"/>
    <col min="13" max="13" width="26" bestFit="1" customWidth="1"/>
    <col min="14" max="14" width="9.08984375" bestFit="1" customWidth="1"/>
    <col min="15" max="15" width="18" bestFit="1" customWidth="1"/>
    <col min="16" max="16" width="9.08984375" bestFit="1" customWidth="1"/>
    <col min="17" max="17" width="135.36328125" bestFit="1" customWidth="1"/>
  </cols>
  <sheetData>
    <row r="1" spans="2:18" x14ac:dyDescent="0.35">
      <c r="B1" t="s">
        <v>0</v>
      </c>
      <c r="F1" s="1"/>
      <c r="G1" s="1"/>
      <c r="K1" s="2"/>
      <c r="L1" s="3"/>
    </row>
    <row r="2" spans="2:18" s="4" customFormat="1" ht="15" thickBot="1" x14ac:dyDescent="0.4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6" t="s">
        <v>10</v>
      </c>
      <c r="L2" s="7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</row>
    <row r="3" spans="2:18" ht="15" thickBot="1" x14ac:dyDescent="0.4">
      <c r="B3" s="8">
        <v>41645</v>
      </c>
      <c r="C3" s="9"/>
      <c r="D3" s="9"/>
      <c r="E3" s="9"/>
      <c r="F3" s="10"/>
      <c r="G3" s="10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2:18" x14ac:dyDescent="0.35">
      <c r="B4" t="s">
        <v>17</v>
      </c>
      <c r="C4" t="s">
        <v>18</v>
      </c>
      <c r="D4">
        <v>3</v>
      </c>
      <c r="E4">
        <v>5017</v>
      </c>
      <c r="F4" s="1"/>
      <c r="G4" s="1"/>
      <c r="H4" s="12">
        <v>41645.747916666667</v>
      </c>
      <c r="I4" s="12">
        <v>41645.801388888889</v>
      </c>
      <c r="J4" s="13">
        <v>1.2833333333255723</v>
      </c>
      <c r="K4" s="14">
        <v>1.2833333333255723</v>
      </c>
      <c r="L4" s="13">
        <v>155.28333333239425</v>
      </c>
      <c r="N4">
        <v>0</v>
      </c>
      <c r="O4">
        <v>122</v>
      </c>
      <c r="P4">
        <v>121</v>
      </c>
      <c r="Q4" t="s">
        <v>19</v>
      </c>
      <c r="R4" t="s">
        <v>20</v>
      </c>
    </row>
    <row r="5" spans="2:18" x14ac:dyDescent="0.35">
      <c r="B5" t="s">
        <v>21</v>
      </c>
      <c r="C5" t="s">
        <v>18</v>
      </c>
      <c r="D5">
        <v>2</v>
      </c>
      <c r="E5">
        <v>5054</v>
      </c>
      <c r="F5" s="1"/>
      <c r="G5" s="1"/>
      <c r="H5" s="12">
        <v>41645.349305555559</v>
      </c>
      <c r="I5" s="12">
        <v>41645.490972222222</v>
      </c>
      <c r="J5" s="13">
        <v>3.3999999999068677</v>
      </c>
      <c r="K5" s="14">
        <v>3.3999999999068677</v>
      </c>
      <c r="L5" s="15">
        <v>441.99999998789281</v>
      </c>
      <c r="N5">
        <v>0</v>
      </c>
      <c r="O5">
        <v>131</v>
      </c>
      <c r="P5">
        <v>130</v>
      </c>
      <c r="Q5" t="s">
        <v>22</v>
      </c>
      <c r="R5" t="s">
        <v>23</v>
      </c>
    </row>
    <row r="6" spans="2:18" x14ac:dyDescent="0.35">
      <c r="B6" t="s">
        <v>24</v>
      </c>
      <c r="C6" t="s">
        <v>18</v>
      </c>
      <c r="D6">
        <v>2</v>
      </c>
      <c r="E6">
        <v>5130</v>
      </c>
      <c r="F6" s="1"/>
      <c r="G6" s="16">
        <v>41646.378472222219</v>
      </c>
      <c r="H6" s="12">
        <v>41645.842361111114</v>
      </c>
      <c r="I6" s="55">
        <v>41646</v>
      </c>
      <c r="J6" s="13">
        <v>3.7833333332673647</v>
      </c>
      <c r="K6" s="14">
        <v>3.7833333332673647</v>
      </c>
      <c r="L6" s="13">
        <v>52.966666665743105</v>
      </c>
      <c r="N6">
        <v>0</v>
      </c>
      <c r="O6">
        <v>14</v>
      </c>
      <c r="P6">
        <v>14</v>
      </c>
      <c r="Q6" t="s">
        <v>25</v>
      </c>
      <c r="R6" t="s">
        <v>26</v>
      </c>
    </row>
    <row r="7" spans="2:18" x14ac:dyDescent="0.35">
      <c r="B7" t="s">
        <v>27</v>
      </c>
      <c r="C7" t="s">
        <v>28</v>
      </c>
      <c r="D7">
        <v>1</v>
      </c>
      <c r="E7">
        <v>9650</v>
      </c>
      <c r="F7" s="1"/>
      <c r="G7" s="1"/>
      <c r="H7" s="12">
        <v>41645.472222222219</v>
      </c>
      <c r="I7" s="12">
        <v>41645.5</v>
      </c>
      <c r="J7" s="13">
        <v>0.66666666674427688</v>
      </c>
      <c r="K7" s="14">
        <v>0.22179487182069213</v>
      </c>
      <c r="L7" s="13">
        <v>107.57051283303568</v>
      </c>
      <c r="N7">
        <v>347</v>
      </c>
      <c r="O7">
        <v>520</v>
      </c>
      <c r="P7">
        <v>485</v>
      </c>
      <c r="Q7" t="s">
        <v>29</v>
      </c>
      <c r="R7" t="s">
        <v>30</v>
      </c>
    </row>
    <row r="8" spans="2:18" x14ac:dyDescent="0.35">
      <c r="B8" t="s">
        <v>31</v>
      </c>
      <c r="C8" t="s">
        <v>32</v>
      </c>
      <c r="D8">
        <v>2</v>
      </c>
      <c r="E8">
        <v>5160</v>
      </c>
      <c r="F8" s="1"/>
      <c r="G8" s="17">
        <v>41653.551388888889</v>
      </c>
      <c r="H8" s="12">
        <v>41645.890277777777</v>
      </c>
      <c r="I8" s="55">
        <v>41646</v>
      </c>
      <c r="J8" s="13">
        <v>2.6333333333604969</v>
      </c>
      <c r="K8" s="14">
        <v>2.6333333333604969</v>
      </c>
      <c r="L8" s="13">
        <v>31.600000000325963</v>
      </c>
      <c r="N8">
        <v>0</v>
      </c>
      <c r="O8">
        <v>12</v>
      </c>
      <c r="P8">
        <v>12</v>
      </c>
      <c r="Q8" t="s">
        <v>33</v>
      </c>
      <c r="R8" t="s">
        <v>34</v>
      </c>
    </row>
    <row r="9" spans="2:18" x14ac:dyDescent="0.35">
      <c r="B9" t="s">
        <v>35</v>
      </c>
      <c r="C9" t="s">
        <v>28</v>
      </c>
      <c r="D9">
        <v>7</v>
      </c>
      <c r="E9">
        <v>1850</v>
      </c>
      <c r="F9" s="16">
        <v>41644.232638888891</v>
      </c>
      <c r="G9" s="1"/>
      <c r="H9" s="55">
        <v>41645</v>
      </c>
      <c r="I9" s="12">
        <v>41645.041666666664</v>
      </c>
      <c r="J9" s="13">
        <v>0.99999999994179234</v>
      </c>
      <c r="K9" s="14">
        <v>0.21212121210886503</v>
      </c>
      <c r="L9" s="13">
        <v>62.999999996332917</v>
      </c>
      <c r="N9">
        <v>260</v>
      </c>
      <c r="O9">
        <v>330</v>
      </c>
      <c r="P9">
        <v>297</v>
      </c>
      <c r="Q9" t="s">
        <v>36</v>
      </c>
      <c r="R9" t="s">
        <v>37</v>
      </c>
    </row>
    <row r="10" spans="2:18" x14ac:dyDescent="0.35">
      <c r="B10" t="s">
        <v>35</v>
      </c>
      <c r="C10" t="s">
        <v>28</v>
      </c>
      <c r="D10">
        <v>8</v>
      </c>
      <c r="E10">
        <v>1850</v>
      </c>
      <c r="F10" s="1"/>
      <c r="G10" s="1"/>
      <c r="H10" s="12">
        <v>41645.041666666664</v>
      </c>
      <c r="I10" s="12">
        <v>41645.394444444442</v>
      </c>
      <c r="J10" s="13">
        <v>8.4666666666744277</v>
      </c>
      <c r="K10" s="14">
        <v>1.2828282828294588</v>
      </c>
      <c r="L10" s="13">
        <v>381.00000000034925</v>
      </c>
      <c r="N10">
        <v>280</v>
      </c>
      <c r="O10">
        <v>330</v>
      </c>
      <c r="P10">
        <v>297</v>
      </c>
      <c r="Q10" t="s">
        <v>36</v>
      </c>
      <c r="R10" t="s">
        <v>37</v>
      </c>
    </row>
    <row r="11" spans="2:18" x14ac:dyDescent="0.35">
      <c r="B11" t="s">
        <v>35</v>
      </c>
      <c r="C11" t="s">
        <v>28</v>
      </c>
      <c r="D11">
        <v>9</v>
      </c>
      <c r="E11">
        <v>1850</v>
      </c>
      <c r="F11" s="1"/>
      <c r="G11" s="1"/>
      <c r="H11" s="12">
        <v>41645.394444444442</v>
      </c>
      <c r="I11" s="12">
        <v>41645.791666666664</v>
      </c>
      <c r="J11" s="13">
        <v>9.5333333333255723</v>
      </c>
      <c r="K11" s="14">
        <v>0.28888888888865372</v>
      </c>
      <c r="L11" s="13">
        <v>85.799999999930151</v>
      </c>
      <c r="N11">
        <v>320</v>
      </c>
      <c r="O11">
        <v>330</v>
      </c>
      <c r="P11">
        <v>297</v>
      </c>
      <c r="Q11" t="s">
        <v>36</v>
      </c>
      <c r="R11" t="s">
        <v>37</v>
      </c>
    </row>
    <row r="12" spans="2:18" x14ac:dyDescent="0.35">
      <c r="B12" t="s">
        <v>35</v>
      </c>
      <c r="C12" t="s">
        <v>28</v>
      </c>
      <c r="D12">
        <v>10</v>
      </c>
      <c r="E12">
        <v>1850</v>
      </c>
      <c r="F12" s="1"/>
      <c r="G12" s="1"/>
      <c r="H12" s="12">
        <v>41645.791666666664</v>
      </c>
      <c r="I12" s="12">
        <v>41645.941666666666</v>
      </c>
      <c r="J12" s="13">
        <v>3.6000000000349246</v>
      </c>
      <c r="K12" s="14">
        <v>0.32727272727590223</v>
      </c>
      <c r="L12" s="13">
        <v>97.200000000942964</v>
      </c>
      <c r="N12">
        <v>300</v>
      </c>
      <c r="O12">
        <v>330</v>
      </c>
      <c r="P12">
        <v>297</v>
      </c>
      <c r="Q12" t="s">
        <v>36</v>
      </c>
      <c r="R12" t="s">
        <v>37</v>
      </c>
    </row>
    <row r="13" spans="2:18" x14ac:dyDescent="0.35">
      <c r="B13" t="s">
        <v>38</v>
      </c>
      <c r="C13" t="s">
        <v>28</v>
      </c>
      <c r="D13">
        <v>2</v>
      </c>
      <c r="E13">
        <v>360</v>
      </c>
      <c r="F13" s="16">
        <v>41644.969444444447</v>
      </c>
      <c r="G13" s="1"/>
      <c r="H13" s="55">
        <v>41645</v>
      </c>
      <c r="I13" s="12">
        <v>41645.083333333336</v>
      </c>
      <c r="J13" s="13">
        <v>2.0000000000582077</v>
      </c>
      <c r="K13" s="14">
        <v>0.43601895735866136</v>
      </c>
      <c r="L13" s="13">
        <v>170.48341232723661</v>
      </c>
      <c r="N13">
        <v>330</v>
      </c>
      <c r="O13">
        <v>422</v>
      </c>
      <c r="P13">
        <v>391</v>
      </c>
      <c r="Q13" t="s">
        <v>39</v>
      </c>
      <c r="R13" t="s">
        <v>40</v>
      </c>
    </row>
    <row r="14" spans="2:18" x14ac:dyDescent="0.35">
      <c r="B14" t="s">
        <v>41</v>
      </c>
      <c r="C14" t="s">
        <v>28</v>
      </c>
      <c r="D14">
        <v>3</v>
      </c>
      <c r="E14">
        <v>380</v>
      </c>
      <c r="F14" s="1"/>
      <c r="G14" s="1"/>
      <c r="H14" s="12">
        <v>41645.236111111109</v>
      </c>
      <c r="I14" s="12">
        <v>41645.241666666669</v>
      </c>
      <c r="J14" s="13">
        <v>0.13333333341870457</v>
      </c>
      <c r="K14" s="14">
        <v>6.7569310165765173E-2</v>
      </c>
      <c r="L14" s="13">
        <v>32.230560949069989</v>
      </c>
      <c r="N14">
        <v>255</v>
      </c>
      <c r="O14">
        <v>517</v>
      </c>
      <c r="P14">
        <v>477</v>
      </c>
      <c r="Q14" t="s">
        <v>42</v>
      </c>
      <c r="R14" t="s">
        <v>43</v>
      </c>
    </row>
    <row r="15" spans="2:18" x14ac:dyDescent="0.35">
      <c r="B15" t="s">
        <v>41</v>
      </c>
      <c r="C15" t="s">
        <v>28</v>
      </c>
      <c r="D15">
        <v>4</v>
      </c>
      <c r="E15">
        <v>380</v>
      </c>
      <c r="F15" s="1"/>
      <c r="G15" s="1"/>
      <c r="H15" s="12">
        <v>41645.277777777781</v>
      </c>
      <c r="I15" s="12">
        <v>41645.371527777781</v>
      </c>
      <c r="J15" s="13">
        <v>2.25</v>
      </c>
      <c r="K15" s="14">
        <v>0.77030947775628622</v>
      </c>
      <c r="L15" s="13">
        <v>367.43762088974853</v>
      </c>
      <c r="N15">
        <v>340</v>
      </c>
      <c r="O15">
        <v>517</v>
      </c>
      <c r="P15">
        <v>477</v>
      </c>
      <c r="Q15" t="s">
        <v>42</v>
      </c>
      <c r="R15" t="s">
        <v>44</v>
      </c>
    </row>
    <row r="16" spans="2:18" x14ac:dyDescent="0.35">
      <c r="B16" t="s">
        <v>41</v>
      </c>
      <c r="C16" t="s">
        <v>28</v>
      </c>
      <c r="D16">
        <v>5</v>
      </c>
      <c r="E16">
        <v>380</v>
      </c>
      <c r="F16" s="1"/>
      <c r="G16" s="1"/>
      <c r="H16" s="12">
        <v>41645.371527777781</v>
      </c>
      <c r="I16" s="12">
        <v>41645.520833333336</v>
      </c>
      <c r="J16" s="13">
        <v>3.5833333333139308</v>
      </c>
      <c r="K16" s="14">
        <v>0.67230818826199479</v>
      </c>
      <c r="L16" s="13">
        <v>320.69100580097154</v>
      </c>
      <c r="N16">
        <v>420</v>
      </c>
      <c r="O16">
        <v>517</v>
      </c>
      <c r="P16">
        <v>477</v>
      </c>
      <c r="Q16" t="s">
        <v>42</v>
      </c>
      <c r="R16" t="s">
        <v>45</v>
      </c>
    </row>
    <row r="17" spans="2:18" x14ac:dyDescent="0.35">
      <c r="B17" t="s">
        <v>46</v>
      </c>
      <c r="C17" t="s">
        <v>18</v>
      </c>
      <c r="D17">
        <v>4</v>
      </c>
      <c r="E17">
        <v>5246</v>
      </c>
      <c r="F17" s="1"/>
      <c r="G17" s="1"/>
      <c r="H17" s="12">
        <v>41645.510416666664</v>
      </c>
      <c r="I17" s="12">
        <v>41645.588888888888</v>
      </c>
      <c r="J17" s="13">
        <v>1.8833333333604969</v>
      </c>
      <c r="K17" s="14">
        <v>1.8833333333604969</v>
      </c>
      <c r="L17" s="13">
        <v>299.45000000431901</v>
      </c>
      <c r="N17">
        <v>0</v>
      </c>
      <c r="O17">
        <v>160</v>
      </c>
      <c r="P17">
        <v>159</v>
      </c>
      <c r="Q17" t="s">
        <v>47</v>
      </c>
      <c r="R17" t="s">
        <v>48</v>
      </c>
    </row>
    <row r="18" spans="2:18" x14ac:dyDescent="0.35">
      <c r="B18" t="s">
        <v>49</v>
      </c>
      <c r="C18" t="s">
        <v>18</v>
      </c>
      <c r="D18">
        <v>4</v>
      </c>
      <c r="E18">
        <v>5079</v>
      </c>
      <c r="F18" s="1"/>
      <c r="G18" s="1"/>
      <c r="H18" s="12">
        <v>41645.095138888886</v>
      </c>
      <c r="I18" s="12">
        <v>41645.159722222219</v>
      </c>
      <c r="J18" s="13">
        <v>1.5499999999883585</v>
      </c>
      <c r="K18" s="14">
        <v>1.5499999999883585</v>
      </c>
      <c r="L18" s="13">
        <v>246.449999998149</v>
      </c>
      <c r="N18">
        <v>0</v>
      </c>
      <c r="O18">
        <v>160</v>
      </c>
      <c r="P18">
        <v>159</v>
      </c>
      <c r="Q18" t="s">
        <v>50</v>
      </c>
      <c r="R18" t="s">
        <v>51</v>
      </c>
    </row>
    <row r="19" spans="2:18" x14ac:dyDescent="0.35">
      <c r="B19" t="s">
        <v>49</v>
      </c>
      <c r="C19" t="s">
        <v>18</v>
      </c>
      <c r="D19">
        <v>6</v>
      </c>
      <c r="E19">
        <v>5041</v>
      </c>
      <c r="F19" s="1"/>
      <c r="G19" s="1"/>
      <c r="H19" s="12">
        <v>41645.577777777777</v>
      </c>
      <c r="I19" s="12">
        <v>41645.615277777775</v>
      </c>
      <c r="J19" s="13">
        <v>0.8999999999650754</v>
      </c>
      <c r="K19" s="14">
        <v>0.8999999999650754</v>
      </c>
      <c r="L19" s="13">
        <v>143.09999999444699</v>
      </c>
      <c r="N19">
        <v>0</v>
      </c>
      <c r="O19">
        <v>160</v>
      </c>
      <c r="P19">
        <v>159</v>
      </c>
      <c r="Q19" t="s">
        <v>52</v>
      </c>
      <c r="R19" t="s">
        <v>53</v>
      </c>
    </row>
    <row r="20" spans="2:18" x14ac:dyDescent="0.35">
      <c r="B20" t="s">
        <v>54</v>
      </c>
      <c r="C20" t="s">
        <v>32</v>
      </c>
      <c r="D20">
        <v>5</v>
      </c>
      <c r="E20">
        <v>5130</v>
      </c>
      <c r="F20" s="17">
        <v>41644.5</v>
      </c>
      <c r="G20" s="1"/>
      <c r="H20" s="55">
        <v>41645</v>
      </c>
      <c r="I20" s="12">
        <v>41645.665277777778</v>
      </c>
      <c r="J20" s="13">
        <v>15.966666666674428</v>
      </c>
      <c r="K20" s="14">
        <v>15.966666666674428</v>
      </c>
      <c r="L20" s="13">
        <v>2538.700000001234</v>
      </c>
      <c r="N20">
        <v>0</v>
      </c>
      <c r="O20">
        <v>160</v>
      </c>
      <c r="P20">
        <v>159</v>
      </c>
      <c r="Q20" t="s">
        <v>25</v>
      </c>
      <c r="R20" t="s">
        <v>55</v>
      </c>
    </row>
    <row r="21" spans="2:18" x14ac:dyDescent="0.35">
      <c r="B21" t="s">
        <v>56</v>
      </c>
      <c r="C21" t="s">
        <v>18</v>
      </c>
      <c r="D21">
        <v>7</v>
      </c>
      <c r="E21">
        <v>5130</v>
      </c>
      <c r="F21" s="1"/>
      <c r="G21" s="1"/>
      <c r="H21" s="12">
        <v>41645.102083333331</v>
      </c>
      <c r="I21" s="12">
        <v>41645.122916666667</v>
      </c>
      <c r="J21" s="13">
        <v>0.50000000005820766</v>
      </c>
      <c r="K21" s="14">
        <v>0.50000000005820766</v>
      </c>
      <c r="L21" s="18">
        <v>79.500000009255018</v>
      </c>
      <c r="N21">
        <v>0</v>
      </c>
      <c r="O21">
        <v>160</v>
      </c>
      <c r="P21">
        <v>159</v>
      </c>
      <c r="Q21" t="s">
        <v>25</v>
      </c>
      <c r="R21" t="s">
        <v>57</v>
      </c>
    </row>
    <row r="22" spans="2:18" s="19" customFormat="1" x14ac:dyDescent="0.35">
      <c r="F22" s="20"/>
      <c r="G22" s="20"/>
      <c r="H22" s="21"/>
      <c r="I22" s="21"/>
      <c r="K22" s="22"/>
      <c r="L22" s="43" t="s">
        <v>58</v>
      </c>
      <c r="M22" s="47" t="s">
        <v>59</v>
      </c>
      <c r="O22" s="23" t="s">
        <v>60</v>
      </c>
    </row>
    <row r="23" spans="2:18" x14ac:dyDescent="0.35">
      <c r="F23" s="1"/>
      <c r="G23" s="1"/>
      <c r="K23" s="14"/>
      <c r="L23" s="45">
        <v>5614.4631127913781</v>
      </c>
      <c r="M23" s="48">
        <v>12734.691580330575</v>
      </c>
      <c r="O23" s="24">
        <f>L5/L23</f>
        <v>7.8725247830177814E-2</v>
      </c>
    </row>
    <row r="24" spans="2:18" x14ac:dyDescent="0.35">
      <c r="F24" s="1"/>
      <c r="G24" s="1"/>
      <c r="K24" s="14"/>
      <c r="L24" s="45"/>
      <c r="M24" s="48"/>
      <c r="O24" s="25"/>
    </row>
    <row r="25" spans="2:18" x14ac:dyDescent="0.35">
      <c r="F25" s="1"/>
      <c r="G25" s="1"/>
      <c r="K25" s="14"/>
      <c r="L25" s="45"/>
      <c r="M25" s="48"/>
      <c r="O25" t="s">
        <v>61</v>
      </c>
    </row>
    <row r="26" spans="2:18" x14ac:dyDescent="0.35">
      <c r="F26" s="1"/>
      <c r="G26" s="1"/>
      <c r="K26" s="14"/>
      <c r="L26" s="45"/>
      <c r="M26" s="48"/>
      <c r="O26" t="s">
        <v>62</v>
      </c>
      <c r="P26" s="26">
        <f>SUM(L7,L9:L16)/L23</f>
        <v>0.28950463831429479</v>
      </c>
    </row>
    <row r="27" spans="2:18" ht="15" thickBot="1" x14ac:dyDescent="0.4">
      <c r="F27" s="1"/>
      <c r="G27" s="1"/>
      <c r="K27" s="14"/>
      <c r="L27" s="45"/>
      <c r="M27" s="48"/>
      <c r="O27" t="s">
        <v>63</v>
      </c>
      <c r="P27" s="26">
        <f>SUM(L4:L6,L8,L17:L21)/L23</f>
        <v>0.71049536168570515</v>
      </c>
    </row>
    <row r="28" spans="2:18" ht="15" thickBot="1" x14ac:dyDescent="0.4">
      <c r="B28" s="8">
        <v>41646</v>
      </c>
      <c r="C28" s="27"/>
      <c r="D28" s="27"/>
      <c r="E28" s="27"/>
      <c r="F28" s="10"/>
      <c r="G28" s="10"/>
      <c r="H28" s="27"/>
      <c r="I28" s="27"/>
      <c r="J28" s="27"/>
      <c r="K28" s="28"/>
      <c r="L28" s="27"/>
      <c r="M28" s="27"/>
      <c r="N28" s="27"/>
      <c r="Q28" s="27"/>
      <c r="R28" s="27"/>
    </row>
    <row r="29" spans="2:18" x14ac:dyDescent="0.35">
      <c r="B29" t="s">
        <v>64</v>
      </c>
      <c r="C29" t="s">
        <v>18</v>
      </c>
      <c r="D29">
        <v>3</v>
      </c>
      <c r="E29">
        <v>5140</v>
      </c>
      <c r="F29" s="1"/>
      <c r="G29" s="1"/>
      <c r="H29" s="12">
        <v>41646.397916666669</v>
      </c>
      <c r="I29" s="12">
        <v>41646.441666666666</v>
      </c>
      <c r="J29" s="13">
        <v>1.0499999999301508</v>
      </c>
      <c r="K29" s="14">
        <v>1.0499999999301508</v>
      </c>
      <c r="L29" s="29">
        <v>127.04999999154825</v>
      </c>
      <c r="N29">
        <v>0</v>
      </c>
      <c r="O29">
        <v>122</v>
      </c>
      <c r="P29">
        <v>121</v>
      </c>
      <c r="Q29" t="s">
        <v>65</v>
      </c>
      <c r="R29" t="s">
        <v>66</v>
      </c>
    </row>
    <row r="30" spans="2:18" x14ac:dyDescent="0.35">
      <c r="B30" t="s">
        <v>24</v>
      </c>
      <c r="C30" t="s">
        <v>18</v>
      </c>
      <c r="D30">
        <v>2</v>
      </c>
      <c r="E30">
        <v>5130</v>
      </c>
      <c r="F30" s="16">
        <v>41645.842361111114</v>
      </c>
      <c r="G30" s="1"/>
      <c r="H30" s="55">
        <v>41646</v>
      </c>
      <c r="I30" s="55">
        <v>41646.378472222219</v>
      </c>
      <c r="J30" s="13">
        <v>9.0833333332557231</v>
      </c>
      <c r="K30" s="14">
        <v>9.0833333332557231</v>
      </c>
      <c r="L30" s="29">
        <v>127.16666666558012</v>
      </c>
      <c r="N30">
        <v>0</v>
      </c>
      <c r="O30">
        <v>14</v>
      </c>
      <c r="P30">
        <v>14</v>
      </c>
      <c r="Q30" t="s">
        <v>25</v>
      </c>
      <c r="R30" t="s">
        <v>26</v>
      </c>
    </row>
    <row r="31" spans="2:18" x14ac:dyDescent="0.35">
      <c r="B31" t="s">
        <v>67</v>
      </c>
      <c r="C31" t="s">
        <v>18</v>
      </c>
      <c r="D31">
        <v>1</v>
      </c>
      <c r="E31">
        <v>1455</v>
      </c>
      <c r="F31" s="1"/>
      <c r="G31" s="16">
        <v>41647.260416666664</v>
      </c>
      <c r="H31" s="55">
        <v>41646.888888888891</v>
      </c>
      <c r="I31" s="55">
        <v>41647</v>
      </c>
      <c r="J31" s="13">
        <v>2.6666666666278616</v>
      </c>
      <c r="K31" s="14">
        <v>2.6666666666278616</v>
      </c>
      <c r="L31" s="29">
        <v>1282.6666666480014</v>
      </c>
      <c r="N31">
        <v>0</v>
      </c>
      <c r="O31">
        <v>530</v>
      </c>
      <c r="P31">
        <v>481</v>
      </c>
      <c r="Q31" t="s">
        <v>68</v>
      </c>
      <c r="R31" t="s">
        <v>69</v>
      </c>
    </row>
    <row r="32" spans="2:18" x14ac:dyDescent="0.35">
      <c r="B32" t="s">
        <v>70</v>
      </c>
      <c r="C32" t="s">
        <v>28</v>
      </c>
      <c r="D32">
        <v>2</v>
      </c>
      <c r="E32">
        <v>250</v>
      </c>
      <c r="F32" s="1"/>
      <c r="G32" s="1"/>
      <c r="H32" s="55">
        <v>41646.163194444445</v>
      </c>
      <c r="I32" s="55">
        <v>41646.191666666666</v>
      </c>
      <c r="J32" s="13">
        <v>0.68333333329064772</v>
      </c>
      <c r="K32" s="14">
        <v>0.16269841268824944</v>
      </c>
      <c r="L32" s="29">
        <v>77.769841264983228</v>
      </c>
      <c r="N32">
        <v>400</v>
      </c>
      <c r="O32">
        <v>525</v>
      </c>
      <c r="P32">
        <v>478</v>
      </c>
      <c r="Q32" t="s">
        <v>71</v>
      </c>
      <c r="R32" t="s">
        <v>72</v>
      </c>
    </row>
    <row r="33" spans="2:18" x14ac:dyDescent="0.35">
      <c r="B33" t="s">
        <v>73</v>
      </c>
      <c r="C33" t="s">
        <v>28</v>
      </c>
      <c r="D33">
        <v>1</v>
      </c>
      <c r="E33">
        <v>250</v>
      </c>
      <c r="F33" s="1"/>
      <c r="G33" s="1"/>
      <c r="H33" s="55">
        <v>41646.552083333336</v>
      </c>
      <c r="I33" s="55">
        <v>41646.59375</v>
      </c>
      <c r="J33" s="13">
        <v>0.99999999994179234</v>
      </c>
      <c r="K33" s="14">
        <v>0.23611111109736763</v>
      </c>
      <c r="L33" s="30">
        <v>16.055555554620998</v>
      </c>
      <c r="N33">
        <v>55</v>
      </c>
      <c r="O33">
        <v>72</v>
      </c>
      <c r="P33">
        <v>68</v>
      </c>
      <c r="Q33" t="s">
        <v>71</v>
      </c>
      <c r="R33" t="s">
        <v>74</v>
      </c>
    </row>
    <row r="34" spans="2:18" x14ac:dyDescent="0.35">
      <c r="B34" t="s">
        <v>31</v>
      </c>
      <c r="C34" t="s">
        <v>32</v>
      </c>
      <c r="D34">
        <v>2</v>
      </c>
      <c r="E34">
        <v>5160</v>
      </c>
      <c r="F34" s="16">
        <v>41645.890277777777</v>
      </c>
      <c r="G34" s="16">
        <v>41653.551388888889</v>
      </c>
      <c r="H34" s="55">
        <v>41646</v>
      </c>
      <c r="I34" s="55">
        <v>41647</v>
      </c>
      <c r="J34" s="13">
        <v>24</v>
      </c>
      <c r="K34" s="14">
        <v>24</v>
      </c>
      <c r="L34" s="29">
        <v>288</v>
      </c>
      <c r="N34">
        <v>0</v>
      </c>
      <c r="O34">
        <v>12</v>
      </c>
      <c r="P34">
        <v>12</v>
      </c>
      <c r="Q34" t="s">
        <v>33</v>
      </c>
      <c r="R34" t="s">
        <v>34</v>
      </c>
    </row>
    <row r="35" spans="2:18" x14ac:dyDescent="0.35">
      <c r="B35" t="s">
        <v>75</v>
      </c>
      <c r="C35" t="s">
        <v>28</v>
      </c>
      <c r="D35">
        <v>1</v>
      </c>
      <c r="E35">
        <v>8280</v>
      </c>
      <c r="F35" s="1"/>
      <c r="G35" s="1"/>
      <c r="H35" s="55">
        <v>41646.302083333336</v>
      </c>
      <c r="I35" s="55">
        <v>41646.373611111114</v>
      </c>
      <c r="J35" s="13">
        <v>1.7166666666744277</v>
      </c>
      <c r="K35" s="14">
        <v>0.36414141414306039</v>
      </c>
      <c r="L35" s="29">
        <v>109.24242424291812</v>
      </c>
      <c r="N35">
        <v>260</v>
      </c>
      <c r="O35">
        <v>330</v>
      </c>
      <c r="P35">
        <v>300</v>
      </c>
      <c r="Q35" t="s">
        <v>76</v>
      </c>
      <c r="R35" t="s">
        <v>77</v>
      </c>
    </row>
    <row r="36" spans="2:18" x14ac:dyDescent="0.35">
      <c r="B36" t="s">
        <v>75</v>
      </c>
      <c r="C36" t="s">
        <v>28</v>
      </c>
      <c r="D36">
        <v>2</v>
      </c>
      <c r="E36">
        <v>250</v>
      </c>
      <c r="F36" s="1"/>
      <c r="G36" s="1"/>
      <c r="H36" s="55">
        <v>41646.701388888891</v>
      </c>
      <c r="I36" s="55">
        <v>41646.754166666666</v>
      </c>
      <c r="J36" s="13">
        <v>1.2666666666045785</v>
      </c>
      <c r="K36" s="14">
        <v>0.26868686867369845</v>
      </c>
      <c r="L36" s="30">
        <v>80.606060602109537</v>
      </c>
      <c r="N36">
        <v>260</v>
      </c>
      <c r="O36">
        <v>330</v>
      </c>
      <c r="P36">
        <v>300</v>
      </c>
      <c r="Q36" t="s">
        <v>71</v>
      </c>
      <c r="R36" t="s">
        <v>78</v>
      </c>
    </row>
    <row r="37" spans="2:18" x14ac:dyDescent="0.35">
      <c r="B37" t="s">
        <v>35</v>
      </c>
      <c r="C37" t="s">
        <v>28</v>
      </c>
      <c r="D37">
        <v>11</v>
      </c>
      <c r="E37">
        <v>250</v>
      </c>
      <c r="F37" s="1"/>
      <c r="G37" s="1"/>
      <c r="H37" s="55">
        <v>41646.239583333336</v>
      </c>
      <c r="I37" s="55">
        <v>41646.302083333336</v>
      </c>
      <c r="J37" s="13">
        <v>1.5</v>
      </c>
      <c r="K37" s="14">
        <v>0.40909090909090912</v>
      </c>
      <c r="L37" s="30">
        <v>121.50000000000001</v>
      </c>
      <c r="N37">
        <v>240</v>
      </c>
      <c r="O37">
        <v>330</v>
      </c>
      <c r="P37">
        <v>297</v>
      </c>
      <c r="Q37" t="s">
        <v>71</v>
      </c>
      <c r="R37" t="s">
        <v>79</v>
      </c>
    </row>
    <row r="38" spans="2:18" x14ac:dyDescent="0.35">
      <c r="B38" t="s">
        <v>35</v>
      </c>
      <c r="C38" t="s">
        <v>28</v>
      </c>
      <c r="D38">
        <v>12</v>
      </c>
      <c r="E38">
        <v>1850</v>
      </c>
      <c r="F38" s="1"/>
      <c r="G38" s="16">
        <v>41647.409722222219</v>
      </c>
      <c r="H38" s="55">
        <v>41646.510416666664</v>
      </c>
      <c r="I38" s="55">
        <v>41647</v>
      </c>
      <c r="J38" s="13">
        <v>11.750000000058208</v>
      </c>
      <c r="K38" s="14">
        <v>1.7803030303118497</v>
      </c>
      <c r="L38" s="29">
        <v>528.75000000261934</v>
      </c>
      <c r="N38">
        <v>280</v>
      </c>
      <c r="O38">
        <v>330</v>
      </c>
      <c r="P38">
        <v>297</v>
      </c>
      <c r="Q38" t="s">
        <v>36</v>
      </c>
      <c r="R38" t="s">
        <v>37</v>
      </c>
    </row>
    <row r="39" spans="2:18" x14ac:dyDescent="0.35">
      <c r="B39" t="s">
        <v>80</v>
      </c>
      <c r="C39" t="s">
        <v>28</v>
      </c>
      <c r="D39">
        <v>6</v>
      </c>
      <c r="E39">
        <v>280</v>
      </c>
      <c r="F39" s="1"/>
      <c r="G39" s="1"/>
      <c r="H39" s="12">
        <v>41646.725694444445</v>
      </c>
      <c r="I39" s="12">
        <v>41646.880555555559</v>
      </c>
      <c r="J39" s="13">
        <v>3.7166666667326353</v>
      </c>
      <c r="K39" s="14">
        <v>0.28050314465906684</v>
      </c>
      <c r="L39" s="29">
        <v>138.28805031691996</v>
      </c>
      <c r="N39">
        <v>490</v>
      </c>
      <c r="O39">
        <v>530</v>
      </c>
      <c r="P39">
        <v>493</v>
      </c>
      <c r="Q39" t="s">
        <v>81</v>
      </c>
      <c r="R39" t="s">
        <v>82</v>
      </c>
    </row>
    <row r="40" spans="2:18" x14ac:dyDescent="0.35">
      <c r="B40" t="s">
        <v>46</v>
      </c>
      <c r="C40" t="s">
        <v>18</v>
      </c>
      <c r="D40">
        <v>6</v>
      </c>
      <c r="E40">
        <v>5246</v>
      </c>
      <c r="F40" s="1"/>
      <c r="G40" s="1"/>
      <c r="H40" s="12">
        <v>41646.059027777781</v>
      </c>
      <c r="I40" s="12">
        <v>41646.243055555555</v>
      </c>
      <c r="J40" s="13">
        <v>4.4166666665696539</v>
      </c>
      <c r="K40" s="14">
        <v>4.4166666665696539</v>
      </c>
      <c r="L40" s="29">
        <v>702.24999998457497</v>
      </c>
      <c r="N40">
        <v>0</v>
      </c>
      <c r="O40">
        <v>160</v>
      </c>
      <c r="P40">
        <v>159</v>
      </c>
      <c r="Q40" t="s">
        <v>47</v>
      </c>
      <c r="R40" t="s">
        <v>83</v>
      </c>
    </row>
    <row r="41" spans="2:18" x14ac:dyDescent="0.35">
      <c r="B41" t="s">
        <v>49</v>
      </c>
      <c r="C41" t="s">
        <v>18</v>
      </c>
      <c r="D41">
        <v>8</v>
      </c>
      <c r="E41">
        <v>5016</v>
      </c>
      <c r="F41" s="1"/>
      <c r="G41" s="1"/>
      <c r="H41" s="12">
        <v>41646.059027777781</v>
      </c>
      <c r="I41" s="12">
        <v>41646.242361111108</v>
      </c>
      <c r="J41" s="13">
        <v>4.3999999998486601</v>
      </c>
      <c r="K41" s="14">
        <v>4.3999999998486601</v>
      </c>
      <c r="L41" s="31">
        <v>699.59999997593695</v>
      </c>
      <c r="N41">
        <v>0</v>
      </c>
      <c r="O41">
        <v>160</v>
      </c>
      <c r="P41">
        <v>159</v>
      </c>
      <c r="Q41" t="s">
        <v>84</v>
      </c>
      <c r="R41" t="s">
        <v>85</v>
      </c>
    </row>
    <row r="42" spans="2:18" s="19" customFormat="1" x14ac:dyDescent="0.35">
      <c r="F42" s="20"/>
      <c r="G42" s="20"/>
      <c r="H42" s="21"/>
      <c r="I42" s="21"/>
      <c r="K42" s="22"/>
      <c r="L42" s="43" t="s">
        <v>86</v>
      </c>
      <c r="M42" s="47" t="s">
        <v>59</v>
      </c>
      <c r="O42" s="23" t="s">
        <v>60</v>
      </c>
    </row>
    <row r="43" spans="2:18" x14ac:dyDescent="0.35">
      <c r="F43" s="1"/>
      <c r="G43" s="1"/>
      <c r="K43" s="14"/>
      <c r="L43" s="45">
        <v>4298.945265249813</v>
      </c>
      <c r="M43" s="48">
        <v>12734.691580330575</v>
      </c>
      <c r="O43" s="24">
        <f>(L33+L36+L37+L41)/L43</f>
        <v>0.21348529918520284</v>
      </c>
    </row>
    <row r="44" spans="2:18" x14ac:dyDescent="0.35">
      <c r="F44" s="1"/>
      <c r="G44" s="1"/>
      <c r="K44" s="14"/>
      <c r="L44" s="45"/>
      <c r="M44" s="48"/>
      <c r="O44" s="25"/>
    </row>
    <row r="45" spans="2:18" x14ac:dyDescent="0.35">
      <c r="F45" s="1"/>
      <c r="G45" s="1"/>
      <c r="K45" s="14"/>
      <c r="L45" s="45"/>
      <c r="M45" s="48"/>
      <c r="O45" t="s">
        <v>61</v>
      </c>
    </row>
    <row r="46" spans="2:18" x14ac:dyDescent="0.35">
      <c r="F46" s="1"/>
      <c r="G46" s="1"/>
      <c r="K46" s="14"/>
      <c r="L46" s="45"/>
      <c r="M46" s="48"/>
      <c r="O46" t="s">
        <v>62</v>
      </c>
      <c r="P46" s="26">
        <f>SUM(L31:L33,L35:L39)/L43</f>
        <v>0.54778054925882602</v>
      </c>
    </row>
    <row r="47" spans="2:18" x14ac:dyDescent="0.35">
      <c r="F47" s="1"/>
      <c r="G47" s="1"/>
      <c r="K47" s="14"/>
      <c r="L47" s="45"/>
      <c r="M47" s="48"/>
      <c r="O47" t="s">
        <v>63</v>
      </c>
      <c r="P47" s="26">
        <f>SUM(L29:L30,L34,L40:L41)/L43</f>
        <v>0.45221945074117381</v>
      </c>
    </row>
    <row r="48" spans="2:18" x14ac:dyDescent="0.35">
      <c r="F48" s="1"/>
      <c r="G48" s="1"/>
      <c r="K48" s="14"/>
      <c r="L48" s="45"/>
      <c r="M48" s="48"/>
      <c r="O48" s="25"/>
    </row>
    <row r="49" spans="2:18" ht="15" thickBot="1" x14ac:dyDescent="0.4">
      <c r="F49" s="1"/>
      <c r="G49" s="1"/>
      <c r="K49" s="14"/>
      <c r="L49" s="45"/>
      <c r="M49" s="48"/>
      <c r="O49" s="25"/>
    </row>
    <row r="50" spans="2:18" ht="15" thickBot="1" x14ac:dyDescent="0.4">
      <c r="B50" s="8">
        <v>42054</v>
      </c>
      <c r="C50" s="27"/>
      <c r="D50" s="27"/>
      <c r="E50" s="27"/>
      <c r="F50" s="10"/>
      <c r="G50" s="10"/>
      <c r="H50" s="27"/>
      <c r="I50" s="27"/>
      <c r="J50" s="27"/>
      <c r="K50" s="28"/>
      <c r="L50" s="27"/>
      <c r="M50" s="27"/>
      <c r="N50" s="27"/>
      <c r="O50" s="27"/>
      <c r="P50" s="27"/>
      <c r="Q50" s="27"/>
      <c r="R50" s="27"/>
    </row>
    <row r="51" spans="2:18" s="49" customFormat="1" x14ac:dyDescent="0.35">
      <c r="B51" s="49" t="s">
        <v>87</v>
      </c>
      <c r="C51" s="49" t="s">
        <v>28</v>
      </c>
      <c r="D51" s="49">
        <v>1</v>
      </c>
      <c r="E51" s="49">
        <v>5097</v>
      </c>
      <c r="F51" s="1"/>
      <c r="G51" s="1"/>
      <c r="H51" s="53">
        <v>42005</v>
      </c>
      <c r="I51" s="53">
        <v>42095</v>
      </c>
      <c r="J51" s="54">
        <v>2160</v>
      </c>
      <c r="K51" s="52"/>
      <c r="L51" s="54"/>
      <c r="M51" s="54"/>
      <c r="N51" s="49">
        <v>120</v>
      </c>
      <c r="O51" s="49">
        <v>122</v>
      </c>
      <c r="P51" s="49">
        <v>121</v>
      </c>
      <c r="Q51" s="49" t="s">
        <v>88</v>
      </c>
      <c r="R51" s="49" t="s">
        <v>89</v>
      </c>
    </row>
    <row r="52" spans="2:18" s="49" customFormat="1" x14ac:dyDescent="0.35">
      <c r="B52" s="49" t="s">
        <v>17</v>
      </c>
      <c r="C52" s="49" t="s">
        <v>28</v>
      </c>
      <c r="D52" s="49">
        <v>1</v>
      </c>
      <c r="E52" s="49">
        <v>5097</v>
      </c>
      <c r="F52" s="1"/>
      <c r="G52" s="1"/>
      <c r="H52" s="53">
        <v>42005</v>
      </c>
      <c r="I52" s="53">
        <v>42095</v>
      </c>
      <c r="J52" s="54">
        <v>2160</v>
      </c>
      <c r="K52" s="52"/>
      <c r="L52" s="54"/>
      <c r="M52" s="54"/>
      <c r="N52" s="49">
        <v>120</v>
      </c>
      <c r="O52" s="49">
        <v>122</v>
      </c>
      <c r="P52" s="49">
        <v>121</v>
      </c>
      <c r="Q52" s="49" t="s">
        <v>88</v>
      </c>
      <c r="R52" s="49" t="s">
        <v>90</v>
      </c>
    </row>
    <row r="53" spans="2:18" s="49" customFormat="1" x14ac:dyDescent="0.35">
      <c r="B53" s="49" t="s">
        <v>21</v>
      </c>
      <c r="C53" s="49" t="s">
        <v>28</v>
      </c>
      <c r="D53" s="49">
        <v>1</v>
      </c>
      <c r="E53" s="49">
        <v>5097</v>
      </c>
      <c r="F53" s="1"/>
      <c r="G53" s="1"/>
      <c r="H53" s="53">
        <v>42005</v>
      </c>
      <c r="I53" s="53">
        <v>42095</v>
      </c>
      <c r="J53" s="54">
        <v>2160</v>
      </c>
      <c r="K53" s="52"/>
      <c r="L53" s="54"/>
      <c r="M53" s="54"/>
      <c r="N53" s="49">
        <v>120</v>
      </c>
      <c r="O53" s="49">
        <v>131</v>
      </c>
      <c r="P53" s="49">
        <v>130</v>
      </c>
      <c r="Q53" s="49" t="s">
        <v>88</v>
      </c>
      <c r="R53" s="49" t="s">
        <v>91</v>
      </c>
    </row>
    <row r="54" spans="2:18" s="49" customFormat="1" x14ac:dyDescent="0.35">
      <c r="B54" s="49" t="s">
        <v>92</v>
      </c>
      <c r="C54" s="49" t="s">
        <v>28</v>
      </c>
      <c r="D54" s="49">
        <v>1</v>
      </c>
      <c r="E54" s="49">
        <v>5097</v>
      </c>
      <c r="F54" s="1"/>
      <c r="G54" s="1"/>
      <c r="H54" s="53">
        <v>42005</v>
      </c>
      <c r="I54" s="53">
        <v>42095</v>
      </c>
      <c r="J54" s="54">
        <v>2160</v>
      </c>
      <c r="K54" s="52"/>
      <c r="L54" s="54"/>
      <c r="M54" s="54"/>
      <c r="N54" s="49">
        <v>120</v>
      </c>
      <c r="O54" s="49">
        <v>122</v>
      </c>
      <c r="P54" s="49">
        <v>121</v>
      </c>
      <c r="Q54" s="49" t="s">
        <v>88</v>
      </c>
      <c r="R54" s="49" t="s">
        <v>91</v>
      </c>
    </row>
    <row r="55" spans="2:18" s="49" customFormat="1" x14ac:dyDescent="0.35">
      <c r="B55" s="49" t="s">
        <v>64</v>
      </c>
      <c r="C55" s="49" t="s">
        <v>28</v>
      </c>
      <c r="D55" s="49">
        <v>1</v>
      </c>
      <c r="E55" s="49">
        <v>5097</v>
      </c>
      <c r="F55" s="1"/>
      <c r="G55" s="1"/>
      <c r="H55" s="53">
        <v>42005</v>
      </c>
      <c r="I55" s="53">
        <v>42095</v>
      </c>
      <c r="J55" s="54">
        <v>2160</v>
      </c>
      <c r="K55" s="52"/>
      <c r="L55" s="54"/>
      <c r="M55" s="54"/>
      <c r="N55" s="49">
        <v>120</v>
      </c>
      <c r="O55" s="49">
        <v>122</v>
      </c>
      <c r="P55" s="49">
        <v>121</v>
      </c>
      <c r="Q55" s="49" t="s">
        <v>88</v>
      </c>
      <c r="R55" s="49" t="s">
        <v>89</v>
      </c>
    </row>
    <row r="56" spans="2:18" s="49" customFormat="1" x14ac:dyDescent="0.35">
      <c r="B56" s="49" t="s">
        <v>24</v>
      </c>
      <c r="C56" s="49" t="s">
        <v>18</v>
      </c>
      <c r="D56" s="49">
        <v>8</v>
      </c>
      <c r="E56" s="49">
        <v>5150</v>
      </c>
      <c r="F56" s="1"/>
      <c r="G56" s="1"/>
      <c r="H56" s="50">
        <v>42051.176388888889</v>
      </c>
      <c r="I56" s="50">
        <v>42064.477777777778</v>
      </c>
      <c r="J56" s="49">
        <v>319.23</v>
      </c>
      <c r="K56" s="52"/>
      <c r="N56" s="49">
        <v>0</v>
      </c>
      <c r="O56" s="49">
        <v>14</v>
      </c>
      <c r="P56" s="49">
        <v>14</v>
      </c>
      <c r="Q56" s="49" t="s">
        <v>93</v>
      </c>
      <c r="R56" s="49" t="s">
        <v>94</v>
      </c>
    </row>
    <row r="57" spans="2:18" s="49" customFormat="1" x14ac:dyDescent="0.35">
      <c r="B57" s="49" t="s">
        <v>95</v>
      </c>
      <c r="C57" s="49" t="s">
        <v>18</v>
      </c>
      <c r="D57" s="49">
        <v>8</v>
      </c>
      <c r="E57" s="49">
        <v>9290</v>
      </c>
      <c r="F57" s="1"/>
      <c r="G57" s="1"/>
      <c r="H57" s="50">
        <v>42049.833333333336</v>
      </c>
      <c r="I57" s="50">
        <v>42056.840277777781</v>
      </c>
      <c r="J57" s="49">
        <v>168.17</v>
      </c>
      <c r="K57" s="52"/>
      <c r="N57" s="49">
        <v>0</v>
      </c>
      <c r="O57" s="49">
        <v>12.5</v>
      </c>
      <c r="P57" s="49">
        <v>12.5</v>
      </c>
      <c r="Q57" s="49" t="s">
        <v>96</v>
      </c>
      <c r="R57" s="49" t="s">
        <v>97</v>
      </c>
    </row>
    <row r="58" spans="2:18" s="49" customFormat="1" x14ac:dyDescent="0.35">
      <c r="B58" s="49" t="s">
        <v>98</v>
      </c>
      <c r="C58" s="49" t="s">
        <v>18</v>
      </c>
      <c r="D58" s="49">
        <v>8</v>
      </c>
      <c r="E58" s="49">
        <v>9290</v>
      </c>
      <c r="F58" s="1"/>
      <c r="G58" s="1"/>
      <c r="H58" s="50">
        <v>42049.833333333336</v>
      </c>
      <c r="I58" s="50">
        <v>42056.840277777781</v>
      </c>
      <c r="J58" s="49">
        <v>168.17</v>
      </c>
      <c r="K58" s="52"/>
      <c r="N58" s="49">
        <v>0</v>
      </c>
      <c r="O58" s="49">
        <v>23</v>
      </c>
      <c r="P58" s="49">
        <v>23</v>
      </c>
      <c r="Q58" s="49" t="s">
        <v>96</v>
      </c>
      <c r="R58" s="49" t="s">
        <v>97</v>
      </c>
    </row>
    <row r="59" spans="2:18" s="49" customFormat="1" x14ac:dyDescent="0.35">
      <c r="B59" s="49" t="s">
        <v>99</v>
      </c>
      <c r="C59" s="49" t="s">
        <v>18</v>
      </c>
      <c r="D59" s="49">
        <v>10</v>
      </c>
      <c r="E59" s="49">
        <v>9290</v>
      </c>
      <c r="F59" s="1"/>
      <c r="G59" s="1"/>
      <c r="H59" s="50">
        <v>42049.833333333336</v>
      </c>
      <c r="I59" s="53">
        <v>42056</v>
      </c>
      <c r="J59" s="49">
        <v>148</v>
      </c>
      <c r="K59" s="52"/>
      <c r="N59" s="49">
        <v>0</v>
      </c>
      <c r="O59" s="49">
        <v>148</v>
      </c>
      <c r="P59" s="49">
        <v>147</v>
      </c>
      <c r="Q59" s="49" t="s">
        <v>96</v>
      </c>
      <c r="R59" s="49" t="s">
        <v>97</v>
      </c>
    </row>
    <row r="60" spans="2:18" s="49" customFormat="1" x14ac:dyDescent="0.35">
      <c r="B60" s="49" t="s">
        <v>80</v>
      </c>
      <c r="C60" s="49" t="s">
        <v>28</v>
      </c>
      <c r="D60" s="49">
        <v>28</v>
      </c>
      <c r="E60" s="49">
        <v>1493</v>
      </c>
      <c r="F60" s="1"/>
      <c r="G60" s="1"/>
      <c r="H60" s="50">
        <v>42046.299305555556</v>
      </c>
      <c r="I60" s="50">
        <v>42066.712500000001</v>
      </c>
      <c r="J60" s="49">
        <v>489.92</v>
      </c>
      <c r="K60" s="52"/>
      <c r="N60" s="49">
        <v>530</v>
      </c>
      <c r="O60" s="49">
        <v>530</v>
      </c>
      <c r="P60" s="49">
        <v>493</v>
      </c>
      <c r="Q60" s="49" t="s">
        <v>100</v>
      </c>
      <c r="R60" s="49" t="s">
        <v>101</v>
      </c>
    </row>
    <row r="61" spans="2:18" s="49" customFormat="1" x14ac:dyDescent="0.35">
      <c r="B61" s="49" t="s">
        <v>80</v>
      </c>
      <c r="C61" s="49" t="s">
        <v>28</v>
      </c>
      <c r="D61" s="49">
        <v>29</v>
      </c>
      <c r="E61" s="49">
        <v>310</v>
      </c>
      <c r="F61" s="1"/>
      <c r="G61" s="1"/>
      <c r="H61" s="50">
        <v>42054.565972222219</v>
      </c>
      <c r="I61" s="50">
        <v>42054.597222222219</v>
      </c>
      <c r="J61" s="51">
        <v>0.75</v>
      </c>
      <c r="K61" s="52">
        <v>0.21933962264150944</v>
      </c>
      <c r="L61" s="51">
        <v>108.13443396226415</v>
      </c>
      <c r="N61" s="49">
        <v>375</v>
      </c>
      <c r="O61" s="49">
        <v>530</v>
      </c>
      <c r="P61" s="49">
        <v>493</v>
      </c>
      <c r="Q61" s="49" t="s">
        <v>102</v>
      </c>
      <c r="R61" s="49" t="s">
        <v>103</v>
      </c>
    </row>
    <row r="62" spans="2:18" s="49" customFormat="1" x14ac:dyDescent="0.35">
      <c r="B62" s="49" t="s">
        <v>104</v>
      </c>
      <c r="C62" s="49" t="s">
        <v>28</v>
      </c>
      <c r="D62" s="49">
        <v>6</v>
      </c>
      <c r="E62" s="49">
        <v>4269</v>
      </c>
      <c r="F62" s="1"/>
      <c r="G62" s="1"/>
      <c r="H62" s="50">
        <v>42016.791666666664</v>
      </c>
      <c r="I62" s="50">
        <v>42067.666666666664</v>
      </c>
      <c r="J62" s="51">
        <v>1221</v>
      </c>
      <c r="K62" s="52"/>
      <c r="L62" s="54"/>
      <c r="M62" s="54"/>
      <c r="N62" s="49">
        <v>789</v>
      </c>
      <c r="O62" s="49">
        <v>781</v>
      </c>
      <c r="P62" s="49">
        <v>732</v>
      </c>
      <c r="Q62" s="49" t="s">
        <v>105</v>
      </c>
      <c r="R62" s="49" t="s">
        <v>106</v>
      </c>
    </row>
    <row r="63" spans="2:18" x14ac:dyDescent="0.35">
      <c r="B63" t="s">
        <v>46</v>
      </c>
      <c r="C63" t="s">
        <v>18</v>
      </c>
      <c r="D63">
        <v>14</v>
      </c>
      <c r="E63">
        <v>5079</v>
      </c>
      <c r="F63" s="1"/>
      <c r="G63" s="1"/>
      <c r="H63" s="12">
        <v>42054.053472222222</v>
      </c>
      <c r="I63" s="12">
        <v>42054.112500000003</v>
      </c>
      <c r="J63" s="13">
        <v>1.4166666667442769</v>
      </c>
      <c r="K63" s="14">
        <v>1.4166666667442769</v>
      </c>
      <c r="L63" s="13">
        <v>225.25000001234002</v>
      </c>
      <c r="N63">
        <v>0</v>
      </c>
      <c r="O63">
        <v>160</v>
      </c>
      <c r="P63">
        <v>159</v>
      </c>
      <c r="Q63" t="s">
        <v>50</v>
      </c>
      <c r="R63" t="s">
        <v>107</v>
      </c>
    </row>
    <row r="64" spans="2:18" x14ac:dyDescent="0.35">
      <c r="B64" t="s">
        <v>46</v>
      </c>
      <c r="C64" t="s">
        <v>32</v>
      </c>
      <c r="D64">
        <v>15</v>
      </c>
      <c r="E64">
        <v>5130</v>
      </c>
      <c r="F64" s="1"/>
      <c r="G64" s="1"/>
      <c r="H64" s="12">
        <v>42054.112500000003</v>
      </c>
      <c r="I64" s="12">
        <v>42054.331250000003</v>
      </c>
      <c r="J64" s="13">
        <v>5.25</v>
      </c>
      <c r="K64" s="14">
        <v>5.25</v>
      </c>
      <c r="L64" s="13">
        <v>834.75</v>
      </c>
      <c r="N64">
        <v>0</v>
      </c>
      <c r="O64">
        <v>160</v>
      </c>
      <c r="P64">
        <v>159</v>
      </c>
      <c r="Q64" t="s">
        <v>25</v>
      </c>
      <c r="R64" t="s">
        <v>108</v>
      </c>
    </row>
    <row r="65" spans="2:18" x14ac:dyDescent="0.35">
      <c r="B65" t="s">
        <v>46</v>
      </c>
      <c r="C65" t="s">
        <v>18</v>
      </c>
      <c r="D65">
        <v>16</v>
      </c>
      <c r="E65">
        <v>5079</v>
      </c>
      <c r="F65" s="1"/>
      <c r="G65" s="1"/>
      <c r="H65" s="12">
        <v>42054.378472222219</v>
      </c>
      <c r="I65" s="12">
        <v>42054.525694444441</v>
      </c>
      <c r="J65" s="13">
        <v>3.5333333333255723</v>
      </c>
      <c r="K65" s="14">
        <v>3.5333333333255723</v>
      </c>
      <c r="L65" s="15">
        <v>561.799999998766</v>
      </c>
      <c r="N65">
        <v>0</v>
      </c>
      <c r="O65">
        <v>160</v>
      </c>
      <c r="P65">
        <v>159</v>
      </c>
      <c r="Q65" t="s">
        <v>50</v>
      </c>
      <c r="R65" t="s">
        <v>109</v>
      </c>
    </row>
    <row r="66" spans="2:18" x14ac:dyDescent="0.35">
      <c r="B66" t="s">
        <v>46</v>
      </c>
      <c r="C66" t="s">
        <v>18</v>
      </c>
      <c r="D66">
        <v>17</v>
      </c>
      <c r="E66">
        <v>5048</v>
      </c>
      <c r="F66" s="1"/>
      <c r="G66" s="1"/>
      <c r="H66" s="12">
        <v>42054.92083333333</v>
      </c>
      <c r="I66" s="12">
        <v>42054.979861111111</v>
      </c>
      <c r="J66" s="13">
        <v>1.4166666667442769</v>
      </c>
      <c r="K66" s="14">
        <v>1.4166666667442769</v>
      </c>
      <c r="L66" s="13">
        <v>225.25000001234002</v>
      </c>
      <c r="N66">
        <v>0</v>
      </c>
      <c r="O66">
        <v>160</v>
      </c>
      <c r="P66">
        <v>159</v>
      </c>
      <c r="Q66" t="s">
        <v>110</v>
      </c>
      <c r="R66" t="s">
        <v>111</v>
      </c>
    </row>
    <row r="67" spans="2:18" x14ac:dyDescent="0.35">
      <c r="B67" t="s">
        <v>46</v>
      </c>
      <c r="C67" t="s">
        <v>32</v>
      </c>
      <c r="D67">
        <v>18</v>
      </c>
      <c r="E67">
        <v>5130</v>
      </c>
      <c r="F67" s="1"/>
      <c r="G67" s="1"/>
      <c r="H67" s="12">
        <v>42054.979861111111</v>
      </c>
      <c r="I67" s="12">
        <v>42054.992361111108</v>
      </c>
      <c r="J67" s="13">
        <v>0.29999999993015081</v>
      </c>
      <c r="K67" s="14">
        <v>0.29999999993015081</v>
      </c>
      <c r="L67" s="13">
        <v>47.699999988893978</v>
      </c>
      <c r="N67">
        <v>0</v>
      </c>
      <c r="O67">
        <v>160</v>
      </c>
      <c r="P67">
        <v>159</v>
      </c>
      <c r="Q67" t="s">
        <v>25</v>
      </c>
      <c r="R67" t="s">
        <v>112</v>
      </c>
    </row>
    <row r="68" spans="2:18" x14ac:dyDescent="0.35">
      <c r="B68" t="s">
        <v>49</v>
      </c>
      <c r="C68" t="s">
        <v>18</v>
      </c>
      <c r="D68">
        <v>22</v>
      </c>
      <c r="E68">
        <v>5079</v>
      </c>
      <c r="F68" s="1"/>
      <c r="G68" s="1"/>
      <c r="H68" s="12">
        <v>42054.072916666664</v>
      </c>
      <c r="I68" s="12">
        <v>42054.125</v>
      </c>
      <c r="J68" s="13">
        <v>1.2500000000582077</v>
      </c>
      <c r="K68" s="14">
        <v>1.2500000000582077</v>
      </c>
      <c r="L68" s="15">
        <v>198.75000000925502</v>
      </c>
      <c r="N68">
        <v>0</v>
      </c>
      <c r="O68">
        <v>160</v>
      </c>
      <c r="P68">
        <v>159</v>
      </c>
      <c r="Q68" t="s">
        <v>50</v>
      </c>
      <c r="R68" t="s">
        <v>113</v>
      </c>
    </row>
    <row r="69" spans="2:18" x14ac:dyDescent="0.35">
      <c r="B69" t="s">
        <v>49</v>
      </c>
      <c r="C69" t="s">
        <v>28</v>
      </c>
      <c r="D69">
        <v>28</v>
      </c>
      <c r="E69">
        <v>5109</v>
      </c>
      <c r="F69" s="1"/>
      <c r="G69" s="1"/>
      <c r="H69" s="12">
        <v>42054.125</v>
      </c>
      <c r="I69" s="12">
        <v>42054.273611111108</v>
      </c>
      <c r="J69" s="13">
        <v>3.566666666592937</v>
      </c>
      <c r="K69" s="14">
        <v>4.4583333332411712E-2</v>
      </c>
      <c r="L69" s="13">
        <v>7.0887499998534622</v>
      </c>
      <c r="N69">
        <v>158</v>
      </c>
      <c r="O69">
        <v>160</v>
      </c>
      <c r="P69">
        <v>159</v>
      </c>
      <c r="Q69" t="s">
        <v>114</v>
      </c>
      <c r="R69" t="s">
        <v>115</v>
      </c>
    </row>
    <row r="70" spans="2:18" x14ac:dyDescent="0.35">
      <c r="B70" t="s">
        <v>49</v>
      </c>
      <c r="C70" t="s">
        <v>18</v>
      </c>
      <c r="D70">
        <v>23</v>
      </c>
      <c r="E70">
        <v>5079</v>
      </c>
      <c r="F70" s="1"/>
      <c r="G70" s="1"/>
      <c r="H70" s="12">
        <v>42054.273611111108</v>
      </c>
      <c r="I70" s="12">
        <v>42054.34375</v>
      </c>
      <c r="J70" s="13">
        <v>1.683333333407063</v>
      </c>
      <c r="K70" s="14">
        <v>1.683333333407063</v>
      </c>
      <c r="L70" s="13">
        <v>267.65000001172302</v>
      </c>
      <c r="N70">
        <v>0</v>
      </c>
      <c r="O70">
        <v>160</v>
      </c>
      <c r="P70">
        <v>159</v>
      </c>
      <c r="Q70" t="s">
        <v>50</v>
      </c>
      <c r="R70" t="s">
        <v>116</v>
      </c>
    </row>
    <row r="71" spans="2:18" x14ac:dyDescent="0.35">
      <c r="B71" t="s">
        <v>49</v>
      </c>
      <c r="C71" t="s">
        <v>28</v>
      </c>
      <c r="D71">
        <v>29</v>
      </c>
      <c r="E71">
        <v>5079</v>
      </c>
      <c r="F71" s="1"/>
      <c r="G71" s="1"/>
      <c r="H71" s="12">
        <v>42054.757638888892</v>
      </c>
      <c r="I71" s="12">
        <v>42054.947916666664</v>
      </c>
      <c r="J71" s="13">
        <v>4.5666666665347293</v>
      </c>
      <c r="K71" s="14">
        <v>0.57083333331684116</v>
      </c>
      <c r="L71" s="13">
        <v>90.762499997377745</v>
      </c>
      <c r="N71">
        <v>140</v>
      </c>
      <c r="O71">
        <v>160</v>
      </c>
      <c r="P71">
        <v>159</v>
      </c>
      <c r="Q71" t="s">
        <v>50</v>
      </c>
      <c r="R71" t="s">
        <v>117</v>
      </c>
    </row>
    <row r="72" spans="2:18" x14ac:dyDescent="0.35">
      <c r="B72" t="s">
        <v>49</v>
      </c>
      <c r="C72" t="s">
        <v>18</v>
      </c>
      <c r="D72">
        <v>24</v>
      </c>
      <c r="E72">
        <v>5079</v>
      </c>
      <c r="F72" s="1"/>
      <c r="G72" s="16">
        <v>42055.022916666669</v>
      </c>
      <c r="H72" s="55">
        <v>42054.947916666664</v>
      </c>
      <c r="I72" s="55">
        <v>42055</v>
      </c>
      <c r="J72" s="13">
        <v>1.2500000000582077</v>
      </c>
      <c r="K72" s="14">
        <v>1.2500000000582077</v>
      </c>
      <c r="L72" s="15">
        <v>198.75000000925502</v>
      </c>
      <c r="N72">
        <v>0</v>
      </c>
      <c r="O72">
        <v>160</v>
      </c>
      <c r="P72">
        <v>159</v>
      </c>
      <c r="Q72" t="s">
        <v>50</v>
      </c>
      <c r="R72" t="s">
        <v>118</v>
      </c>
    </row>
    <row r="73" spans="2:18" x14ac:dyDescent="0.35">
      <c r="B73" t="s">
        <v>119</v>
      </c>
      <c r="C73" t="s">
        <v>28</v>
      </c>
      <c r="D73">
        <v>5</v>
      </c>
      <c r="E73">
        <v>5108</v>
      </c>
      <c r="F73" s="16">
        <v>42053.661111111112</v>
      </c>
      <c r="G73" s="16">
        <v>42055.497916666667</v>
      </c>
      <c r="H73" s="55">
        <v>42054</v>
      </c>
      <c r="I73" s="55">
        <v>42055</v>
      </c>
      <c r="J73" s="13">
        <v>24</v>
      </c>
      <c r="K73" s="14">
        <v>6</v>
      </c>
      <c r="L73" s="18">
        <v>96</v>
      </c>
      <c r="N73">
        <v>12</v>
      </c>
      <c r="O73">
        <v>16</v>
      </c>
      <c r="P73">
        <v>16</v>
      </c>
      <c r="Q73" t="s">
        <v>120</v>
      </c>
      <c r="R73" t="s">
        <v>121</v>
      </c>
    </row>
    <row r="74" spans="2:18" s="19" customFormat="1" x14ac:dyDescent="0.35">
      <c r="F74" s="20"/>
      <c r="G74" s="20"/>
      <c r="H74" s="21"/>
      <c r="I74" s="21"/>
      <c r="K74" s="22"/>
      <c r="L74" s="43" t="s">
        <v>122</v>
      </c>
      <c r="M74" s="47" t="s">
        <v>123</v>
      </c>
      <c r="O74" s="23" t="s">
        <v>60</v>
      </c>
    </row>
    <row r="75" spans="2:18" x14ac:dyDescent="0.35">
      <c r="F75" s="1"/>
      <c r="G75" s="1"/>
      <c r="K75" s="14"/>
      <c r="L75" s="45">
        <v>2861.8856840020685</v>
      </c>
      <c r="M75" s="46">
        <v>13778.875539104492</v>
      </c>
      <c r="O75" s="24">
        <f>(L65+L68+L72)/L75</f>
        <v>0.33519857392619135</v>
      </c>
    </row>
    <row r="76" spans="2:18" x14ac:dyDescent="0.35">
      <c r="F76" s="1"/>
      <c r="G76" s="1"/>
      <c r="K76" s="14"/>
      <c r="L76" s="45"/>
      <c r="M76" s="46"/>
      <c r="O76" s="25"/>
    </row>
    <row r="77" spans="2:18" x14ac:dyDescent="0.35">
      <c r="F77" s="1"/>
      <c r="G77" s="1"/>
      <c r="K77" s="14"/>
      <c r="L77" s="45"/>
      <c r="M77" s="46"/>
      <c r="O77" t="s">
        <v>61</v>
      </c>
    </row>
    <row r="78" spans="2:18" x14ac:dyDescent="0.35">
      <c r="F78" s="1"/>
      <c r="G78" s="1"/>
      <c r="K78" s="14"/>
      <c r="L78" s="45"/>
      <c r="M78" s="46"/>
      <c r="O78" t="s">
        <v>62</v>
      </c>
      <c r="P78" s="26">
        <f>SUM(L61)/L75</f>
        <v>3.7784330298982691E-2</v>
      </c>
    </row>
    <row r="79" spans="2:18" x14ac:dyDescent="0.35">
      <c r="F79" s="1"/>
      <c r="G79" s="1"/>
      <c r="K79" s="14"/>
      <c r="L79" s="45"/>
      <c r="M79" s="46"/>
      <c r="O79" t="s">
        <v>63</v>
      </c>
      <c r="P79" s="26">
        <f>SUM(L63:L73)/L75</f>
        <v>0.96221566970101724</v>
      </c>
    </row>
    <row r="80" spans="2:18" ht="15" thickBot="1" x14ac:dyDescent="0.4">
      <c r="F80" s="1"/>
      <c r="G80" s="1"/>
      <c r="K80" s="14"/>
      <c r="L80" s="45"/>
      <c r="M80" s="46"/>
      <c r="O80" s="25"/>
    </row>
    <row r="81" spans="2:18" ht="15" thickBot="1" x14ac:dyDescent="0.4">
      <c r="B81" s="8">
        <v>42055</v>
      </c>
      <c r="C81" s="27"/>
      <c r="D81" s="27"/>
      <c r="E81" s="27"/>
      <c r="F81" s="10"/>
      <c r="G81" s="10"/>
      <c r="H81" s="27"/>
      <c r="I81" s="27"/>
      <c r="J81" s="27"/>
      <c r="K81" s="28"/>
      <c r="L81" s="27"/>
      <c r="M81" s="27"/>
      <c r="N81" s="27"/>
      <c r="O81" s="27"/>
      <c r="P81" s="27"/>
      <c r="Q81" s="27"/>
      <c r="R81" s="27"/>
    </row>
    <row r="82" spans="2:18" s="49" customFormat="1" x14ac:dyDescent="0.35">
      <c r="B82" s="49" t="s">
        <v>87</v>
      </c>
      <c r="C82" s="49" t="s">
        <v>28</v>
      </c>
      <c r="D82" s="49">
        <v>1</v>
      </c>
      <c r="E82" s="49">
        <v>5097</v>
      </c>
      <c r="F82" s="1"/>
      <c r="G82" s="1"/>
      <c r="H82" s="53">
        <v>42005</v>
      </c>
      <c r="I82" s="53">
        <v>42095</v>
      </c>
      <c r="J82" s="54">
        <v>2160</v>
      </c>
      <c r="K82" s="52"/>
      <c r="L82" s="54"/>
      <c r="M82" s="54"/>
      <c r="N82" s="49">
        <v>120</v>
      </c>
      <c r="O82" s="49">
        <v>122</v>
      </c>
      <c r="P82" s="49">
        <v>121</v>
      </c>
      <c r="Q82" s="49" t="s">
        <v>88</v>
      </c>
      <c r="R82" s="49" t="s">
        <v>89</v>
      </c>
    </row>
    <row r="83" spans="2:18" s="49" customFormat="1" x14ac:dyDescent="0.35">
      <c r="B83" s="49" t="s">
        <v>17</v>
      </c>
      <c r="C83" s="49" t="s">
        <v>28</v>
      </c>
      <c r="D83" s="49">
        <v>1</v>
      </c>
      <c r="E83" s="49">
        <v>5097</v>
      </c>
      <c r="F83" s="10"/>
      <c r="G83" s="10"/>
      <c r="H83" s="53">
        <v>42005</v>
      </c>
      <c r="I83" s="53">
        <v>42095</v>
      </c>
      <c r="J83" s="54">
        <v>2160</v>
      </c>
      <c r="K83" s="52"/>
      <c r="L83" s="54"/>
      <c r="M83" s="54"/>
      <c r="N83" s="49">
        <v>120</v>
      </c>
      <c r="O83" s="49">
        <v>122</v>
      </c>
      <c r="P83" s="49">
        <v>121</v>
      </c>
      <c r="Q83" s="49" t="s">
        <v>88</v>
      </c>
      <c r="R83" s="49" t="s">
        <v>90</v>
      </c>
    </row>
    <row r="84" spans="2:18" x14ac:dyDescent="0.35">
      <c r="B84" t="s">
        <v>124</v>
      </c>
      <c r="C84" t="s">
        <v>18</v>
      </c>
      <c r="D84">
        <v>12</v>
      </c>
      <c r="E84">
        <v>90</v>
      </c>
      <c r="F84" s="1"/>
      <c r="G84" s="1"/>
      <c r="H84" s="12">
        <v>42055.56527777778</v>
      </c>
      <c r="I84" s="12">
        <v>42055.663194444445</v>
      </c>
      <c r="J84" s="13">
        <v>2.3499999999767169</v>
      </c>
      <c r="K84" s="14">
        <v>2.3499999999767169</v>
      </c>
      <c r="L84" s="13">
        <v>968.19999999040738</v>
      </c>
      <c r="N84">
        <v>0</v>
      </c>
      <c r="O84">
        <v>455</v>
      </c>
      <c r="P84">
        <v>412</v>
      </c>
      <c r="Q84" t="s">
        <v>125</v>
      </c>
      <c r="R84" t="s">
        <v>126</v>
      </c>
    </row>
    <row r="85" spans="2:18" x14ac:dyDescent="0.35">
      <c r="B85" t="s">
        <v>124</v>
      </c>
      <c r="C85" t="s">
        <v>28</v>
      </c>
      <c r="D85">
        <v>13</v>
      </c>
      <c r="E85">
        <v>9270</v>
      </c>
      <c r="F85" s="1"/>
      <c r="G85" s="16">
        <v>42056.138888888891</v>
      </c>
      <c r="H85" s="55">
        <v>42055.927777777775</v>
      </c>
      <c r="I85" s="55">
        <v>42056</v>
      </c>
      <c r="J85" s="13">
        <v>1.7333333333954215</v>
      </c>
      <c r="K85" s="14">
        <v>0.40000000001432806</v>
      </c>
      <c r="L85" s="13">
        <v>164.80000000590317</v>
      </c>
      <c r="N85">
        <v>350</v>
      </c>
      <c r="O85">
        <v>455</v>
      </c>
      <c r="P85">
        <v>412</v>
      </c>
      <c r="Q85" t="s">
        <v>127</v>
      </c>
      <c r="R85" t="s">
        <v>128</v>
      </c>
    </row>
    <row r="86" spans="2:18" s="49" customFormat="1" x14ac:dyDescent="0.35">
      <c r="B86" s="49" t="s">
        <v>21</v>
      </c>
      <c r="C86" s="49" t="s">
        <v>28</v>
      </c>
      <c r="D86" s="49">
        <v>1</v>
      </c>
      <c r="E86" s="49">
        <v>5097</v>
      </c>
      <c r="F86" s="1"/>
      <c r="G86" s="1"/>
      <c r="H86" s="56">
        <v>42005</v>
      </c>
      <c r="I86" s="56">
        <v>42095</v>
      </c>
      <c r="J86" s="51">
        <v>2160</v>
      </c>
      <c r="K86" s="52"/>
      <c r="L86" s="54"/>
      <c r="M86" s="54"/>
      <c r="N86" s="49">
        <v>120</v>
      </c>
      <c r="O86" s="49">
        <v>131</v>
      </c>
      <c r="P86" s="49">
        <v>130</v>
      </c>
      <c r="Q86" s="49" t="s">
        <v>88</v>
      </c>
      <c r="R86" s="49" t="s">
        <v>91</v>
      </c>
    </row>
    <row r="87" spans="2:18" x14ac:dyDescent="0.35">
      <c r="B87" t="s">
        <v>21</v>
      </c>
      <c r="C87" t="s">
        <v>28</v>
      </c>
      <c r="D87">
        <v>20</v>
      </c>
      <c r="E87">
        <v>5009</v>
      </c>
      <c r="F87" s="1"/>
      <c r="G87" s="1"/>
      <c r="H87" s="55">
        <v>42055.340277777781</v>
      </c>
      <c r="I87" s="55">
        <v>42055.468055555553</v>
      </c>
      <c r="J87" s="13">
        <v>3.0666666665347293</v>
      </c>
      <c r="K87" s="14">
        <v>1.8961832060252906</v>
      </c>
      <c r="L87" s="13">
        <v>246.50381678328776</v>
      </c>
      <c r="N87">
        <v>50</v>
      </c>
      <c r="O87">
        <v>131</v>
      </c>
      <c r="P87">
        <v>130</v>
      </c>
      <c r="Q87" t="s">
        <v>129</v>
      </c>
      <c r="R87" t="s">
        <v>130</v>
      </c>
    </row>
    <row r="88" spans="2:18" s="49" customFormat="1" x14ac:dyDescent="0.35">
      <c r="B88" s="49" t="s">
        <v>92</v>
      </c>
      <c r="C88" s="49" t="s">
        <v>28</v>
      </c>
      <c r="D88" s="49">
        <v>1</v>
      </c>
      <c r="E88" s="49">
        <v>5097</v>
      </c>
      <c r="F88" s="1"/>
      <c r="G88" s="1"/>
      <c r="H88" s="56">
        <v>42005</v>
      </c>
      <c r="I88" s="56">
        <v>42095</v>
      </c>
      <c r="J88" s="51">
        <v>2160</v>
      </c>
      <c r="K88" s="52"/>
      <c r="L88" s="54"/>
      <c r="M88" s="54"/>
      <c r="N88" s="49">
        <v>120</v>
      </c>
      <c r="O88" s="49">
        <v>122</v>
      </c>
      <c r="P88" s="49">
        <v>121</v>
      </c>
      <c r="Q88" s="49" t="s">
        <v>88</v>
      </c>
      <c r="R88" s="49" t="s">
        <v>91</v>
      </c>
    </row>
    <row r="89" spans="2:18" x14ac:dyDescent="0.35">
      <c r="B89" t="s">
        <v>92</v>
      </c>
      <c r="C89" t="s">
        <v>18</v>
      </c>
      <c r="D89">
        <v>14</v>
      </c>
      <c r="E89">
        <v>3611</v>
      </c>
      <c r="F89" s="1"/>
      <c r="G89" s="16">
        <v>42057.452777777777</v>
      </c>
      <c r="H89" s="55">
        <v>42055.576388888891</v>
      </c>
      <c r="I89" s="55">
        <v>42056</v>
      </c>
      <c r="J89" s="13">
        <v>10.166666666627862</v>
      </c>
      <c r="K89" s="14">
        <v>10.166666666627862</v>
      </c>
      <c r="L89" s="13">
        <v>1230.1666666619712</v>
      </c>
      <c r="N89">
        <v>0</v>
      </c>
      <c r="O89">
        <v>122</v>
      </c>
      <c r="P89">
        <v>121</v>
      </c>
      <c r="Q89" t="s">
        <v>131</v>
      </c>
      <c r="R89" t="s">
        <v>132</v>
      </c>
    </row>
    <row r="90" spans="2:18" s="49" customFormat="1" x14ac:dyDescent="0.35">
      <c r="B90" s="49" t="s">
        <v>64</v>
      </c>
      <c r="C90" s="49" t="s">
        <v>28</v>
      </c>
      <c r="D90" s="49">
        <v>1</v>
      </c>
      <c r="E90" s="49">
        <v>5097</v>
      </c>
      <c r="F90" s="1"/>
      <c r="G90" s="32">
        <v>42095</v>
      </c>
      <c r="H90" s="56">
        <v>42005</v>
      </c>
      <c r="I90" s="56">
        <v>42095</v>
      </c>
      <c r="J90" s="51">
        <v>2160</v>
      </c>
      <c r="K90" s="52"/>
      <c r="L90" s="54"/>
      <c r="M90" s="54"/>
      <c r="N90" s="49">
        <v>120</v>
      </c>
      <c r="O90" s="49">
        <v>122</v>
      </c>
      <c r="P90" s="49">
        <v>121</v>
      </c>
      <c r="Q90" s="49" t="s">
        <v>88</v>
      </c>
      <c r="R90" s="49" t="s">
        <v>89</v>
      </c>
    </row>
    <row r="91" spans="2:18" s="49" customFormat="1" x14ac:dyDescent="0.35">
      <c r="B91" s="49" t="s">
        <v>24</v>
      </c>
      <c r="C91" s="49" t="s">
        <v>18</v>
      </c>
      <c r="D91" s="49">
        <v>8</v>
      </c>
      <c r="E91" s="49">
        <v>5150</v>
      </c>
      <c r="F91" s="1"/>
      <c r="G91" s="16">
        <v>42064.477777777778</v>
      </c>
      <c r="H91" s="55">
        <v>42051.176388888889</v>
      </c>
      <c r="I91" s="55">
        <v>42064.477777777778</v>
      </c>
      <c r="J91" s="51">
        <v>319.23333333333721</v>
      </c>
      <c r="K91" s="52"/>
      <c r="N91" s="49">
        <v>0</v>
      </c>
      <c r="O91" s="49">
        <v>14</v>
      </c>
      <c r="P91" s="49">
        <v>14</v>
      </c>
      <c r="Q91" s="49" t="s">
        <v>93</v>
      </c>
      <c r="R91" s="49" t="s">
        <v>94</v>
      </c>
    </row>
    <row r="92" spans="2:18" x14ac:dyDescent="0.35">
      <c r="B92" t="s">
        <v>73</v>
      </c>
      <c r="C92" t="s">
        <v>133</v>
      </c>
      <c r="D92">
        <v>16</v>
      </c>
      <c r="E92">
        <v>346</v>
      </c>
      <c r="F92" s="1"/>
      <c r="G92" s="16">
        <v>42056.043055555558</v>
      </c>
      <c r="H92" s="55">
        <v>42055.958333333336</v>
      </c>
      <c r="I92" s="55">
        <v>42056</v>
      </c>
      <c r="J92" s="13">
        <v>0.99999999994179234</v>
      </c>
      <c r="K92" s="14">
        <v>9.7222222216563139E-2</v>
      </c>
      <c r="L92" s="13">
        <v>6.6111111107262932</v>
      </c>
      <c r="N92">
        <v>65</v>
      </c>
      <c r="O92">
        <v>72</v>
      </c>
      <c r="P92">
        <v>68</v>
      </c>
      <c r="Q92" t="s">
        <v>134</v>
      </c>
      <c r="R92" t="s">
        <v>135</v>
      </c>
    </row>
    <row r="93" spans="2:18" s="49" customFormat="1" x14ac:dyDescent="0.35">
      <c r="B93" s="49" t="s">
        <v>95</v>
      </c>
      <c r="C93" s="49" t="s">
        <v>18</v>
      </c>
      <c r="D93" s="49">
        <v>8</v>
      </c>
      <c r="E93" s="49">
        <v>9290</v>
      </c>
      <c r="F93" s="1"/>
      <c r="G93" s="1"/>
      <c r="H93" s="55">
        <v>42049.833333333336</v>
      </c>
      <c r="I93" s="55">
        <v>42056.840277777781</v>
      </c>
      <c r="J93" s="51">
        <v>168.16666666668607</v>
      </c>
      <c r="K93" s="52"/>
      <c r="N93" s="49">
        <v>0</v>
      </c>
      <c r="O93" s="49">
        <v>12.5</v>
      </c>
      <c r="P93" s="49">
        <v>12.5</v>
      </c>
      <c r="Q93" s="49" t="s">
        <v>96</v>
      </c>
      <c r="R93" s="49" t="s">
        <v>97</v>
      </c>
    </row>
    <row r="94" spans="2:18" s="49" customFormat="1" x14ac:dyDescent="0.35">
      <c r="B94" s="49" t="s">
        <v>98</v>
      </c>
      <c r="C94" s="49" t="s">
        <v>18</v>
      </c>
      <c r="D94" s="49">
        <v>8</v>
      </c>
      <c r="E94" s="49">
        <v>9290</v>
      </c>
      <c r="F94" s="1"/>
      <c r="G94" s="1"/>
      <c r="H94" s="55">
        <v>42049.833333333336</v>
      </c>
      <c r="I94" s="55">
        <v>42056.840277777781</v>
      </c>
      <c r="J94" s="51">
        <v>168.16666666668607</v>
      </c>
      <c r="K94" s="52"/>
      <c r="N94" s="49">
        <v>0</v>
      </c>
      <c r="O94" s="49">
        <v>23</v>
      </c>
      <c r="P94" s="49">
        <v>23</v>
      </c>
      <c r="Q94" s="49" t="s">
        <v>96</v>
      </c>
      <c r="R94" s="49" t="s">
        <v>97</v>
      </c>
    </row>
    <row r="95" spans="2:18" s="49" customFormat="1" x14ac:dyDescent="0.35">
      <c r="B95" s="49" t="s">
        <v>99</v>
      </c>
      <c r="C95" s="49" t="s">
        <v>18</v>
      </c>
      <c r="D95" s="49">
        <v>10</v>
      </c>
      <c r="E95" s="49">
        <v>9290</v>
      </c>
      <c r="F95" s="1"/>
      <c r="G95" s="1"/>
      <c r="H95" s="55">
        <v>42049.833333333336</v>
      </c>
      <c r="I95" s="56">
        <v>42056</v>
      </c>
      <c r="J95" s="51">
        <v>147.99999999994179</v>
      </c>
      <c r="K95" s="52"/>
      <c r="N95" s="49">
        <v>0</v>
      </c>
      <c r="O95" s="49">
        <v>148</v>
      </c>
      <c r="P95" s="49">
        <v>147</v>
      </c>
      <c r="Q95" s="49" t="s">
        <v>96</v>
      </c>
      <c r="R95" s="49" t="s">
        <v>97</v>
      </c>
    </row>
    <row r="96" spans="2:18" s="49" customFormat="1" x14ac:dyDescent="0.35">
      <c r="B96" s="49" t="s">
        <v>80</v>
      </c>
      <c r="C96" s="49" t="s">
        <v>28</v>
      </c>
      <c r="D96" s="49">
        <v>28</v>
      </c>
      <c r="E96" s="49">
        <v>1493</v>
      </c>
      <c r="F96" s="1"/>
      <c r="G96" s="1"/>
      <c r="H96" s="55">
        <v>42046.299305555556</v>
      </c>
      <c r="I96" s="55">
        <v>42066.712500000001</v>
      </c>
      <c r="J96" s="51">
        <v>489.91666666668607</v>
      </c>
      <c r="K96" s="52"/>
      <c r="N96" s="49">
        <v>530</v>
      </c>
      <c r="O96" s="49">
        <v>530</v>
      </c>
      <c r="P96" s="49">
        <v>493</v>
      </c>
      <c r="Q96" s="49" t="s">
        <v>100</v>
      </c>
      <c r="R96" s="49" t="s">
        <v>101</v>
      </c>
    </row>
    <row r="97" spans="2:18" s="49" customFormat="1" x14ac:dyDescent="0.35">
      <c r="B97" s="49" t="s">
        <v>104</v>
      </c>
      <c r="C97" s="49" t="s">
        <v>28</v>
      </c>
      <c r="D97" s="49">
        <v>6</v>
      </c>
      <c r="E97" s="49">
        <v>4269</v>
      </c>
      <c r="F97" s="1"/>
      <c r="G97" s="1"/>
      <c r="H97" s="55">
        <v>42016.791666666664</v>
      </c>
      <c r="I97" s="55">
        <v>42067.666666666664</v>
      </c>
      <c r="J97" s="51">
        <v>1221</v>
      </c>
      <c r="K97" s="52"/>
      <c r="L97" s="54"/>
      <c r="M97" s="54"/>
      <c r="N97" s="49">
        <v>789</v>
      </c>
      <c r="O97" s="49">
        <v>781</v>
      </c>
      <c r="P97" s="49">
        <v>732</v>
      </c>
      <c r="Q97" s="49" t="s">
        <v>105</v>
      </c>
      <c r="R97" s="49" t="s">
        <v>106</v>
      </c>
    </row>
    <row r="98" spans="2:18" x14ac:dyDescent="0.35">
      <c r="B98" t="s">
        <v>46</v>
      </c>
      <c r="C98" t="s">
        <v>18</v>
      </c>
      <c r="D98">
        <v>19</v>
      </c>
      <c r="E98">
        <v>5079</v>
      </c>
      <c r="F98" s="1"/>
      <c r="G98" s="1"/>
      <c r="H98" s="55">
        <v>42055.589583333334</v>
      </c>
      <c r="I98" s="55">
        <v>42055.611805555556</v>
      </c>
      <c r="J98" s="13">
        <v>0.53333333332557231</v>
      </c>
      <c r="K98" s="14">
        <v>0.53333333332557231</v>
      </c>
      <c r="L98" s="13">
        <v>84.799999998765998</v>
      </c>
      <c r="N98">
        <v>0</v>
      </c>
      <c r="O98">
        <v>160</v>
      </c>
      <c r="P98">
        <v>159</v>
      </c>
      <c r="Q98" t="s">
        <v>50</v>
      </c>
      <c r="R98" t="s">
        <v>136</v>
      </c>
    </row>
    <row r="99" spans="2:18" x14ac:dyDescent="0.35">
      <c r="B99" t="s">
        <v>49</v>
      </c>
      <c r="C99" t="s">
        <v>18</v>
      </c>
      <c r="D99">
        <v>24</v>
      </c>
      <c r="E99">
        <v>5079</v>
      </c>
      <c r="F99" s="16">
        <v>42054.947916666664</v>
      </c>
      <c r="G99" s="1"/>
      <c r="H99" s="55">
        <v>42055</v>
      </c>
      <c r="I99" s="55">
        <v>42055.022916666669</v>
      </c>
      <c r="J99" s="13">
        <v>0.55000000004656613</v>
      </c>
      <c r="K99" s="14">
        <v>0.55000000004656613</v>
      </c>
      <c r="L99" s="13">
        <v>87.450000007404014</v>
      </c>
      <c r="N99">
        <v>0</v>
      </c>
      <c r="O99">
        <v>160</v>
      </c>
      <c r="P99">
        <v>159</v>
      </c>
      <c r="Q99" t="s">
        <v>50</v>
      </c>
      <c r="R99" t="s">
        <v>118</v>
      </c>
    </row>
    <row r="100" spans="2:18" x14ac:dyDescent="0.35">
      <c r="B100" t="s">
        <v>49</v>
      </c>
      <c r="C100" t="s">
        <v>28</v>
      </c>
      <c r="D100">
        <v>30</v>
      </c>
      <c r="E100">
        <v>5079</v>
      </c>
      <c r="F100" s="1"/>
      <c r="G100" s="1"/>
      <c r="H100" s="55">
        <v>42055.022916666669</v>
      </c>
      <c r="I100" s="55">
        <v>42055.822222222225</v>
      </c>
      <c r="J100" s="13">
        <v>19.183333333348855</v>
      </c>
      <c r="K100" s="14">
        <v>0</v>
      </c>
      <c r="L100" s="13">
        <v>0</v>
      </c>
      <c r="N100">
        <v>160</v>
      </c>
      <c r="O100">
        <v>160</v>
      </c>
      <c r="P100">
        <v>159</v>
      </c>
      <c r="Q100" t="s">
        <v>50</v>
      </c>
      <c r="R100" t="s">
        <v>117</v>
      </c>
    </row>
    <row r="101" spans="2:18" x14ac:dyDescent="0.35">
      <c r="B101" t="s">
        <v>119</v>
      </c>
      <c r="C101" t="s">
        <v>28</v>
      </c>
      <c r="D101">
        <v>5</v>
      </c>
      <c r="E101">
        <v>5108</v>
      </c>
      <c r="F101" s="16">
        <v>42053.661111111112</v>
      </c>
      <c r="G101" s="1"/>
      <c r="H101" s="55">
        <v>42055</v>
      </c>
      <c r="I101" s="55">
        <v>42055.497916666667</v>
      </c>
      <c r="J101" s="13">
        <v>11.950000000011642</v>
      </c>
      <c r="K101" s="14">
        <v>2.9875000000029104</v>
      </c>
      <c r="L101" s="18">
        <v>47.800000000046566</v>
      </c>
      <c r="N101">
        <v>12</v>
      </c>
      <c r="O101">
        <v>16</v>
      </c>
      <c r="P101">
        <v>16</v>
      </c>
      <c r="Q101" t="s">
        <v>120</v>
      </c>
      <c r="R101" t="s">
        <v>121</v>
      </c>
    </row>
    <row r="102" spans="2:18" s="19" customFormat="1" x14ac:dyDescent="0.35">
      <c r="F102" s="20"/>
      <c r="G102" s="20"/>
      <c r="H102" s="21"/>
      <c r="I102" s="21"/>
      <c r="K102" s="22"/>
      <c r="L102" s="43" t="s">
        <v>137</v>
      </c>
      <c r="M102" s="47" t="s">
        <v>123</v>
      </c>
      <c r="O102" s="23" t="s">
        <v>60</v>
      </c>
    </row>
    <row r="103" spans="2:18" x14ac:dyDescent="0.35">
      <c r="F103" s="1"/>
      <c r="G103" s="1"/>
      <c r="K103" s="14"/>
      <c r="L103" s="45">
        <v>2836.3315945585123</v>
      </c>
      <c r="M103" s="46">
        <v>13778.875539104492</v>
      </c>
      <c r="O103" s="33">
        <v>0</v>
      </c>
    </row>
    <row r="104" spans="2:18" x14ac:dyDescent="0.35">
      <c r="F104" s="1"/>
      <c r="G104" s="1"/>
      <c r="K104" s="14"/>
      <c r="L104" s="45"/>
      <c r="M104" s="46"/>
      <c r="O104" s="34"/>
    </row>
    <row r="105" spans="2:18" x14ac:dyDescent="0.35">
      <c r="F105" s="1"/>
      <c r="G105" s="1"/>
      <c r="K105" s="14"/>
      <c r="L105" s="45"/>
      <c r="M105" s="46"/>
      <c r="O105" t="s">
        <v>61</v>
      </c>
    </row>
    <row r="106" spans="2:18" x14ac:dyDescent="0.35">
      <c r="F106" s="1"/>
      <c r="G106" s="1"/>
      <c r="K106" s="14"/>
      <c r="L106" s="45"/>
      <c r="M106" s="46"/>
      <c r="O106" t="s">
        <v>62</v>
      </c>
      <c r="P106" s="26">
        <f>SUM(L84:L85,L92)/L103</f>
        <v>0.40179050760262836</v>
      </c>
    </row>
    <row r="107" spans="2:18" ht="15" thickBot="1" x14ac:dyDescent="0.4">
      <c r="F107" s="1"/>
      <c r="G107" s="1"/>
      <c r="K107" s="14"/>
      <c r="L107" s="45"/>
      <c r="M107" s="46"/>
      <c r="O107" t="s">
        <v>63</v>
      </c>
      <c r="P107" s="26">
        <f>SUM(L87,L89,L98:L101)/L103</f>
        <v>0.59820949239737164</v>
      </c>
    </row>
    <row r="108" spans="2:18" ht="15" thickBot="1" x14ac:dyDescent="0.4">
      <c r="B108" s="8">
        <v>44918</v>
      </c>
      <c r="C108" s="27"/>
      <c r="D108" s="27"/>
      <c r="E108" s="27"/>
      <c r="F108" s="10"/>
      <c r="G108" s="10"/>
      <c r="H108" s="27"/>
      <c r="I108" s="27"/>
      <c r="J108" s="27"/>
      <c r="K108" s="28"/>
      <c r="L108" s="35"/>
      <c r="M108" s="27"/>
      <c r="N108" s="27"/>
      <c r="O108" s="27"/>
      <c r="P108" s="27"/>
      <c r="Q108" s="27"/>
      <c r="R108" s="27"/>
    </row>
    <row r="109" spans="2:18" s="49" customFormat="1" x14ac:dyDescent="0.35">
      <c r="B109" s="49" t="s">
        <v>87</v>
      </c>
      <c r="C109" s="49" t="s">
        <v>18</v>
      </c>
      <c r="D109" s="49">
        <v>59</v>
      </c>
      <c r="E109" s="49">
        <v>5109</v>
      </c>
      <c r="F109" s="10"/>
      <c r="G109" s="10"/>
      <c r="H109" s="50">
        <v>44898.768055555556</v>
      </c>
      <c r="I109" s="53">
        <v>44927</v>
      </c>
      <c r="J109" s="49">
        <v>677.57</v>
      </c>
      <c r="K109" s="52"/>
      <c r="O109" s="49">
        <v>122</v>
      </c>
      <c r="P109" s="49">
        <v>121</v>
      </c>
      <c r="Q109" s="49" t="s">
        <v>114</v>
      </c>
      <c r="R109" s="49" t="s">
        <v>138</v>
      </c>
    </row>
    <row r="110" spans="2:18" x14ac:dyDescent="0.35">
      <c r="B110" t="s">
        <v>17</v>
      </c>
      <c r="C110" t="s">
        <v>18</v>
      </c>
      <c r="D110">
        <v>58</v>
      </c>
      <c r="E110">
        <v>5041</v>
      </c>
      <c r="F110" s="1"/>
      <c r="G110" s="1"/>
      <c r="H110" s="12">
        <v>44918.0625</v>
      </c>
      <c r="I110" s="12">
        <v>44918.159722222219</v>
      </c>
      <c r="J110" s="13">
        <v>2.3333333332557231</v>
      </c>
      <c r="K110" s="14">
        <v>2.3333333332557231</v>
      </c>
      <c r="L110" s="13">
        <v>282.3333333239425</v>
      </c>
      <c r="N110">
        <v>0</v>
      </c>
      <c r="O110">
        <v>122</v>
      </c>
      <c r="P110">
        <v>121</v>
      </c>
      <c r="Q110" t="s">
        <v>52</v>
      </c>
      <c r="R110" t="s">
        <v>139</v>
      </c>
    </row>
    <row r="111" spans="2:18" x14ac:dyDescent="0.35">
      <c r="B111" t="s">
        <v>17</v>
      </c>
      <c r="C111" t="s">
        <v>18</v>
      </c>
      <c r="D111">
        <v>60</v>
      </c>
      <c r="E111">
        <v>5073</v>
      </c>
      <c r="F111" s="1"/>
      <c r="G111" s="1"/>
      <c r="H111" s="12">
        <v>44918.652083333334</v>
      </c>
      <c r="I111" s="12">
        <v>44918.710416666669</v>
      </c>
      <c r="J111" s="13">
        <v>1.4000000000232831</v>
      </c>
      <c r="K111" s="14">
        <v>1.4000000000232831</v>
      </c>
      <c r="L111" s="13">
        <v>169.40000000281725</v>
      </c>
      <c r="N111">
        <v>0</v>
      </c>
      <c r="O111">
        <v>122</v>
      </c>
      <c r="P111">
        <v>121</v>
      </c>
      <c r="Q111" t="s">
        <v>140</v>
      </c>
      <c r="R111" t="s">
        <v>141</v>
      </c>
    </row>
    <row r="112" spans="2:18" x14ac:dyDescent="0.35">
      <c r="B112" t="s">
        <v>124</v>
      </c>
      <c r="C112" t="s">
        <v>28</v>
      </c>
      <c r="D112">
        <v>36</v>
      </c>
      <c r="E112">
        <v>310</v>
      </c>
      <c r="F112" s="1"/>
      <c r="G112" s="1"/>
      <c r="H112" s="12">
        <v>44918.303472222222</v>
      </c>
      <c r="I112" s="12">
        <v>44918.354166666664</v>
      </c>
      <c r="J112" s="13">
        <v>1.21666666661622</v>
      </c>
      <c r="K112" s="14">
        <v>0.14706959706349912</v>
      </c>
      <c r="L112" s="13">
        <v>60.592673990161636</v>
      </c>
      <c r="N112">
        <v>400</v>
      </c>
      <c r="O112">
        <v>455</v>
      </c>
      <c r="P112">
        <v>412</v>
      </c>
      <c r="Q112" t="s">
        <v>102</v>
      </c>
      <c r="R112" t="s">
        <v>142</v>
      </c>
    </row>
    <row r="113" spans="2:18" x14ac:dyDescent="0.35">
      <c r="B113" t="s">
        <v>124</v>
      </c>
      <c r="C113" t="s">
        <v>28</v>
      </c>
      <c r="D113">
        <v>40</v>
      </c>
      <c r="E113">
        <v>8650</v>
      </c>
      <c r="F113" s="1"/>
      <c r="G113" s="1"/>
      <c r="H113" s="12">
        <v>44918.354166666664</v>
      </c>
      <c r="I113" s="12">
        <v>44918.569444444445</v>
      </c>
      <c r="J113" s="13">
        <v>5.1666666667442769</v>
      </c>
      <c r="K113" s="14">
        <v>0.73809523810632527</v>
      </c>
      <c r="L113" s="13">
        <v>304.09523809980601</v>
      </c>
      <c r="N113">
        <v>390</v>
      </c>
      <c r="O113">
        <v>455</v>
      </c>
      <c r="P113">
        <v>412</v>
      </c>
      <c r="Q113" t="s">
        <v>143</v>
      </c>
      <c r="R113" t="s">
        <v>144</v>
      </c>
    </row>
    <row r="114" spans="2:18" x14ac:dyDescent="0.35">
      <c r="B114" t="s">
        <v>124</v>
      </c>
      <c r="C114" t="s">
        <v>28</v>
      </c>
      <c r="D114">
        <v>37</v>
      </c>
      <c r="E114">
        <v>9305</v>
      </c>
      <c r="F114" s="1"/>
      <c r="G114" s="16">
        <v>44920.076388888891</v>
      </c>
      <c r="H114" s="12">
        <v>44918.569444444445</v>
      </c>
      <c r="I114" s="55">
        <v>44919</v>
      </c>
      <c r="J114" s="13">
        <v>10.333333333313931</v>
      </c>
      <c r="K114" s="14">
        <v>1.7032967032935051</v>
      </c>
      <c r="L114" s="13">
        <v>701.75824175692412</v>
      </c>
      <c r="N114">
        <v>380</v>
      </c>
      <c r="O114">
        <v>455</v>
      </c>
      <c r="P114">
        <v>412</v>
      </c>
      <c r="Q114" t="s">
        <v>145</v>
      </c>
      <c r="R114" t="s">
        <v>146</v>
      </c>
    </row>
    <row r="115" spans="2:18" x14ac:dyDescent="0.35">
      <c r="B115" t="s">
        <v>21</v>
      </c>
      <c r="C115" t="s">
        <v>18</v>
      </c>
      <c r="D115">
        <v>55</v>
      </c>
      <c r="E115">
        <v>5041</v>
      </c>
      <c r="F115" s="1"/>
      <c r="G115" s="1"/>
      <c r="H115" s="12">
        <v>44918.061111111114</v>
      </c>
      <c r="I115" s="55">
        <v>44918.723611111112</v>
      </c>
      <c r="J115" s="13">
        <v>15.899999999965075</v>
      </c>
      <c r="K115" s="14">
        <v>15.899999999965075</v>
      </c>
      <c r="L115" s="13">
        <v>2066.9999999954598</v>
      </c>
      <c r="N115">
        <v>0</v>
      </c>
      <c r="O115">
        <v>131</v>
      </c>
      <c r="P115">
        <v>130</v>
      </c>
      <c r="Q115" t="s">
        <v>52</v>
      </c>
      <c r="R115" t="s">
        <v>147</v>
      </c>
    </row>
    <row r="116" spans="2:18" x14ac:dyDescent="0.35">
      <c r="B116" t="s">
        <v>21</v>
      </c>
      <c r="C116" t="s">
        <v>28</v>
      </c>
      <c r="D116">
        <v>57</v>
      </c>
      <c r="E116">
        <v>5113</v>
      </c>
      <c r="F116" s="1"/>
      <c r="G116" s="1"/>
      <c r="H116" s="12">
        <v>44918.75</v>
      </c>
      <c r="I116" s="55">
        <v>44918.875</v>
      </c>
      <c r="J116" s="13">
        <v>3</v>
      </c>
      <c r="K116" s="14">
        <v>0.70992366412213737</v>
      </c>
      <c r="L116" s="15">
        <v>92.290076335877856</v>
      </c>
      <c r="N116">
        <v>100</v>
      </c>
      <c r="O116">
        <v>131</v>
      </c>
      <c r="P116">
        <v>130</v>
      </c>
      <c r="Q116" t="s">
        <v>148</v>
      </c>
      <c r="R116" t="s">
        <v>149</v>
      </c>
    </row>
    <row r="117" spans="2:18" x14ac:dyDescent="0.35">
      <c r="B117" t="s">
        <v>92</v>
      </c>
      <c r="C117" t="s">
        <v>18</v>
      </c>
      <c r="D117">
        <v>74</v>
      </c>
      <c r="E117">
        <v>5041</v>
      </c>
      <c r="F117" s="1"/>
      <c r="G117" s="1"/>
      <c r="H117" s="12">
        <v>44918.0625</v>
      </c>
      <c r="I117" s="55">
        <v>44918.15</v>
      </c>
      <c r="J117" s="13">
        <v>2.1000000000349246</v>
      </c>
      <c r="K117" s="14">
        <v>2.1000000000349246</v>
      </c>
      <c r="L117" s="13">
        <v>254.10000000422588</v>
      </c>
      <c r="N117">
        <v>0</v>
      </c>
      <c r="O117">
        <v>122</v>
      </c>
      <c r="P117">
        <v>121</v>
      </c>
      <c r="Q117" t="s">
        <v>52</v>
      </c>
      <c r="R117" t="s">
        <v>150</v>
      </c>
    </row>
    <row r="118" spans="2:18" x14ac:dyDescent="0.35">
      <c r="B118" t="s">
        <v>92</v>
      </c>
      <c r="C118" t="s">
        <v>18</v>
      </c>
      <c r="D118">
        <v>75</v>
      </c>
      <c r="E118">
        <v>5111</v>
      </c>
      <c r="F118" s="1"/>
      <c r="G118" s="1"/>
      <c r="H118" s="12">
        <v>44918.15</v>
      </c>
      <c r="I118" s="55">
        <v>44918.268055555556</v>
      </c>
      <c r="J118" s="13">
        <v>2.8333333333139308</v>
      </c>
      <c r="K118" s="14">
        <v>2.8333333333139308</v>
      </c>
      <c r="L118" s="13">
        <v>342.83333333098562</v>
      </c>
      <c r="N118">
        <v>0</v>
      </c>
      <c r="O118">
        <v>122</v>
      </c>
      <c r="P118">
        <v>121</v>
      </c>
      <c r="Q118" t="s">
        <v>151</v>
      </c>
      <c r="R118" t="s">
        <v>152</v>
      </c>
    </row>
    <row r="119" spans="2:18" x14ac:dyDescent="0.35">
      <c r="B119" t="s">
        <v>92</v>
      </c>
      <c r="C119" t="s">
        <v>28</v>
      </c>
      <c r="D119">
        <v>78</v>
      </c>
      <c r="E119">
        <v>3974</v>
      </c>
      <c r="F119" s="1"/>
      <c r="G119" s="1"/>
      <c r="H119" s="12">
        <v>44918.45208333333</v>
      </c>
      <c r="I119" s="55">
        <v>44918.645833333336</v>
      </c>
      <c r="J119" s="13">
        <v>4.6500000001396984</v>
      </c>
      <c r="K119" s="14">
        <v>0.83852459018912595</v>
      </c>
      <c r="L119" s="13">
        <v>101.46147541288424</v>
      </c>
      <c r="N119">
        <v>100</v>
      </c>
      <c r="O119">
        <v>122</v>
      </c>
      <c r="P119">
        <v>121</v>
      </c>
      <c r="Q119" t="s">
        <v>153</v>
      </c>
      <c r="R119" t="s">
        <v>154</v>
      </c>
    </row>
    <row r="120" spans="2:18" x14ac:dyDescent="0.35">
      <c r="B120" t="s">
        <v>64</v>
      </c>
      <c r="C120" t="s">
        <v>18</v>
      </c>
      <c r="D120">
        <v>58</v>
      </c>
      <c r="E120">
        <v>5041</v>
      </c>
      <c r="F120" s="1"/>
      <c r="G120" s="1"/>
      <c r="H120" s="12">
        <v>44918.0625</v>
      </c>
      <c r="I120" s="55">
        <v>44918.159722222219</v>
      </c>
      <c r="J120" s="13">
        <v>2.3333333332557231</v>
      </c>
      <c r="K120" s="14">
        <v>2.3333333332557231</v>
      </c>
      <c r="L120" s="13">
        <v>282.3333333239425</v>
      </c>
      <c r="N120">
        <v>0</v>
      </c>
      <c r="O120">
        <v>122</v>
      </c>
      <c r="P120">
        <v>121</v>
      </c>
      <c r="Q120" t="s">
        <v>52</v>
      </c>
      <c r="R120" t="s">
        <v>139</v>
      </c>
    </row>
    <row r="121" spans="2:18" s="36" customFormat="1" x14ac:dyDescent="0.35">
      <c r="B121" s="36" t="s">
        <v>155</v>
      </c>
      <c r="C121" s="36" t="s">
        <v>28</v>
      </c>
      <c r="D121" s="36">
        <v>59</v>
      </c>
      <c r="E121" s="36">
        <v>9130</v>
      </c>
      <c r="F121" s="1"/>
      <c r="G121" s="16">
        <v>44919.645833333336</v>
      </c>
      <c r="H121" s="37">
        <v>44918.574305555558</v>
      </c>
      <c r="I121" s="55">
        <v>44919</v>
      </c>
      <c r="J121" s="38">
        <v>10.21666666661622</v>
      </c>
      <c r="K121" s="39">
        <v>1.8617037036945112</v>
      </c>
      <c r="L121" s="38">
        <v>1232.4478518457665</v>
      </c>
      <c r="N121" s="36">
        <v>552</v>
      </c>
      <c r="O121" s="36">
        <v>675</v>
      </c>
      <c r="P121" s="36">
        <v>662</v>
      </c>
      <c r="Q121" s="36" t="s">
        <v>156</v>
      </c>
      <c r="R121" s="36" t="s">
        <v>157</v>
      </c>
    </row>
    <row r="122" spans="2:18" x14ac:dyDescent="0.35">
      <c r="B122" t="s">
        <v>31</v>
      </c>
      <c r="C122" t="s">
        <v>18</v>
      </c>
      <c r="D122">
        <v>5</v>
      </c>
      <c r="E122">
        <v>3700</v>
      </c>
      <c r="F122" s="1"/>
      <c r="G122" s="16">
        <v>44919.622916666667</v>
      </c>
      <c r="H122" s="12">
        <v>44918.439583333333</v>
      </c>
      <c r="I122" s="55">
        <v>44919</v>
      </c>
      <c r="J122" s="13">
        <v>13.450000000011642</v>
      </c>
      <c r="K122" s="14">
        <v>13.450000000011642</v>
      </c>
      <c r="L122" s="13">
        <v>161.4000000001397</v>
      </c>
      <c r="N122">
        <v>0</v>
      </c>
      <c r="O122">
        <v>12</v>
      </c>
      <c r="P122">
        <v>12</v>
      </c>
      <c r="Q122" t="s">
        <v>158</v>
      </c>
      <c r="R122" t="s">
        <v>159</v>
      </c>
    </row>
    <row r="123" spans="2:18" x14ac:dyDescent="0.35">
      <c r="B123" t="s">
        <v>160</v>
      </c>
      <c r="C123" t="s">
        <v>18</v>
      </c>
      <c r="D123">
        <v>7</v>
      </c>
      <c r="E123">
        <v>3700</v>
      </c>
      <c r="F123" s="1"/>
      <c r="G123" s="16">
        <v>44919.622916666667</v>
      </c>
      <c r="H123" s="12">
        <v>44918.439583333333</v>
      </c>
      <c r="I123" s="55">
        <v>44919</v>
      </c>
      <c r="J123" s="13">
        <v>13.450000000011642</v>
      </c>
      <c r="K123" s="14">
        <v>13.450000000011642</v>
      </c>
      <c r="L123" s="13">
        <v>161.4000000001397</v>
      </c>
      <c r="N123">
        <v>0</v>
      </c>
      <c r="O123">
        <v>12</v>
      </c>
      <c r="P123">
        <v>12</v>
      </c>
      <c r="Q123" t="s">
        <v>158</v>
      </c>
      <c r="R123" t="s">
        <v>159</v>
      </c>
    </row>
    <row r="124" spans="2:18" x14ac:dyDescent="0.35">
      <c r="B124" t="s">
        <v>41</v>
      </c>
      <c r="C124" t="s">
        <v>28</v>
      </c>
      <c r="D124">
        <v>34</v>
      </c>
      <c r="E124">
        <v>95</v>
      </c>
      <c r="F124" s="1"/>
      <c r="G124" s="1"/>
      <c r="H124" s="12">
        <v>44918.69027777778</v>
      </c>
      <c r="I124" s="55">
        <v>44918.780555555553</v>
      </c>
      <c r="J124" s="13">
        <v>2.1666666665696539</v>
      </c>
      <c r="K124" s="14">
        <v>0.47356544162934411</v>
      </c>
      <c r="L124" s="13">
        <v>225.89071565719715</v>
      </c>
      <c r="N124">
        <v>404</v>
      </c>
      <c r="O124">
        <v>517</v>
      </c>
      <c r="P124">
        <v>477</v>
      </c>
      <c r="Q124" t="s">
        <v>161</v>
      </c>
      <c r="R124" t="s">
        <v>162</v>
      </c>
    </row>
    <row r="125" spans="2:18" x14ac:dyDescent="0.35">
      <c r="B125" t="s">
        <v>99</v>
      </c>
      <c r="C125" t="s">
        <v>18</v>
      </c>
      <c r="D125">
        <v>89</v>
      </c>
      <c r="E125">
        <v>3822</v>
      </c>
      <c r="F125" s="1"/>
      <c r="G125" s="1"/>
      <c r="H125" s="12">
        <v>44918.275000000001</v>
      </c>
      <c r="I125" s="55">
        <v>44918.300694444442</v>
      </c>
      <c r="J125" s="13">
        <v>0.61666666658129543</v>
      </c>
      <c r="K125" s="14">
        <v>0.61666666658129543</v>
      </c>
      <c r="L125" s="13">
        <v>90.649999987450428</v>
      </c>
      <c r="N125">
        <v>0</v>
      </c>
      <c r="O125">
        <v>148</v>
      </c>
      <c r="P125">
        <v>147</v>
      </c>
      <c r="Q125" t="s">
        <v>163</v>
      </c>
      <c r="R125" t="s">
        <v>164</v>
      </c>
    </row>
    <row r="126" spans="2:18" s="49" customFormat="1" x14ac:dyDescent="0.35">
      <c r="B126" s="49" t="s">
        <v>80</v>
      </c>
      <c r="C126" s="49" t="s">
        <v>18</v>
      </c>
      <c r="D126" s="49">
        <v>25</v>
      </c>
      <c r="E126" s="49">
        <v>897</v>
      </c>
      <c r="F126" s="1"/>
      <c r="G126" s="1"/>
      <c r="H126" s="50">
        <v>44917.649305555555</v>
      </c>
      <c r="I126" s="55">
        <v>44925.09652777778</v>
      </c>
      <c r="J126" s="51">
        <v>178.73333333339542</v>
      </c>
      <c r="K126" s="52"/>
      <c r="N126" s="49">
        <v>0</v>
      </c>
      <c r="O126" s="49">
        <v>530</v>
      </c>
      <c r="P126" s="49">
        <v>493</v>
      </c>
      <c r="Q126" s="49" t="s">
        <v>165</v>
      </c>
      <c r="R126" s="49" t="s">
        <v>166</v>
      </c>
    </row>
    <row r="127" spans="2:18" s="36" customFormat="1" x14ac:dyDescent="0.35">
      <c r="B127" s="36" t="s">
        <v>167</v>
      </c>
      <c r="C127" s="36" t="s">
        <v>28</v>
      </c>
      <c r="D127" s="36">
        <v>301</v>
      </c>
      <c r="E127" s="36">
        <v>9130</v>
      </c>
      <c r="F127" s="1"/>
      <c r="G127" s="16">
        <v>44920.666666666664</v>
      </c>
      <c r="H127" s="37">
        <v>44918.574999999997</v>
      </c>
      <c r="I127" s="55">
        <v>44919</v>
      </c>
      <c r="J127" s="38">
        <v>10.200000000069849</v>
      </c>
      <c r="K127" s="39">
        <v>4.5900000000314325</v>
      </c>
      <c r="L127" s="38">
        <v>729.81000000499773</v>
      </c>
      <c r="N127" s="36">
        <v>88</v>
      </c>
      <c r="O127" s="36">
        <v>160</v>
      </c>
      <c r="P127" s="36">
        <v>159</v>
      </c>
      <c r="Q127" s="36" t="s">
        <v>156</v>
      </c>
      <c r="R127" s="36" t="s">
        <v>168</v>
      </c>
    </row>
    <row r="128" spans="2:18" x14ac:dyDescent="0.35">
      <c r="B128" t="s">
        <v>104</v>
      </c>
      <c r="C128" t="s">
        <v>28</v>
      </c>
      <c r="D128">
        <v>49</v>
      </c>
      <c r="E128">
        <v>3344</v>
      </c>
      <c r="F128" s="1"/>
      <c r="G128" s="1"/>
      <c r="H128" s="12">
        <v>44918.131944444445</v>
      </c>
      <c r="I128" s="55">
        <v>44918.658333333333</v>
      </c>
      <c r="J128" s="13">
        <v>12.633333333302289</v>
      </c>
      <c r="K128" s="14">
        <v>0.17793427230003225</v>
      </c>
      <c r="L128" s="13">
        <v>130.24788732362362</v>
      </c>
      <c r="N128">
        <v>770</v>
      </c>
      <c r="O128">
        <v>781</v>
      </c>
      <c r="P128">
        <v>732</v>
      </c>
      <c r="Q128" t="s">
        <v>169</v>
      </c>
      <c r="R128" t="s">
        <v>170</v>
      </c>
    </row>
    <row r="129" spans="2:18" x14ac:dyDescent="0.35">
      <c r="B129" t="s">
        <v>104</v>
      </c>
      <c r="C129" t="s">
        <v>28</v>
      </c>
      <c r="D129">
        <v>50</v>
      </c>
      <c r="E129">
        <v>1760</v>
      </c>
      <c r="F129" s="1"/>
      <c r="G129" s="1"/>
      <c r="H129" s="12">
        <v>44918.658333333333</v>
      </c>
      <c r="I129" s="55">
        <v>44918.736805555556</v>
      </c>
      <c r="J129" s="13">
        <v>1.8833333333604969</v>
      </c>
      <c r="K129" s="14">
        <v>0.88499786599654595</v>
      </c>
      <c r="L129" s="15">
        <v>647.81843790947164</v>
      </c>
      <c r="N129">
        <v>414</v>
      </c>
      <c r="O129">
        <v>781</v>
      </c>
      <c r="P129">
        <v>732</v>
      </c>
      <c r="Q129" t="s">
        <v>171</v>
      </c>
      <c r="R129" t="s">
        <v>172</v>
      </c>
    </row>
    <row r="130" spans="2:18" x14ac:dyDescent="0.35">
      <c r="B130" t="s">
        <v>104</v>
      </c>
      <c r="C130" t="s">
        <v>28</v>
      </c>
      <c r="D130">
        <v>51</v>
      </c>
      <c r="E130">
        <v>1760</v>
      </c>
      <c r="F130" s="1"/>
      <c r="G130" s="1"/>
      <c r="H130" s="12">
        <v>44918.736805555556</v>
      </c>
      <c r="I130" s="55">
        <v>44918.92083333333</v>
      </c>
      <c r="J130" s="13">
        <v>4.4166666665696539</v>
      </c>
      <c r="K130" s="14">
        <v>1.051856594087011</v>
      </c>
      <c r="L130" s="15">
        <v>769.95902687169212</v>
      </c>
      <c r="N130">
        <v>595</v>
      </c>
      <c r="O130">
        <v>781</v>
      </c>
      <c r="P130">
        <v>732</v>
      </c>
      <c r="Q130" t="s">
        <v>171</v>
      </c>
      <c r="R130" t="s">
        <v>173</v>
      </c>
    </row>
    <row r="131" spans="2:18" x14ac:dyDescent="0.35">
      <c r="B131" t="s">
        <v>104</v>
      </c>
      <c r="C131" t="s">
        <v>28</v>
      </c>
      <c r="D131">
        <v>52</v>
      </c>
      <c r="E131">
        <v>3344</v>
      </c>
      <c r="F131" s="1"/>
      <c r="G131" s="16">
        <v>44919.811111111114</v>
      </c>
      <c r="H131" s="12">
        <v>44918.92083333333</v>
      </c>
      <c r="I131" s="55">
        <v>44919</v>
      </c>
      <c r="J131" s="13">
        <v>1.9000000000814907</v>
      </c>
      <c r="K131" s="14">
        <v>2.6760563381429448E-2</v>
      </c>
      <c r="L131" s="13">
        <v>19.588732395206357</v>
      </c>
      <c r="N131">
        <v>770</v>
      </c>
      <c r="O131">
        <v>781</v>
      </c>
      <c r="P131">
        <v>732</v>
      </c>
      <c r="Q131" t="s">
        <v>169</v>
      </c>
      <c r="R131" t="s">
        <v>170</v>
      </c>
    </row>
    <row r="132" spans="2:18" s="36" customFormat="1" x14ac:dyDescent="0.35">
      <c r="B132" s="36" t="s">
        <v>46</v>
      </c>
      <c r="C132" s="36" t="s">
        <v>18</v>
      </c>
      <c r="D132" s="36">
        <v>116</v>
      </c>
      <c r="E132" s="36">
        <v>5048</v>
      </c>
      <c r="F132" s="1"/>
      <c r="G132" s="1"/>
      <c r="H132" s="37">
        <v>44918.547222222223</v>
      </c>
      <c r="I132" s="37">
        <v>44918.574999999997</v>
      </c>
      <c r="J132" s="38">
        <v>0.6666666665696539</v>
      </c>
      <c r="K132" s="39">
        <v>0.6666666665696539</v>
      </c>
      <c r="L132" s="38">
        <v>105.99999998457497</v>
      </c>
      <c r="N132" s="36">
        <v>0</v>
      </c>
      <c r="O132" s="36">
        <v>160</v>
      </c>
      <c r="P132" s="36">
        <v>159</v>
      </c>
      <c r="Q132" s="36" t="s">
        <v>110</v>
      </c>
      <c r="R132" s="36" t="s">
        <v>174</v>
      </c>
    </row>
    <row r="133" spans="2:18" s="36" customFormat="1" x14ac:dyDescent="0.35">
      <c r="B133" s="36" t="s">
        <v>46</v>
      </c>
      <c r="C133" s="36" t="s">
        <v>18</v>
      </c>
      <c r="D133" s="36">
        <v>117</v>
      </c>
      <c r="E133" s="36">
        <v>9130</v>
      </c>
      <c r="F133" s="1"/>
      <c r="G133" s="16">
        <v>44920.490972222222</v>
      </c>
      <c r="H133" s="37">
        <v>44918.574999999997</v>
      </c>
      <c r="I133" s="55">
        <v>44919</v>
      </c>
      <c r="J133" s="38">
        <v>10.200000000069849</v>
      </c>
      <c r="K133" s="39">
        <v>10.200000000069849</v>
      </c>
      <c r="L133" s="38">
        <v>1621.800000011106</v>
      </c>
      <c r="N133" s="36">
        <v>0</v>
      </c>
      <c r="O133" s="36">
        <v>160</v>
      </c>
      <c r="P133" s="36">
        <v>159</v>
      </c>
      <c r="Q133" s="36" t="s">
        <v>156</v>
      </c>
      <c r="R133" s="36" t="s">
        <v>168</v>
      </c>
    </row>
    <row r="134" spans="2:18" s="36" customFormat="1" x14ac:dyDescent="0.35">
      <c r="B134" s="36" t="s">
        <v>49</v>
      </c>
      <c r="C134" s="36" t="s">
        <v>28</v>
      </c>
      <c r="D134" s="36">
        <v>103</v>
      </c>
      <c r="E134" s="36">
        <v>9130</v>
      </c>
      <c r="F134" s="1"/>
      <c r="G134" s="16">
        <v>44920.666666666664</v>
      </c>
      <c r="H134" s="37">
        <v>44918.574999999997</v>
      </c>
      <c r="I134" s="55">
        <v>44919</v>
      </c>
      <c r="J134" s="38">
        <v>10.200000000069849</v>
      </c>
      <c r="K134" s="39">
        <v>3.8887500000266302</v>
      </c>
      <c r="L134" s="38">
        <v>618.31125000423424</v>
      </c>
      <c r="N134" s="36">
        <v>99</v>
      </c>
      <c r="O134" s="36">
        <v>160</v>
      </c>
      <c r="P134" s="36">
        <v>159</v>
      </c>
      <c r="Q134" s="36" t="s">
        <v>156</v>
      </c>
      <c r="R134" s="36" t="s">
        <v>168</v>
      </c>
    </row>
    <row r="135" spans="2:18" s="36" customFormat="1" x14ac:dyDescent="0.35">
      <c r="B135" s="36" t="s">
        <v>175</v>
      </c>
      <c r="C135" s="36" t="s">
        <v>28</v>
      </c>
      <c r="D135" s="36">
        <v>137</v>
      </c>
      <c r="E135" s="36">
        <v>9130</v>
      </c>
      <c r="F135" s="1"/>
      <c r="G135" s="16">
        <v>44920.666666666664</v>
      </c>
      <c r="H135" s="37">
        <v>44918.574999999997</v>
      </c>
      <c r="I135" s="55">
        <v>44919</v>
      </c>
      <c r="J135" s="38">
        <v>10.200000000069849</v>
      </c>
      <c r="K135" s="39">
        <v>4.7175000000323051</v>
      </c>
      <c r="L135" s="38">
        <v>750.08250000513647</v>
      </c>
      <c r="N135" s="36">
        <v>86</v>
      </c>
      <c r="O135" s="36">
        <v>160</v>
      </c>
      <c r="P135" s="36">
        <v>159</v>
      </c>
      <c r="Q135" s="36" t="s">
        <v>156</v>
      </c>
      <c r="R135" s="36" t="s">
        <v>168</v>
      </c>
    </row>
    <row r="136" spans="2:18" s="36" customFormat="1" x14ac:dyDescent="0.35">
      <c r="B136" s="36" t="s">
        <v>54</v>
      </c>
      <c r="C136" s="36" t="s">
        <v>28</v>
      </c>
      <c r="D136" s="36">
        <v>201</v>
      </c>
      <c r="E136" s="36">
        <v>9130</v>
      </c>
      <c r="F136" s="1"/>
      <c r="G136" s="16">
        <v>44920.666666666664</v>
      </c>
      <c r="H136" s="37">
        <v>44918.574999999997</v>
      </c>
      <c r="I136" s="55">
        <v>44919</v>
      </c>
      <c r="J136" s="38">
        <v>10.200000000069849</v>
      </c>
      <c r="K136" s="39">
        <v>4.3350000000296856</v>
      </c>
      <c r="L136" s="38">
        <v>689.26500000472004</v>
      </c>
      <c r="N136" s="36">
        <v>92</v>
      </c>
      <c r="O136" s="36">
        <v>160</v>
      </c>
      <c r="P136" s="36">
        <v>159</v>
      </c>
      <c r="Q136" s="36" t="s">
        <v>156</v>
      </c>
      <c r="R136" s="36" t="s">
        <v>168</v>
      </c>
    </row>
    <row r="137" spans="2:18" s="36" customFormat="1" x14ac:dyDescent="0.35">
      <c r="B137" s="36" t="s">
        <v>56</v>
      </c>
      <c r="C137" s="36" t="s">
        <v>28</v>
      </c>
      <c r="D137" s="36">
        <v>142</v>
      </c>
      <c r="E137" s="36">
        <v>9130</v>
      </c>
      <c r="F137" s="1"/>
      <c r="G137" s="16">
        <v>44920.36041666667</v>
      </c>
      <c r="H137" s="37">
        <v>44918.574999999997</v>
      </c>
      <c r="I137" s="55">
        <v>44919</v>
      </c>
      <c r="J137" s="38">
        <v>10.200000000069849</v>
      </c>
      <c r="K137" s="39">
        <v>4.8450000000331785</v>
      </c>
      <c r="L137" s="38">
        <v>770.35500000527543</v>
      </c>
      <c r="N137" s="36">
        <v>84</v>
      </c>
      <c r="O137" s="36">
        <v>160</v>
      </c>
      <c r="P137" s="36">
        <v>159</v>
      </c>
      <c r="Q137" s="36" t="s">
        <v>156</v>
      </c>
      <c r="R137" s="36" t="s">
        <v>168</v>
      </c>
    </row>
    <row r="138" spans="2:18" x14ac:dyDescent="0.35">
      <c r="F138" s="1"/>
      <c r="G138" s="1"/>
      <c r="K138" s="42"/>
      <c r="L138" s="43" t="s">
        <v>176</v>
      </c>
      <c r="M138" s="44" t="s">
        <v>177</v>
      </c>
      <c r="O138" s="23" t="s">
        <v>60</v>
      </c>
      <c r="P138" t="s">
        <v>178</v>
      </c>
    </row>
    <row r="139" spans="2:18" x14ac:dyDescent="0.35">
      <c r="F139" s="1"/>
      <c r="G139" s="1"/>
      <c r="K139" s="39" t="s">
        <v>179</v>
      </c>
      <c r="L139" s="45">
        <v>13383.224107587759</v>
      </c>
      <c r="M139" s="46">
        <v>7863.7648185295611</v>
      </c>
      <c r="O139" s="33">
        <f>(L116+L129+L130)/L139</f>
        <v>0.11283286665287874</v>
      </c>
      <c r="P139" s="26">
        <f>(L139-L140)/L139</f>
        <v>0.48703298618232976</v>
      </c>
    </row>
    <row r="140" spans="2:18" x14ac:dyDescent="0.35">
      <c r="F140" s="1"/>
      <c r="G140" s="1"/>
      <c r="K140" s="42" t="s">
        <v>180</v>
      </c>
      <c r="L140" s="45">
        <v>6865.1525057219478</v>
      </c>
      <c r="M140" s="46">
        <v>7863.7648185295611</v>
      </c>
    </row>
    <row r="141" spans="2:18" x14ac:dyDescent="0.35">
      <c r="F141" s="1"/>
      <c r="G141" s="1"/>
      <c r="K141" s="14"/>
      <c r="L141" s="40" t="s">
        <v>176</v>
      </c>
    </row>
    <row r="142" spans="2:18" x14ac:dyDescent="0.35">
      <c r="F142" s="1"/>
      <c r="G142" s="1"/>
      <c r="K142" s="14" t="s">
        <v>181</v>
      </c>
      <c r="L142" s="41">
        <v>27074.651983065178</v>
      </c>
      <c r="O142" t="s">
        <v>61</v>
      </c>
    </row>
    <row r="143" spans="2:18" x14ac:dyDescent="0.35">
      <c r="F143" s="1"/>
      <c r="G143" s="1"/>
      <c r="K143" s="57"/>
      <c r="L143" s="41"/>
      <c r="O143" t="s">
        <v>62</v>
      </c>
      <c r="P143" s="26">
        <f>(L124+L128+L129+L130+L131)/L139</f>
        <v>0.1340114150177269</v>
      </c>
    </row>
    <row r="144" spans="2:18" x14ac:dyDescent="0.35">
      <c r="F144" s="1"/>
      <c r="G144" s="1"/>
      <c r="K144" s="57"/>
      <c r="L144" s="41"/>
      <c r="O144" t="s">
        <v>63</v>
      </c>
      <c r="P144" s="26">
        <f>SUM(L110:L123,L125,L127,L132:L137)/L139</f>
        <v>0.86598858498227305</v>
      </c>
    </row>
    <row r="145" spans="6:14" x14ac:dyDescent="0.35">
      <c r="F145" s="1"/>
      <c r="G145" s="1"/>
      <c r="K145" s="57"/>
      <c r="L145" s="41"/>
    </row>
    <row r="146" spans="6:14" x14ac:dyDescent="0.35">
      <c r="F146" s="1"/>
      <c r="G146" s="1"/>
      <c r="K146" s="57"/>
      <c r="L146" s="58"/>
    </row>
    <row r="147" spans="6:14" x14ac:dyDescent="0.35">
      <c r="F147" s="1"/>
      <c r="G147" s="1"/>
      <c r="K147" s="57"/>
      <c r="L147" s="58"/>
      <c r="N147" s="14"/>
    </row>
    <row r="148" spans="6:14" x14ac:dyDescent="0.35">
      <c r="F148" s="1"/>
      <c r="G148" s="1"/>
      <c r="K148" s="57"/>
      <c r="L148" s="58"/>
    </row>
    <row r="149" spans="6:14" x14ac:dyDescent="0.35">
      <c r="F149" s="1"/>
      <c r="G149" s="1"/>
      <c r="K149" s="57"/>
      <c r="L149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9D365-E1FB-452D-8A52-029B0A012188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8C9A-EBCE-4E81-9774-B16AA2E46D9C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A95B-E8B6-47DC-A271-ADC98F631EF4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c3dcd3a24cc76b4d05064e37ac6bb3af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665b32156b6ff9a0ceca4e81f57e2f5a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5th Data Request"/>
          <xsd:enumeration value="6th Data Request"/>
          <xsd:enumeration value="Post-Hearing Data Request"/>
          <xsd:enumeration value="Intervenor Testimony"/>
          <xsd:enumeration value="Intervenor Data Requests"/>
          <xsd:enumeration value="Post-Hearing Initial Briefs"/>
          <xsd:enumeration value="Post-Hearing Response Briefs"/>
          <xsd:enumeration value="Settlement"/>
          <xsd:enumeration value="Witness Prep"/>
          <xsd:enumeration value="Case No. 2023-00122 Application and Testimony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All Witnesses"/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Schram, Chuck</Witness_x0020_Testimony>
    <Year xmlns="65bfb563-8fe2-4d34-a09f-38a217d8feea">2022</Year>
    <Review_x0020_Case_x0020_Doc_x0020_Types xmlns="65bfb563-8fe2-4d34-a09f-38a217d8feea">Post-Hearing Data Request</Review_x0020_Case_x0020_Doc_x0020_Types>
    <Case_x0020__x0023_ xmlns="f789fa03-9022-4931-acb2-79f11ac92edf" xsi:nil="true"/>
    <Data_x0020_Request_x0020_Party xmlns="f789fa03-9022-4931-acb2-79f11ac92edf">Sierra Club-SC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BE2DD554-FD78-43FB-9F49-2624F14D6FBB}"/>
</file>

<file path=customXml/itemProps2.xml><?xml version="1.0" encoding="utf-8"?>
<ds:datastoreItem xmlns:ds="http://schemas.openxmlformats.org/officeDocument/2006/customXml" ds:itemID="{4DA3DF3E-19E9-476C-BF26-CFF0E938BE84}"/>
</file>

<file path=customXml/itemProps3.xml><?xml version="1.0" encoding="utf-8"?>
<ds:datastoreItem xmlns:ds="http://schemas.openxmlformats.org/officeDocument/2006/customXml" ds:itemID="{18C19F41-1A2D-4428-81B5-81D6DB954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Cold Weather Event Days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Schram, Chuck</dc:creator>
  <cp:lastModifiedBy>Schram, Chuck</cp:lastModifiedBy>
  <dcterms:created xsi:type="dcterms:W3CDTF">2023-09-13T21:15:14Z</dcterms:created>
  <dcterms:modified xsi:type="dcterms:W3CDTF">2023-09-14T18:25:15Z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2023-09-13T21:15:32Z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6e7e409e-c108-49e3-989d-7759e1f0d5b8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0x010100AB9E08D0A401274E8CF9B547F14148CC</vt:lpwstr>
  </property>
</Properties>
</file>