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E1F796B-54B6-452A-A10F-2D020E934B26}" xr6:coauthVersionLast="47" xr6:coauthVersionMax="47" xr10:uidLastSave="{00000000-0000-0000-0000-000000000000}"/>
  <bookViews>
    <workbookView xWindow="-120" yWindow="-120" windowWidth="29040" windowHeight="17640" xr2:uid="{B69971DB-17E6-452F-9204-5BF77115CC64}"/>
  </bookViews>
  <sheets>
    <sheet name="Total" sheetId="1" r:id="rId1"/>
    <sheet name="Mill Creek 5" sheetId="2" r:id="rId2"/>
    <sheet name="Brown 12" sheetId="3" r:id="rId3"/>
    <sheet name="Mercer Co Solar" sheetId="4" r:id="rId4"/>
    <sheet name="EW Brown BES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5" l="1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5" i="5"/>
  <c r="F5" i="5"/>
  <c r="F4" i="5"/>
  <c r="E4" i="5"/>
  <c r="G7" i="5"/>
  <c r="F6" i="5"/>
  <c r="E5" i="5"/>
  <c r="D4" i="5"/>
  <c r="C4" i="5"/>
  <c r="B4" i="5"/>
  <c r="H2" i="5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G13" i="4"/>
  <c r="F13" i="4"/>
  <c r="E13" i="4"/>
  <c r="D13" i="4"/>
  <c r="C13" i="4"/>
  <c r="B13" i="4"/>
  <c r="B4" i="4" s="1"/>
  <c r="B7" i="4"/>
  <c r="G6" i="4"/>
  <c r="F5" i="4"/>
  <c r="B5" i="4"/>
  <c r="G4" i="4"/>
  <c r="E4" i="4"/>
  <c r="E5" i="4"/>
  <c r="D4" i="4"/>
  <c r="C5" i="4"/>
  <c r="H2" i="4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B4" i="3" s="1"/>
  <c r="B7" i="3"/>
  <c r="G6" i="3"/>
  <c r="G5" i="3"/>
  <c r="F5" i="3"/>
  <c r="B5" i="3"/>
  <c r="G4" i="3"/>
  <c r="E4" i="3"/>
  <c r="G7" i="3"/>
  <c r="E5" i="3"/>
  <c r="D4" i="3"/>
  <c r="H2" i="3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B4" i="2" s="1"/>
  <c r="B7" i="2"/>
  <c r="G6" i="2"/>
  <c r="G5" i="2"/>
  <c r="F5" i="2"/>
  <c r="B5" i="2"/>
  <c r="G4" i="2"/>
  <c r="F4" i="2"/>
  <c r="E4" i="2"/>
  <c r="G7" i="2"/>
  <c r="F6" i="2"/>
  <c r="E5" i="2"/>
  <c r="E5" i="1" s="1"/>
  <c r="D4" i="2"/>
  <c r="C4" i="2"/>
  <c r="G2" i="1"/>
  <c r="F2" i="1"/>
  <c r="E2" i="1"/>
  <c r="D2" i="1"/>
  <c r="H2" i="2"/>
  <c r="F5" i="1"/>
  <c r="E4" i="1"/>
  <c r="G3" i="1"/>
  <c r="F3" i="1"/>
  <c r="E3" i="1"/>
  <c r="D3" i="1"/>
  <c r="C3" i="1"/>
  <c r="B3" i="1"/>
  <c r="C2" i="1"/>
  <c r="F6" i="4" l="1"/>
  <c r="F9" i="4" s="1"/>
  <c r="B6" i="4"/>
  <c r="G9" i="2"/>
  <c r="C6" i="3"/>
  <c r="B4" i="1"/>
  <c r="B6" i="2"/>
  <c r="H4" i="2"/>
  <c r="G9" i="3"/>
  <c r="C4" i="1"/>
  <c r="B6" i="3"/>
  <c r="H4" i="5"/>
  <c r="D4" i="1"/>
  <c r="F4" i="3"/>
  <c r="F4" i="4"/>
  <c r="G5" i="4"/>
  <c r="G5" i="1" s="1"/>
  <c r="B2" i="1"/>
  <c r="H2" i="1" s="1"/>
  <c r="G4" i="5"/>
  <c r="C7" i="4"/>
  <c r="B6" i="5"/>
  <c r="C7" i="5"/>
  <c r="C6" i="2"/>
  <c r="C6" i="4"/>
  <c r="B5" i="5"/>
  <c r="C6" i="5"/>
  <c r="D7" i="5"/>
  <c r="C5" i="2"/>
  <c r="C7" i="2" s="1"/>
  <c r="D6" i="2"/>
  <c r="E7" i="2"/>
  <c r="C5" i="5"/>
  <c r="D6" i="5"/>
  <c r="E7" i="5"/>
  <c r="C5" i="3"/>
  <c r="H5" i="3" s="1"/>
  <c r="D6" i="3"/>
  <c r="E7" i="3"/>
  <c r="D5" i="2"/>
  <c r="E6" i="2"/>
  <c r="F7" i="2"/>
  <c r="C4" i="3"/>
  <c r="H4" i="3" s="1"/>
  <c r="D5" i="3"/>
  <c r="D7" i="3" s="1"/>
  <c r="E6" i="3"/>
  <c r="E9" i="3" s="1"/>
  <c r="F7" i="3"/>
  <c r="C4" i="4"/>
  <c r="H4" i="4" s="1"/>
  <c r="D5" i="4"/>
  <c r="D7" i="4" s="1"/>
  <c r="E6" i="4"/>
  <c r="E9" i="4" s="1"/>
  <c r="F7" i="4"/>
  <c r="D5" i="5"/>
  <c r="E6" i="5"/>
  <c r="E9" i="5" s="1"/>
  <c r="F7" i="5"/>
  <c r="F9" i="5" s="1"/>
  <c r="D6" i="4"/>
  <c r="E7" i="4"/>
  <c r="H7" i="2" l="1"/>
  <c r="D9" i="3"/>
  <c r="C9" i="5"/>
  <c r="H6" i="5"/>
  <c r="F4" i="1"/>
  <c r="H4" i="1" s="1"/>
  <c r="F6" i="3"/>
  <c r="G7" i="4"/>
  <c r="B5" i="1"/>
  <c r="H5" i="5"/>
  <c r="H7" i="4"/>
  <c r="D9" i="4"/>
  <c r="H5" i="4"/>
  <c r="F7" i="1"/>
  <c r="D9" i="5"/>
  <c r="C7" i="3"/>
  <c r="H7" i="3" s="1"/>
  <c r="F9" i="2"/>
  <c r="C9" i="4"/>
  <c r="B7" i="5"/>
  <c r="B6" i="1"/>
  <c r="B9" i="2"/>
  <c r="H6" i="2"/>
  <c r="C5" i="1"/>
  <c r="H5" i="2"/>
  <c r="C9" i="2"/>
  <c r="C6" i="1"/>
  <c r="E6" i="1"/>
  <c r="E9" i="2"/>
  <c r="E9" i="1" s="1"/>
  <c r="D5" i="1"/>
  <c r="E7" i="1"/>
  <c r="G4" i="1"/>
  <c r="G6" i="5"/>
  <c r="D6" i="1"/>
  <c r="D7" i="2"/>
  <c r="D7" i="1" s="1"/>
  <c r="B9" i="3"/>
  <c r="H6" i="3"/>
  <c r="B9" i="4"/>
  <c r="H6" i="4"/>
  <c r="F9" i="3" l="1"/>
  <c r="F9" i="1" s="1"/>
  <c r="F6" i="1"/>
  <c r="H6" i="1" s="1"/>
  <c r="B9" i="1"/>
  <c r="B7" i="1"/>
  <c r="H7" i="5"/>
  <c r="C9" i="3"/>
  <c r="C9" i="1" s="1"/>
  <c r="H9" i="3"/>
  <c r="D9" i="2"/>
  <c r="D9" i="1" s="1"/>
  <c r="B9" i="5"/>
  <c r="H9" i="5" s="1"/>
  <c r="H5" i="1"/>
  <c r="G9" i="5"/>
  <c r="G6" i="1"/>
  <c r="G9" i="4"/>
  <c r="G9" i="1" s="1"/>
  <c r="G7" i="1"/>
  <c r="C7" i="1"/>
  <c r="H7" i="1" l="1"/>
  <c r="H9" i="1"/>
  <c r="H9" i="4"/>
  <c r="H9" i="2"/>
</calcChain>
</file>

<file path=xl/sharedStrings.xml><?xml version="1.0" encoding="utf-8"?>
<sst xmlns="http://schemas.openxmlformats.org/spreadsheetml/2006/main" count="123" uniqueCount="34">
  <si>
    <t>TOTAL NEW GENERATION</t>
  </si>
  <si>
    <t>Total</t>
  </si>
  <si>
    <r>
      <t>Capex</t>
    </r>
    <r>
      <rPr>
        <vertAlign val="superscript"/>
        <sz val="11"/>
        <color theme="1"/>
        <rFont val="Calibri"/>
        <family val="2"/>
      </rPr>
      <t>1</t>
    </r>
  </si>
  <si>
    <t>13-Month Average CWIP Balance</t>
  </si>
  <si>
    <t>AFUDC - Debt (FERC)</t>
  </si>
  <si>
    <t>AFUDC - Equity (FERC)</t>
  </si>
  <si>
    <t>AFUDC - Debt (WACC&gt;FERC)</t>
  </si>
  <si>
    <t>AFUDC - Equity (WACC&gt;FERC)</t>
  </si>
  <si>
    <t>Methodology difference</t>
  </si>
  <si>
    <t>Assumptions</t>
  </si>
  <si>
    <t>LG&amp;E AFUDC Debt Interest Rate FERC</t>
  </si>
  <si>
    <t>LG&amp;E AFUDC Equity Rate FERC</t>
  </si>
  <si>
    <t>KU AFUDC Debt Interest Rate FERC</t>
  </si>
  <si>
    <t>KU AFUDC Equity Rate FERC</t>
  </si>
  <si>
    <t>WACC Debt Percentage</t>
  </si>
  <si>
    <t>WACC Equity Percentage</t>
  </si>
  <si>
    <t>AFUDC Debt Interest Rate</t>
  </si>
  <si>
    <t>AFUDC Equity Rate WACC</t>
  </si>
  <si>
    <r>
      <rPr>
        <vertAlign val="superscript"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  <scheme val="minor"/>
      </rPr>
      <t>Excludes land costs not included in AFUDC calculation</t>
    </r>
  </si>
  <si>
    <t>MILL CREEK 5</t>
  </si>
  <si>
    <t>AFUDC Rates (LG&amp;E and KU Blended by Project Percentage)</t>
  </si>
  <si>
    <t>AFUDC Average Debt Rate (FERC)</t>
  </si>
  <si>
    <t>AFUDC Average Equity Rate (FERC)</t>
  </si>
  <si>
    <t>AFUDC Average Debt Rate (WACC)</t>
  </si>
  <si>
    <t>AFUDC Average Equity Debt (WACC)</t>
  </si>
  <si>
    <t>Mill Creek 5 LGE Percentage Allocation</t>
  </si>
  <si>
    <t>Mill Creek 5 KU Percentage Allocation</t>
  </si>
  <si>
    <t>BROWN 12</t>
  </si>
  <si>
    <t>Brown 12 LGE Percentage Allocation</t>
  </si>
  <si>
    <t>Brown 12 KU Percentage Allocation</t>
  </si>
  <si>
    <t>MERCER CO SOLAR</t>
  </si>
  <si>
    <t>Mercer Co LGE Percentage Allocation</t>
  </si>
  <si>
    <t>Mercer Co KU Percentage Allocation</t>
  </si>
  <si>
    <t>EW BROWN BESS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</si>
</sst>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 applyBorder="1"/>
    <xf numFmtId="164" fontId="0" fillId="2" borderId="0" xfId="1" applyNumberFormat="1" applyFont="1" applyFill="1" applyBorder="1"/>
    <xf numFmtId="10" fontId="0" fillId="0" borderId="0" xfId="2" applyNumberFormat="1" applyFont="1" applyBorder="1"/>
    <xf numFmtId="165" fontId="0" fillId="0" borderId="0" xfId="2" applyNumberFormat="1" applyFont="1" applyBorder="1"/>
    <xf numFmtId="10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2" borderId="0" xfId="0" applyFill="1" applyBorder="1"/>
    <xf numFmtId="164" fontId="0" fillId="2" borderId="0" xfId="0" applyNumberFormat="1" applyFill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43" fontId="0" fillId="0" borderId="0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0F83-1AF8-4DB5-9113-37BD058F9649}">
  <dimension ref="A1:P30"/>
  <sheetViews>
    <sheetView tabSelected="1" workbookViewId="0"/>
  </sheetViews>
  <sheetFormatPr defaultRowHeight="15" x14ac:dyDescent="0.25"/>
  <cols>
    <col min="1" max="1" width="50.42578125" style="7" bestFit="1" customWidth="1"/>
    <col min="2" max="8" width="14.28515625" style="7" customWidth="1"/>
    <col min="9" max="16384" width="9.140625" style="7"/>
  </cols>
  <sheetData>
    <row r="1" spans="1:16" x14ac:dyDescent="0.25">
      <c r="A1" s="12" t="s">
        <v>0</v>
      </c>
      <c r="B1" s="13">
        <v>2023</v>
      </c>
      <c r="C1" s="13">
        <v>2024</v>
      </c>
      <c r="D1" s="13">
        <v>2025</v>
      </c>
      <c r="E1" s="13">
        <v>2026</v>
      </c>
      <c r="F1" s="13">
        <v>2027</v>
      </c>
      <c r="G1" s="13">
        <v>2028</v>
      </c>
      <c r="H1" s="13" t="s">
        <v>1</v>
      </c>
      <c r="J1" s="8"/>
      <c r="K1" s="8"/>
      <c r="L1" s="8"/>
      <c r="M1" s="8"/>
      <c r="N1" s="8"/>
      <c r="O1" s="8"/>
      <c r="P1" s="8"/>
    </row>
    <row r="2" spans="1:16" ht="17.25" x14ac:dyDescent="0.25">
      <c r="A2" s="7" t="s">
        <v>2</v>
      </c>
      <c r="B2" s="1">
        <f>'Mill Creek 5'!B2+'Brown 12'!B2+'Mercer Co Solar'!B2+'EW Brown BESS'!B2</f>
        <v>13210000</v>
      </c>
      <c r="C2" s="1">
        <f>'Mill Creek 5'!C2+'Brown 12'!C2+'Mercer Co Solar'!C2+'EW Brown BESS'!C2</f>
        <v>224860169</v>
      </c>
      <c r="D2" s="1">
        <f>'Mill Creek 5'!D2+'Brown 12'!D2+'Mercer Co Solar'!D2+'EW Brown BESS'!D2</f>
        <v>815491705.19000006</v>
      </c>
      <c r="E2" s="1">
        <f>'Mill Creek 5'!E2+'Brown 12'!E2+'Mercer Co Solar'!E2+'EW Brown BESS'!E2</f>
        <v>638964416.36000001</v>
      </c>
      <c r="F2" s="1">
        <f>'Mill Creek 5'!F2+'Brown 12'!F2+'Mercer Co Solar'!F2+'EW Brown BESS'!F2</f>
        <v>148418698.53000003</v>
      </c>
      <c r="G2" s="1">
        <f>'Mill Creek 5'!G2+'Brown 12'!G2+'Mercer Co Solar'!G2+'EW Brown BESS'!G2</f>
        <v>20573742.000000004</v>
      </c>
      <c r="H2" s="9">
        <f>SUM(B2:G2)</f>
        <v>1861518731.0800002</v>
      </c>
      <c r="J2" s="9"/>
      <c r="K2" s="9"/>
      <c r="L2" s="9"/>
      <c r="M2" s="9"/>
      <c r="N2" s="9"/>
      <c r="O2" s="9"/>
      <c r="P2" s="9"/>
    </row>
    <row r="3" spans="1:16" x14ac:dyDescent="0.25">
      <c r="A3" s="7" t="s">
        <v>3</v>
      </c>
      <c r="B3" s="1">
        <f>'Mill Creek 5'!B3+'Brown 12'!B3+'Mercer Co Solar'!B3+'EW Brown BESS'!B3</f>
        <v>4291769.2246153848</v>
      </c>
      <c r="C3" s="1">
        <f>'Mill Creek 5'!C3+'Brown 12'!C3+'Mercer Co Solar'!C3+'EW Brown BESS'!C3</f>
        <v>104883761.20461537</v>
      </c>
      <c r="D3" s="1">
        <f>'Mill Creek 5'!D3+'Brown 12'!D3+'Mercer Co Solar'!D3+'EW Brown BESS'!D3</f>
        <v>570539864.09384608</v>
      </c>
      <c r="E3" s="1">
        <f>'Mill Creek 5'!E3+'Brown 12'!E3+'Mercer Co Solar'!E3+'EW Brown BESS'!E3</f>
        <v>1224438080.7969232</v>
      </c>
      <c r="F3" s="1">
        <f>'Mill Creek 5'!F3+'Brown 12'!F3+'Mercer Co Solar'!F3+'EW Brown BESS'!F3</f>
        <v>900806078.08846164</v>
      </c>
      <c r="G3" s="1">
        <f>'Mill Creek 5'!G3+'Brown 12'!G3+'Mercer Co Solar'!G3+'EW Brown BESS'!G3</f>
        <v>315828463.08461541</v>
      </c>
      <c r="H3" s="9"/>
      <c r="J3" s="9"/>
      <c r="K3" s="9"/>
      <c r="L3" s="9"/>
      <c r="M3" s="9"/>
      <c r="N3" s="9"/>
      <c r="O3" s="9"/>
      <c r="P3" s="9"/>
    </row>
    <row r="4" spans="1:16" x14ac:dyDescent="0.25">
      <c r="A4" s="7" t="s">
        <v>4</v>
      </c>
      <c r="B4" s="1">
        <f>'Mill Creek 5'!B4+'Brown 12'!B4+'Mercer Co Solar'!B4+'EW Brown BESS'!B4</f>
        <v>101378.79324300803</v>
      </c>
      <c r="C4" s="1">
        <f>'Mill Creek 5'!C4+'Brown 12'!C4+'Mercer Co Solar'!C4+'EW Brown BESS'!C4</f>
        <v>2593848.0033062142</v>
      </c>
      <c r="D4" s="1">
        <f>'Mill Creek 5'!D4+'Brown 12'!D4+'Mercer Co Solar'!D4+'EW Brown BESS'!D4</f>
        <v>11687643.316997595</v>
      </c>
      <c r="E4" s="1">
        <f>'Mill Creek 5'!E4+'Brown 12'!E4+'Mercer Co Solar'!E4+'EW Brown BESS'!E4</f>
        <v>30118169.417761434</v>
      </c>
      <c r="F4" s="1">
        <f>'Mill Creek 5'!F4+'Brown 12'!F4+'Mercer Co Solar'!F4+'EW Brown BESS'!F4</f>
        <v>19845658.706267763</v>
      </c>
      <c r="G4" s="1">
        <f>'Mill Creek 5'!G4+'Brown 12'!G4+'Mercer Co Solar'!G4+'EW Brown BESS'!G4</f>
        <v>6958016.8702171603</v>
      </c>
      <c r="H4" s="9">
        <f t="shared" ref="H4:H9" si="0">SUM(B4:G4)</f>
        <v>71304715.107793167</v>
      </c>
      <c r="J4" s="9"/>
      <c r="K4" s="9"/>
      <c r="L4" s="9"/>
      <c r="M4" s="9"/>
      <c r="N4" s="9"/>
      <c r="O4" s="9"/>
      <c r="P4" s="9"/>
    </row>
    <row r="5" spans="1:16" x14ac:dyDescent="0.25">
      <c r="A5" s="7" t="s">
        <v>5</v>
      </c>
      <c r="B5" s="1">
        <f>'Mill Creek 5'!B5+'Brown 12'!B5+'Mercer Co Solar'!B5+'EW Brown BESS'!B5</f>
        <v>190546.36703020416</v>
      </c>
      <c r="C5" s="1">
        <f>'Mill Creek 5'!C5+'Brown 12'!C5+'Mercer Co Solar'!C5+'EW Brown BESS'!C5</f>
        <v>4217991.2610436687</v>
      </c>
      <c r="D5" s="1">
        <f>'Mill Creek 5'!D5+'Brown 12'!D5+'Mercer Co Solar'!D5+'EW Brown BESS'!D5</f>
        <v>27695307.124085665</v>
      </c>
      <c r="E5" s="1">
        <f>'Mill Creek 5'!E5+'Brown 12'!E5+'Mercer Co Solar'!E5+'EW Brown BESS'!E5</f>
        <v>47994658.395344384</v>
      </c>
      <c r="F5" s="1">
        <f>'Mill Creek 5'!F5+'Brown 12'!F5+'Mercer Co Solar'!F5+'EW Brown BESS'!F5</f>
        <v>43754853.632676139</v>
      </c>
      <c r="G5" s="1">
        <f>'Mill Creek 5'!G5+'Brown 12'!G5+'Mercer Co Solar'!G5+'EW Brown BESS'!G5</f>
        <v>15340735.937409021</v>
      </c>
      <c r="H5" s="9">
        <f t="shared" si="0"/>
        <v>139194092.71758908</v>
      </c>
      <c r="J5" s="9"/>
      <c r="K5" s="9"/>
      <c r="L5" s="9"/>
      <c r="M5" s="9"/>
      <c r="N5" s="9"/>
      <c r="O5" s="9"/>
      <c r="P5" s="9"/>
    </row>
    <row r="6" spans="1:16" x14ac:dyDescent="0.25">
      <c r="A6" s="7" t="s">
        <v>6</v>
      </c>
      <c r="B6" s="1">
        <f>'Mill Creek 5'!B6+'Brown 12'!B6+'Mercer Co Solar'!B6+'EW Brown BESS'!B6</f>
        <v>-19079.826591783429</v>
      </c>
      <c r="C6" s="1">
        <f>'Mill Creek 5'!C6+'Brown 12'!C6+'Mercer Co Solar'!C6+'EW Brown BESS'!C6</f>
        <v>-582596.99844651006</v>
      </c>
      <c r="D6" s="1">
        <f>'Mill Creek 5'!D6+'Brown 12'!D6+'Mercer Co Solar'!D6+'EW Brown BESS'!D6</f>
        <v>-746970.88313400163</v>
      </c>
      <c r="E6" s="1">
        <f>'Mill Creek 5'!E6+'Brown 12'!E6+'Mercer Co Solar'!E6+'EW Brown BESS'!E6</f>
        <v>-6638344.7803996401</v>
      </c>
      <c r="F6" s="1">
        <f>'Mill Creek 5'!F6+'Brown 12'!F6+'Mercer Co Solar'!F6+'EW Brown BESS'!F6</f>
        <v>-2571801.3528434224</v>
      </c>
      <c r="G6" s="1">
        <f>'Mill Creek 5'!G6+'Brown 12'!G6+'Mercer Co Solar'!G6+'EW Brown BESS'!G6</f>
        <v>-901690.262106576</v>
      </c>
      <c r="H6" s="9">
        <f t="shared" si="0"/>
        <v>-11460484.103521932</v>
      </c>
      <c r="J6" s="9"/>
      <c r="K6" s="9"/>
      <c r="L6" s="9"/>
      <c r="M6" s="9"/>
      <c r="N6" s="9"/>
      <c r="O6" s="9"/>
      <c r="P6" s="9"/>
    </row>
    <row r="7" spans="1:16" x14ac:dyDescent="0.25">
      <c r="A7" s="7" t="s">
        <v>7</v>
      </c>
      <c r="B7" s="1">
        <f>'Mill Creek 5'!B7+'Brown 12'!B7+'Mercer Co Solar'!B7+'EW Brown BESS'!B7</f>
        <v>23838.235162395864</v>
      </c>
      <c r="C7" s="1">
        <f>'Mill Creek 5'!C7+'Brown 12'!C7+'Mercer Co Solar'!C7+'EW Brown BESS'!C7</f>
        <v>1021214.8205298809</v>
      </c>
      <c r="D7" s="1">
        <f>'Mill Creek 5'!D7+'Brown 12'!D7+'Mercer Co Solar'!D7+'EW Brown BESS'!D7</f>
        <v>804585.43706218433</v>
      </c>
      <c r="E7" s="1">
        <f>'Mill Creek 5'!E7+'Brown 12'!E7+'Mercer Co Solar'!E7+'EW Brown BESS'!E7</f>
        <v>13169084.835663918</v>
      </c>
      <c r="F7" s="1">
        <f>'Mill Creek 5'!F7+'Brown 12'!F7+'Mercer Co Solar'!F7+'EW Brown BESS'!F7</f>
        <v>1242661.9830377437</v>
      </c>
      <c r="G7" s="1">
        <f>'Mill Creek 5'!G7+'Brown 12'!G7+'Mercer Co Solar'!G7+'EW Brown BESS'!G7</f>
        <v>435685.36482523195</v>
      </c>
      <c r="H7" s="9">
        <f t="shared" si="0"/>
        <v>16697070.676281355</v>
      </c>
      <c r="J7" s="9"/>
      <c r="K7" s="9"/>
      <c r="L7" s="9"/>
      <c r="M7" s="9"/>
      <c r="N7" s="9"/>
      <c r="O7" s="9"/>
      <c r="P7" s="9"/>
    </row>
    <row r="8" spans="1:16" x14ac:dyDescent="0.25">
      <c r="J8" s="9"/>
      <c r="K8" s="9"/>
      <c r="L8" s="9"/>
      <c r="M8" s="9"/>
      <c r="N8" s="9"/>
      <c r="O8" s="9"/>
      <c r="P8" s="9"/>
    </row>
    <row r="9" spans="1:16" x14ac:dyDescent="0.25">
      <c r="A9" s="10" t="s">
        <v>8</v>
      </c>
      <c r="B9" s="2">
        <f>'Mill Creek 5'!B9+'Brown 12'!B9+'Mercer Co Solar'!B9+'EW Brown BESS'!B9</f>
        <v>4758.408570612437</v>
      </c>
      <c r="C9" s="2">
        <f>'Mill Creek 5'!C9+'Brown 12'!C9+'Mercer Co Solar'!C9+'EW Brown BESS'!C9</f>
        <v>438617.82208337093</v>
      </c>
      <c r="D9" s="2">
        <f>'Mill Creek 5'!D9+'Brown 12'!D9+'Mercer Co Solar'!D9+'EW Brown BESS'!D9</f>
        <v>57614.553928182693</v>
      </c>
      <c r="E9" s="2">
        <f>'Mill Creek 5'!E9+'Brown 12'!E9+'Mercer Co Solar'!E9+'EW Brown BESS'!E9</f>
        <v>6530740.0552642783</v>
      </c>
      <c r="F9" s="2">
        <f>'Mill Creek 5'!F9+'Brown 12'!F9+'Mercer Co Solar'!F9+'EW Brown BESS'!F9</f>
        <v>-1329139.3698056787</v>
      </c>
      <c r="G9" s="2">
        <f>'Mill Creek 5'!G9+'Brown 12'!G9+'Mercer Co Solar'!G9+'EW Brown BESS'!G9</f>
        <v>-466004.89728134405</v>
      </c>
      <c r="H9" s="11">
        <f t="shared" si="0"/>
        <v>5236586.5727594215</v>
      </c>
      <c r="J9" s="9"/>
      <c r="K9" s="9"/>
      <c r="L9" s="9"/>
      <c r="M9" s="9"/>
      <c r="N9" s="9"/>
      <c r="O9" s="9"/>
      <c r="P9" s="9"/>
    </row>
    <row r="10" spans="1:16" x14ac:dyDescent="0.25">
      <c r="B10" s="14"/>
      <c r="C10" s="14"/>
      <c r="D10" s="14"/>
      <c r="E10" s="14"/>
      <c r="F10" s="14"/>
      <c r="G10" s="14"/>
    </row>
    <row r="11" spans="1:16" x14ac:dyDescent="0.25">
      <c r="B11" s="14"/>
      <c r="C11" s="14"/>
      <c r="D11" s="14"/>
      <c r="E11" s="14"/>
      <c r="F11" s="14"/>
      <c r="G11" s="14"/>
    </row>
    <row r="12" spans="1:16" x14ac:dyDescent="0.25">
      <c r="A12" s="12" t="s">
        <v>9</v>
      </c>
      <c r="B12" s="13">
        <v>2023</v>
      </c>
      <c r="C12" s="13">
        <v>2024</v>
      </c>
      <c r="D12" s="13">
        <v>2025</v>
      </c>
      <c r="E12" s="13">
        <v>2026</v>
      </c>
      <c r="F12" s="13">
        <v>2027</v>
      </c>
      <c r="G12" s="13">
        <v>2028</v>
      </c>
    </row>
    <row r="13" spans="1:16" x14ac:dyDescent="0.25">
      <c r="A13" s="7" t="s">
        <v>10</v>
      </c>
      <c r="B13" s="3">
        <v>2.23E-2</v>
      </c>
      <c r="C13" s="3">
        <v>2.2100000000000002E-2</v>
      </c>
      <c r="D13" s="3">
        <v>2.0199999999999999E-2</v>
      </c>
      <c r="E13" s="3">
        <v>2.5000000000000001E-2</v>
      </c>
      <c r="F13" s="3">
        <v>2.2100000000000002E-2</v>
      </c>
      <c r="G13" s="3">
        <v>2.2100000000000002E-2</v>
      </c>
    </row>
    <row r="14" spans="1:16" x14ac:dyDescent="0.25">
      <c r="A14" s="7" t="s">
        <v>11</v>
      </c>
      <c r="B14" s="3">
        <v>4.5900000000000003E-2</v>
      </c>
      <c r="C14" s="3">
        <v>4.4699999999999997E-2</v>
      </c>
      <c r="D14" s="3">
        <v>4.82E-2</v>
      </c>
      <c r="E14" s="3">
        <v>3.73E-2</v>
      </c>
      <c r="F14" s="3">
        <v>4.7399999999999998E-2</v>
      </c>
      <c r="G14" s="3">
        <v>4.7399999999999998E-2</v>
      </c>
    </row>
    <row r="15" spans="1:16" x14ac:dyDescent="0.25">
      <c r="A15" s="7" t="s">
        <v>12</v>
      </c>
      <c r="B15" s="3">
        <v>2.4500000000000001E-2</v>
      </c>
      <c r="C15" s="3">
        <v>2.6499999999999999E-2</v>
      </c>
      <c r="D15" s="3">
        <v>2.07E-2</v>
      </c>
      <c r="E15" s="3">
        <v>2.4299999999999999E-2</v>
      </c>
      <c r="F15" s="3">
        <v>2.1999999999999999E-2</v>
      </c>
      <c r="G15" s="3">
        <v>2.1999999999999999E-2</v>
      </c>
    </row>
    <row r="16" spans="1:16" x14ac:dyDescent="0.25">
      <c r="A16" s="7" t="s">
        <v>13</v>
      </c>
      <c r="B16" s="3">
        <v>4.3400000000000001E-2</v>
      </c>
      <c r="C16" s="3">
        <v>3.7199999999999997E-2</v>
      </c>
      <c r="D16" s="3">
        <v>4.8800000000000003E-2</v>
      </c>
      <c r="E16" s="3">
        <v>4.0599999999999997E-2</v>
      </c>
      <c r="F16" s="3">
        <v>4.9099999999999998E-2</v>
      </c>
      <c r="G16" s="3">
        <v>4.9099999999999998E-2</v>
      </c>
    </row>
    <row r="17" spans="1:7" x14ac:dyDescent="0.25">
      <c r="A17" s="7" t="s">
        <v>14</v>
      </c>
      <c r="B17" s="3">
        <v>0.47</v>
      </c>
      <c r="C17" s="3">
        <v>0.47</v>
      </c>
      <c r="D17" s="3">
        <v>0.47</v>
      </c>
      <c r="E17" s="3">
        <v>0.47</v>
      </c>
      <c r="F17" s="3">
        <v>0.47</v>
      </c>
      <c r="G17" s="3">
        <v>0.47</v>
      </c>
    </row>
    <row r="18" spans="1:7" x14ac:dyDescent="0.25">
      <c r="A18" s="7" t="s">
        <v>15</v>
      </c>
      <c r="B18" s="3">
        <v>0.53</v>
      </c>
      <c r="C18" s="3">
        <v>0.53</v>
      </c>
      <c r="D18" s="3">
        <v>0.53</v>
      </c>
      <c r="E18" s="3">
        <v>0.53</v>
      </c>
      <c r="F18" s="3">
        <v>0.53</v>
      </c>
      <c r="G18" s="3">
        <v>0.53</v>
      </c>
    </row>
    <row r="19" spans="1:7" x14ac:dyDescent="0.25">
      <c r="A19" s="7" t="s">
        <v>16</v>
      </c>
      <c r="B19" s="5">
        <v>4.0800000000000003E-2</v>
      </c>
      <c r="C19" s="3">
        <v>4.0800000000000003E-2</v>
      </c>
      <c r="D19" s="3">
        <v>4.0800000000000003E-2</v>
      </c>
      <c r="E19" s="3">
        <v>4.0800000000000003E-2</v>
      </c>
      <c r="F19" s="3">
        <v>4.0800000000000003E-2</v>
      </c>
      <c r="G19" s="3">
        <v>4.0800000000000003E-2</v>
      </c>
    </row>
    <row r="20" spans="1:7" x14ac:dyDescent="0.25">
      <c r="A20" s="7" t="s">
        <v>17</v>
      </c>
      <c r="B20" s="6">
        <v>9.425E-2</v>
      </c>
      <c r="C20" s="4">
        <v>9.425E-2</v>
      </c>
      <c r="D20" s="4">
        <v>9.425E-2</v>
      </c>
      <c r="E20" s="4">
        <v>9.425E-2</v>
      </c>
      <c r="F20" s="4">
        <v>9.425E-2</v>
      </c>
      <c r="G20" s="4">
        <v>9.425E-2</v>
      </c>
    </row>
    <row r="22" spans="1:7" ht="17.25" x14ac:dyDescent="0.25">
      <c r="A22" s="7" t="s">
        <v>18</v>
      </c>
    </row>
    <row r="25" spans="1:7" x14ac:dyDescent="0.25">
      <c r="B25" s="5"/>
      <c r="C25" s="5"/>
      <c r="D25" s="5"/>
      <c r="E25" s="5"/>
      <c r="F25" s="5"/>
      <c r="G25" s="5"/>
    </row>
    <row r="26" spans="1:7" x14ac:dyDescent="0.25">
      <c r="B26" s="5"/>
      <c r="C26" s="5"/>
      <c r="D26" s="5"/>
      <c r="E26" s="5"/>
      <c r="F26" s="5"/>
      <c r="G26" s="5"/>
    </row>
    <row r="27" spans="1:7" x14ac:dyDescent="0.25">
      <c r="B27" s="5"/>
      <c r="C27" s="5"/>
      <c r="D27" s="5"/>
      <c r="E27" s="5"/>
      <c r="F27" s="5"/>
      <c r="G27" s="5"/>
    </row>
    <row r="28" spans="1:7" x14ac:dyDescent="0.25">
      <c r="B28" s="5"/>
      <c r="C28" s="5"/>
      <c r="D28" s="5"/>
      <c r="E28" s="5"/>
      <c r="F28" s="5"/>
      <c r="G28" s="5"/>
    </row>
    <row r="29" spans="1:7" x14ac:dyDescent="0.25">
      <c r="B29" s="5"/>
    </row>
    <row r="30" spans="1:7" x14ac:dyDescent="0.25">
      <c r="B30" s="5"/>
    </row>
  </sheetData>
  <pageMargins left="0.7" right="0.7" top="0.75" bottom="0.75" header="0.3" footer="0.3"/>
  <pageSetup orientation="portrait" r:id="rId1"/>
  <headerFooter>
    <oddFooter>&amp;L&amp;1#&amp;"Calibri"&amp;14&amp;K000000Confidential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D877E-EBD9-4A05-8D50-152344AD229C}">
  <dimension ref="A1:H31"/>
  <sheetViews>
    <sheetView zoomScaleNormal="100" workbookViewId="0"/>
  </sheetViews>
  <sheetFormatPr defaultRowHeight="15" x14ac:dyDescent="0.25"/>
  <cols>
    <col min="1" max="1" width="54.28515625" style="7" bestFit="1" customWidth="1"/>
    <col min="2" max="8" width="14.28515625" style="7" customWidth="1"/>
    <col min="9" max="16384" width="9.140625" style="7"/>
  </cols>
  <sheetData>
    <row r="1" spans="1:8" x14ac:dyDescent="0.25">
      <c r="A1" s="12" t="s">
        <v>19</v>
      </c>
      <c r="B1" s="13">
        <v>2023</v>
      </c>
      <c r="C1" s="13">
        <v>2024</v>
      </c>
      <c r="D1" s="13">
        <v>2025</v>
      </c>
      <c r="E1" s="13">
        <v>2026</v>
      </c>
      <c r="F1" s="13">
        <v>2027</v>
      </c>
      <c r="G1" s="13">
        <v>2028</v>
      </c>
      <c r="H1" s="13" t="s">
        <v>1</v>
      </c>
    </row>
    <row r="2" spans="1:8" ht="17.25" x14ac:dyDescent="0.25">
      <c r="A2" s="7" t="s">
        <v>2</v>
      </c>
      <c r="B2" s="1">
        <v>2000000.0000000002</v>
      </c>
      <c r="C2" s="1">
        <v>145210169</v>
      </c>
      <c r="D2" s="1">
        <v>369118632.19000006</v>
      </c>
      <c r="E2" s="1">
        <v>122303074.36000001</v>
      </c>
      <c r="F2" s="1">
        <v>21193441.530000001</v>
      </c>
      <c r="G2" s="1">
        <v>0</v>
      </c>
      <c r="H2" s="9">
        <f>SUM(B2:G2)</f>
        <v>659825317.08000004</v>
      </c>
    </row>
    <row r="3" spans="1:8" x14ac:dyDescent="0.25">
      <c r="A3" s="7" t="s">
        <v>3</v>
      </c>
      <c r="B3" s="1">
        <v>676923.07384615415</v>
      </c>
      <c r="C3" s="1">
        <v>61201068.896923065</v>
      </c>
      <c r="D3" s="1">
        <v>297696995.88384616</v>
      </c>
      <c r="E3" s="1">
        <v>566190822.2023077</v>
      </c>
      <c r="F3" s="1">
        <v>297353904.46538466</v>
      </c>
      <c r="G3" s="1">
        <v>0</v>
      </c>
      <c r="H3" s="9"/>
    </row>
    <row r="4" spans="1:8" x14ac:dyDescent="0.25">
      <c r="A4" s="7" t="s">
        <v>4</v>
      </c>
      <c r="B4" s="1">
        <f t="shared" ref="B4:G4" si="0">B3*B13</f>
        <v>16122.953777832665</v>
      </c>
      <c r="C4" s="1">
        <f t="shared" si="0"/>
        <v>1538350.0686908297</v>
      </c>
      <c r="D4" s="1">
        <f t="shared" si="0"/>
        <v>6116184.7809298681</v>
      </c>
      <c r="E4" s="1">
        <f t="shared" si="0"/>
        <v>13881300.386612637</v>
      </c>
      <c r="F4" s="1">
        <f t="shared" si="0"/>
        <v>6551003.869177754</v>
      </c>
      <c r="G4" s="1">
        <f t="shared" si="0"/>
        <v>0</v>
      </c>
      <c r="H4" s="9">
        <f t="shared" ref="H4:H9" si="1">SUM(B4:G4)</f>
        <v>28102962.059188921</v>
      </c>
    </row>
    <row r="5" spans="1:8" x14ac:dyDescent="0.25">
      <c r="A5" s="7" t="s">
        <v>5</v>
      </c>
      <c r="B5" s="1">
        <f t="shared" ref="B5:G5" si="2">B3*B14</f>
        <v>29903.07678151186</v>
      </c>
      <c r="C5" s="1">
        <f t="shared" si="2"/>
        <v>2418972.2466205922</v>
      </c>
      <c r="D5" s="1">
        <f t="shared" si="2"/>
        <v>14472241.758492796</v>
      </c>
      <c r="E5" s="1">
        <f t="shared" si="2"/>
        <v>22408134.17652991</v>
      </c>
      <c r="F5" s="1">
        <f t="shared" si="2"/>
        <v>14443371.203282427</v>
      </c>
      <c r="G5" s="1">
        <f t="shared" si="2"/>
        <v>0</v>
      </c>
      <c r="H5" s="9">
        <f t="shared" si="1"/>
        <v>53772622.461707234</v>
      </c>
    </row>
    <row r="6" spans="1:8" x14ac:dyDescent="0.25">
      <c r="A6" s="7" t="s">
        <v>6</v>
      </c>
      <c r="B6" s="1">
        <f t="shared" ref="B6:G6" si="3">B3*B15-B4</f>
        <v>-3142.2769137588148</v>
      </c>
      <c r="C6" s="1">
        <f t="shared" si="3"/>
        <v>-364758.37152343313</v>
      </c>
      <c r="D6" s="1">
        <f t="shared" si="3"/>
        <v>-407547.18786123488</v>
      </c>
      <c r="E6" s="1">
        <f t="shared" si="3"/>
        <v>-3024025.1800611857</v>
      </c>
      <c r="F6" s="1">
        <f t="shared" si="3"/>
        <v>-848945.39714953862</v>
      </c>
      <c r="G6" s="1">
        <f t="shared" si="3"/>
        <v>0</v>
      </c>
      <c r="H6" s="9">
        <f t="shared" si="1"/>
        <v>-4648418.413509151</v>
      </c>
    </row>
    <row r="7" spans="1:8" x14ac:dyDescent="0.25">
      <c r="A7" s="7" t="s">
        <v>7</v>
      </c>
      <c r="B7" s="1">
        <f t="shared" ref="B7:G7" si="4">B3*B16-B5</f>
        <v>3910.9230647881559</v>
      </c>
      <c r="C7" s="1">
        <f t="shared" si="4"/>
        <v>638174.14745295746</v>
      </c>
      <c r="D7" s="1">
        <f t="shared" si="4"/>
        <v>398467.42839503102</v>
      </c>
      <c r="E7" s="1">
        <f t="shared" si="4"/>
        <v>5874512.8695308678</v>
      </c>
      <c r="F7" s="1">
        <f t="shared" si="4"/>
        <v>410199.70952470228</v>
      </c>
      <c r="G7" s="1">
        <f t="shared" si="4"/>
        <v>0</v>
      </c>
      <c r="H7" s="9">
        <f t="shared" si="1"/>
        <v>7325265.0779683469</v>
      </c>
    </row>
    <row r="9" spans="1:8" x14ac:dyDescent="0.25">
      <c r="A9" s="10" t="s">
        <v>8</v>
      </c>
      <c r="B9" s="2">
        <f>B6+B7</f>
        <v>768.64615102934113</v>
      </c>
      <c r="C9" s="2">
        <f t="shared" ref="C9:F9" si="5">C6+C7</f>
        <v>273415.77592952433</v>
      </c>
      <c r="D9" s="2">
        <f t="shared" si="5"/>
        <v>-9079.7594662038609</v>
      </c>
      <c r="E9" s="2">
        <f t="shared" si="5"/>
        <v>2850487.6894696821</v>
      </c>
      <c r="F9" s="2">
        <f t="shared" si="5"/>
        <v>-438745.68762483634</v>
      </c>
      <c r="G9" s="2">
        <f>G6+G7</f>
        <v>0</v>
      </c>
      <c r="H9" s="11">
        <f t="shared" si="1"/>
        <v>2676846.6644591955</v>
      </c>
    </row>
    <row r="12" spans="1:8" x14ac:dyDescent="0.25">
      <c r="A12" s="12" t="s">
        <v>20</v>
      </c>
      <c r="B12" s="13">
        <v>2023</v>
      </c>
      <c r="C12" s="13">
        <v>2024</v>
      </c>
      <c r="D12" s="13">
        <v>2025</v>
      </c>
      <c r="E12" s="13">
        <v>2026</v>
      </c>
      <c r="F12" s="13">
        <v>2027</v>
      </c>
      <c r="G12" s="13">
        <v>2028</v>
      </c>
    </row>
    <row r="13" spans="1:8" x14ac:dyDescent="0.25">
      <c r="A13" s="7" t="s">
        <v>21</v>
      </c>
      <c r="B13" s="3">
        <f t="shared" ref="B13:G14" si="6">(B20*$B$24)+(B22*$B$25)</f>
        <v>2.3818000007334608E-2</v>
      </c>
      <c r="C13" s="3">
        <f t="shared" si="6"/>
        <v>2.5136000014669212E-2</v>
      </c>
      <c r="D13" s="3">
        <f t="shared" si="6"/>
        <v>2.0545000001666959E-2</v>
      </c>
      <c r="E13" s="3">
        <f t="shared" si="6"/>
        <v>2.4516999997666263E-2</v>
      </c>
      <c r="F13" s="3">
        <f t="shared" si="6"/>
        <v>2.2030999999666609E-2</v>
      </c>
      <c r="G13" s="3">
        <f t="shared" si="6"/>
        <v>2.2030999999666609E-2</v>
      </c>
    </row>
    <row r="14" spans="1:8" x14ac:dyDescent="0.25">
      <c r="A14" s="7" t="s">
        <v>22</v>
      </c>
      <c r="B14" s="3">
        <f t="shared" si="6"/>
        <v>4.4174999991665229E-2</v>
      </c>
      <c r="C14" s="3">
        <f t="shared" si="6"/>
        <v>3.9524999974995666E-2</v>
      </c>
      <c r="D14" s="3">
        <f t="shared" si="6"/>
        <v>4.8614000002000349E-2</v>
      </c>
      <c r="E14" s="3">
        <f t="shared" si="6"/>
        <v>3.9577000011001909E-2</v>
      </c>
      <c r="F14" s="3">
        <f t="shared" si="6"/>
        <v>4.8573000005667652E-2</v>
      </c>
      <c r="G14" s="3">
        <f t="shared" si="6"/>
        <v>4.8573000005667652E-2</v>
      </c>
    </row>
    <row r="15" spans="1:8" x14ac:dyDescent="0.25">
      <c r="A15" s="7" t="s">
        <v>23</v>
      </c>
      <c r="B15" s="3">
        <f>B26*B28</f>
        <v>1.9175999999999999E-2</v>
      </c>
      <c r="C15" s="3">
        <f t="shared" ref="C15:G16" si="7">C26*C28</f>
        <v>1.9175999999999999E-2</v>
      </c>
      <c r="D15" s="3">
        <f t="shared" si="7"/>
        <v>1.9175999999999999E-2</v>
      </c>
      <c r="E15" s="3">
        <f t="shared" si="7"/>
        <v>1.9175999999999999E-2</v>
      </c>
      <c r="F15" s="3">
        <f t="shared" si="7"/>
        <v>1.9175999999999999E-2</v>
      </c>
      <c r="G15" s="3">
        <f t="shared" si="7"/>
        <v>1.9175999999999999E-2</v>
      </c>
    </row>
    <row r="16" spans="1:8" x14ac:dyDescent="0.25">
      <c r="A16" s="7" t="s">
        <v>24</v>
      </c>
      <c r="B16" s="3">
        <f>B27*B29</f>
        <v>4.9952500000000004E-2</v>
      </c>
      <c r="C16" s="3">
        <f t="shared" si="7"/>
        <v>4.9952500000000004E-2</v>
      </c>
      <c r="D16" s="3">
        <f t="shared" si="7"/>
        <v>4.9952500000000004E-2</v>
      </c>
      <c r="E16" s="3">
        <f t="shared" si="7"/>
        <v>4.9952500000000004E-2</v>
      </c>
      <c r="F16" s="3">
        <f t="shared" si="7"/>
        <v>4.9952500000000004E-2</v>
      </c>
      <c r="G16" s="3">
        <f t="shared" si="7"/>
        <v>4.9952500000000004E-2</v>
      </c>
    </row>
    <row r="19" spans="1:7" x14ac:dyDescent="0.25">
      <c r="A19" s="12" t="s">
        <v>9</v>
      </c>
      <c r="B19" s="13">
        <v>2023</v>
      </c>
      <c r="C19" s="13">
        <v>2024</v>
      </c>
      <c r="D19" s="13">
        <v>2025</v>
      </c>
      <c r="E19" s="13">
        <v>2026</v>
      </c>
      <c r="F19" s="13">
        <v>2027</v>
      </c>
      <c r="G19" s="13">
        <v>2028</v>
      </c>
    </row>
    <row r="20" spans="1:7" x14ac:dyDescent="0.25">
      <c r="A20" s="7" t="s">
        <v>10</v>
      </c>
      <c r="B20" s="3">
        <v>2.23E-2</v>
      </c>
      <c r="C20" s="3">
        <v>2.2100000000000002E-2</v>
      </c>
      <c r="D20" s="3">
        <v>2.0199999999999999E-2</v>
      </c>
      <c r="E20" s="3">
        <v>2.5000000000000001E-2</v>
      </c>
      <c r="F20" s="3">
        <v>2.2100000000000002E-2</v>
      </c>
      <c r="G20" s="3">
        <v>2.2100000000000002E-2</v>
      </c>
    </row>
    <row r="21" spans="1:7" x14ac:dyDescent="0.25">
      <c r="A21" s="7" t="s">
        <v>11</v>
      </c>
      <c r="B21" s="3">
        <v>4.5900000000000003E-2</v>
      </c>
      <c r="C21" s="3">
        <v>4.4699999999999997E-2</v>
      </c>
      <c r="D21" s="3">
        <v>4.82E-2</v>
      </c>
      <c r="E21" s="3">
        <v>3.73E-2</v>
      </c>
      <c r="F21" s="3">
        <v>4.7399999999999998E-2</v>
      </c>
      <c r="G21" s="3">
        <v>4.7399999999999998E-2</v>
      </c>
    </row>
    <row r="22" spans="1:7" x14ac:dyDescent="0.25">
      <c r="A22" s="7" t="s">
        <v>12</v>
      </c>
      <c r="B22" s="3">
        <v>2.4500000000000001E-2</v>
      </c>
      <c r="C22" s="3">
        <v>2.6499999999999999E-2</v>
      </c>
      <c r="D22" s="3">
        <v>2.07E-2</v>
      </c>
      <c r="E22" s="3">
        <v>2.4299999999999999E-2</v>
      </c>
      <c r="F22" s="3">
        <v>2.1999999999999999E-2</v>
      </c>
      <c r="G22" s="3">
        <v>2.1999999999999999E-2</v>
      </c>
    </row>
    <row r="23" spans="1:7" x14ac:dyDescent="0.25">
      <c r="A23" s="7" t="s">
        <v>13</v>
      </c>
      <c r="B23" s="3">
        <v>4.3400000000000001E-2</v>
      </c>
      <c r="C23" s="3">
        <v>3.7199999999999997E-2</v>
      </c>
      <c r="D23" s="3">
        <v>4.8800000000000003E-2</v>
      </c>
      <c r="E23" s="3">
        <v>4.0599999999999997E-2</v>
      </c>
      <c r="F23" s="3">
        <v>4.9099999999999998E-2</v>
      </c>
      <c r="G23" s="3">
        <v>4.9099999999999998E-2</v>
      </c>
    </row>
    <row r="24" spans="1:7" x14ac:dyDescent="0.25">
      <c r="A24" s="7" t="s">
        <v>25</v>
      </c>
      <c r="B24" s="3">
        <v>0.30999999666608863</v>
      </c>
      <c r="C24" s="3">
        <v>0.30999999666608863</v>
      </c>
      <c r="D24" s="3">
        <v>0.30999999666608863</v>
      </c>
      <c r="E24" s="3">
        <v>0.30999999666608863</v>
      </c>
      <c r="F24" s="3">
        <v>0.30999999666608863</v>
      </c>
      <c r="G24" s="3">
        <v>0.30999999666608863</v>
      </c>
    </row>
    <row r="25" spans="1:7" x14ac:dyDescent="0.25">
      <c r="A25" s="7" t="s">
        <v>26</v>
      </c>
      <c r="B25" s="3">
        <v>0.69000000333391143</v>
      </c>
      <c r="C25" s="3">
        <v>0.69000000333391143</v>
      </c>
      <c r="D25" s="3">
        <v>0.69000000333391143</v>
      </c>
      <c r="E25" s="3">
        <v>0.69000000333391143</v>
      </c>
      <c r="F25" s="3">
        <v>0.69000000333391143</v>
      </c>
      <c r="G25" s="3">
        <v>0.69000000333391143</v>
      </c>
    </row>
    <row r="26" spans="1:7" x14ac:dyDescent="0.25">
      <c r="A26" s="7" t="s">
        <v>14</v>
      </c>
      <c r="B26" s="3">
        <v>0.47</v>
      </c>
      <c r="C26" s="3">
        <v>0.47</v>
      </c>
      <c r="D26" s="3">
        <v>0.47</v>
      </c>
      <c r="E26" s="3">
        <v>0.47</v>
      </c>
      <c r="F26" s="3">
        <v>0.47</v>
      </c>
      <c r="G26" s="3">
        <v>0.47</v>
      </c>
    </row>
    <row r="27" spans="1:7" x14ac:dyDescent="0.25">
      <c r="A27" s="7" t="s">
        <v>15</v>
      </c>
      <c r="B27" s="3">
        <v>0.53</v>
      </c>
      <c r="C27" s="3">
        <v>0.53</v>
      </c>
      <c r="D27" s="3">
        <v>0.53</v>
      </c>
      <c r="E27" s="3">
        <v>0.53</v>
      </c>
      <c r="F27" s="3">
        <v>0.53</v>
      </c>
      <c r="G27" s="3">
        <v>0.53</v>
      </c>
    </row>
    <row r="28" spans="1:7" x14ac:dyDescent="0.25">
      <c r="A28" s="7" t="s">
        <v>16</v>
      </c>
      <c r="B28" s="5">
        <v>4.0800000000000003E-2</v>
      </c>
      <c r="C28" s="3">
        <v>4.0800000000000003E-2</v>
      </c>
      <c r="D28" s="3">
        <v>4.0800000000000003E-2</v>
      </c>
      <c r="E28" s="3">
        <v>4.0800000000000003E-2</v>
      </c>
      <c r="F28" s="3">
        <v>4.0800000000000003E-2</v>
      </c>
      <c r="G28" s="3">
        <v>4.0800000000000003E-2</v>
      </c>
    </row>
    <row r="29" spans="1:7" x14ac:dyDescent="0.25">
      <c r="A29" s="7" t="s">
        <v>17</v>
      </c>
      <c r="B29" s="5">
        <v>9.425E-2</v>
      </c>
      <c r="C29" s="3">
        <v>9.425E-2</v>
      </c>
      <c r="D29" s="3">
        <v>9.425E-2</v>
      </c>
      <c r="E29" s="3">
        <v>9.425E-2</v>
      </c>
      <c r="F29" s="3">
        <v>9.425E-2</v>
      </c>
      <c r="G29" s="3">
        <v>9.425E-2</v>
      </c>
    </row>
    <row r="31" spans="1:7" ht="17.25" x14ac:dyDescent="0.25">
      <c r="A31" s="7" t="s">
        <v>18</v>
      </c>
    </row>
  </sheetData>
  <pageMargins left="0.7" right="0.7" top="0.75" bottom="0.75" header="0.3" footer="0.3"/>
  <pageSetup orientation="portrait" r:id="rId1"/>
  <headerFooter>
    <oddFooter>&amp;L&amp;1#&amp;"Calibri"&amp;14&amp;K000000Confidential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BCA7-7A45-4452-86B4-6B34737429CC}">
  <dimension ref="A1:Q31"/>
  <sheetViews>
    <sheetView workbookViewId="0"/>
  </sheetViews>
  <sheetFormatPr defaultRowHeight="15" x14ac:dyDescent="0.25"/>
  <cols>
    <col min="1" max="1" width="54.28515625" style="7" bestFit="1" customWidth="1"/>
    <col min="2" max="8" width="14.28515625" style="7" customWidth="1"/>
    <col min="9" max="16384" width="9.140625" style="7"/>
  </cols>
  <sheetData>
    <row r="1" spans="1:17" x14ac:dyDescent="0.25">
      <c r="A1" s="12" t="s">
        <v>27</v>
      </c>
      <c r="B1" s="13">
        <v>2023</v>
      </c>
      <c r="C1" s="13">
        <v>2024</v>
      </c>
      <c r="D1" s="13">
        <v>2025</v>
      </c>
      <c r="E1" s="13">
        <v>2026</v>
      </c>
      <c r="F1" s="13">
        <v>2027</v>
      </c>
      <c r="G1" s="13">
        <v>2028</v>
      </c>
      <c r="H1" s="13" t="s">
        <v>1</v>
      </c>
      <c r="K1" s="8"/>
      <c r="L1" s="8"/>
      <c r="M1" s="8"/>
      <c r="N1" s="8"/>
      <c r="O1" s="8"/>
      <c r="P1" s="8"/>
      <c r="Q1" s="8"/>
    </row>
    <row r="2" spans="1:17" ht="17.25" x14ac:dyDescent="0.25">
      <c r="A2" s="7" t="s">
        <v>2</v>
      </c>
      <c r="B2" s="1">
        <v>1400000</v>
      </c>
      <c r="C2" s="1">
        <v>2100000</v>
      </c>
      <c r="D2" s="1">
        <v>154380072.99999997</v>
      </c>
      <c r="E2" s="1">
        <v>393703342</v>
      </c>
      <c r="F2" s="1">
        <v>127225257.00000001</v>
      </c>
      <c r="G2" s="1">
        <v>20573742.000000004</v>
      </c>
      <c r="H2" s="9">
        <f>SUM(B2:G2)</f>
        <v>699382414</v>
      </c>
      <c r="K2" s="9"/>
      <c r="L2" s="9"/>
      <c r="M2" s="9"/>
      <c r="N2" s="9"/>
      <c r="O2" s="9"/>
      <c r="P2" s="9"/>
      <c r="Q2" s="9"/>
    </row>
    <row r="3" spans="1:17" x14ac:dyDescent="0.25">
      <c r="A3" s="7" t="s">
        <v>3</v>
      </c>
      <c r="B3" s="1">
        <v>570769.22769230767</v>
      </c>
      <c r="C3" s="1">
        <v>2256153.846153846</v>
      </c>
      <c r="D3" s="1">
        <v>66439568.209999993</v>
      </c>
      <c r="E3" s="1">
        <v>318389897.05615377</v>
      </c>
      <c r="F3" s="1">
        <v>603452173.62307703</v>
      </c>
      <c r="G3" s="1">
        <v>315828463.08461541</v>
      </c>
      <c r="H3" s="9"/>
      <c r="K3" s="9"/>
      <c r="L3" s="9"/>
      <c r="M3" s="9"/>
      <c r="N3" s="9"/>
      <c r="O3" s="9"/>
      <c r="P3" s="9"/>
      <c r="Q3" s="9"/>
    </row>
    <row r="4" spans="1:17" x14ac:dyDescent="0.25">
      <c r="A4" s="7" t="s">
        <v>4</v>
      </c>
      <c r="B4" s="1">
        <f t="shared" ref="B4:G4" si="0">B3*B13</f>
        <v>13594.581465175383</v>
      </c>
      <c r="C4" s="1">
        <f t="shared" si="0"/>
        <v>56710.683076923073</v>
      </c>
      <c r="D4" s="1">
        <f t="shared" si="0"/>
        <v>1365000.9288744496</v>
      </c>
      <c r="E4" s="1">
        <f t="shared" si="0"/>
        <v>7805965.1061257208</v>
      </c>
      <c r="F4" s="1">
        <f t="shared" si="0"/>
        <v>13294654.837090008</v>
      </c>
      <c r="G4" s="1">
        <f t="shared" si="0"/>
        <v>6958016.8702171603</v>
      </c>
      <c r="H4" s="9">
        <f t="shared" ref="H4:H9" si="1">SUM(B4:G4)</f>
        <v>29493943.006849438</v>
      </c>
      <c r="K4" s="9"/>
      <c r="L4" s="9"/>
      <c r="M4" s="9"/>
      <c r="N4" s="9"/>
      <c r="O4" s="9"/>
      <c r="P4" s="9"/>
      <c r="Q4" s="9"/>
    </row>
    <row r="5" spans="1:17" x14ac:dyDescent="0.25">
      <c r="A5" s="7" t="s">
        <v>5</v>
      </c>
      <c r="B5" s="1">
        <f t="shared" ref="B5:G5" si="2">B3*B14</f>
        <v>25213.730633307689</v>
      </c>
      <c r="C5" s="1">
        <f t="shared" si="2"/>
        <v>89174.480769230737</v>
      </c>
      <c r="D5" s="1">
        <f t="shared" si="2"/>
        <v>3229893.1689609396</v>
      </c>
      <c r="E5" s="1">
        <f t="shared" si="2"/>
        <v>12600916.955791395</v>
      </c>
      <c r="F5" s="1">
        <f t="shared" si="2"/>
        <v>29311482.429393716</v>
      </c>
      <c r="G5" s="1">
        <f t="shared" si="2"/>
        <v>15340735.937409021</v>
      </c>
      <c r="H5" s="9">
        <f t="shared" si="1"/>
        <v>60597416.702957608</v>
      </c>
      <c r="K5" s="9"/>
      <c r="L5" s="9"/>
      <c r="M5" s="9"/>
      <c r="N5" s="9"/>
      <c r="O5" s="9"/>
      <c r="P5" s="9"/>
      <c r="Q5" s="9"/>
    </row>
    <row r="6" spans="1:17" x14ac:dyDescent="0.25">
      <c r="A6" s="7" t="s">
        <v>6</v>
      </c>
      <c r="B6" s="1">
        <f>B3*B15-B4</f>
        <v>-2649.5107549476907</v>
      </c>
      <c r="C6" s="1">
        <f t="shared" ref="C6:F6" si="3">C3*C15-C4</f>
        <v>-13446.676923076928</v>
      </c>
      <c r="D6" s="1">
        <f t="shared" si="3"/>
        <v>-90955.76887948974</v>
      </c>
      <c r="E6" s="1">
        <f t="shared" si="3"/>
        <v>-1700520.4401769163</v>
      </c>
      <c r="F6" s="1">
        <f t="shared" si="3"/>
        <v>-1722855.9556938838</v>
      </c>
      <c r="G6" s="1">
        <f>G3*G15-G4</f>
        <v>-901690.262106576</v>
      </c>
      <c r="H6" s="9">
        <f t="shared" si="1"/>
        <v>-4432118.6145348903</v>
      </c>
      <c r="K6" s="9"/>
      <c r="L6" s="9"/>
      <c r="M6" s="9"/>
      <c r="N6" s="9"/>
      <c r="O6" s="9"/>
      <c r="P6" s="9"/>
      <c r="Q6" s="9"/>
    </row>
    <row r="7" spans="1:17" x14ac:dyDescent="0.25">
      <c r="A7" s="7" t="s">
        <v>7</v>
      </c>
      <c r="B7" s="1">
        <f t="shared" ref="B7:G7" si="4">B3*B16-B5</f>
        <v>3297.6192129923111</v>
      </c>
      <c r="C7" s="1">
        <f t="shared" si="4"/>
        <v>23526.044230769272</v>
      </c>
      <c r="D7" s="1">
        <f t="shared" si="4"/>
        <v>88929.362049085088</v>
      </c>
      <c r="E7" s="1">
        <f t="shared" si="4"/>
        <v>3303454.3769061267</v>
      </c>
      <c r="F7" s="1">
        <f t="shared" si="4"/>
        <v>832462.27351304144</v>
      </c>
      <c r="G7" s="1">
        <f t="shared" si="4"/>
        <v>435685.36482523195</v>
      </c>
      <c r="H7" s="9">
        <f t="shared" si="1"/>
        <v>4687355.0407372471</v>
      </c>
      <c r="K7" s="9"/>
      <c r="L7" s="9"/>
      <c r="M7" s="9"/>
      <c r="N7" s="9"/>
      <c r="O7" s="9"/>
      <c r="P7" s="9"/>
      <c r="Q7" s="9"/>
    </row>
    <row r="8" spans="1:17" x14ac:dyDescent="0.25">
      <c r="K8" s="9"/>
      <c r="L8" s="9"/>
      <c r="M8" s="9"/>
      <c r="N8" s="9"/>
      <c r="O8" s="9"/>
      <c r="P8" s="9"/>
      <c r="Q8" s="9"/>
    </row>
    <row r="9" spans="1:17" x14ac:dyDescent="0.25">
      <c r="A9" s="10" t="s">
        <v>8</v>
      </c>
      <c r="B9" s="2">
        <f>B6+B7</f>
        <v>648.10845804462042</v>
      </c>
      <c r="C9" s="2">
        <f t="shared" ref="C9:F9" si="5">C6+C7</f>
        <v>10079.367307692344</v>
      </c>
      <c r="D9" s="2">
        <f t="shared" si="5"/>
        <v>-2026.4068304046523</v>
      </c>
      <c r="E9" s="2">
        <f t="shared" si="5"/>
        <v>1602933.9367292104</v>
      </c>
      <c r="F9" s="2">
        <f t="shared" si="5"/>
        <v>-890393.68218084238</v>
      </c>
      <c r="G9" s="2">
        <f>G6+G7</f>
        <v>-466004.89728134405</v>
      </c>
      <c r="H9" s="11">
        <f t="shared" si="1"/>
        <v>255236.42620235635</v>
      </c>
      <c r="K9" s="9"/>
      <c r="L9" s="9"/>
      <c r="M9" s="9"/>
      <c r="N9" s="9"/>
      <c r="O9" s="9"/>
      <c r="P9" s="9"/>
      <c r="Q9" s="9"/>
    </row>
    <row r="12" spans="1:17" x14ac:dyDescent="0.25">
      <c r="A12" s="12" t="s">
        <v>20</v>
      </c>
      <c r="B12" s="13">
        <v>2023</v>
      </c>
      <c r="C12" s="13">
        <v>2024</v>
      </c>
      <c r="D12" s="13">
        <v>2025</v>
      </c>
      <c r="E12" s="13">
        <v>2026</v>
      </c>
      <c r="F12" s="13">
        <v>2027</v>
      </c>
      <c r="G12" s="13">
        <v>2028</v>
      </c>
    </row>
    <row r="13" spans="1:17" x14ac:dyDescent="0.25">
      <c r="A13" s="7" t="s">
        <v>21</v>
      </c>
      <c r="B13" s="3">
        <f t="shared" ref="B13:G14" si="6">(B20*$B$24)+(B22*$B$25)</f>
        <v>2.3817999999999999E-2</v>
      </c>
      <c r="C13" s="3">
        <f t="shared" si="6"/>
        <v>2.5135999999999999E-2</v>
      </c>
      <c r="D13" s="3">
        <f t="shared" si="6"/>
        <v>2.0544999999999997E-2</v>
      </c>
      <c r="E13" s="3">
        <f t="shared" si="6"/>
        <v>2.4516999999999997E-2</v>
      </c>
      <c r="F13" s="3">
        <f t="shared" si="6"/>
        <v>2.2030999999999995E-2</v>
      </c>
      <c r="G13" s="3">
        <f t="shared" si="6"/>
        <v>2.2030999999999995E-2</v>
      </c>
    </row>
    <row r="14" spans="1:17" x14ac:dyDescent="0.25">
      <c r="A14" s="7" t="s">
        <v>22</v>
      </c>
      <c r="B14" s="3">
        <f t="shared" si="6"/>
        <v>4.4174999999999992E-2</v>
      </c>
      <c r="C14" s="3">
        <f t="shared" si="6"/>
        <v>3.9524999999999991E-2</v>
      </c>
      <c r="D14" s="3">
        <f t="shared" si="6"/>
        <v>4.8613999999999997E-2</v>
      </c>
      <c r="E14" s="3">
        <f t="shared" si="6"/>
        <v>3.9576999999999994E-2</v>
      </c>
      <c r="F14" s="3">
        <f t="shared" si="6"/>
        <v>4.8572999999999991E-2</v>
      </c>
      <c r="G14" s="3">
        <f t="shared" si="6"/>
        <v>4.8572999999999991E-2</v>
      </c>
    </row>
    <row r="15" spans="1:17" x14ac:dyDescent="0.25">
      <c r="A15" s="7" t="s">
        <v>23</v>
      </c>
      <c r="B15" s="3">
        <f>B26*B28</f>
        <v>1.9175999999999999E-2</v>
      </c>
      <c r="C15" s="3">
        <f t="shared" ref="C15:G16" si="7">C26*C28</f>
        <v>1.9175999999999999E-2</v>
      </c>
      <c r="D15" s="3">
        <f t="shared" si="7"/>
        <v>1.9175999999999999E-2</v>
      </c>
      <c r="E15" s="3">
        <f t="shared" si="7"/>
        <v>1.9175999999999999E-2</v>
      </c>
      <c r="F15" s="3">
        <f t="shared" si="7"/>
        <v>1.9175999999999999E-2</v>
      </c>
      <c r="G15" s="3">
        <f t="shared" si="7"/>
        <v>1.9175999999999999E-2</v>
      </c>
    </row>
    <row r="16" spans="1:17" x14ac:dyDescent="0.25">
      <c r="A16" s="7" t="s">
        <v>24</v>
      </c>
      <c r="B16" s="3">
        <f>B27*B29</f>
        <v>4.9952500000000004E-2</v>
      </c>
      <c r="C16" s="3">
        <f t="shared" si="7"/>
        <v>4.9952500000000004E-2</v>
      </c>
      <c r="D16" s="3">
        <f t="shared" si="7"/>
        <v>4.9952500000000004E-2</v>
      </c>
      <c r="E16" s="3">
        <f t="shared" si="7"/>
        <v>4.9952500000000004E-2</v>
      </c>
      <c r="F16" s="3">
        <f t="shared" si="7"/>
        <v>4.9952500000000004E-2</v>
      </c>
      <c r="G16" s="3">
        <f t="shared" si="7"/>
        <v>4.9952500000000004E-2</v>
      </c>
    </row>
    <row r="19" spans="1:7" x14ac:dyDescent="0.25">
      <c r="A19" s="12" t="s">
        <v>9</v>
      </c>
      <c r="B19" s="13">
        <v>2023</v>
      </c>
      <c r="C19" s="13">
        <v>2024</v>
      </c>
      <c r="D19" s="13">
        <v>2025</v>
      </c>
      <c r="E19" s="13">
        <v>2026</v>
      </c>
      <c r="F19" s="13">
        <v>2027</v>
      </c>
      <c r="G19" s="13">
        <v>2028</v>
      </c>
    </row>
    <row r="20" spans="1:7" x14ac:dyDescent="0.25">
      <c r="A20" s="7" t="s">
        <v>10</v>
      </c>
      <c r="B20" s="3">
        <v>2.23E-2</v>
      </c>
      <c r="C20" s="3">
        <v>2.2100000000000002E-2</v>
      </c>
      <c r="D20" s="3">
        <v>2.0199999999999999E-2</v>
      </c>
      <c r="E20" s="3">
        <v>2.5000000000000001E-2</v>
      </c>
      <c r="F20" s="3">
        <v>2.2100000000000002E-2</v>
      </c>
      <c r="G20" s="3">
        <v>2.2100000000000002E-2</v>
      </c>
    </row>
    <row r="21" spans="1:7" x14ac:dyDescent="0.25">
      <c r="A21" s="7" t="s">
        <v>11</v>
      </c>
      <c r="B21" s="3">
        <v>4.5900000000000003E-2</v>
      </c>
      <c r="C21" s="3">
        <v>4.4699999999999997E-2</v>
      </c>
      <c r="D21" s="3">
        <v>4.82E-2</v>
      </c>
      <c r="E21" s="3">
        <v>3.73E-2</v>
      </c>
      <c r="F21" s="3">
        <v>4.7399999999999998E-2</v>
      </c>
      <c r="G21" s="3">
        <v>4.7399999999999998E-2</v>
      </c>
    </row>
    <row r="22" spans="1:7" x14ac:dyDescent="0.25">
      <c r="A22" s="7" t="s">
        <v>12</v>
      </c>
      <c r="B22" s="3">
        <v>2.4500000000000001E-2</v>
      </c>
      <c r="C22" s="3">
        <v>2.6499999999999999E-2</v>
      </c>
      <c r="D22" s="3">
        <v>2.07E-2</v>
      </c>
      <c r="E22" s="3">
        <v>2.4299999999999999E-2</v>
      </c>
      <c r="F22" s="3">
        <v>2.1999999999999999E-2</v>
      </c>
      <c r="G22" s="3">
        <v>2.1999999999999999E-2</v>
      </c>
    </row>
    <row r="23" spans="1:7" x14ac:dyDescent="0.25">
      <c r="A23" s="7" t="s">
        <v>13</v>
      </c>
      <c r="B23" s="3">
        <v>4.3400000000000001E-2</v>
      </c>
      <c r="C23" s="3">
        <v>3.7199999999999997E-2</v>
      </c>
      <c r="D23" s="3">
        <v>4.8800000000000003E-2</v>
      </c>
      <c r="E23" s="3">
        <v>4.0599999999999997E-2</v>
      </c>
      <c r="F23" s="3">
        <v>4.9099999999999998E-2</v>
      </c>
      <c r="G23" s="3">
        <v>4.9099999999999998E-2</v>
      </c>
    </row>
    <row r="24" spans="1:7" x14ac:dyDescent="0.25">
      <c r="A24" s="7" t="s">
        <v>28</v>
      </c>
      <c r="B24" s="3">
        <v>0.30999999999999994</v>
      </c>
      <c r="C24" s="3">
        <v>0.30999999999999994</v>
      </c>
      <c r="D24" s="3">
        <v>0.30999999999999994</v>
      </c>
      <c r="E24" s="3">
        <v>0.30999999999999994</v>
      </c>
      <c r="F24" s="3">
        <v>0.30999999999999994</v>
      </c>
      <c r="G24" s="3">
        <v>0.30999999999999994</v>
      </c>
    </row>
    <row r="25" spans="1:7" x14ac:dyDescent="0.25">
      <c r="A25" s="7" t="s">
        <v>29</v>
      </c>
      <c r="B25" s="3">
        <v>0.69</v>
      </c>
      <c r="C25" s="3">
        <v>0.69</v>
      </c>
      <c r="D25" s="3">
        <v>0.69</v>
      </c>
      <c r="E25" s="3">
        <v>0.69</v>
      </c>
      <c r="F25" s="3">
        <v>0.69</v>
      </c>
      <c r="G25" s="3">
        <v>0.69</v>
      </c>
    </row>
    <row r="26" spans="1:7" x14ac:dyDescent="0.25">
      <c r="A26" s="7" t="s">
        <v>14</v>
      </c>
      <c r="B26" s="3">
        <v>0.47</v>
      </c>
      <c r="C26" s="3">
        <v>0.47</v>
      </c>
      <c r="D26" s="3">
        <v>0.47</v>
      </c>
      <c r="E26" s="3">
        <v>0.47</v>
      </c>
      <c r="F26" s="3">
        <v>0.47</v>
      </c>
      <c r="G26" s="3">
        <v>0.47</v>
      </c>
    </row>
    <row r="27" spans="1:7" x14ac:dyDescent="0.25">
      <c r="A27" s="7" t="s">
        <v>15</v>
      </c>
      <c r="B27" s="3">
        <v>0.53</v>
      </c>
      <c r="C27" s="3">
        <v>0.53</v>
      </c>
      <c r="D27" s="3">
        <v>0.53</v>
      </c>
      <c r="E27" s="3">
        <v>0.53</v>
      </c>
      <c r="F27" s="3">
        <v>0.53</v>
      </c>
      <c r="G27" s="3">
        <v>0.53</v>
      </c>
    </row>
    <row r="28" spans="1:7" x14ac:dyDescent="0.25">
      <c r="A28" s="7" t="s">
        <v>16</v>
      </c>
      <c r="B28" s="5">
        <v>4.0800000000000003E-2</v>
      </c>
      <c r="C28" s="3">
        <v>4.0800000000000003E-2</v>
      </c>
      <c r="D28" s="3">
        <v>4.0800000000000003E-2</v>
      </c>
      <c r="E28" s="3">
        <v>4.0800000000000003E-2</v>
      </c>
      <c r="F28" s="3">
        <v>4.0800000000000003E-2</v>
      </c>
      <c r="G28" s="3">
        <v>4.0800000000000003E-2</v>
      </c>
    </row>
    <row r="29" spans="1:7" x14ac:dyDescent="0.25">
      <c r="A29" s="7" t="s">
        <v>17</v>
      </c>
      <c r="B29" s="5">
        <v>9.425E-2</v>
      </c>
      <c r="C29" s="3">
        <v>9.425E-2</v>
      </c>
      <c r="D29" s="3">
        <v>9.425E-2</v>
      </c>
      <c r="E29" s="3">
        <v>9.425E-2</v>
      </c>
      <c r="F29" s="3">
        <v>9.425E-2</v>
      </c>
      <c r="G29" s="3">
        <v>9.425E-2</v>
      </c>
    </row>
    <row r="31" spans="1:7" ht="17.25" x14ac:dyDescent="0.25">
      <c r="A31" s="7" t="s">
        <v>18</v>
      </c>
    </row>
  </sheetData>
  <pageMargins left="0.7" right="0.7" top="0.75" bottom="0.75" header="0.3" footer="0.3"/>
  <pageSetup orientation="portrait" r:id="rId1"/>
  <headerFooter>
    <oddFooter>&amp;L&amp;1#&amp;"Calibri"&amp;14&amp;K000000Confidential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FF03-514A-4F96-8902-2B47F9C453B1}">
  <dimension ref="A1:P31"/>
  <sheetViews>
    <sheetView workbookViewId="0"/>
  </sheetViews>
  <sheetFormatPr defaultRowHeight="15" x14ac:dyDescent="0.25"/>
  <cols>
    <col min="1" max="1" width="54.28515625" style="7" bestFit="1" customWidth="1"/>
    <col min="2" max="8" width="14.28515625" style="7" customWidth="1"/>
    <col min="9" max="16384" width="9.140625" style="7"/>
  </cols>
  <sheetData>
    <row r="1" spans="1:16" x14ac:dyDescent="0.25">
      <c r="A1" s="12" t="s">
        <v>30</v>
      </c>
      <c r="B1" s="13">
        <v>2023</v>
      </c>
      <c r="C1" s="13">
        <v>2024</v>
      </c>
      <c r="D1" s="13">
        <v>2025</v>
      </c>
      <c r="E1" s="13">
        <v>2026</v>
      </c>
      <c r="F1" s="13">
        <v>2027</v>
      </c>
      <c r="G1" s="13">
        <v>2028</v>
      </c>
      <c r="H1" s="13" t="s">
        <v>1</v>
      </c>
      <c r="J1" s="8"/>
      <c r="K1" s="8"/>
      <c r="L1" s="8"/>
      <c r="M1" s="8"/>
      <c r="N1" s="8"/>
      <c r="O1" s="8"/>
      <c r="P1" s="8"/>
    </row>
    <row r="2" spans="1:16" ht="17.25" x14ac:dyDescent="0.25">
      <c r="A2" s="7" t="s">
        <v>2</v>
      </c>
      <c r="B2" s="1">
        <v>9030000</v>
      </c>
      <c r="C2" s="1">
        <v>51525000</v>
      </c>
      <c r="D2" s="1">
        <v>140443000</v>
      </c>
      <c r="E2" s="1">
        <v>31473000</v>
      </c>
      <c r="F2" s="1">
        <v>0</v>
      </c>
      <c r="G2" s="1">
        <v>0</v>
      </c>
      <c r="H2" s="9">
        <f>SUM(B2:G2)</f>
        <v>232471000</v>
      </c>
      <c r="J2" s="9"/>
      <c r="K2" s="9"/>
      <c r="L2" s="9"/>
      <c r="M2" s="9"/>
      <c r="N2" s="9"/>
      <c r="O2" s="9"/>
      <c r="P2" s="9"/>
    </row>
    <row r="3" spans="1:16" x14ac:dyDescent="0.25">
      <c r="A3" s="7" t="s">
        <v>3</v>
      </c>
      <c r="B3" s="1">
        <v>2726076.923076923</v>
      </c>
      <c r="C3" s="1">
        <v>30036346.153846152</v>
      </c>
      <c r="D3" s="1">
        <v>117812530.77230769</v>
      </c>
      <c r="E3" s="1">
        <v>148594361.53846154</v>
      </c>
      <c r="F3" s="1">
        <v>0</v>
      </c>
      <c r="G3" s="1">
        <v>0</v>
      </c>
      <c r="H3" s="9"/>
      <c r="J3" s="9"/>
      <c r="K3" s="9"/>
      <c r="L3" s="9"/>
      <c r="M3" s="9"/>
      <c r="N3" s="9"/>
      <c r="O3" s="9"/>
      <c r="P3" s="9"/>
    </row>
    <row r="4" spans="1:16" x14ac:dyDescent="0.25">
      <c r="A4" s="7" t="s">
        <v>4</v>
      </c>
      <c r="B4" s="1">
        <f t="shared" ref="B4:G4" si="0">B3*B13</f>
        <v>64569.857999999993</v>
      </c>
      <c r="C4" s="1">
        <f t="shared" si="0"/>
        <v>747064.00153846142</v>
      </c>
      <c r="D4" s="1">
        <f t="shared" si="0"/>
        <v>2416924.0687938924</v>
      </c>
      <c r="E4" s="1">
        <f t="shared" si="0"/>
        <v>3649328.9250230766</v>
      </c>
      <c r="F4" s="1">
        <f t="shared" si="0"/>
        <v>0</v>
      </c>
      <c r="G4" s="1">
        <f t="shared" si="0"/>
        <v>0</v>
      </c>
      <c r="H4" s="9">
        <f t="shared" ref="H4:H9" si="1">SUM(B4:G4)</f>
        <v>6877886.8533554301</v>
      </c>
      <c r="J4" s="9"/>
      <c r="K4" s="9"/>
      <c r="L4" s="9"/>
      <c r="M4" s="9"/>
      <c r="N4" s="9"/>
      <c r="O4" s="9"/>
      <c r="P4" s="9"/>
    </row>
    <row r="5" spans="1:16" x14ac:dyDescent="0.25">
      <c r="A5" s="7" t="s">
        <v>5</v>
      </c>
      <c r="B5" s="1">
        <f t="shared" ref="B5:G5" si="2">B3*B14</f>
        <v>120833.35961538462</v>
      </c>
      <c r="C5" s="1">
        <f t="shared" si="2"/>
        <v>1200702.9374999998</v>
      </c>
      <c r="D5" s="1">
        <f t="shared" si="2"/>
        <v>5723097.1198571632</v>
      </c>
      <c r="E5" s="1">
        <f t="shared" si="2"/>
        <v>5851497.3630230762</v>
      </c>
      <c r="F5" s="1">
        <f t="shared" si="2"/>
        <v>0</v>
      </c>
      <c r="G5" s="1">
        <f t="shared" si="2"/>
        <v>0</v>
      </c>
      <c r="H5" s="9">
        <f t="shared" si="1"/>
        <v>12896130.779995624</v>
      </c>
      <c r="J5" s="9"/>
      <c r="K5" s="9"/>
      <c r="L5" s="9"/>
      <c r="M5" s="9"/>
      <c r="N5" s="9"/>
      <c r="O5" s="9"/>
      <c r="P5" s="9"/>
    </row>
    <row r="6" spans="1:16" x14ac:dyDescent="0.25">
      <c r="A6" s="7" t="s">
        <v>6</v>
      </c>
      <c r="B6" s="1">
        <f>B3*B15-B4</f>
        <v>-12294.606923076921</v>
      </c>
      <c r="C6" s="1">
        <f t="shared" ref="C6:F6" si="3">C3*C15-C4</f>
        <v>-171087.0276923076</v>
      </c>
      <c r="D6" s="1">
        <f t="shared" si="3"/>
        <v>-157750.97870412003</v>
      </c>
      <c r="E6" s="1">
        <f t="shared" si="3"/>
        <v>-799883.44816153822</v>
      </c>
      <c r="F6" s="1">
        <f t="shared" si="3"/>
        <v>0</v>
      </c>
      <c r="G6" s="1">
        <f>G3*G15-G4</f>
        <v>0</v>
      </c>
      <c r="H6" s="9">
        <f t="shared" si="1"/>
        <v>-1141016.0614810428</v>
      </c>
      <c r="J6" s="9"/>
      <c r="K6" s="9"/>
      <c r="L6" s="9"/>
      <c r="M6" s="9"/>
      <c r="N6" s="9"/>
      <c r="O6" s="9"/>
      <c r="P6" s="9"/>
    </row>
    <row r="7" spans="1:16" x14ac:dyDescent="0.25">
      <c r="A7" s="7" t="s">
        <v>7</v>
      </c>
      <c r="B7" s="1">
        <f t="shared" ref="B7:G7" si="4">B3*B16-B5</f>
        <v>15340.997884615397</v>
      </c>
      <c r="C7" s="1">
        <f t="shared" si="4"/>
        <v>299687.64375000028</v>
      </c>
      <c r="D7" s="1">
        <f t="shared" si="4"/>
        <v>161933.3235465372</v>
      </c>
      <c r="E7" s="1">
        <f t="shared" si="4"/>
        <v>1571162.481726924</v>
      </c>
      <c r="F7" s="1">
        <f t="shared" si="4"/>
        <v>0</v>
      </c>
      <c r="G7" s="1">
        <f t="shared" si="4"/>
        <v>0</v>
      </c>
      <c r="H7" s="9">
        <f t="shared" si="1"/>
        <v>2048124.4469080768</v>
      </c>
      <c r="J7" s="9"/>
      <c r="K7" s="9"/>
      <c r="L7" s="9"/>
      <c r="M7" s="9"/>
      <c r="N7" s="9"/>
      <c r="O7" s="9"/>
      <c r="P7" s="9"/>
    </row>
    <row r="8" spans="1:16" x14ac:dyDescent="0.25">
      <c r="J8" s="9"/>
      <c r="K8" s="9"/>
      <c r="L8" s="9"/>
      <c r="M8" s="9"/>
      <c r="N8" s="9"/>
      <c r="O8" s="9"/>
      <c r="P8" s="9"/>
    </row>
    <row r="9" spans="1:16" x14ac:dyDescent="0.25">
      <c r="A9" s="10" t="s">
        <v>8</v>
      </c>
      <c r="B9" s="2">
        <f>B6+B7</f>
        <v>3046.3909615384764</v>
      </c>
      <c r="C9" s="2">
        <f t="shared" ref="C9:F9" si="5">C6+C7</f>
        <v>128600.61605769268</v>
      </c>
      <c r="D9" s="2">
        <f t="shared" si="5"/>
        <v>4182.3448424171656</v>
      </c>
      <c r="E9" s="2">
        <f t="shared" si="5"/>
        <v>771279.03356538573</v>
      </c>
      <c r="F9" s="2">
        <f t="shared" si="5"/>
        <v>0</v>
      </c>
      <c r="G9" s="2">
        <f>G6+G7</f>
        <v>0</v>
      </c>
      <c r="H9" s="11">
        <f t="shared" si="1"/>
        <v>907108.38542703399</v>
      </c>
      <c r="J9" s="9"/>
      <c r="K9" s="9"/>
      <c r="L9" s="9"/>
      <c r="M9" s="9"/>
      <c r="N9" s="9"/>
      <c r="O9" s="9"/>
      <c r="P9" s="9"/>
    </row>
    <row r="12" spans="1:16" x14ac:dyDescent="0.25">
      <c r="A12" s="12" t="s">
        <v>20</v>
      </c>
      <c r="B12" s="13">
        <v>2023</v>
      </c>
      <c r="C12" s="13">
        <v>2024</v>
      </c>
      <c r="D12" s="13">
        <v>2025</v>
      </c>
      <c r="E12" s="13">
        <v>2026</v>
      </c>
      <c r="F12" s="13">
        <v>2027</v>
      </c>
      <c r="G12" s="13">
        <v>2028</v>
      </c>
    </row>
    <row r="13" spans="1:16" x14ac:dyDescent="0.25">
      <c r="A13" s="7" t="s">
        <v>21</v>
      </c>
      <c r="B13" s="3">
        <f t="shared" ref="B13:G14" si="6">(B20*$B$24)+(B22*$B$25)</f>
        <v>2.3685999999999999E-2</v>
      </c>
      <c r="C13" s="3">
        <f t="shared" si="6"/>
        <v>2.4871999999999998E-2</v>
      </c>
      <c r="D13" s="3">
        <f t="shared" si="6"/>
        <v>2.0514999999999999E-2</v>
      </c>
      <c r="E13" s="3">
        <f t="shared" si="6"/>
        <v>2.4558999999999997E-2</v>
      </c>
      <c r="F13" s="3">
        <f t="shared" si="6"/>
        <v>2.2037000000000001E-2</v>
      </c>
      <c r="G13" s="3">
        <f t="shared" si="6"/>
        <v>2.2037000000000001E-2</v>
      </c>
    </row>
    <row r="14" spans="1:16" x14ac:dyDescent="0.25">
      <c r="A14" s="7" t="s">
        <v>22</v>
      </c>
      <c r="B14" s="3">
        <f t="shared" si="6"/>
        <v>4.4325000000000003E-2</v>
      </c>
      <c r="C14" s="3">
        <f t="shared" si="6"/>
        <v>3.9974999999999997E-2</v>
      </c>
      <c r="D14" s="3">
        <f t="shared" si="6"/>
        <v>4.8577999999999996E-2</v>
      </c>
      <c r="E14" s="3">
        <f t="shared" si="6"/>
        <v>3.9378999999999997E-2</v>
      </c>
      <c r="F14" s="3">
        <f t="shared" si="6"/>
        <v>4.8471E-2</v>
      </c>
      <c r="G14" s="3">
        <f t="shared" si="6"/>
        <v>4.8471E-2</v>
      </c>
    </row>
    <row r="15" spans="1:16" x14ac:dyDescent="0.25">
      <c r="A15" s="7" t="s">
        <v>23</v>
      </c>
      <c r="B15" s="3">
        <f>B26*B28</f>
        <v>1.9175999999999999E-2</v>
      </c>
      <c r="C15" s="3">
        <f t="shared" ref="C15:G16" si="7">C26*C28</f>
        <v>1.9175999999999999E-2</v>
      </c>
      <c r="D15" s="3">
        <f t="shared" si="7"/>
        <v>1.9175999999999999E-2</v>
      </c>
      <c r="E15" s="3">
        <f t="shared" si="7"/>
        <v>1.9175999999999999E-2</v>
      </c>
      <c r="F15" s="3">
        <f t="shared" si="7"/>
        <v>1.9175999999999999E-2</v>
      </c>
      <c r="G15" s="3">
        <f t="shared" si="7"/>
        <v>1.9175999999999999E-2</v>
      </c>
    </row>
    <row r="16" spans="1:16" x14ac:dyDescent="0.25">
      <c r="A16" s="7" t="s">
        <v>24</v>
      </c>
      <c r="B16" s="3">
        <f>B27*B29</f>
        <v>4.9952500000000004E-2</v>
      </c>
      <c r="C16" s="3">
        <f t="shared" si="7"/>
        <v>4.9952500000000004E-2</v>
      </c>
      <c r="D16" s="3">
        <f t="shared" si="7"/>
        <v>4.9952500000000004E-2</v>
      </c>
      <c r="E16" s="3">
        <f t="shared" si="7"/>
        <v>4.9952500000000004E-2</v>
      </c>
      <c r="F16" s="3">
        <f t="shared" si="7"/>
        <v>4.9952500000000004E-2</v>
      </c>
      <c r="G16" s="3">
        <f t="shared" si="7"/>
        <v>4.9952500000000004E-2</v>
      </c>
    </row>
    <row r="19" spans="1:7" x14ac:dyDescent="0.25">
      <c r="A19" s="12" t="s">
        <v>9</v>
      </c>
      <c r="B19" s="13">
        <v>2023</v>
      </c>
      <c r="C19" s="13">
        <v>2024</v>
      </c>
      <c r="D19" s="13">
        <v>2025</v>
      </c>
      <c r="E19" s="13">
        <v>2026</v>
      </c>
      <c r="F19" s="13">
        <v>2027</v>
      </c>
      <c r="G19" s="13">
        <v>2028</v>
      </c>
    </row>
    <row r="20" spans="1:7" x14ac:dyDescent="0.25">
      <c r="A20" s="7" t="s">
        <v>10</v>
      </c>
      <c r="B20" s="3">
        <v>2.23E-2</v>
      </c>
      <c r="C20" s="3">
        <v>2.2100000000000002E-2</v>
      </c>
      <c r="D20" s="3">
        <v>2.0199999999999999E-2</v>
      </c>
      <c r="E20" s="3">
        <v>2.5000000000000001E-2</v>
      </c>
      <c r="F20" s="3">
        <v>2.2100000000000002E-2</v>
      </c>
      <c r="G20" s="3">
        <v>2.2100000000000002E-2</v>
      </c>
    </row>
    <row r="21" spans="1:7" x14ac:dyDescent="0.25">
      <c r="A21" s="7" t="s">
        <v>11</v>
      </c>
      <c r="B21" s="3">
        <v>4.5900000000000003E-2</v>
      </c>
      <c r="C21" s="3">
        <v>4.4699999999999997E-2</v>
      </c>
      <c r="D21" s="3">
        <v>4.82E-2</v>
      </c>
      <c r="E21" s="3">
        <v>3.73E-2</v>
      </c>
      <c r="F21" s="3">
        <v>4.7399999999999998E-2</v>
      </c>
      <c r="G21" s="3">
        <v>4.7399999999999998E-2</v>
      </c>
    </row>
    <row r="22" spans="1:7" x14ac:dyDescent="0.25">
      <c r="A22" s="7" t="s">
        <v>12</v>
      </c>
      <c r="B22" s="3">
        <v>2.4500000000000001E-2</v>
      </c>
      <c r="C22" s="3">
        <v>2.6499999999999999E-2</v>
      </c>
      <c r="D22" s="3">
        <v>2.07E-2</v>
      </c>
      <c r="E22" s="3">
        <v>2.4299999999999999E-2</v>
      </c>
      <c r="F22" s="3">
        <v>2.1999999999999999E-2</v>
      </c>
      <c r="G22" s="3">
        <v>2.1999999999999999E-2</v>
      </c>
    </row>
    <row r="23" spans="1:7" x14ac:dyDescent="0.25">
      <c r="A23" s="7" t="s">
        <v>13</v>
      </c>
      <c r="B23" s="3">
        <v>4.3400000000000001E-2</v>
      </c>
      <c r="C23" s="3">
        <v>3.7199999999999997E-2</v>
      </c>
      <c r="D23" s="3">
        <v>4.8800000000000003E-2</v>
      </c>
      <c r="E23" s="3">
        <v>4.0599999999999997E-2</v>
      </c>
      <c r="F23" s="3">
        <v>4.9099999999999998E-2</v>
      </c>
      <c r="G23" s="3">
        <v>4.9099999999999998E-2</v>
      </c>
    </row>
    <row r="24" spans="1:7" x14ac:dyDescent="0.25">
      <c r="A24" s="7" t="s">
        <v>31</v>
      </c>
      <c r="B24" s="3">
        <v>0.37</v>
      </c>
      <c r="C24" s="3">
        <v>0.37</v>
      </c>
      <c r="D24" s="3">
        <v>0.37</v>
      </c>
      <c r="E24" s="3">
        <v>0.37</v>
      </c>
      <c r="F24" s="3">
        <v>0.37</v>
      </c>
      <c r="G24" s="3">
        <v>0.37</v>
      </c>
    </row>
    <row r="25" spans="1:7" x14ac:dyDescent="0.25">
      <c r="A25" s="7" t="s">
        <v>32</v>
      </c>
      <c r="B25" s="3">
        <v>0.63</v>
      </c>
      <c r="C25" s="3">
        <v>0.63</v>
      </c>
      <c r="D25" s="3">
        <v>0.63</v>
      </c>
      <c r="E25" s="3">
        <v>0.63</v>
      </c>
      <c r="F25" s="3">
        <v>0.63</v>
      </c>
      <c r="G25" s="3">
        <v>0.63</v>
      </c>
    </row>
    <row r="26" spans="1:7" x14ac:dyDescent="0.25">
      <c r="A26" s="7" t="s">
        <v>14</v>
      </c>
      <c r="B26" s="3">
        <v>0.47</v>
      </c>
      <c r="C26" s="3">
        <v>0.47</v>
      </c>
      <c r="D26" s="3">
        <v>0.47</v>
      </c>
      <c r="E26" s="3">
        <v>0.47</v>
      </c>
      <c r="F26" s="3">
        <v>0.47</v>
      </c>
      <c r="G26" s="3">
        <v>0.47</v>
      </c>
    </row>
    <row r="27" spans="1:7" x14ac:dyDescent="0.25">
      <c r="A27" s="7" t="s">
        <v>15</v>
      </c>
      <c r="B27" s="3">
        <v>0.53</v>
      </c>
      <c r="C27" s="3">
        <v>0.53</v>
      </c>
      <c r="D27" s="3">
        <v>0.53</v>
      </c>
      <c r="E27" s="3">
        <v>0.53</v>
      </c>
      <c r="F27" s="3">
        <v>0.53</v>
      </c>
      <c r="G27" s="3">
        <v>0.53</v>
      </c>
    </row>
    <row r="28" spans="1:7" x14ac:dyDescent="0.25">
      <c r="A28" s="7" t="s">
        <v>16</v>
      </c>
      <c r="B28" s="5">
        <v>4.0800000000000003E-2</v>
      </c>
      <c r="C28" s="3">
        <v>4.0800000000000003E-2</v>
      </c>
      <c r="D28" s="3">
        <v>4.0800000000000003E-2</v>
      </c>
      <c r="E28" s="3">
        <v>4.0800000000000003E-2</v>
      </c>
      <c r="F28" s="3">
        <v>4.0800000000000003E-2</v>
      </c>
      <c r="G28" s="3">
        <v>4.0800000000000003E-2</v>
      </c>
    </row>
    <row r="29" spans="1:7" x14ac:dyDescent="0.25">
      <c r="A29" s="7" t="s">
        <v>17</v>
      </c>
      <c r="B29" s="5">
        <v>9.425E-2</v>
      </c>
      <c r="C29" s="3">
        <v>9.425E-2</v>
      </c>
      <c r="D29" s="3">
        <v>9.425E-2</v>
      </c>
      <c r="E29" s="3">
        <v>9.425E-2</v>
      </c>
      <c r="F29" s="3">
        <v>9.425E-2</v>
      </c>
      <c r="G29" s="3">
        <v>9.425E-2</v>
      </c>
    </row>
    <row r="31" spans="1:7" ht="17.25" x14ac:dyDescent="0.25">
      <c r="A31" s="7" t="s">
        <v>18</v>
      </c>
    </row>
  </sheetData>
  <pageMargins left="0.7" right="0.7" top="0.75" bottom="0.75" header="0.3" footer="0.3"/>
  <pageSetup orientation="portrait" r:id="rId1"/>
  <headerFooter>
    <oddFooter>&amp;L&amp;1#&amp;"Calibri"&amp;14&amp;K000000Confidential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37FB0-3124-4FF2-8DF4-CD0FEF7A7F09}">
  <dimension ref="A1:P31"/>
  <sheetViews>
    <sheetView workbookViewId="0"/>
  </sheetViews>
  <sheetFormatPr defaultRowHeight="15" x14ac:dyDescent="0.25"/>
  <cols>
    <col min="1" max="1" width="54.28515625" style="7" bestFit="1" customWidth="1"/>
    <col min="2" max="8" width="14.28515625" style="7" customWidth="1"/>
    <col min="9" max="16384" width="9.140625" style="7"/>
  </cols>
  <sheetData>
    <row r="1" spans="1:16" x14ac:dyDescent="0.25">
      <c r="A1" s="12" t="s">
        <v>33</v>
      </c>
      <c r="B1" s="13">
        <v>2023</v>
      </c>
      <c r="C1" s="13">
        <v>2024</v>
      </c>
      <c r="D1" s="13">
        <v>2025</v>
      </c>
      <c r="E1" s="13">
        <v>2026</v>
      </c>
      <c r="F1" s="13">
        <v>2027</v>
      </c>
      <c r="G1" s="13">
        <v>2028</v>
      </c>
      <c r="H1" s="13" t="s">
        <v>1</v>
      </c>
      <c r="J1" s="8"/>
      <c r="K1" s="8"/>
      <c r="L1" s="8"/>
      <c r="M1" s="8"/>
      <c r="N1" s="8"/>
      <c r="O1" s="8"/>
      <c r="P1" s="8"/>
    </row>
    <row r="2" spans="1:16" ht="17.25" x14ac:dyDescent="0.25">
      <c r="A2" s="7" t="s">
        <v>2</v>
      </c>
      <c r="B2" s="1">
        <v>780000</v>
      </c>
      <c r="C2" s="1">
        <v>26025000</v>
      </c>
      <c r="D2" s="1">
        <v>151550000</v>
      </c>
      <c r="E2" s="1">
        <v>91485000</v>
      </c>
      <c r="F2" s="1">
        <v>0</v>
      </c>
      <c r="G2" s="1">
        <v>0</v>
      </c>
      <c r="H2" s="9">
        <f>SUM(B2:G2)</f>
        <v>269840000</v>
      </c>
      <c r="J2" s="9"/>
      <c r="K2" s="9"/>
      <c r="L2" s="9"/>
      <c r="M2" s="9"/>
      <c r="N2" s="9"/>
      <c r="O2" s="9"/>
      <c r="P2" s="9"/>
    </row>
    <row r="3" spans="1:16" x14ac:dyDescent="0.25">
      <c r="A3" s="7" t="s">
        <v>3</v>
      </c>
      <c r="B3" s="1">
        <v>318000</v>
      </c>
      <c r="C3" s="1">
        <v>11390192.307692308</v>
      </c>
      <c r="D3" s="1">
        <v>88590769.227692306</v>
      </c>
      <c r="E3" s="1">
        <v>191263000</v>
      </c>
      <c r="F3" s="1">
        <v>0</v>
      </c>
      <c r="G3" s="1">
        <v>0</v>
      </c>
      <c r="H3" s="9"/>
      <c r="J3" s="9"/>
      <c r="K3" s="9"/>
      <c r="L3" s="9"/>
      <c r="M3" s="9"/>
      <c r="N3" s="9"/>
      <c r="O3" s="9"/>
      <c r="P3" s="9"/>
    </row>
    <row r="4" spans="1:16" x14ac:dyDescent="0.25">
      <c r="A4" s="7" t="s">
        <v>4</v>
      </c>
      <c r="B4" s="1">
        <f t="shared" ref="B4:G4" si="0">B3*B13</f>
        <v>7091.4000000000005</v>
      </c>
      <c r="C4" s="1">
        <f t="shared" si="0"/>
        <v>251723.25000000003</v>
      </c>
      <c r="D4" s="1">
        <f t="shared" si="0"/>
        <v>1789533.5383993846</v>
      </c>
      <c r="E4" s="1">
        <f t="shared" si="0"/>
        <v>4781575</v>
      </c>
      <c r="F4" s="1">
        <f t="shared" si="0"/>
        <v>0</v>
      </c>
      <c r="G4" s="1">
        <f t="shared" si="0"/>
        <v>0</v>
      </c>
      <c r="H4" s="9">
        <f t="shared" ref="H4:H9" si="1">SUM(B4:G4)</f>
        <v>6829923.1883993847</v>
      </c>
      <c r="J4" s="9"/>
      <c r="K4" s="9"/>
      <c r="L4" s="9"/>
      <c r="M4" s="9"/>
      <c r="N4" s="9"/>
      <c r="O4" s="9"/>
      <c r="P4" s="9"/>
    </row>
    <row r="5" spans="1:16" x14ac:dyDescent="0.25">
      <c r="A5" s="7" t="s">
        <v>5</v>
      </c>
      <c r="B5" s="1">
        <f t="shared" ref="B5:G5" si="2">B3*B14</f>
        <v>14596.2</v>
      </c>
      <c r="C5" s="1">
        <f t="shared" si="2"/>
        <v>509141.59615384613</v>
      </c>
      <c r="D5" s="1">
        <f t="shared" si="2"/>
        <v>4270075.0767747695</v>
      </c>
      <c r="E5" s="1">
        <f t="shared" si="2"/>
        <v>7134109.9000000004</v>
      </c>
      <c r="F5" s="1">
        <f t="shared" si="2"/>
        <v>0</v>
      </c>
      <c r="G5" s="1">
        <f t="shared" si="2"/>
        <v>0</v>
      </c>
      <c r="H5" s="9">
        <f t="shared" si="1"/>
        <v>11927922.772928616</v>
      </c>
      <c r="J5" s="9"/>
      <c r="K5" s="9"/>
      <c r="L5" s="9"/>
      <c r="M5" s="9"/>
      <c r="N5" s="9"/>
      <c r="O5" s="9"/>
      <c r="P5" s="9"/>
    </row>
    <row r="6" spans="1:16" x14ac:dyDescent="0.25">
      <c r="A6" s="7" t="s">
        <v>6</v>
      </c>
      <c r="B6" s="1">
        <f>B3*B15-B4</f>
        <v>-993.4320000000007</v>
      </c>
      <c r="C6" s="1">
        <f t="shared" ref="C6:F6" si="3">C3*C15-C4</f>
        <v>-33304.922307692352</v>
      </c>
      <c r="D6" s="1">
        <f t="shared" si="3"/>
        <v>-90716.947689156979</v>
      </c>
      <c r="E6" s="1">
        <f t="shared" si="3"/>
        <v>-1113915.7120000003</v>
      </c>
      <c r="F6" s="1">
        <f t="shared" si="3"/>
        <v>0</v>
      </c>
      <c r="G6" s="1">
        <f>G3*G15-G4</f>
        <v>0</v>
      </c>
      <c r="H6" s="9">
        <f t="shared" si="1"/>
        <v>-1238931.0139968495</v>
      </c>
      <c r="J6" s="9"/>
      <c r="K6" s="9"/>
      <c r="L6" s="9"/>
      <c r="M6" s="9"/>
      <c r="N6" s="9"/>
      <c r="O6" s="9"/>
      <c r="P6" s="9"/>
    </row>
    <row r="7" spans="1:16" x14ac:dyDescent="0.25">
      <c r="A7" s="7" t="s">
        <v>7</v>
      </c>
      <c r="B7" s="1">
        <f t="shared" ref="B7:G7" si="4">B3*B16-B5</f>
        <v>1288.6949999999997</v>
      </c>
      <c r="C7" s="1">
        <f t="shared" si="4"/>
        <v>59826.98509615392</v>
      </c>
      <c r="D7" s="1">
        <f t="shared" si="4"/>
        <v>155255.32307153102</v>
      </c>
      <c r="E7" s="1">
        <f t="shared" si="4"/>
        <v>2419955.1074999999</v>
      </c>
      <c r="F7" s="1">
        <f t="shared" si="4"/>
        <v>0</v>
      </c>
      <c r="G7" s="1">
        <f t="shared" si="4"/>
        <v>0</v>
      </c>
      <c r="H7" s="9">
        <f t="shared" si="1"/>
        <v>2636326.110667685</v>
      </c>
      <c r="J7" s="9"/>
      <c r="K7" s="9"/>
      <c r="L7" s="9"/>
      <c r="M7" s="9"/>
      <c r="N7" s="9"/>
      <c r="O7" s="9"/>
      <c r="P7" s="9"/>
    </row>
    <row r="8" spans="1:16" x14ac:dyDescent="0.25">
      <c r="J8" s="9"/>
      <c r="K8" s="9"/>
      <c r="L8" s="9"/>
      <c r="M8" s="9"/>
      <c r="N8" s="9"/>
      <c r="O8" s="9"/>
      <c r="P8" s="9"/>
    </row>
    <row r="9" spans="1:16" x14ac:dyDescent="0.25">
      <c r="A9" s="10" t="s">
        <v>8</v>
      </c>
      <c r="B9" s="2">
        <f>B6+B7</f>
        <v>295.26299999999901</v>
      </c>
      <c r="C9" s="2">
        <f t="shared" ref="C9:F9" si="5">C6+C7</f>
        <v>26522.062788461568</v>
      </c>
      <c r="D9" s="2">
        <f t="shared" si="5"/>
        <v>64538.375382374041</v>
      </c>
      <c r="E9" s="2">
        <f t="shared" si="5"/>
        <v>1306039.3954999996</v>
      </c>
      <c r="F9" s="2">
        <f t="shared" si="5"/>
        <v>0</v>
      </c>
      <c r="G9" s="2">
        <f>G6+G7</f>
        <v>0</v>
      </c>
      <c r="H9" s="11">
        <f t="shared" si="1"/>
        <v>1397395.0966708353</v>
      </c>
      <c r="J9" s="9"/>
      <c r="K9" s="9"/>
      <c r="L9" s="9"/>
      <c r="M9" s="9"/>
      <c r="N9" s="9"/>
      <c r="O9" s="9"/>
      <c r="P9" s="9"/>
    </row>
    <row r="12" spans="1:16" x14ac:dyDescent="0.25">
      <c r="A12" s="12" t="s">
        <v>20</v>
      </c>
      <c r="B12" s="13">
        <v>2023</v>
      </c>
      <c r="C12" s="13">
        <v>2024</v>
      </c>
      <c r="D12" s="13">
        <v>2025</v>
      </c>
      <c r="E12" s="13">
        <v>2026</v>
      </c>
      <c r="F12" s="13">
        <v>2027</v>
      </c>
      <c r="G12" s="13">
        <v>2028</v>
      </c>
    </row>
    <row r="13" spans="1:16" x14ac:dyDescent="0.25">
      <c r="A13" s="7" t="s">
        <v>21</v>
      </c>
      <c r="B13" s="3">
        <f t="shared" ref="B13:G14" si="6">(B20*$B$24)+(B22*$B$25)</f>
        <v>2.23E-2</v>
      </c>
      <c r="C13" s="3">
        <f t="shared" si="6"/>
        <v>2.2100000000000002E-2</v>
      </c>
      <c r="D13" s="3">
        <f t="shared" si="6"/>
        <v>2.0199999999999999E-2</v>
      </c>
      <c r="E13" s="3">
        <f t="shared" si="6"/>
        <v>2.5000000000000001E-2</v>
      </c>
      <c r="F13" s="3">
        <f t="shared" si="6"/>
        <v>2.2100000000000002E-2</v>
      </c>
      <c r="G13" s="3">
        <f t="shared" si="6"/>
        <v>2.2100000000000002E-2</v>
      </c>
    </row>
    <row r="14" spans="1:16" x14ac:dyDescent="0.25">
      <c r="A14" s="7" t="s">
        <v>22</v>
      </c>
      <c r="B14" s="3">
        <f t="shared" si="6"/>
        <v>4.5900000000000003E-2</v>
      </c>
      <c r="C14" s="3">
        <f t="shared" si="6"/>
        <v>4.4699999999999997E-2</v>
      </c>
      <c r="D14" s="3">
        <f t="shared" si="6"/>
        <v>4.82E-2</v>
      </c>
      <c r="E14" s="3">
        <f t="shared" si="6"/>
        <v>3.73E-2</v>
      </c>
      <c r="F14" s="3">
        <f t="shared" si="6"/>
        <v>4.7399999999999998E-2</v>
      </c>
      <c r="G14" s="3">
        <f t="shared" si="6"/>
        <v>4.7399999999999998E-2</v>
      </c>
    </row>
    <row r="15" spans="1:16" x14ac:dyDescent="0.25">
      <c r="A15" s="7" t="s">
        <v>23</v>
      </c>
      <c r="B15" s="3">
        <f>B26*B28</f>
        <v>1.9175999999999999E-2</v>
      </c>
      <c r="C15" s="3">
        <f t="shared" ref="C15:G16" si="7">C26*C28</f>
        <v>1.9175999999999999E-2</v>
      </c>
      <c r="D15" s="3">
        <f t="shared" si="7"/>
        <v>1.9175999999999999E-2</v>
      </c>
      <c r="E15" s="3">
        <f t="shared" si="7"/>
        <v>1.9175999999999999E-2</v>
      </c>
      <c r="F15" s="3">
        <f t="shared" si="7"/>
        <v>1.9175999999999999E-2</v>
      </c>
      <c r="G15" s="3">
        <f t="shared" si="7"/>
        <v>1.9175999999999999E-2</v>
      </c>
    </row>
    <row r="16" spans="1:16" x14ac:dyDescent="0.25">
      <c r="A16" s="7" t="s">
        <v>24</v>
      </c>
      <c r="B16" s="3">
        <f>B27*B29</f>
        <v>4.9952500000000004E-2</v>
      </c>
      <c r="C16" s="3">
        <f t="shared" si="7"/>
        <v>4.9952500000000004E-2</v>
      </c>
      <c r="D16" s="3">
        <f t="shared" si="7"/>
        <v>4.9952500000000004E-2</v>
      </c>
      <c r="E16" s="3">
        <f t="shared" si="7"/>
        <v>4.9952500000000004E-2</v>
      </c>
      <c r="F16" s="3">
        <f t="shared" si="7"/>
        <v>4.9952500000000004E-2</v>
      </c>
      <c r="G16" s="3">
        <f t="shared" si="7"/>
        <v>4.9952500000000004E-2</v>
      </c>
    </row>
    <row r="19" spans="1:7" x14ac:dyDescent="0.25">
      <c r="A19" s="12" t="s">
        <v>9</v>
      </c>
      <c r="B19" s="13">
        <v>2023</v>
      </c>
      <c r="C19" s="13">
        <v>2024</v>
      </c>
      <c r="D19" s="13">
        <v>2025</v>
      </c>
      <c r="E19" s="13">
        <v>2026</v>
      </c>
      <c r="F19" s="13">
        <v>2027</v>
      </c>
      <c r="G19" s="13">
        <v>2028</v>
      </c>
    </row>
    <row r="20" spans="1:7" x14ac:dyDescent="0.25">
      <c r="A20" s="7" t="s">
        <v>10</v>
      </c>
      <c r="B20" s="3">
        <v>2.23E-2</v>
      </c>
      <c r="C20" s="3">
        <v>2.2100000000000002E-2</v>
      </c>
      <c r="D20" s="3">
        <v>2.0199999999999999E-2</v>
      </c>
      <c r="E20" s="3">
        <v>2.5000000000000001E-2</v>
      </c>
      <c r="F20" s="3">
        <v>2.2100000000000002E-2</v>
      </c>
      <c r="G20" s="3">
        <v>2.2100000000000002E-2</v>
      </c>
    </row>
    <row r="21" spans="1:7" x14ac:dyDescent="0.25">
      <c r="A21" s="7" t="s">
        <v>11</v>
      </c>
      <c r="B21" s="3">
        <v>4.5900000000000003E-2</v>
      </c>
      <c r="C21" s="3">
        <v>4.4699999999999997E-2</v>
      </c>
      <c r="D21" s="3">
        <v>4.82E-2</v>
      </c>
      <c r="E21" s="3">
        <v>3.73E-2</v>
      </c>
      <c r="F21" s="3">
        <v>4.7399999999999998E-2</v>
      </c>
      <c r="G21" s="3">
        <v>4.7399999999999998E-2</v>
      </c>
    </row>
    <row r="22" spans="1:7" x14ac:dyDescent="0.25">
      <c r="A22" s="7" t="s">
        <v>12</v>
      </c>
      <c r="B22" s="3">
        <v>2.4500000000000001E-2</v>
      </c>
      <c r="C22" s="3">
        <v>2.6499999999999999E-2</v>
      </c>
      <c r="D22" s="3">
        <v>2.07E-2</v>
      </c>
      <c r="E22" s="3">
        <v>2.4299999999999999E-2</v>
      </c>
      <c r="F22" s="3">
        <v>2.1999999999999999E-2</v>
      </c>
      <c r="G22" s="3">
        <v>2.1999999999999999E-2</v>
      </c>
    </row>
    <row r="23" spans="1:7" x14ac:dyDescent="0.25">
      <c r="A23" s="7" t="s">
        <v>13</v>
      </c>
      <c r="B23" s="3">
        <v>4.3400000000000001E-2</v>
      </c>
      <c r="C23" s="3">
        <v>3.7199999999999997E-2</v>
      </c>
      <c r="D23" s="3">
        <v>4.8800000000000003E-2</v>
      </c>
      <c r="E23" s="3">
        <v>4.0599999999999997E-2</v>
      </c>
      <c r="F23" s="3">
        <v>4.9099999999999998E-2</v>
      </c>
      <c r="G23" s="3">
        <v>4.9099999999999998E-2</v>
      </c>
    </row>
    <row r="24" spans="1:7" x14ac:dyDescent="0.25">
      <c r="A24" s="7" t="s">
        <v>31</v>
      </c>
      <c r="B24" s="3">
        <v>1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</row>
    <row r="25" spans="1:7" x14ac:dyDescent="0.25">
      <c r="A25" s="7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5">
      <c r="A26" s="7" t="s">
        <v>14</v>
      </c>
      <c r="B26" s="3">
        <v>0.47</v>
      </c>
      <c r="C26" s="3">
        <v>0.47</v>
      </c>
      <c r="D26" s="3">
        <v>0.47</v>
      </c>
      <c r="E26" s="3">
        <v>0.47</v>
      </c>
      <c r="F26" s="3">
        <v>0.47</v>
      </c>
      <c r="G26" s="3">
        <v>0.47</v>
      </c>
    </row>
    <row r="27" spans="1:7" x14ac:dyDescent="0.25">
      <c r="A27" s="7" t="s">
        <v>15</v>
      </c>
      <c r="B27" s="3">
        <v>0.53</v>
      </c>
      <c r="C27" s="3">
        <v>0.53</v>
      </c>
      <c r="D27" s="3">
        <v>0.53</v>
      </c>
      <c r="E27" s="3">
        <v>0.53</v>
      </c>
      <c r="F27" s="3">
        <v>0.53</v>
      </c>
      <c r="G27" s="3">
        <v>0.53</v>
      </c>
    </row>
    <row r="28" spans="1:7" x14ac:dyDescent="0.25">
      <c r="A28" s="7" t="s">
        <v>16</v>
      </c>
      <c r="B28" s="5">
        <v>4.0800000000000003E-2</v>
      </c>
      <c r="C28" s="3">
        <v>4.0800000000000003E-2</v>
      </c>
      <c r="D28" s="3">
        <v>4.0800000000000003E-2</v>
      </c>
      <c r="E28" s="3">
        <v>4.0800000000000003E-2</v>
      </c>
      <c r="F28" s="3">
        <v>4.0800000000000003E-2</v>
      </c>
      <c r="G28" s="3">
        <v>4.0800000000000003E-2</v>
      </c>
    </row>
    <row r="29" spans="1:7" x14ac:dyDescent="0.25">
      <c r="A29" s="7" t="s">
        <v>17</v>
      </c>
      <c r="B29" s="5">
        <v>9.425E-2</v>
      </c>
      <c r="C29" s="3">
        <v>9.425E-2</v>
      </c>
      <c r="D29" s="3">
        <v>9.425E-2</v>
      </c>
      <c r="E29" s="3">
        <v>9.425E-2</v>
      </c>
      <c r="F29" s="3">
        <v>9.425E-2</v>
      </c>
      <c r="G29" s="3">
        <v>9.425E-2</v>
      </c>
    </row>
    <row r="31" spans="1:7" ht="17.25" x14ac:dyDescent="0.25">
      <c r="A31" s="7" t="s">
        <v>18</v>
      </c>
    </row>
  </sheetData>
  <pageMargins left="0.7" right="0.7" top="0.75" bottom="0.75" header="0.3" footer="0.3"/>
  <pageSetup orientation="portrait" r:id="rId1"/>
  <headerFooter>
    <oddFooter>&amp;L&amp;1#&amp;"Calibri"&amp;14&amp;K000000Confidential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36fa401a959b520bff3cdd3c5e52751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148a0808ed01ed0a794e9bf932df4d12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Witness Prep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Garrett, Chris</Witness_x0020_Testimony>
    <Year xmlns="65bfb563-8fe2-4d34-a09f-38a217d8feea">2022</Year>
    <Review_x0020_Case_x0020_Doc_x0020_Types xmlns="65bfb563-8fe2-4d34-a09f-38a217d8feea">2nd Data Request</Review_x0020_Case_x0020_Doc_x0020_Types>
    <Case_x0020__x0023_ xmlns="f789fa03-9022-4931-acb2-79f11ac92edf" xsi:nil="true"/>
    <Data_x0020_Request_x0020_Party xmlns="f789fa03-9022-4931-acb2-79f11ac92edf">Ky. Public Service Commission-KPSC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39D72F8F-9AFB-4D54-ABE8-763026866705}"/>
</file>

<file path=customXml/itemProps2.xml><?xml version="1.0" encoding="utf-8"?>
<ds:datastoreItem xmlns:ds="http://schemas.openxmlformats.org/officeDocument/2006/customXml" ds:itemID="{D79457D3-0D70-485B-823F-1D7D173EADEC}"/>
</file>

<file path=customXml/itemProps3.xml><?xml version="1.0" encoding="utf-8"?>
<ds:datastoreItem xmlns:ds="http://schemas.openxmlformats.org/officeDocument/2006/customXml" ds:itemID="{4F02F246-A542-4474-87B0-5441AA41A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Mill Creek 5</vt:lpstr>
      <vt:lpstr>Brown 12</vt:lpstr>
      <vt:lpstr>Mercer Co Solar</vt:lpstr>
      <vt:lpstr>EW Brown BESS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2023-05-01T17:53:14Z</dcterms:created>
  <dcterms:modified xsi:type="dcterms:W3CDTF">2023-05-01T17:53:28Z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2023-05-01T17:53:28Z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1400bb4b-2147-41c9-b942-b727c068ca7d</vt:lpwstr>
  </property>
  <property fmtid="{D5CDD505-2E9C-101B-9397-08002B2CF9AE}" pid="8" name="MSIP_Label_e965de27-20ef-4eb5-94ff-abaf6a06cb9e_ContentBits">
    <vt:lpwstr>2</vt:lpwstr>
  </property>
  <property fmtid="{D5CDD505-2E9C-101B-9397-08002B2CF9AE}" pid="9" name="ContentTypeId">
    <vt:lpwstr>0x010100AB9E08D0A401274E8CF9B547F14148CC</vt:lpwstr>
  </property>
</Properties>
</file>