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b\Documents\Documents II\A Renewables &amp; Conservation\Utilities\KU &amp; LGE\DSM -CPCN LGE-KU 2022-00402\DR from LGE-KU to JI\"/>
    </mc:Choice>
  </mc:AlternateContent>
  <xr:revisionPtr revIDLastSave="0" documentId="13_ncr:1_{B521D013-1A3E-438C-AA01-D28995663F6F}" xr6:coauthVersionLast="47" xr6:coauthVersionMax="47" xr10:uidLastSave="{00000000-0000-0000-0000-000000000000}"/>
  <bookViews>
    <workbookView xWindow="-120" yWindow="-120" windowWidth="20730" windowHeight="11160" xr2:uid="{A63FA178-F6EB-46D0-92F1-1C86E9FECC57}"/>
  </bookViews>
  <sheets>
    <sheet name="Batteries" sheetId="1" r:id="rId1"/>
    <sheet name="LGE-KU PS Rate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F37" i="1" s="1"/>
  <c r="G37" i="1" s="1"/>
  <c r="H37" i="1" s="1"/>
  <c r="I37" i="1" s="1"/>
  <c r="J37" i="1" s="1"/>
  <c r="K37" i="1" s="1"/>
  <c r="L37" i="1" s="1"/>
  <c r="M37" i="1" s="1"/>
  <c r="N37" i="1" s="1"/>
  <c r="C39" i="1"/>
  <c r="D39" i="1" s="1"/>
  <c r="D38" i="1"/>
  <c r="C38" i="1"/>
  <c r="C40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J14" i="1"/>
  <c r="K14" i="1"/>
  <c r="L14" i="1"/>
  <c r="M14" i="1"/>
  <c r="N14" i="1"/>
  <c r="J5" i="1"/>
  <c r="K5" i="1"/>
  <c r="L5" i="1"/>
  <c r="M5" i="1"/>
  <c r="N5" i="1"/>
  <c r="C32" i="1"/>
  <c r="D32" i="1" s="1"/>
  <c r="D31" i="1"/>
  <c r="C31" i="1"/>
  <c r="C33" i="1" s="1"/>
  <c r="C34" i="1" s="1"/>
  <c r="E30" i="1"/>
  <c r="E31" i="1" s="1"/>
  <c r="C24" i="1"/>
  <c r="D24" i="1" s="1"/>
  <c r="D23" i="1"/>
  <c r="C23" i="1"/>
  <c r="C25" i="1" s="1"/>
  <c r="E22" i="1"/>
  <c r="E23" i="1" s="1"/>
  <c r="C74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C73" i="1"/>
  <c r="C75" i="1" s="1"/>
  <c r="I14" i="1"/>
  <c r="H14" i="1"/>
  <c r="G14" i="1"/>
  <c r="F14" i="1"/>
  <c r="E14" i="1"/>
  <c r="D14" i="1"/>
  <c r="C14" i="1"/>
  <c r="C16" i="1" s="1"/>
  <c r="I5" i="1"/>
  <c r="H5" i="1"/>
  <c r="G5" i="1"/>
  <c r="F5" i="1"/>
  <c r="E5" i="1"/>
  <c r="D5" i="1"/>
  <c r="C5" i="1"/>
  <c r="C7" i="1" s="1"/>
  <c r="C62" i="1"/>
  <c r="C63" i="1" s="1"/>
  <c r="A58" i="1"/>
  <c r="D50" i="1"/>
  <c r="D51" i="1" s="1"/>
  <c r="E39" i="1" l="1"/>
  <c r="F38" i="1"/>
  <c r="D40" i="1"/>
  <c r="C41" i="1"/>
  <c r="F39" i="1"/>
  <c r="E38" i="1"/>
  <c r="E24" i="1"/>
  <c r="E32" i="1"/>
  <c r="A57" i="1"/>
  <c r="F22" i="1"/>
  <c r="F23" i="1" s="1"/>
  <c r="D33" i="1"/>
  <c r="D34" i="1" s="1"/>
  <c r="D7" i="1"/>
  <c r="C8" i="1"/>
  <c r="D16" i="1"/>
  <c r="C17" i="1"/>
  <c r="D25" i="1"/>
  <c r="C26" i="1"/>
  <c r="F30" i="1"/>
  <c r="G39" i="1" l="1"/>
  <c r="E40" i="1"/>
  <c r="D41" i="1"/>
  <c r="G38" i="1"/>
  <c r="F32" i="1"/>
  <c r="G22" i="1"/>
  <c r="H22" i="1" s="1"/>
  <c r="F24" i="1"/>
  <c r="E33" i="1"/>
  <c r="E34" i="1" s="1"/>
  <c r="E25" i="1"/>
  <c r="D26" i="1"/>
  <c r="F31" i="1"/>
  <c r="G30" i="1"/>
  <c r="E16" i="1"/>
  <c r="D17" i="1"/>
  <c r="E7" i="1"/>
  <c r="D8" i="1"/>
  <c r="H38" i="1" l="1"/>
  <c r="H39" i="1"/>
  <c r="F40" i="1"/>
  <c r="E41" i="1"/>
  <c r="G23" i="1"/>
  <c r="F33" i="1"/>
  <c r="G24" i="1"/>
  <c r="H24" i="1" s="1"/>
  <c r="F34" i="1"/>
  <c r="E26" i="1"/>
  <c r="F25" i="1"/>
  <c r="F16" i="1"/>
  <c r="E17" i="1"/>
  <c r="H30" i="1"/>
  <c r="G31" i="1"/>
  <c r="G33" i="1" s="1"/>
  <c r="E8" i="1"/>
  <c r="F7" i="1"/>
  <c r="I22" i="1"/>
  <c r="H23" i="1"/>
  <c r="G32" i="1"/>
  <c r="I39" i="1" l="1"/>
  <c r="F41" i="1"/>
  <c r="G40" i="1"/>
  <c r="I38" i="1"/>
  <c r="I23" i="1"/>
  <c r="J22" i="1"/>
  <c r="G34" i="1"/>
  <c r="F8" i="1"/>
  <c r="G7" i="1"/>
  <c r="I24" i="1"/>
  <c r="H31" i="1"/>
  <c r="H33" i="1" s="1"/>
  <c r="I30" i="1"/>
  <c r="H32" i="1"/>
  <c r="F17" i="1"/>
  <c r="G16" i="1"/>
  <c r="G25" i="1"/>
  <c r="F26" i="1"/>
  <c r="H40" i="1" l="1"/>
  <c r="G41" i="1"/>
  <c r="J38" i="1"/>
  <c r="J39" i="1"/>
  <c r="J24" i="1"/>
  <c r="J23" i="1"/>
  <c r="K22" i="1"/>
  <c r="I31" i="1"/>
  <c r="I33" i="1" s="1"/>
  <c r="J30" i="1"/>
  <c r="I32" i="1"/>
  <c r="H34" i="1"/>
  <c r="H25" i="1"/>
  <c r="I25" i="1" s="1"/>
  <c r="G26" i="1"/>
  <c r="H16" i="1"/>
  <c r="G17" i="1"/>
  <c r="H7" i="1"/>
  <c r="G8" i="1"/>
  <c r="K38" i="1" l="1"/>
  <c r="K39" i="1"/>
  <c r="I40" i="1"/>
  <c r="H41" i="1"/>
  <c r="J25" i="1"/>
  <c r="J26" i="1" s="1"/>
  <c r="J31" i="1"/>
  <c r="J33" i="1" s="1"/>
  <c r="K30" i="1"/>
  <c r="I34" i="1"/>
  <c r="J32" i="1"/>
  <c r="K23" i="1"/>
  <c r="K25" i="1" s="1"/>
  <c r="L22" i="1"/>
  <c r="K24" i="1"/>
  <c r="L24" i="1" s="1"/>
  <c r="H8" i="1"/>
  <c r="I7" i="1"/>
  <c r="H26" i="1"/>
  <c r="I26" i="1"/>
  <c r="I16" i="1"/>
  <c r="H17" i="1"/>
  <c r="L39" i="1" l="1"/>
  <c r="J40" i="1"/>
  <c r="I41" i="1"/>
  <c r="L38" i="1"/>
  <c r="K32" i="1"/>
  <c r="K26" i="1"/>
  <c r="J34" i="1"/>
  <c r="I8" i="1"/>
  <c r="J7" i="1"/>
  <c r="I17" i="1"/>
  <c r="J16" i="1"/>
  <c r="M22" i="1"/>
  <c r="M24" i="1" s="1"/>
  <c r="L23" i="1"/>
  <c r="L25" i="1" s="1"/>
  <c r="L30" i="1"/>
  <c r="K31" i="1"/>
  <c r="K33" i="1" s="1"/>
  <c r="M39" i="1" l="1"/>
  <c r="N38" i="1"/>
  <c r="M38" i="1"/>
  <c r="J41" i="1"/>
  <c r="K40" i="1"/>
  <c r="L26" i="1"/>
  <c r="K34" i="1"/>
  <c r="K7" i="1"/>
  <c r="J8" i="1"/>
  <c r="N22" i="1"/>
  <c r="N23" i="1" s="1"/>
  <c r="M23" i="1"/>
  <c r="M25" i="1" s="1"/>
  <c r="M30" i="1"/>
  <c r="L31" i="1"/>
  <c r="L33" i="1" s="1"/>
  <c r="J17" i="1"/>
  <c r="K16" i="1"/>
  <c r="L32" i="1"/>
  <c r="K41" i="1" l="1"/>
  <c r="L40" i="1"/>
  <c r="N39" i="1"/>
  <c r="M32" i="1"/>
  <c r="N24" i="1"/>
  <c r="L34" i="1"/>
  <c r="N25" i="1"/>
  <c r="N26" i="1" s="1"/>
  <c r="M26" i="1"/>
  <c r="N30" i="1"/>
  <c r="N31" i="1" s="1"/>
  <c r="M31" i="1"/>
  <c r="M33" i="1" s="1"/>
  <c r="L7" i="1"/>
  <c r="K8" i="1"/>
  <c r="L16" i="1"/>
  <c r="K17" i="1"/>
  <c r="M40" i="1" l="1"/>
  <c r="L41" i="1"/>
  <c r="M16" i="1"/>
  <c r="L17" i="1"/>
  <c r="N32" i="1"/>
  <c r="N33" i="1"/>
  <c r="N34" i="1" s="1"/>
  <c r="M34" i="1"/>
  <c r="M7" i="1"/>
  <c r="L8" i="1"/>
  <c r="N40" i="1" l="1"/>
  <c r="N41" i="1" s="1"/>
  <c r="M41" i="1"/>
  <c r="N7" i="1"/>
  <c r="N8" i="1" s="1"/>
  <c r="M8" i="1"/>
  <c r="N16" i="1"/>
  <c r="N17" i="1" s="1"/>
  <c r="M17" i="1"/>
</calcChain>
</file>

<file path=xl/sharedStrings.xml><?xml version="1.0" encoding="utf-8"?>
<sst xmlns="http://schemas.openxmlformats.org/spreadsheetml/2006/main" count="60" uniqueCount="41">
  <si>
    <t># customers w/ storage</t>
  </si>
  <si>
    <t>Total Storage Capacity KW</t>
  </si>
  <si>
    <t>Avg. Storage KW per Customer</t>
  </si>
  <si>
    <t>New NM customer 8/2019 - 8/2022</t>
  </si>
  <si>
    <t>Battery Installs 8/2019 to 8/2022</t>
  </si>
  <si>
    <t>% NM customers install storage</t>
  </si>
  <si>
    <t># new storage systems per year</t>
  </si>
  <si>
    <t>Average Battery Size per Customer</t>
  </si>
  <si>
    <t>10 KW</t>
  </si>
  <si>
    <t>28 KWH</t>
  </si>
  <si>
    <t xml:space="preserve">Customer Battery Growth Scenarios </t>
  </si>
  <si>
    <t>GMP Battery Installation Rate</t>
  </si>
  <si>
    <t>batteries per yr</t>
  </si>
  <si>
    <t>Scenario 1  - Linear 500/yr</t>
  </si>
  <si>
    <t>KW  per yr</t>
  </si>
  <si>
    <t>Annual Increase Batteries KW</t>
  </si>
  <si>
    <t>Cumulative Total Customers</t>
  </si>
  <si>
    <t>Cumulative Total Batteries KW</t>
  </si>
  <si>
    <t>Total Batteries MW</t>
  </si>
  <si>
    <t>From EIA 861 2021</t>
  </si>
  <si>
    <t>Total residential electric customers KY</t>
  </si>
  <si>
    <t>Scenario 2 - Linear after 2025</t>
  </si>
  <si>
    <t>KU</t>
  </si>
  <si>
    <t>LG&amp;E</t>
  </si>
  <si>
    <t>KU + LG&amp;E</t>
  </si>
  <si>
    <t>KU and LG&amp;E % of total KY residential electric customers</t>
  </si>
  <si>
    <t>Ratio LGE-KU:Green Mtn Power</t>
  </si>
  <si>
    <t>GMP acquired 2500 customers w/ batteries 2017-2023.</t>
  </si>
  <si>
    <t>As of April 2023 had 750 on waiting list.</t>
  </si>
  <si>
    <t>Scenario 3 - Compounding 5%/ yr after 2025</t>
  </si>
  <si>
    <t>Scenario 4 - Compounding 10%/yr after 2025</t>
  </si>
  <si>
    <t>New NM Customers per yr '19-'22</t>
  </si>
  <si>
    <t>Annual Increase Residential Customers w/ Batteries</t>
  </si>
  <si>
    <t>Annual Increase -  Batteries KW</t>
  </si>
  <si>
    <t>Cumulative Total -  Customers</t>
  </si>
  <si>
    <t>Cumulative Total  - Batteries KW</t>
  </si>
  <si>
    <t>Annual Increase -  Residential Customers w/ Batteries</t>
  </si>
  <si>
    <t>MW per yr</t>
  </si>
  <si>
    <t>Scenario 5  - Compounding 50%/yr after 2025</t>
  </si>
  <si>
    <t>KU Power Service Rates</t>
  </si>
  <si>
    <t>Battery Storage Data From Companies' confidential NM Customer spreadsheet, filename:  "CONFIDENTIAL_Net Metering Cust-LGE-KU-2022-OCTOBER"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</si>
</sst>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3" fillId="0" borderId="0" xfId="3"/>
    <xf numFmtId="0" fontId="0" fillId="0" borderId="0" xfId="0" applyAlignment="1">
      <alignment horizontal="right" vertical="center"/>
    </xf>
    <xf numFmtId="166" fontId="0" fillId="0" borderId="0" xfId="1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165" fontId="0" fillId="0" borderId="0" xfId="2" applyNumberFormat="1" applyFont="1" applyAlignment="1">
      <alignment vertical="center"/>
    </xf>
    <xf numFmtId="4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6" fontId="0" fillId="0" borderId="0" xfId="1" applyNumberFormat="1" applyFont="1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65" fontId="0" fillId="2" borderId="0" xfId="2" applyNumberFormat="1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295275</xdr:colOff>
      <xdr:row>30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42891-E231-43FC-96D8-4C9DDEE6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781675" cy="521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19</xdr:col>
      <xdr:colOff>333375</xdr:colOff>
      <xdr:row>30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E97F96-3825-458A-9BE7-E1AE378A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0"/>
          <a:ext cx="5819775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dyb\Documents\Documents%20II\A%20Renewables%20&amp;%20Conservation\Utilities\KU%20&amp;%20LGE\DSM%20-CPCN%20LGE-KU%202022-00402\DR2%20-%20CPCN%202022-00402\17-JI_DR2_LGE_KU_Attach_to_Q83_-_NMS_No_Cap_Scenario%20ANDY%20REV.xlsx" TargetMode="External"/><Relationship Id="rId1" Type="http://schemas.openxmlformats.org/officeDocument/2006/relationships/externalLinkPath" Target="/Users/andyb/Documents/Documents%20II/A%20Renewables%20&amp;%20Conservation/Utilities/KU%20&amp;%20LGE/DSM%20-CPCN%20LGE-KU%202022-00402/DR2%20-%20CPCN%202022-00402/17-JI_DR2_LGE_KU_Attach_to_Q83_-_NMS_No_Cap_Scenario%20ANDY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t_scenario"/>
      <sheetName val="alt_summary"/>
      <sheetName val="Working sheet"/>
      <sheetName val="Annual AMc"/>
      <sheetName val="Storage"/>
      <sheetName val="Critical Facilities"/>
    </sheetNames>
    <sheetDataSet>
      <sheetData sheetId="0"/>
      <sheetData sheetId="1"/>
      <sheetData sheetId="2">
        <row r="118">
          <cell r="C118">
            <v>22</v>
          </cell>
        </row>
        <row r="119">
          <cell r="C119">
            <v>14</v>
          </cell>
        </row>
        <row r="120">
          <cell r="C120">
            <v>28</v>
          </cell>
        </row>
        <row r="121">
          <cell r="C121">
            <v>31</v>
          </cell>
        </row>
        <row r="122">
          <cell r="C122">
            <v>82</v>
          </cell>
        </row>
        <row r="123">
          <cell r="C123">
            <v>43</v>
          </cell>
        </row>
        <row r="124">
          <cell r="C124">
            <v>19</v>
          </cell>
        </row>
        <row r="125">
          <cell r="C125">
            <v>22</v>
          </cell>
        </row>
        <row r="126">
          <cell r="C126">
            <v>21</v>
          </cell>
        </row>
        <row r="127">
          <cell r="C127">
            <v>24</v>
          </cell>
        </row>
        <row r="128">
          <cell r="C128">
            <v>32</v>
          </cell>
        </row>
        <row r="129">
          <cell r="C129">
            <v>37</v>
          </cell>
        </row>
        <row r="130">
          <cell r="C130">
            <v>32</v>
          </cell>
        </row>
        <row r="131">
          <cell r="C131">
            <v>27</v>
          </cell>
        </row>
        <row r="132">
          <cell r="C132">
            <v>42</v>
          </cell>
        </row>
        <row r="133">
          <cell r="C133">
            <v>32</v>
          </cell>
        </row>
        <row r="134">
          <cell r="C134">
            <v>59</v>
          </cell>
        </row>
        <row r="135">
          <cell r="C135">
            <v>36</v>
          </cell>
        </row>
        <row r="136">
          <cell r="C136">
            <v>45</v>
          </cell>
        </row>
        <row r="137">
          <cell r="C137">
            <v>52</v>
          </cell>
        </row>
        <row r="138">
          <cell r="C138">
            <v>54</v>
          </cell>
        </row>
        <row r="139">
          <cell r="C139">
            <v>106</v>
          </cell>
        </row>
        <row r="140">
          <cell r="C140">
            <v>137</v>
          </cell>
        </row>
        <row r="141">
          <cell r="C141">
            <v>57</v>
          </cell>
        </row>
        <row r="142">
          <cell r="C142">
            <v>50</v>
          </cell>
        </row>
        <row r="143">
          <cell r="C143">
            <v>83</v>
          </cell>
        </row>
        <row r="144">
          <cell r="C144">
            <v>68</v>
          </cell>
        </row>
        <row r="145">
          <cell r="C145">
            <v>73</v>
          </cell>
        </row>
        <row r="146">
          <cell r="C146">
            <v>100</v>
          </cell>
        </row>
        <row r="147">
          <cell r="C147">
            <v>62</v>
          </cell>
        </row>
        <row r="148">
          <cell r="C148">
            <v>72</v>
          </cell>
        </row>
        <row r="149">
          <cell r="C149">
            <v>122</v>
          </cell>
        </row>
        <row r="150">
          <cell r="C150">
            <v>97</v>
          </cell>
        </row>
        <row r="151">
          <cell r="C151">
            <v>117</v>
          </cell>
        </row>
        <row r="152">
          <cell r="C152">
            <v>96</v>
          </cell>
        </row>
        <row r="153">
          <cell r="C153">
            <v>118</v>
          </cell>
        </row>
        <row r="154">
          <cell r="C154">
            <v>177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1DBEE-5732-4C98-A9DF-7873C9444F5A}">
  <dimension ref="A2:O83"/>
  <sheetViews>
    <sheetView tabSelected="1" zoomScale="80" zoomScaleNormal="80" workbookViewId="0">
      <selection activeCell="I50" sqref="I50"/>
    </sheetView>
  </sheetViews>
  <sheetFormatPr defaultRowHeight="15" x14ac:dyDescent="0.25"/>
  <cols>
    <col min="1" max="1" width="48.7109375" customWidth="1"/>
    <col min="2" max="2" width="3.5703125" customWidth="1"/>
    <col min="3" max="3" width="16.42578125" customWidth="1"/>
    <col min="4" max="5" width="9.5703125" bestFit="1" customWidth="1"/>
    <col min="6" max="6" width="8.140625" customWidth="1"/>
    <col min="7" max="7" width="9" customWidth="1"/>
    <col min="8" max="8" width="10.42578125" customWidth="1"/>
    <col min="9" max="12" width="10.7109375" bestFit="1" customWidth="1"/>
    <col min="13" max="14" width="11.7109375" bestFit="1" customWidth="1"/>
  </cols>
  <sheetData>
    <row r="2" spans="1:15" x14ac:dyDescent="0.25">
      <c r="A2" s="4" t="s">
        <v>10</v>
      </c>
    </row>
    <row r="3" spans="1:15" x14ac:dyDescent="0.25">
      <c r="A3" s="4" t="s">
        <v>13</v>
      </c>
      <c r="B3" s="4"/>
      <c r="C3" s="4">
        <v>2024</v>
      </c>
      <c r="D3" s="4">
        <v>2025</v>
      </c>
      <c r="E3" s="4">
        <v>2026</v>
      </c>
      <c r="F3" s="5">
        <v>2027</v>
      </c>
      <c r="G3" s="4">
        <v>2028</v>
      </c>
      <c r="H3" s="4">
        <v>2029</v>
      </c>
      <c r="I3" s="4">
        <v>2030</v>
      </c>
      <c r="J3" s="4">
        <v>2031</v>
      </c>
      <c r="K3" s="4">
        <v>2032</v>
      </c>
      <c r="L3" s="4">
        <v>2033</v>
      </c>
      <c r="M3" s="5">
        <v>2034</v>
      </c>
      <c r="N3" s="4">
        <v>2035</v>
      </c>
    </row>
    <row r="4" spans="1:15" x14ac:dyDescent="0.25">
      <c r="A4" t="s">
        <v>36</v>
      </c>
      <c r="C4">
        <v>500</v>
      </c>
      <c r="D4">
        <v>500</v>
      </c>
      <c r="E4">
        <v>500</v>
      </c>
      <c r="F4">
        <v>500</v>
      </c>
      <c r="G4">
        <v>500</v>
      </c>
      <c r="H4">
        <v>500</v>
      </c>
      <c r="I4">
        <v>500</v>
      </c>
      <c r="J4">
        <v>500</v>
      </c>
      <c r="K4">
        <v>500</v>
      </c>
      <c r="L4">
        <v>500</v>
      </c>
      <c r="M4">
        <v>500</v>
      </c>
      <c r="N4">
        <v>500</v>
      </c>
    </row>
    <row r="5" spans="1:15" x14ac:dyDescent="0.25">
      <c r="A5" t="s">
        <v>33</v>
      </c>
      <c r="C5">
        <f>C4*10</f>
        <v>5000</v>
      </c>
      <c r="D5">
        <f t="shared" ref="D5:I5" si="0">D4*10</f>
        <v>5000</v>
      </c>
      <c r="E5">
        <f t="shared" si="0"/>
        <v>5000</v>
      </c>
      <c r="F5">
        <f t="shared" si="0"/>
        <v>5000</v>
      </c>
      <c r="G5">
        <f t="shared" si="0"/>
        <v>5000</v>
      </c>
      <c r="H5">
        <f t="shared" si="0"/>
        <v>5000</v>
      </c>
      <c r="I5">
        <f t="shared" si="0"/>
        <v>5000</v>
      </c>
      <c r="J5">
        <f>J4*10</f>
        <v>5000</v>
      </c>
      <c r="K5">
        <f t="shared" ref="K5" si="1">K4*10</f>
        <v>5000</v>
      </c>
      <c r="L5">
        <f t="shared" ref="L5" si="2">L4*10</f>
        <v>5000</v>
      </c>
      <c r="M5">
        <f t="shared" ref="M5" si="3">M4*10</f>
        <v>5000</v>
      </c>
      <c r="N5">
        <f t="shared" ref="N5" si="4">N4*10</f>
        <v>5000</v>
      </c>
    </row>
    <row r="6" spans="1:15" x14ac:dyDescent="0.25">
      <c r="A6" t="s">
        <v>34</v>
      </c>
      <c r="C6">
        <f>C4</f>
        <v>500</v>
      </c>
      <c r="D6">
        <f t="shared" ref="D6:I6" si="5">C6+D4</f>
        <v>1000</v>
      </c>
      <c r="E6">
        <f t="shared" si="5"/>
        <v>1500</v>
      </c>
      <c r="F6">
        <f t="shared" si="5"/>
        <v>2000</v>
      </c>
      <c r="G6">
        <f t="shared" si="5"/>
        <v>2500</v>
      </c>
      <c r="H6">
        <f t="shared" si="5"/>
        <v>3000</v>
      </c>
      <c r="I6">
        <f t="shared" si="5"/>
        <v>3500</v>
      </c>
      <c r="J6">
        <f t="shared" ref="J6:N6" si="6">I6+J4</f>
        <v>4000</v>
      </c>
      <c r="K6">
        <f t="shared" si="6"/>
        <v>4500</v>
      </c>
      <c r="L6">
        <f t="shared" si="6"/>
        <v>5000</v>
      </c>
      <c r="M6">
        <f t="shared" si="6"/>
        <v>5500</v>
      </c>
      <c r="N6">
        <f t="shared" si="6"/>
        <v>6000</v>
      </c>
    </row>
    <row r="7" spans="1:15" x14ac:dyDescent="0.25">
      <c r="A7" t="s">
        <v>35</v>
      </c>
      <c r="C7">
        <f>C5</f>
        <v>5000</v>
      </c>
      <c r="D7">
        <f t="shared" ref="D7:I7" si="7">SUM(C7+D5)</f>
        <v>10000</v>
      </c>
      <c r="E7">
        <f t="shared" si="7"/>
        <v>15000</v>
      </c>
      <c r="F7">
        <f t="shared" si="7"/>
        <v>20000</v>
      </c>
      <c r="G7">
        <f t="shared" si="7"/>
        <v>25000</v>
      </c>
      <c r="H7">
        <f t="shared" si="7"/>
        <v>30000</v>
      </c>
      <c r="I7">
        <f t="shared" si="7"/>
        <v>35000</v>
      </c>
      <c r="J7">
        <f t="shared" ref="J7:N7" si="8">SUM(I7+J5)</f>
        <v>40000</v>
      </c>
      <c r="K7">
        <f t="shared" si="8"/>
        <v>45000</v>
      </c>
      <c r="L7">
        <f t="shared" si="8"/>
        <v>50000</v>
      </c>
      <c r="M7">
        <f t="shared" si="8"/>
        <v>55000</v>
      </c>
      <c r="N7">
        <f t="shared" si="8"/>
        <v>60000</v>
      </c>
    </row>
    <row r="8" spans="1:15" x14ac:dyDescent="0.25">
      <c r="A8" t="s">
        <v>18</v>
      </c>
      <c r="C8">
        <f>C7/1000</f>
        <v>5</v>
      </c>
      <c r="D8">
        <f t="shared" ref="D8:I8" si="9">D7/1000</f>
        <v>10</v>
      </c>
      <c r="E8">
        <f t="shared" si="9"/>
        <v>15</v>
      </c>
      <c r="F8">
        <f t="shared" si="9"/>
        <v>20</v>
      </c>
      <c r="G8">
        <f t="shared" si="9"/>
        <v>25</v>
      </c>
      <c r="H8">
        <f t="shared" si="9"/>
        <v>30</v>
      </c>
      <c r="I8">
        <f t="shared" si="9"/>
        <v>35</v>
      </c>
      <c r="J8">
        <f>J7/1000</f>
        <v>40</v>
      </c>
      <c r="K8">
        <f t="shared" ref="K8" si="10">K7/1000</f>
        <v>45</v>
      </c>
      <c r="L8">
        <f t="shared" ref="L8" si="11">L7/1000</f>
        <v>50</v>
      </c>
      <c r="M8">
        <f t="shared" ref="M8" si="12">M7/1000</f>
        <v>55</v>
      </c>
      <c r="N8">
        <f t="shared" ref="N8" si="13">N7/1000</f>
        <v>60</v>
      </c>
    </row>
    <row r="12" spans="1:15" x14ac:dyDescent="0.25">
      <c r="A12" s="4" t="s">
        <v>21</v>
      </c>
      <c r="B12" s="4"/>
      <c r="C12" s="5">
        <v>2024</v>
      </c>
      <c r="D12" s="5">
        <v>2025</v>
      </c>
      <c r="E12" s="5">
        <v>2026</v>
      </c>
      <c r="F12" s="5">
        <v>2027</v>
      </c>
      <c r="G12" s="5">
        <v>2028</v>
      </c>
      <c r="H12" s="5">
        <v>2029</v>
      </c>
      <c r="I12" s="5">
        <v>2030</v>
      </c>
      <c r="J12" s="5">
        <v>2031</v>
      </c>
      <c r="K12" s="5">
        <v>2032</v>
      </c>
      <c r="L12" s="5">
        <v>2033</v>
      </c>
      <c r="M12" s="5">
        <v>2034</v>
      </c>
      <c r="N12" s="5">
        <v>2035</v>
      </c>
    </row>
    <row r="13" spans="1:15" x14ac:dyDescent="0.25">
      <c r="A13" t="s">
        <v>32</v>
      </c>
      <c r="C13" s="1">
        <v>500</v>
      </c>
      <c r="D13" s="1">
        <v>1500</v>
      </c>
      <c r="E13" s="1">
        <v>1500</v>
      </c>
      <c r="F13" s="1">
        <v>1500</v>
      </c>
      <c r="G13" s="1">
        <v>1500</v>
      </c>
      <c r="H13" s="1">
        <v>1500</v>
      </c>
      <c r="I13" s="1">
        <v>1500</v>
      </c>
      <c r="J13" s="1">
        <v>1500</v>
      </c>
      <c r="K13" s="1">
        <v>1500</v>
      </c>
      <c r="L13" s="1">
        <v>1500</v>
      </c>
      <c r="M13" s="1">
        <v>1500</v>
      </c>
      <c r="N13" s="1">
        <v>1500</v>
      </c>
    </row>
    <row r="14" spans="1:15" x14ac:dyDescent="0.25">
      <c r="A14" t="s">
        <v>15</v>
      </c>
      <c r="C14" s="1">
        <f>C13*10</f>
        <v>5000</v>
      </c>
      <c r="D14" s="1">
        <f t="shared" ref="D14:I14" si="14">D13*10</f>
        <v>15000</v>
      </c>
      <c r="E14" s="1">
        <f t="shared" si="14"/>
        <v>15000</v>
      </c>
      <c r="F14" s="1">
        <f t="shared" si="14"/>
        <v>15000</v>
      </c>
      <c r="G14" s="1">
        <f t="shared" si="14"/>
        <v>15000</v>
      </c>
      <c r="H14" s="1">
        <f t="shared" si="14"/>
        <v>15000</v>
      </c>
      <c r="I14" s="1">
        <f t="shared" si="14"/>
        <v>15000</v>
      </c>
      <c r="J14" s="1">
        <f>J13*10</f>
        <v>15000</v>
      </c>
      <c r="K14" s="1">
        <f t="shared" ref="K14" si="15">K13*10</f>
        <v>15000</v>
      </c>
      <c r="L14" s="1">
        <f t="shared" ref="L14" si="16">L13*10</f>
        <v>15000</v>
      </c>
      <c r="M14" s="1">
        <f t="shared" ref="M14" si="17">M13*10</f>
        <v>15000</v>
      </c>
      <c r="N14" s="1">
        <f t="shared" ref="N14" si="18">N13*10</f>
        <v>15000</v>
      </c>
      <c r="O14" s="4"/>
    </row>
    <row r="15" spans="1:15" x14ac:dyDescent="0.25">
      <c r="A15" t="s">
        <v>16</v>
      </c>
      <c r="C15" s="1">
        <f>B13+C13</f>
        <v>500</v>
      </c>
      <c r="D15" s="1">
        <f>C15+D13</f>
        <v>2000</v>
      </c>
      <c r="E15" s="1">
        <f t="shared" ref="E15:N15" si="19">D15+E13</f>
        <v>3500</v>
      </c>
      <c r="F15" s="1">
        <f t="shared" si="19"/>
        <v>5000</v>
      </c>
      <c r="G15" s="1">
        <f t="shared" si="19"/>
        <v>6500</v>
      </c>
      <c r="H15" s="1">
        <f t="shared" si="19"/>
        <v>8000</v>
      </c>
      <c r="I15" s="1">
        <f t="shared" si="19"/>
        <v>9500</v>
      </c>
      <c r="J15" s="1">
        <f t="shared" si="19"/>
        <v>11000</v>
      </c>
      <c r="K15" s="1">
        <f t="shared" si="19"/>
        <v>12500</v>
      </c>
      <c r="L15" s="1">
        <f t="shared" si="19"/>
        <v>14000</v>
      </c>
      <c r="M15" s="1">
        <f t="shared" si="19"/>
        <v>15500</v>
      </c>
      <c r="N15" s="1">
        <f t="shared" si="19"/>
        <v>17000</v>
      </c>
    </row>
    <row r="16" spans="1:15" x14ac:dyDescent="0.25">
      <c r="A16" t="s">
        <v>17</v>
      </c>
      <c r="C16" s="1">
        <f>B14+C14</f>
        <v>5000</v>
      </c>
      <c r="D16" s="1">
        <f>SUM(C16+D14)</f>
        <v>20000</v>
      </c>
      <c r="E16" s="1">
        <f t="shared" ref="E16:N16" si="20">SUM(D16+E14)</f>
        <v>35000</v>
      </c>
      <c r="F16" s="1">
        <f t="shared" si="20"/>
        <v>50000</v>
      </c>
      <c r="G16" s="1">
        <f t="shared" si="20"/>
        <v>65000</v>
      </c>
      <c r="H16" s="1">
        <f t="shared" si="20"/>
        <v>80000</v>
      </c>
      <c r="I16" s="1">
        <f t="shared" si="20"/>
        <v>95000</v>
      </c>
      <c r="J16" s="1">
        <f t="shared" si="20"/>
        <v>110000</v>
      </c>
      <c r="K16" s="1">
        <f t="shared" si="20"/>
        <v>125000</v>
      </c>
      <c r="L16" s="1">
        <f t="shared" si="20"/>
        <v>140000</v>
      </c>
      <c r="M16" s="1">
        <f t="shared" si="20"/>
        <v>155000</v>
      </c>
      <c r="N16" s="1">
        <f t="shared" si="20"/>
        <v>170000</v>
      </c>
    </row>
    <row r="17" spans="1:15" x14ac:dyDescent="0.25">
      <c r="A17" t="s">
        <v>18</v>
      </c>
      <c r="C17" s="1">
        <f>C16/1000</f>
        <v>5</v>
      </c>
      <c r="D17" s="1">
        <f t="shared" ref="D17:I17" si="21">D16/1000</f>
        <v>20</v>
      </c>
      <c r="E17" s="1">
        <f t="shared" si="21"/>
        <v>35</v>
      </c>
      <c r="F17" s="1">
        <f t="shared" si="21"/>
        <v>50</v>
      </c>
      <c r="G17" s="1">
        <f t="shared" si="21"/>
        <v>65</v>
      </c>
      <c r="H17" s="1">
        <f t="shared" si="21"/>
        <v>80</v>
      </c>
      <c r="I17" s="1">
        <f t="shared" si="21"/>
        <v>95</v>
      </c>
      <c r="J17" s="1">
        <f>J16/1000</f>
        <v>110</v>
      </c>
      <c r="K17" s="1">
        <f t="shared" ref="K17" si="22">K16/1000</f>
        <v>125</v>
      </c>
      <c r="L17" s="1">
        <f t="shared" ref="L17" si="23">L16/1000</f>
        <v>140</v>
      </c>
      <c r="M17" s="1">
        <f t="shared" ref="M17" si="24">M16/1000</f>
        <v>155</v>
      </c>
      <c r="N17" s="1">
        <f t="shared" ref="N17" si="25">N16/1000</f>
        <v>170</v>
      </c>
    </row>
    <row r="21" spans="1:15" x14ac:dyDescent="0.25">
      <c r="A21" s="4" t="s">
        <v>29</v>
      </c>
      <c r="B21" s="4"/>
      <c r="C21" s="4">
        <v>2024</v>
      </c>
      <c r="D21" s="4">
        <v>2025</v>
      </c>
      <c r="E21" s="4">
        <v>2026</v>
      </c>
      <c r="F21" s="5">
        <v>2027</v>
      </c>
      <c r="G21" s="4">
        <v>2028</v>
      </c>
      <c r="H21" s="4">
        <v>2029</v>
      </c>
      <c r="I21" s="4">
        <v>2030</v>
      </c>
      <c r="J21" s="4">
        <v>2031</v>
      </c>
      <c r="K21" s="4">
        <v>2032</v>
      </c>
      <c r="L21" s="4">
        <v>2033</v>
      </c>
      <c r="M21" s="5">
        <v>2034</v>
      </c>
      <c r="N21" s="4">
        <v>2035</v>
      </c>
    </row>
    <row r="22" spans="1:15" x14ac:dyDescent="0.25">
      <c r="A22" t="s">
        <v>32</v>
      </c>
      <c r="C22">
        <v>500</v>
      </c>
      <c r="D22" s="1">
        <v>1500</v>
      </c>
      <c r="E22" s="1">
        <f t="shared" ref="E22:N22" si="26">D22*1.05</f>
        <v>1575</v>
      </c>
      <c r="F22" s="1">
        <f t="shared" si="26"/>
        <v>1653.75</v>
      </c>
      <c r="G22" s="1">
        <f t="shared" si="26"/>
        <v>1736.4375</v>
      </c>
      <c r="H22" s="1">
        <f t="shared" si="26"/>
        <v>1823.2593750000001</v>
      </c>
      <c r="I22" s="1">
        <f t="shared" si="26"/>
        <v>1914.4223437500002</v>
      </c>
      <c r="J22" s="1">
        <f t="shared" si="26"/>
        <v>2010.1434609375003</v>
      </c>
      <c r="K22" s="1">
        <f t="shared" si="26"/>
        <v>2110.6506339843754</v>
      </c>
      <c r="L22" s="1">
        <f t="shared" si="26"/>
        <v>2216.1831656835943</v>
      </c>
      <c r="M22" s="1">
        <f t="shared" si="26"/>
        <v>2326.9923239677742</v>
      </c>
      <c r="N22" s="1">
        <f t="shared" si="26"/>
        <v>2443.3419401661631</v>
      </c>
    </row>
    <row r="23" spans="1:15" x14ac:dyDescent="0.25">
      <c r="A23" t="s">
        <v>15</v>
      </c>
      <c r="C23" s="14">
        <f>C22*10</f>
        <v>5000</v>
      </c>
      <c r="D23" s="14">
        <f t="shared" ref="D23:I23" si="27">D22*10</f>
        <v>15000</v>
      </c>
      <c r="E23" s="14">
        <f t="shared" si="27"/>
        <v>15750</v>
      </c>
      <c r="F23" s="14">
        <f t="shared" si="27"/>
        <v>16537.5</v>
      </c>
      <c r="G23" s="14">
        <f t="shared" si="27"/>
        <v>17364.375</v>
      </c>
      <c r="H23" s="14">
        <f t="shared" si="27"/>
        <v>18232.59375</v>
      </c>
      <c r="I23" s="14">
        <f t="shared" si="27"/>
        <v>19144.223437500001</v>
      </c>
      <c r="J23" s="14">
        <f t="shared" ref="J23" si="28">J22*10</f>
        <v>20101.434609375003</v>
      </c>
      <c r="K23" s="14">
        <f t="shared" ref="K23" si="29">K22*10</f>
        <v>21106.506339843756</v>
      </c>
      <c r="L23" s="14">
        <f t="shared" ref="L23" si="30">L22*10</f>
        <v>22161.831656835944</v>
      </c>
      <c r="M23" s="14">
        <f t="shared" ref="M23" si="31">M22*10</f>
        <v>23269.923239677741</v>
      </c>
      <c r="N23" s="14">
        <f t="shared" ref="N23" si="32">N22*10</f>
        <v>24433.419401661631</v>
      </c>
      <c r="O23" s="4"/>
    </row>
    <row r="24" spans="1:15" x14ac:dyDescent="0.25">
      <c r="A24" t="s">
        <v>16</v>
      </c>
      <c r="C24" s="14">
        <f>B22+C22</f>
        <v>500</v>
      </c>
      <c r="D24" s="14">
        <f>C24+D22</f>
        <v>2000</v>
      </c>
      <c r="E24" s="14">
        <f t="shared" ref="E24:N24" si="33">D24+E22</f>
        <v>3575</v>
      </c>
      <c r="F24" s="14">
        <f t="shared" si="33"/>
        <v>5228.75</v>
      </c>
      <c r="G24" s="14">
        <f t="shared" si="33"/>
        <v>6965.1875</v>
      </c>
      <c r="H24" s="14">
        <f t="shared" si="33"/>
        <v>8788.4468749999996</v>
      </c>
      <c r="I24" s="14">
        <f t="shared" si="33"/>
        <v>10702.86921875</v>
      </c>
      <c r="J24" s="14">
        <f>I24+J22</f>
        <v>12713.012679687501</v>
      </c>
      <c r="K24" s="14">
        <f>J24+K22</f>
        <v>14823.663313671877</v>
      </c>
      <c r="L24" s="14">
        <f t="shared" si="33"/>
        <v>17039.84647935547</v>
      </c>
      <c r="M24" s="14">
        <f t="shared" si="33"/>
        <v>19366.838803323244</v>
      </c>
      <c r="N24" s="14">
        <f t="shared" si="33"/>
        <v>21810.180743489407</v>
      </c>
    </row>
    <row r="25" spans="1:15" x14ac:dyDescent="0.25">
      <c r="A25" t="s">
        <v>17</v>
      </c>
      <c r="C25" s="14">
        <f>B23+C23</f>
        <v>5000</v>
      </c>
      <c r="D25" s="14">
        <f>SUM(C25+D23)</f>
        <v>20000</v>
      </c>
      <c r="E25" s="14">
        <f t="shared" ref="E25:N25" si="34">SUM(D25+E23)</f>
        <v>35750</v>
      </c>
      <c r="F25" s="14">
        <f t="shared" si="34"/>
        <v>52287.5</v>
      </c>
      <c r="G25" s="14">
        <f t="shared" si="34"/>
        <v>69651.875</v>
      </c>
      <c r="H25" s="14">
        <f t="shared" si="34"/>
        <v>87884.46875</v>
      </c>
      <c r="I25" s="14">
        <f>SUM(H25+I23)</f>
        <v>107028.6921875</v>
      </c>
      <c r="J25" s="14">
        <f t="shared" si="34"/>
        <v>127130.126796875</v>
      </c>
      <c r="K25" s="14">
        <f t="shared" si="34"/>
        <v>148236.63313671877</v>
      </c>
      <c r="L25" s="14">
        <f t="shared" si="34"/>
        <v>170398.46479355471</v>
      </c>
      <c r="M25" s="14">
        <f t="shared" si="34"/>
        <v>193668.38803323245</v>
      </c>
      <c r="N25" s="14">
        <f t="shared" si="34"/>
        <v>218101.80743489409</v>
      </c>
    </row>
    <row r="26" spans="1:15" x14ac:dyDescent="0.25">
      <c r="A26" t="s">
        <v>18</v>
      </c>
      <c r="C26" s="3">
        <f>C25/1000</f>
        <v>5</v>
      </c>
      <c r="D26" s="3">
        <f t="shared" ref="D26:I26" si="35">D25/1000</f>
        <v>20</v>
      </c>
      <c r="E26" s="3">
        <f t="shared" si="35"/>
        <v>35.75</v>
      </c>
      <c r="F26" s="3">
        <f t="shared" si="35"/>
        <v>52.287500000000001</v>
      </c>
      <c r="G26" s="3">
        <f t="shared" si="35"/>
        <v>69.651875000000004</v>
      </c>
      <c r="H26" s="3">
        <f t="shared" si="35"/>
        <v>87.884468749999996</v>
      </c>
      <c r="I26" s="3">
        <f t="shared" si="35"/>
        <v>107.0286921875</v>
      </c>
      <c r="J26" s="3">
        <f t="shared" ref="J26" si="36">J25/1000</f>
        <v>127.130126796875</v>
      </c>
      <c r="K26" s="3">
        <f t="shared" ref="K26" si="37">K25/1000</f>
        <v>148.23663313671878</v>
      </c>
      <c r="L26" s="3">
        <f t="shared" ref="L26" si="38">L25/1000</f>
        <v>170.39846479355472</v>
      </c>
      <c r="M26" s="3">
        <f t="shared" ref="M26" si="39">M25/1000</f>
        <v>193.66838803323245</v>
      </c>
      <c r="N26" s="3">
        <f t="shared" ref="N26" si="40">N25/1000</f>
        <v>218.10180743489408</v>
      </c>
    </row>
    <row r="29" spans="1:15" x14ac:dyDescent="0.25">
      <c r="A29" s="4" t="s">
        <v>30</v>
      </c>
      <c r="B29" s="4"/>
      <c r="C29" s="4">
        <v>2024</v>
      </c>
      <c r="D29" s="4">
        <v>2025</v>
      </c>
      <c r="E29" s="4">
        <v>2026</v>
      </c>
      <c r="F29" s="5">
        <v>2027</v>
      </c>
      <c r="G29" s="4">
        <v>2028</v>
      </c>
      <c r="H29" s="4">
        <v>2029</v>
      </c>
      <c r="I29" s="4">
        <v>2030</v>
      </c>
      <c r="J29" s="4">
        <v>2031</v>
      </c>
      <c r="K29" s="4">
        <v>2032</v>
      </c>
      <c r="L29" s="4">
        <v>2033</v>
      </c>
      <c r="M29" s="5">
        <v>2034</v>
      </c>
      <c r="N29" s="4">
        <v>2035</v>
      </c>
    </row>
    <row r="30" spans="1:15" x14ac:dyDescent="0.25">
      <c r="A30" t="s">
        <v>32</v>
      </c>
      <c r="C30">
        <v>500</v>
      </c>
      <c r="D30" s="1">
        <v>1500</v>
      </c>
      <c r="E30" s="1">
        <f t="shared" ref="E30:N30" si="41">D30*1.1</f>
        <v>1650.0000000000002</v>
      </c>
      <c r="F30" s="1">
        <f t="shared" si="41"/>
        <v>1815.0000000000005</v>
      </c>
      <c r="G30" s="1">
        <f t="shared" si="41"/>
        <v>1996.5000000000007</v>
      </c>
      <c r="H30" s="1">
        <f t="shared" si="41"/>
        <v>2196.150000000001</v>
      </c>
      <c r="I30" s="1">
        <f t="shared" si="41"/>
        <v>2415.7650000000012</v>
      </c>
      <c r="J30" s="1">
        <f t="shared" si="41"/>
        <v>2657.3415000000014</v>
      </c>
      <c r="K30" s="1">
        <f t="shared" si="41"/>
        <v>2923.0756500000016</v>
      </c>
      <c r="L30" s="1">
        <f t="shared" si="41"/>
        <v>3215.3832150000021</v>
      </c>
      <c r="M30" s="1">
        <f t="shared" si="41"/>
        <v>3536.9215365000027</v>
      </c>
      <c r="N30" s="1">
        <f t="shared" si="41"/>
        <v>3890.6136901500031</v>
      </c>
    </row>
    <row r="31" spans="1:15" x14ac:dyDescent="0.25">
      <c r="A31" t="s">
        <v>15</v>
      </c>
      <c r="C31" s="14">
        <f>C30*10</f>
        <v>5000</v>
      </c>
      <c r="D31" s="14">
        <f t="shared" ref="D31:I31" si="42">D30*10</f>
        <v>15000</v>
      </c>
      <c r="E31" s="14">
        <f t="shared" si="42"/>
        <v>16500.000000000004</v>
      </c>
      <c r="F31" s="14">
        <f t="shared" si="42"/>
        <v>18150.000000000004</v>
      </c>
      <c r="G31" s="14">
        <f t="shared" si="42"/>
        <v>19965.000000000007</v>
      </c>
      <c r="H31" s="14">
        <f t="shared" si="42"/>
        <v>21961.500000000011</v>
      </c>
      <c r="I31" s="14">
        <f t="shared" si="42"/>
        <v>24157.650000000012</v>
      </c>
      <c r="J31" s="14">
        <f t="shared" ref="J31" si="43">J30*10</f>
        <v>26573.415000000015</v>
      </c>
      <c r="K31" s="14">
        <f t="shared" ref="K31" si="44">K30*10</f>
        <v>29230.756500000018</v>
      </c>
      <c r="L31" s="14">
        <f t="shared" ref="L31" si="45">L30*10</f>
        <v>32153.83215000002</v>
      </c>
      <c r="M31" s="14">
        <f t="shared" ref="M31" si="46">M30*10</f>
        <v>35369.215365000025</v>
      </c>
      <c r="N31" s="14">
        <f t="shared" ref="N31" si="47">N30*10</f>
        <v>38906.136901500031</v>
      </c>
    </row>
    <row r="32" spans="1:15" x14ac:dyDescent="0.25">
      <c r="A32" t="s">
        <v>16</v>
      </c>
      <c r="C32" s="14">
        <f>B30+C30</f>
        <v>500</v>
      </c>
      <c r="D32" s="14">
        <f>C32+D30</f>
        <v>2000</v>
      </c>
      <c r="E32" s="14">
        <f t="shared" ref="E32:N32" si="48">D32+E30</f>
        <v>3650</v>
      </c>
      <c r="F32" s="14">
        <f t="shared" si="48"/>
        <v>5465</v>
      </c>
      <c r="G32" s="14">
        <f t="shared" si="48"/>
        <v>7461.5000000000009</v>
      </c>
      <c r="H32" s="14">
        <f t="shared" si="48"/>
        <v>9657.6500000000015</v>
      </c>
      <c r="I32" s="14">
        <f t="shared" si="48"/>
        <v>12073.415000000003</v>
      </c>
      <c r="J32" s="14">
        <f t="shared" si="48"/>
        <v>14730.756500000003</v>
      </c>
      <c r="K32" s="14">
        <f t="shared" si="48"/>
        <v>17653.832150000006</v>
      </c>
      <c r="L32" s="14">
        <f t="shared" si="48"/>
        <v>20869.215365000007</v>
      </c>
      <c r="M32" s="14">
        <f t="shared" si="48"/>
        <v>24406.136901500009</v>
      </c>
      <c r="N32" s="14">
        <f t="shared" si="48"/>
        <v>28296.750591650012</v>
      </c>
    </row>
    <row r="33" spans="1:14" x14ac:dyDescent="0.25">
      <c r="A33" t="s">
        <v>17</v>
      </c>
      <c r="C33" s="14">
        <f>B31+C31</f>
        <v>5000</v>
      </c>
      <c r="D33" s="14">
        <f>SUM(C33+D31)</f>
        <v>20000</v>
      </c>
      <c r="E33" s="14">
        <f t="shared" ref="E33:N33" si="49">SUM(D33+E31)</f>
        <v>36500</v>
      </c>
      <c r="F33" s="14">
        <f t="shared" si="49"/>
        <v>54650</v>
      </c>
      <c r="G33" s="14">
        <f t="shared" si="49"/>
        <v>74615</v>
      </c>
      <c r="H33" s="14">
        <f t="shared" si="49"/>
        <v>96576.500000000015</v>
      </c>
      <c r="I33" s="14">
        <f t="shared" si="49"/>
        <v>120734.15000000002</v>
      </c>
      <c r="J33" s="14">
        <f t="shared" si="49"/>
        <v>147307.56500000003</v>
      </c>
      <c r="K33" s="14">
        <f t="shared" si="49"/>
        <v>176538.32150000005</v>
      </c>
      <c r="L33" s="14">
        <f t="shared" si="49"/>
        <v>208692.15365000008</v>
      </c>
      <c r="M33" s="14">
        <f t="shared" si="49"/>
        <v>244061.36901500012</v>
      </c>
      <c r="N33" s="14">
        <f t="shared" si="49"/>
        <v>282967.50591650017</v>
      </c>
    </row>
    <row r="34" spans="1:14" x14ac:dyDescent="0.25">
      <c r="A34" t="s">
        <v>18</v>
      </c>
      <c r="C34" s="3">
        <f>C33/1000</f>
        <v>5</v>
      </c>
      <c r="D34" s="3">
        <f t="shared" ref="D34:I34" si="50">D33/1000</f>
        <v>20</v>
      </c>
      <c r="E34" s="3">
        <f t="shared" si="50"/>
        <v>36.5</v>
      </c>
      <c r="F34" s="3">
        <f t="shared" si="50"/>
        <v>54.65</v>
      </c>
      <c r="G34" s="3">
        <f t="shared" si="50"/>
        <v>74.614999999999995</v>
      </c>
      <c r="H34" s="3">
        <f t="shared" si="50"/>
        <v>96.57650000000001</v>
      </c>
      <c r="I34" s="3">
        <f t="shared" si="50"/>
        <v>120.73415000000003</v>
      </c>
      <c r="J34" s="3">
        <f t="shared" ref="J34" si="51">J33/1000</f>
        <v>147.30756500000004</v>
      </c>
      <c r="K34" s="3">
        <f t="shared" ref="K34" si="52">K33/1000</f>
        <v>176.53832150000005</v>
      </c>
      <c r="L34" s="3">
        <f t="shared" ref="L34" si="53">L33/1000</f>
        <v>208.69215365000008</v>
      </c>
      <c r="M34" s="3">
        <f t="shared" ref="M34" si="54">M33/1000</f>
        <v>244.06136901500011</v>
      </c>
      <c r="N34" s="3">
        <f t="shared" ref="N34" si="55">N33/1000</f>
        <v>282.96750591650016</v>
      </c>
    </row>
    <row r="35" spans="1:14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4" t="s">
        <v>38</v>
      </c>
      <c r="B36" s="4"/>
      <c r="C36" s="4">
        <v>2024</v>
      </c>
      <c r="D36" s="4">
        <v>2025</v>
      </c>
      <c r="E36" s="4">
        <v>2026</v>
      </c>
      <c r="F36" s="5">
        <v>2027</v>
      </c>
      <c r="G36" s="4">
        <v>2028</v>
      </c>
      <c r="H36" s="4">
        <v>2029</v>
      </c>
      <c r="I36" s="4">
        <v>2030</v>
      </c>
      <c r="J36" s="4">
        <v>2031</v>
      </c>
      <c r="K36" s="4">
        <v>2032</v>
      </c>
      <c r="L36" s="4">
        <v>2033</v>
      </c>
      <c r="M36" s="5">
        <v>2034</v>
      </c>
      <c r="N36" s="4">
        <v>2035</v>
      </c>
    </row>
    <row r="37" spans="1:14" x14ac:dyDescent="0.25">
      <c r="A37" t="s">
        <v>32</v>
      </c>
      <c r="C37">
        <v>500</v>
      </c>
      <c r="D37" s="1">
        <v>1000</v>
      </c>
      <c r="E37" s="1">
        <f>D37*1.5</f>
        <v>1500</v>
      </c>
      <c r="F37" s="1">
        <f>E37*1.5</f>
        <v>2250</v>
      </c>
      <c r="G37" s="1">
        <f>F37*1.5</f>
        <v>3375</v>
      </c>
      <c r="H37" s="1">
        <f t="shared" ref="H37:N37" si="56">G37*1.5</f>
        <v>5062.5</v>
      </c>
      <c r="I37" s="1">
        <f t="shared" si="56"/>
        <v>7593.75</v>
      </c>
      <c r="J37" s="1">
        <f t="shared" si="56"/>
        <v>11390.625</v>
      </c>
      <c r="K37" s="1">
        <f t="shared" si="56"/>
        <v>17085.9375</v>
      </c>
      <c r="L37" s="1">
        <f t="shared" si="56"/>
        <v>25628.90625</v>
      </c>
      <c r="M37" s="1">
        <f t="shared" si="56"/>
        <v>38443.359375</v>
      </c>
      <c r="N37" s="1">
        <f t="shared" si="56"/>
        <v>57665.0390625</v>
      </c>
    </row>
    <row r="38" spans="1:14" x14ac:dyDescent="0.25">
      <c r="A38" t="s">
        <v>15</v>
      </c>
      <c r="C38" s="14">
        <f>C37*10</f>
        <v>5000</v>
      </c>
      <c r="D38" s="14">
        <f t="shared" ref="D38:N38" si="57">D37*10</f>
        <v>10000</v>
      </c>
      <c r="E38" s="14">
        <f t="shared" si="57"/>
        <v>15000</v>
      </c>
      <c r="F38" s="14">
        <f t="shared" si="57"/>
        <v>22500</v>
      </c>
      <c r="G38" s="14">
        <f t="shared" si="57"/>
        <v>33750</v>
      </c>
      <c r="H38" s="14">
        <f t="shared" si="57"/>
        <v>50625</v>
      </c>
      <c r="I38" s="14">
        <f t="shared" si="57"/>
        <v>75937.5</v>
      </c>
      <c r="J38" s="14">
        <f t="shared" si="57"/>
        <v>113906.25</v>
      </c>
      <c r="K38" s="14">
        <f t="shared" si="57"/>
        <v>170859.375</v>
      </c>
      <c r="L38" s="14">
        <f t="shared" si="57"/>
        <v>256289.0625</v>
      </c>
      <c r="M38" s="14">
        <f t="shared" si="57"/>
        <v>384433.59375</v>
      </c>
      <c r="N38" s="14">
        <f t="shared" si="57"/>
        <v>576650.390625</v>
      </c>
    </row>
    <row r="39" spans="1:14" x14ac:dyDescent="0.25">
      <c r="A39" t="s">
        <v>16</v>
      </c>
      <c r="C39" s="14">
        <f>B37+C37</f>
        <v>500</v>
      </c>
      <c r="D39" s="14">
        <f>C39+D37</f>
        <v>1500</v>
      </c>
      <c r="E39" s="14">
        <f t="shared" ref="E39" si="58">D39+E37</f>
        <v>3000</v>
      </c>
      <c r="F39" s="14">
        <f t="shared" ref="F39" si="59">E39+F37</f>
        <v>5250</v>
      </c>
      <c r="G39" s="14">
        <f t="shared" ref="G39" si="60">F39+G37</f>
        <v>8625</v>
      </c>
      <c r="H39" s="14">
        <f t="shared" ref="H39" si="61">G39+H37</f>
        <v>13687.5</v>
      </c>
      <c r="I39" s="14">
        <f t="shared" ref="I39" si="62">H39+I37</f>
        <v>21281.25</v>
      </c>
      <c r="J39" s="14">
        <f t="shared" ref="J39" si="63">I39+J37</f>
        <v>32671.875</v>
      </c>
      <c r="K39" s="14">
        <f t="shared" ref="K39" si="64">J39+K37</f>
        <v>49757.8125</v>
      </c>
      <c r="L39" s="14">
        <f t="shared" ref="L39" si="65">K39+L37</f>
        <v>75386.71875</v>
      </c>
      <c r="M39" s="14">
        <f t="shared" ref="M39" si="66">L39+M37</f>
        <v>113830.078125</v>
      </c>
      <c r="N39" s="14">
        <f t="shared" ref="N39" si="67">M39+N37</f>
        <v>171495.1171875</v>
      </c>
    </row>
    <row r="40" spans="1:14" x14ac:dyDescent="0.25">
      <c r="A40" t="s">
        <v>17</v>
      </c>
      <c r="C40" s="14">
        <f>B38+C38</f>
        <v>5000</v>
      </c>
      <c r="D40" s="14">
        <f>SUM(C40+D38)</f>
        <v>15000</v>
      </c>
      <c r="E40" s="14">
        <f t="shared" ref="E40" si="68">SUM(D40+E38)</f>
        <v>30000</v>
      </c>
      <c r="F40" s="14">
        <f t="shared" ref="F40" si="69">SUM(E40+F38)</f>
        <v>52500</v>
      </c>
      <c r="G40" s="14">
        <f t="shared" ref="G40" si="70">SUM(F40+G38)</f>
        <v>86250</v>
      </c>
      <c r="H40" s="14">
        <f t="shared" ref="H40" si="71">SUM(G40+H38)</f>
        <v>136875</v>
      </c>
      <c r="I40" s="14">
        <f t="shared" ref="I40" si="72">SUM(H40+I38)</f>
        <v>212812.5</v>
      </c>
      <c r="J40" s="14">
        <f t="shared" ref="J40" si="73">SUM(I40+J38)</f>
        <v>326718.75</v>
      </c>
      <c r="K40" s="14">
        <f t="shared" ref="K40" si="74">SUM(J40+K38)</f>
        <v>497578.125</v>
      </c>
      <c r="L40" s="14">
        <f t="shared" ref="L40" si="75">SUM(K40+L38)</f>
        <v>753867.1875</v>
      </c>
      <c r="M40" s="14">
        <f t="shared" ref="M40" si="76">SUM(L40+M38)</f>
        <v>1138300.78125</v>
      </c>
      <c r="N40" s="14">
        <f t="shared" ref="N40" si="77">SUM(M40+N38)</f>
        <v>1714951.171875</v>
      </c>
    </row>
    <row r="41" spans="1:14" x14ac:dyDescent="0.25">
      <c r="A41" t="s">
        <v>18</v>
      </c>
      <c r="C41" s="3">
        <f>C40/1000</f>
        <v>5</v>
      </c>
      <c r="D41" s="3">
        <f t="shared" ref="D41:N41" si="78">D40/1000</f>
        <v>15</v>
      </c>
      <c r="E41" s="3">
        <f t="shared" si="78"/>
        <v>30</v>
      </c>
      <c r="F41" s="3">
        <f t="shared" si="78"/>
        <v>52.5</v>
      </c>
      <c r="G41" s="3">
        <f t="shared" si="78"/>
        <v>86.25</v>
      </c>
      <c r="H41" s="3">
        <f t="shared" si="78"/>
        <v>136.875</v>
      </c>
      <c r="I41" s="3">
        <f t="shared" si="78"/>
        <v>212.8125</v>
      </c>
      <c r="J41" s="3">
        <f t="shared" si="78"/>
        <v>326.71875</v>
      </c>
      <c r="K41" s="3">
        <f t="shared" si="78"/>
        <v>497.578125</v>
      </c>
      <c r="L41" s="3">
        <f t="shared" si="78"/>
        <v>753.8671875</v>
      </c>
      <c r="M41" s="3">
        <f t="shared" si="78"/>
        <v>1138.30078125</v>
      </c>
      <c r="N41" s="3">
        <f t="shared" si="78"/>
        <v>1714.951171875</v>
      </c>
    </row>
    <row r="43" spans="1:14" x14ac:dyDescent="0.25">
      <c r="A43" t="s">
        <v>7</v>
      </c>
      <c r="C43" t="s">
        <v>8</v>
      </c>
      <c r="D43" t="s">
        <v>9</v>
      </c>
    </row>
    <row r="45" spans="1:14" x14ac:dyDescent="0.25">
      <c r="A45" s="15" t="s">
        <v>40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>
        <v>242</v>
      </c>
      <c r="B46" s="15" t="s">
        <v>0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6">
        <v>1459.5579999999998</v>
      </c>
      <c r="B47" s="15" t="s">
        <v>1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6">
        <v>6.0312314049586764</v>
      </c>
      <c r="B48" s="15" t="s">
        <v>2</v>
      </c>
      <c r="C48" s="15"/>
      <c r="D48" s="15"/>
      <c r="E48" s="15"/>
      <c r="F48" s="15"/>
      <c r="G48" s="15"/>
      <c r="H48" s="15"/>
      <c r="I48" s="15"/>
      <c r="J48" s="15"/>
      <c r="K48" s="15"/>
    </row>
    <row r="50" spans="1:5" x14ac:dyDescent="0.25">
      <c r="A50" t="s">
        <v>3</v>
      </c>
      <c r="D50" s="2">
        <f>SUM('[1]Working sheet'!C118:C154)</f>
        <v>2289</v>
      </c>
    </row>
    <row r="51" spans="1:5" x14ac:dyDescent="0.25">
      <c r="A51" t="s">
        <v>31</v>
      </c>
      <c r="D51">
        <f>D50/3</f>
        <v>763</v>
      </c>
    </row>
    <row r="53" spans="1:5" x14ac:dyDescent="0.25">
      <c r="A53" s="15" t="s">
        <v>4</v>
      </c>
      <c r="B53" s="15"/>
      <c r="C53" s="15"/>
      <c r="D53" s="15"/>
      <c r="E53" s="15"/>
    </row>
    <row r="54" spans="1:5" x14ac:dyDescent="0.25">
      <c r="A54" s="15">
        <v>237</v>
      </c>
      <c r="B54" s="15" t="s">
        <v>0</v>
      </c>
      <c r="C54" s="15"/>
      <c r="D54" s="15"/>
      <c r="E54" s="15"/>
    </row>
    <row r="55" spans="1:5" x14ac:dyDescent="0.25">
      <c r="A55" s="16">
        <v>1421.4579999999996</v>
      </c>
      <c r="B55" s="15" t="s">
        <v>1</v>
      </c>
      <c r="C55" s="15"/>
      <c r="D55" s="15"/>
      <c r="E55" s="15"/>
    </row>
    <row r="56" spans="1:5" x14ac:dyDescent="0.25">
      <c r="A56" s="17">
        <v>5.9977130801687748</v>
      </c>
      <c r="B56" s="15" t="s">
        <v>2</v>
      </c>
      <c r="C56" s="15"/>
      <c r="D56" s="15"/>
      <c r="E56" s="15"/>
    </row>
    <row r="57" spans="1:5" x14ac:dyDescent="0.25">
      <c r="A57" s="18">
        <f>A54/D50</f>
        <v>0.10353866317169069</v>
      </c>
      <c r="B57" s="15" t="s">
        <v>5</v>
      </c>
      <c r="C57" s="15"/>
      <c r="D57" s="15"/>
      <c r="E57" s="15"/>
    </row>
    <row r="58" spans="1:5" x14ac:dyDescent="0.25">
      <c r="A58" s="15">
        <f>A54/3</f>
        <v>79</v>
      </c>
      <c r="B58" s="15" t="s">
        <v>6</v>
      </c>
      <c r="C58" s="15"/>
      <c r="D58" s="15"/>
      <c r="E58" s="15"/>
    </row>
    <row r="61" spans="1:5" x14ac:dyDescent="0.25">
      <c r="A61" t="s">
        <v>11</v>
      </c>
      <c r="C61">
        <v>500</v>
      </c>
      <c r="D61" t="s">
        <v>12</v>
      </c>
    </row>
    <row r="62" spans="1:5" x14ac:dyDescent="0.25">
      <c r="C62">
        <f>C61*10</f>
        <v>5000</v>
      </c>
      <c r="D62" t="s">
        <v>14</v>
      </c>
    </row>
    <row r="63" spans="1:5" x14ac:dyDescent="0.25">
      <c r="C63">
        <f>C62/1000</f>
        <v>5</v>
      </c>
      <c r="D63" t="s">
        <v>37</v>
      </c>
    </row>
    <row r="69" spans="1:3" x14ac:dyDescent="0.25">
      <c r="A69" s="6"/>
      <c r="B69" s="7" t="s">
        <v>19</v>
      </c>
    </row>
    <row r="70" spans="1:3" x14ac:dyDescent="0.25">
      <c r="A70" s="7" t="s">
        <v>20</v>
      </c>
      <c r="C70" s="8">
        <v>2007153</v>
      </c>
    </row>
    <row r="71" spans="1:3" x14ac:dyDescent="0.25">
      <c r="A71" s="7" t="s">
        <v>22</v>
      </c>
      <c r="C71" s="8">
        <v>441872</v>
      </c>
    </row>
    <row r="72" spans="1:3" x14ac:dyDescent="0.25">
      <c r="A72" s="7" t="s">
        <v>23</v>
      </c>
      <c r="C72" s="8">
        <v>375455</v>
      </c>
    </row>
    <row r="73" spans="1:3" x14ac:dyDescent="0.25">
      <c r="A73" s="7" t="s">
        <v>24</v>
      </c>
      <c r="C73" s="8">
        <f>SUM(C71:C72)</f>
        <v>817327</v>
      </c>
    </row>
    <row r="74" spans="1:3" ht="30" x14ac:dyDescent="0.25">
      <c r="A74" s="9" t="s">
        <v>25</v>
      </c>
      <c r="C74" s="10">
        <f>(C72+C71)/C70</f>
        <v>0.40720712372200824</v>
      </c>
    </row>
    <row r="75" spans="1:3" x14ac:dyDescent="0.25">
      <c r="A75" s="7" t="s">
        <v>26</v>
      </c>
      <c r="C75" s="11">
        <f>C73/270000</f>
        <v>3.0271370370370372</v>
      </c>
    </row>
    <row r="78" spans="1:3" x14ac:dyDescent="0.25">
      <c r="A78" s="12" t="s">
        <v>27</v>
      </c>
    </row>
    <row r="79" spans="1:3" x14ac:dyDescent="0.25">
      <c r="A79" s="13" t="s">
        <v>28</v>
      </c>
    </row>
    <row r="83" spans="1:1" x14ac:dyDescent="0.25">
      <c r="A83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65E7-E292-49A2-B0B2-F4C1E6F2C337}">
  <dimension ref="A1"/>
  <sheetViews>
    <sheetView topLeftCell="B1" workbookViewId="0">
      <selection activeCell="F33" sqref="F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Batteries</vt:lpstr>
      <vt:lpstr>LGE-KU PS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Lemley</dc:creator>
  <cp:lastModifiedBy>Connie Lemley</cp:lastModifiedBy>
  <dcterms:created xsi:type="dcterms:W3CDTF">2023-06-29T21:22:41Z</dcterms:created>
  <dcterms:modified xsi:type="dcterms:W3CDTF">2023-08-02T18:51:08Z</dcterms:modified>
</cp:coreProperties>
</file>