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SOFFICE\dld\BPWD\Rate Increase (2022)\PSC Requests\"/>
    </mc:Choice>
  </mc:AlternateContent>
  <xr:revisionPtr revIDLastSave="0" documentId="13_ncr:1_{99E68588-5925-452B-AE57-1551E4CEB807}" xr6:coauthVersionLast="47" xr6:coauthVersionMax="47" xr10:uidLastSave="{00000000-0000-0000-0000-000000000000}"/>
  <bookViews>
    <workbookView xWindow="23880" yWindow="-120" windowWidth="24240" windowHeight="13140" xr2:uid="{A98AFEC9-E95B-4EAD-93BA-8BCEFA3DEDDE}"/>
  </bookViews>
  <sheets>
    <sheet name="Water Purchased No Accrual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es_Payable_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'Water Purchased No Accrual'!$1:$4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G46" i="1"/>
  <c r="C36" i="1"/>
  <c r="AB24" i="1"/>
  <c r="AB25" i="1" s="1"/>
  <c r="AA24" i="1"/>
  <c r="W24" i="1"/>
  <c r="N24" i="1"/>
  <c r="H24" i="1"/>
  <c r="G24" i="1"/>
  <c r="C24" i="1"/>
  <c r="B24" i="1"/>
  <c r="AE23" i="1"/>
  <c r="AE22" i="1"/>
  <c r="AG22" i="1" s="1"/>
  <c r="AC21" i="1"/>
  <c r="V21" i="1"/>
  <c r="M21" i="1"/>
  <c r="O21" i="1" s="1"/>
  <c r="I21" i="1"/>
  <c r="D21" i="1"/>
  <c r="AC20" i="1"/>
  <c r="V20" i="1"/>
  <c r="X20" i="1" s="1"/>
  <c r="M20" i="1"/>
  <c r="O20" i="1" s="1"/>
  <c r="I20" i="1"/>
  <c r="D20" i="1"/>
  <c r="AC19" i="1"/>
  <c r="V19" i="1"/>
  <c r="M19" i="1"/>
  <c r="O19" i="1" s="1"/>
  <c r="I19" i="1"/>
  <c r="D19" i="1"/>
  <c r="AC18" i="1"/>
  <c r="V18" i="1"/>
  <c r="X18" i="1" s="1"/>
  <c r="M18" i="1"/>
  <c r="O18" i="1" s="1"/>
  <c r="I18" i="1"/>
  <c r="D18" i="1"/>
  <c r="AC17" i="1"/>
  <c r="V17" i="1"/>
  <c r="AE17" i="1" s="1"/>
  <c r="AG17" i="1" s="1"/>
  <c r="O17" i="1"/>
  <c r="I17" i="1"/>
  <c r="D17" i="1"/>
  <c r="AC16" i="1"/>
  <c r="V16" i="1"/>
  <c r="X16" i="1" s="1"/>
  <c r="M16" i="1"/>
  <c r="O16" i="1" s="1"/>
  <c r="I16" i="1"/>
  <c r="D16" i="1"/>
  <c r="AC15" i="1"/>
  <c r="V15" i="1"/>
  <c r="M15" i="1"/>
  <c r="O15" i="1" s="1"/>
  <c r="I15" i="1"/>
  <c r="D15" i="1"/>
  <c r="AC14" i="1"/>
  <c r="V14" i="1"/>
  <c r="X14" i="1" s="1"/>
  <c r="M14" i="1"/>
  <c r="O14" i="1" s="1"/>
  <c r="I14" i="1"/>
  <c r="D14" i="1"/>
  <c r="AC13" i="1"/>
  <c r="V13" i="1"/>
  <c r="M13" i="1"/>
  <c r="O13" i="1" s="1"/>
  <c r="I13" i="1"/>
  <c r="D13" i="1"/>
  <c r="AC12" i="1"/>
  <c r="V12" i="1"/>
  <c r="X12" i="1" s="1"/>
  <c r="M12" i="1"/>
  <c r="O12" i="1" s="1"/>
  <c r="I12" i="1"/>
  <c r="D12" i="1"/>
  <c r="AC11" i="1"/>
  <c r="V11" i="1"/>
  <c r="M11" i="1"/>
  <c r="O11" i="1" s="1"/>
  <c r="I11" i="1"/>
  <c r="D11" i="1"/>
  <c r="AE10" i="1"/>
  <c r="AG10" i="1" s="1"/>
  <c r="AE9" i="1"/>
  <c r="AC8" i="1"/>
  <c r="V8" i="1"/>
  <c r="M8" i="1"/>
  <c r="I8" i="1"/>
  <c r="D8" i="1"/>
  <c r="H25" i="1" l="1"/>
  <c r="F41" i="1"/>
  <c r="AE21" i="1"/>
  <c r="AG21" i="1" s="1"/>
  <c r="AE8" i="1"/>
  <c r="AG8" i="1" s="1"/>
  <c r="AE19" i="1"/>
  <c r="AG19" i="1" s="1"/>
  <c r="AE20" i="1"/>
  <c r="AG20" i="1" s="1"/>
  <c r="M24" i="1"/>
  <c r="N25" i="1" s="1"/>
  <c r="AE11" i="1"/>
  <c r="AG11" i="1" s="1"/>
  <c r="AE13" i="1"/>
  <c r="AG13" i="1" s="1"/>
  <c r="AE15" i="1"/>
  <c r="AG15" i="1" s="1"/>
  <c r="AE18" i="1"/>
  <c r="AG18" i="1" s="1"/>
  <c r="AE12" i="1"/>
  <c r="AG12" i="1" s="1"/>
  <c r="AE14" i="1"/>
  <c r="AG14" i="1" s="1"/>
  <c r="AE16" i="1"/>
  <c r="AG16" i="1" s="1"/>
  <c r="W25" i="1"/>
  <c r="X8" i="1"/>
  <c r="X17" i="1"/>
  <c r="X19" i="1"/>
  <c r="X21" i="1"/>
  <c r="V24" i="1"/>
  <c r="C25" i="1"/>
  <c r="X11" i="1"/>
  <c r="X13" i="1"/>
  <c r="X15" i="1"/>
  <c r="O8" i="1"/>
  <c r="F43" i="1" l="1"/>
  <c r="F46" i="1" s="1"/>
  <c r="AE24" i="1"/>
  <c r="AG9" i="1" s="1"/>
  <c r="AG24" i="1" s="1"/>
</calcChain>
</file>

<file path=xl/sharedStrings.xml><?xml version="1.0" encoding="utf-8"?>
<sst xmlns="http://schemas.openxmlformats.org/spreadsheetml/2006/main" count="117" uniqueCount="73">
  <si>
    <t>WATER PURCHASED - NO GALLONS ACCRUED</t>
  </si>
  <si>
    <t>CITY OF WILLIAMSTOWN</t>
  </si>
  <si>
    <t>CITY OF WALTON</t>
  </si>
  <si>
    <t>NORTHERN KY WATER SVC DISTRICT</t>
  </si>
  <si>
    <t>BOONE COUNTY WATER DISTRICT</t>
  </si>
  <si>
    <t>ACCOUNT # 843310</t>
  </si>
  <si>
    <t>HCV</t>
  </si>
  <si>
    <t>Account # 850195</t>
  </si>
  <si>
    <t>TOTAL</t>
  </si>
  <si>
    <t>GALLONS</t>
  </si>
  <si>
    <t xml:space="preserve">   DATES</t>
  </si>
  <si>
    <t>DOLLARS</t>
  </si>
  <si>
    <t>Usage</t>
  </si>
  <si>
    <t>PER MONTH</t>
  </si>
  <si>
    <t>12/15 THRU 1-15</t>
  </si>
  <si>
    <t>12/15 THRU 1/15</t>
  </si>
  <si>
    <t>12-31 THRU 1-29</t>
  </si>
  <si>
    <t>**</t>
  </si>
  <si>
    <t>12-2 THRU 1-5</t>
  </si>
  <si>
    <t>***</t>
  </si>
  <si>
    <t>12/31/20 Accrual</t>
  </si>
  <si>
    <t>1-15 THRU 2-15</t>
  </si>
  <si>
    <t>1-15 THRU 2-19</t>
  </si>
  <si>
    <t>1-29 THRU 2-25</t>
  </si>
  <si>
    <t>1-5 THRU 2-3</t>
  </si>
  <si>
    <t>2-15 THRU 3-15</t>
  </si>
  <si>
    <t>2-19 THRU 3-15</t>
  </si>
  <si>
    <t>2-25 THRU 3-31</t>
  </si>
  <si>
    <t>2-3 THRU 3-1</t>
  </si>
  <si>
    <t>3-15 THRU 4-15</t>
  </si>
  <si>
    <t>3-31 THRU 4-29</t>
  </si>
  <si>
    <t>3-1 THRU 4-2</t>
  </si>
  <si>
    <t>4-15 THRU 5-15</t>
  </si>
  <si>
    <t>4-15 THRU 5-14</t>
  </si>
  <si>
    <t>4-29 THRU 5-28</t>
  </si>
  <si>
    <t>4-2 THRU 5-4</t>
  </si>
  <si>
    <t>5-15 THRU 6-15</t>
  </si>
  <si>
    <t>5-28 THRU 6-29</t>
  </si>
  <si>
    <t>5-4 THRU 6-2</t>
  </si>
  <si>
    <t>6-15 THRU 7-15</t>
  </si>
  <si>
    <t>6-29 THRU 7-30</t>
  </si>
  <si>
    <t>6-2 THRU 7-2</t>
  </si>
  <si>
    <t>7-15 THRU 8-16</t>
  </si>
  <si>
    <t>7-31 THRU 8-31</t>
  </si>
  <si>
    <t>7-6 THRU 8-3</t>
  </si>
  <si>
    <t>8-16 THRU 9-15</t>
  </si>
  <si>
    <t>8-16 THRU 9-16</t>
  </si>
  <si>
    <t>8-30 THRU 9-30</t>
  </si>
  <si>
    <t>8-3 THRU 9-3</t>
  </si>
  <si>
    <t>9-15 THRU 10-15</t>
  </si>
  <si>
    <t>9-16 THRU 10-15</t>
  </si>
  <si>
    <t>9-30 THRU 10-29</t>
  </si>
  <si>
    <t>9-3 THRU 10-5</t>
  </si>
  <si>
    <t>10-15 THRU 11-15</t>
  </si>
  <si>
    <t>10-15 THRU 11-16</t>
  </si>
  <si>
    <t>10-29 THRU 11-30</t>
  </si>
  <si>
    <t>10-5 THRU 11-3</t>
  </si>
  <si>
    <t>11-15 THRU 12-15</t>
  </si>
  <si>
    <t>11-16 THRU 12-16</t>
  </si>
  <si>
    <t>11-27 THRU 12-30</t>
  </si>
  <si>
    <t>11-3 THRU 12-2</t>
  </si>
  <si>
    <t>12/31/21 Accrual</t>
  </si>
  <si>
    <t xml:space="preserve">   TOTALS</t>
  </si>
  <si>
    <t>KY RIVER AUTHORITY</t>
  </si>
  <si>
    <t>QUARTERLY PAYMENTS</t>
  </si>
  <si>
    <t>MARCH</t>
  </si>
  <si>
    <t>JUNE</t>
  </si>
  <si>
    <t>SEPTEMBER</t>
  </si>
  <si>
    <t>DECEMBER ACCRUAL</t>
  </si>
  <si>
    <t xml:space="preserve">   TOTAL</t>
  </si>
  <si>
    <t>Total Water Cost</t>
  </si>
  <si>
    <t>Total Gallons Purchased</t>
  </si>
  <si>
    <t>Average Cost Per 1,000 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</si>
</sst>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#,##0.00000"/>
    <numFmt numFmtId="166" formatCode="#,##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3" fontId="3" fillId="0" borderId="0" xfId="1" applyNumberFormat="1" applyFont="1"/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/>
    <xf numFmtId="3" fontId="1" fillId="0" borderId="0" xfId="1" applyNumberFormat="1"/>
    <xf numFmtId="4" fontId="1" fillId="0" borderId="0" xfId="1" applyNumberFormat="1"/>
    <xf numFmtId="14" fontId="3" fillId="0" borderId="0" xfId="1" applyNumberFormat="1" applyFont="1" applyAlignment="1">
      <alignment horizontal="center"/>
    </xf>
    <xf numFmtId="0" fontId="3" fillId="0" borderId="0" xfId="1" applyFont="1"/>
    <xf numFmtId="4" fontId="3" fillId="0" borderId="0" xfId="1" applyNumberFormat="1" applyFont="1"/>
    <xf numFmtId="0" fontId="4" fillId="0" borderId="0" xfId="1" applyFont="1"/>
    <xf numFmtId="164" fontId="1" fillId="0" borderId="0" xfId="1" applyNumberFormat="1"/>
    <xf numFmtId="165" fontId="1" fillId="0" borderId="0" xfId="1" applyNumberFormat="1"/>
    <xf numFmtId="4" fontId="1" fillId="0" borderId="0" xfId="1" quotePrefix="1" applyNumberFormat="1"/>
    <xf numFmtId="17" fontId="1" fillId="0" borderId="0" xfId="1" quotePrefix="1" applyNumberFormat="1"/>
    <xf numFmtId="14" fontId="1" fillId="0" borderId="0" xfId="1" applyNumberFormat="1" applyAlignment="1">
      <alignment horizontal="left"/>
    </xf>
    <xf numFmtId="166" fontId="1" fillId="0" borderId="0" xfId="1" applyNumberFormat="1"/>
  </cellXfs>
  <cellStyles count="2">
    <cellStyle name="Normal" xfId="0" builtinId="0"/>
    <cellStyle name="Normal 2" xfId="1" xr:uid="{A57C89D2-80B7-4705-9DED-55D834F50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F131B-713E-4BC3-A23D-63207FBCC87C}">
  <sheetPr>
    <pageSetUpPr fitToPage="1"/>
  </sheetPr>
  <dimension ref="A1:AG59"/>
  <sheetViews>
    <sheetView tabSelected="1" zoomScaleNormal="100" workbookViewId="0"/>
  </sheetViews>
  <sheetFormatPr defaultColWidth="9.140625" defaultRowHeight="12.75" x14ac:dyDescent="0.2"/>
  <cols>
    <col min="1" max="1" width="16.28515625" style="5" bestFit="1" customWidth="1"/>
    <col min="2" max="2" width="11.140625" style="5" bestFit="1" customWidth="1"/>
    <col min="3" max="3" width="12.7109375" style="5" bestFit="1" customWidth="1"/>
    <col min="4" max="4" width="7.5703125" style="5" customWidth="1"/>
    <col min="5" max="5" width="3.7109375" style="5" customWidth="1"/>
    <col min="6" max="6" width="16.28515625" style="5" bestFit="1" customWidth="1"/>
    <col min="7" max="8" width="11.7109375" style="5" bestFit="1" customWidth="1"/>
    <col min="9" max="9" width="7.5703125" style="5" customWidth="1"/>
    <col min="10" max="10" width="3.7109375" style="5" customWidth="1"/>
    <col min="11" max="11" width="16.28515625" style="5" customWidth="1"/>
    <col min="12" max="12" width="6.5703125" style="5" customWidth="1"/>
    <col min="13" max="13" width="11.140625" style="5" customWidth="1"/>
    <col min="14" max="14" width="10.140625" style="5" customWidth="1"/>
    <col min="15" max="18" width="7.5703125" style="5" customWidth="1"/>
    <col min="19" max="19" width="3.7109375" style="5" customWidth="1"/>
    <col min="20" max="20" width="16.28515625" style="5" customWidth="1"/>
    <col min="21" max="21" width="6.5703125" style="5" customWidth="1"/>
    <col min="22" max="22" width="11.140625" style="5" customWidth="1"/>
    <col min="23" max="23" width="10.140625" style="5" customWidth="1"/>
    <col min="24" max="24" width="7.5703125" style="5" customWidth="1"/>
    <col min="25" max="25" width="3.7109375" style="5" customWidth="1"/>
    <col min="26" max="26" width="16.28515625" style="5" customWidth="1"/>
    <col min="27" max="28" width="10.140625" style="5" customWidth="1"/>
    <col min="29" max="29" width="7.5703125" style="5" customWidth="1"/>
    <col min="30" max="30" width="3.7109375" style="5" customWidth="1"/>
    <col min="31" max="31" width="11.140625" style="5" bestFit="1" customWidth="1"/>
    <col min="32" max="32" width="4.7109375" style="5" customWidth="1"/>
    <col min="33" max="33" width="11.140625" style="5" hidden="1" customWidth="1"/>
    <col min="34" max="16384" width="9.140625" style="5"/>
  </cols>
  <sheetData>
    <row r="1" spans="1:33" ht="15.75" x14ac:dyDescent="0.25">
      <c r="A1" s="1" t="s">
        <v>0</v>
      </c>
      <c r="B1" s="2"/>
      <c r="C1" s="3"/>
      <c r="D1" s="4"/>
      <c r="E1" s="4"/>
      <c r="G1" s="6"/>
      <c r="H1" s="7"/>
      <c r="N1" s="9"/>
      <c r="T1" s="1" t="s">
        <v>0</v>
      </c>
      <c r="AE1" s="9"/>
    </row>
    <row r="2" spans="1:33" x14ac:dyDescent="0.2">
      <c r="B2" s="2"/>
      <c r="C2" s="3"/>
      <c r="D2" s="4"/>
      <c r="E2" s="4"/>
      <c r="G2" s="6"/>
      <c r="H2" s="7"/>
    </row>
    <row r="3" spans="1:33" x14ac:dyDescent="0.2">
      <c r="B3" s="2"/>
      <c r="C3" s="8"/>
      <c r="D3" s="4"/>
      <c r="E3" s="4"/>
      <c r="G3" s="6"/>
      <c r="H3" s="7"/>
      <c r="AE3" s="4"/>
    </row>
    <row r="4" spans="1:33" x14ac:dyDescent="0.2">
      <c r="B4" s="6"/>
      <c r="C4" s="7"/>
      <c r="G4" s="6"/>
      <c r="H4" s="7"/>
      <c r="AE4" s="4"/>
    </row>
    <row r="5" spans="1:33" x14ac:dyDescent="0.2">
      <c r="A5" s="9" t="s">
        <v>1</v>
      </c>
      <c r="B5" s="2"/>
      <c r="C5" s="7"/>
      <c r="F5" s="9" t="s">
        <v>2</v>
      </c>
      <c r="G5" s="6"/>
      <c r="H5" s="7"/>
      <c r="K5" s="9" t="s">
        <v>3</v>
      </c>
      <c r="L5" s="9"/>
      <c r="M5" s="6"/>
      <c r="N5" s="7"/>
      <c r="O5" s="7"/>
      <c r="P5" s="7"/>
      <c r="Q5" s="7"/>
      <c r="R5" s="7"/>
      <c r="S5" s="7"/>
      <c r="T5" s="9" t="s">
        <v>3</v>
      </c>
      <c r="U5" s="9"/>
      <c r="V5" s="6"/>
      <c r="W5" s="7"/>
      <c r="X5" s="7"/>
      <c r="Y5" s="7"/>
      <c r="Z5" s="10" t="s">
        <v>4</v>
      </c>
      <c r="AA5" s="7"/>
      <c r="AB5" s="7"/>
      <c r="AE5" s="4"/>
    </row>
    <row r="6" spans="1:33" x14ac:dyDescent="0.2">
      <c r="B6" s="6"/>
      <c r="C6" s="7"/>
      <c r="G6" s="6"/>
      <c r="H6" s="7"/>
      <c r="K6" s="11" t="s">
        <v>5</v>
      </c>
      <c r="L6" s="4" t="s">
        <v>6</v>
      </c>
      <c r="M6" s="6"/>
      <c r="N6" s="7"/>
      <c r="O6" s="7"/>
      <c r="P6" s="7"/>
      <c r="Q6" s="7"/>
      <c r="R6" s="7"/>
      <c r="S6" s="7"/>
      <c r="T6" s="11" t="s">
        <v>7</v>
      </c>
      <c r="U6" s="4" t="s">
        <v>6</v>
      </c>
      <c r="V6" s="6"/>
      <c r="W6" s="7"/>
      <c r="X6" s="7"/>
      <c r="Y6" s="7"/>
      <c r="Z6" s="7"/>
      <c r="AA6" s="7"/>
      <c r="AB6" s="7"/>
      <c r="AE6" s="4" t="s">
        <v>8</v>
      </c>
      <c r="AG6" s="4" t="s">
        <v>9</v>
      </c>
    </row>
    <row r="7" spans="1:33" x14ac:dyDescent="0.2">
      <c r="A7" s="9" t="s">
        <v>10</v>
      </c>
      <c r="B7" s="2" t="s">
        <v>9</v>
      </c>
      <c r="C7" s="10" t="s">
        <v>11</v>
      </c>
      <c r="D7" s="9"/>
      <c r="E7" s="9"/>
      <c r="F7" s="9" t="s">
        <v>10</v>
      </c>
      <c r="G7" s="2" t="s">
        <v>9</v>
      </c>
      <c r="H7" s="10" t="s">
        <v>11</v>
      </c>
      <c r="K7" s="9" t="s">
        <v>10</v>
      </c>
      <c r="L7" s="4" t="s">
        <v>12</v>
      </c>
      <c r="M7" s="2" t="s">
        <v>9</v>
      </c>
      <c r="N7" s="10" t="s">
        <v>11</v>
      </c>
      <c r="O7" s="10"/>
      <c r="P7" s="10"/>
      <c r="Q7" s="10"/>
      <c r="R7" s="10"/>
      <c r="S7" s="10"/>
      <c r="T7" s="9" t="s">
        <v>10</v>
      </c>
      <c r="U7" s="4" t="s">
        <v>12</v>
      </c>
      <c r="V7" s="2" t="s">
        <v>9</v>
      </c>
      <c r="W7" s="10" t="s">
        <v>11</v>
      </c>
      <c r="X7" s="10"/>
      <c r="Y7" s="10"/>
      <c r="Z7" s="9" t="s">
        <v>10</v>
      </c>
      <c r="AA7" s="2" t="s">
        <v>9</v>
      </c>
      <c r="AB7" s="10" t="s">
        <v>11</v>
      </c>
      <c r="AE7" s="4" t="s">
        <v>9</v>
      </c>
      <c r="AG7" s="4" t="s">
        <v>13</v>
      </c>
    </row>
    <row r="8" spans="1:33" x14ac:dyDescent="0.2">
      <c r="A8" s="5" t="s">
        <v>14</v>
      </c>
      <c r="B8" s="6">
        <v>14457901</v>
      </c>
      <c r="C8" s="7">
        <v>49012.28</v>
      </c>
      <c r="D8" s="12">
        <f>C8/B8</f>
        <v>3.3899996963597965E-3</v>
      </c>
      <c r="F8" s="5" t="s">
        <v>15</v>
      </c>
      <c r="G8" s="6">
        <v>223700</v>
      </c>
      <c r="H8" s="7">
        <v>1037.97</v>
      </c>
      <c r="I8" s="12">
        <f>H8/G8</f>
        <v>4.6400089405453735E-3</v>
      </c>
      <c r="K8" s="5" t="s">
        <v>16</v>
      </c>
      <c r="L8" s="5">
        <v>11544</v>
      </c>
      <c r="M8" s="6">
        <f t="shared" ref="M8" si="0">L8*748.05</f>
        <v>8635489.1999999993</v>
      </c>
      <c r="N8" s="7">
        <v>34634.39</v>
      </c>
      <c r="O8" s="12">
        <f>N8/M8</f>
        <v>4.0107038753519611E-3</v>
      </c>
      <c r="P8" s="12"/>
      <c r="Q8" s="12"/>
      <c r="R8" s="12"/>
      <c r="S8" s="7" t="s">
        <v>17</v>
      </c>
      <c r="T8" s="5" t="s">
        <v>16</v>
      </c>
      <c r="U8" s="5">
        <v>11263</v>
      </c>
      <c r="V8" s="6">
        <f t="shared" ref="V8" si="1">U8*748.05</f>
        <v>8425287.1500000004</v>
      </c>
      <c r="W8" s="7">
        <v>33797.01</v>
      </c>
      <c r="X8" s="12">
        <f>W8/V8</f>
        <v>4.0113778199239178E-3</v>
      </c>
      <c r="Y8" s="7" t="s">
        <v>17</v>
      </c>
      <c r="Z8" s="7" t="s">
        <v>18</v>
      </c>
      <c r="AA8" s="6">
        <v>5844500</v>
      </c>
      <c r="AB8" s="7">
        <v>24020.9</v>
      </c>
      <c r="AC8" s="12">
        <f>AB8/AA8</f>
        <v>4.1100008555051762E-3</v>
      </c>
      <c r="AD8" s="5" t="s">
        <v>19</v>
      </c>
      <c r="AE8" s="6">
        <f t="shared" ref="AE8:AE23" si="2">B8+G8+M8+AA8+V8</f>
        <v>37586877.350000001</v>
      </c>
      <c r="AG8" s="6">
        <f>AE8+(B11/2+G11/2)+AE23+AA11</f>
        <v>51955262.350000001</v>
      </c>
    </row>
    <row r="9" spans="1:33" x14ac:dyDescent="0.2">
      <c r="A9" s="5" t="s">
        <v>20</v>
      </c>
      <c r="B9" s="6"/>
      <c r="C9" s="7">
        <v>-23160.86</v>
      </c>
      <c r="D9" s="12"/>
      <c r="F9" s="5" t="s">
        <v>20</v>
      </c>
      <c r="G9" s="6"/>
      <c r="H9" s="7">
        <v>-939.13</v>
      </c>
      <c r="I9" s="12"/>
      <c r="K9" s="5" t="s">
        <v>20</v>
      </c>
      <c r="M9" s="6"/>
      <c r="N9" s="7">
        <v>0</v>
      </c>
      <c r="O9" s="12"/>
      <c r="P9" s="12"/>
      <c r="Q9" s="12"/>
      <c r="R9" s="12"/>
      <c r="S9" s="7"/>
      <c r="T9" s="5" t="s">
        <v>20</v>
      </c>
      <c r="V9" s="6"/>
      <c r="W9" s="7">
        <v>0</v>
      </c>
      <c r="X9" s="12"/>
      <c r="Y9" s="7"/>
      <c r="Z9" s="5" t="s">
        <v>20</v>
      </c>
      <c r="AA9" s="6"/>
      <c r="AB9" s="7">
        <v>-19853.36</v>
      </c>
      <c r="AC9" s="12"/>
      <c r="AE9" s="6">
        <f t="shared" si="2"/>
        <v>0</v>
      </c>
      <c r="AG9" s="6">
        <f>AE9+(B12/2+G12/2)+AE24+AA12</f>
        <v>499357744.09999996</v>
      </c>
    </row>
    <row r="10" spans="1:33" x14ac:dyDescent="0.2">
      <c r="B10" s="6"/>
      <c r="C10" s="7"/>
      <c r="D10" s="12"/>
      <c r="G10" s="6"/>
      <c r="H10" s="7"/>
      <c r="I10" s="12"/>
      <c r="M10" s="6"/>
      <c r="N10" s="7"/>
      <c r="O10" s="12"/>
      <c r="P10" s="12"/>
      <c r="Q10" s="12"/>
      <c r="R10" s="12"/>
      <c r="S10" s="7"/>
      <c r="V10" s="6"/>
      <c r="W10" s="7"/>
      <c r="X10" s="12"/>
      <c r="Y10" s="7"/>
      <c r="Z10" s="7"/>
      <c r="AA10" s="6"/>
      <c r="AB10" s="7"/>
      <c r="AC10" s="12"/>
      <c r="AE10" s="6">
        <f t="shared" si="2"/>
        <v>0</v>
      </c>
      <c r="AG10" s="6">
        <f>AE10+(B13/2+G13/2)+AE25+AA13</f>
        <v>15119185</v>
      </c>
    </row>
    <row r="11" spans="1:33" x14ac:dyDescent="0.2">
      <c r="A11" s="5" t="s">
        <v>21</v>
      </c>
      <c r="B11" s="6">
        <v>15630550</v>
      </c>
      <c r="C11" s="7">
        <v>52987.56</v>
      </c>
      <c r="D11" s="12">
        <f t="shared" ref="D11:D21" si="3">C11/B11</f>
        <v>3.3899997121022611E-3</v>
      </c>
      <c r="F11" s="5" t="s">
        <v>22</v>
      </c>
      <c r="G11" s="6">
        <v>736420</v>
      </c>
      <c r="H11" s="7">
        <v>3416.99</v>
      </c>
      <c r="I11" s="12">
        <f t="shared" ref="I11:I21" si="4">H11/G11</f>
        <v>4.6400016295049017E-3</v>
      </c>
      <c r="K11" s="5" t="s">
        <v>23</v>
      </c>
      <c r="L11" s="5">
        <v>16132</v>
      </c>
      <c r="M11" s="6">
        <f t="shared" ref="M11:M16" si="5">L11*748.05</f>
        <v>12067542.6</v>
      </c>
      <c r="N11" s="7">
        <v>48314.46</v>
      </c>
      <c r="O11" s="12">
        <f t="shared" ref="O11:O21" si="6">N11/M11</f>
        <v>4.0036701424198823E-3</v>
      </c>
      <c r="P11" s="12"/>
      <c r="Q11" s="12"/>
      <c r="R11" s="12"/>
      <c r="S11" s="7"/>
      <c r="T11" s="5" t="s">
        <v>23</v>
      </c>
      <c r="U11" s="5">
        <v>10979</v>
      </c>
      <c r="V11" s="6">
        <f t="shared" ref="V11:V21" si="7">U11*748.05</f>
        <v>8212840.9499999993</v>
      </c>
      <c r="W11" s="7">
        <v>32958.519999999997</v>
      </c>
      <c r="X11" s="12">
        <f t="shared" ref="X11:X21" si="8">W11/V11</f>
        <v>4.0130473974416851E-3</v>
      </c>
      <c r="Y11" s="7"/>
      <c r="Z11" s="7" t="s">
        <v>24</v>
      </c>
      <c r="AA11" s="6">
        <v>6184900</v>
      </c>
      <c r="AB11" s="7">
        <v>25419.94</v>
      </c>
      <c r="AC11" s="12">
        <f t="shared" ref="AC11:AC21" si="9">AB11/AA11</f>
        <v>4.1100001616841018E-3</v>
      </c>
      <c r="AE11" s="6">
        <f t="shared" si="2"/>
        <v>42832253.549999997</v>
      </c>
      <c r="AG11" s="6">
        <f t="shared" ref="AG11:AG22" si="10">(AE11-(B11/2+G11/2))+(B12/2+G12/2)-AA11+AA12</f>
        <v>43797533.549999997</v>
      </c>
    </row>
    <row r="12" spans="1:33" x14ac:dyDescent="0.2">
      <c r="A12" s="5" t="s">
        <v>25</v>
      </c>
      <c r="B12" s="6">
        <v>16120550</v>
      </c>
      <c r="C12" s="7">
        <v>54648.66</v>
      </c>
      <c r="D12" s="12">
        <f t="shared" si="3"/>
        <v>3.3899997208531969E-3</v>
      </c>
      <c r="F12" s="5" t="s">
        <v>26</v>
      </c>
      <c r="G12" s="6">
        <v>882980</v>
      </c>
      <c r="H12" s="7">
        <v>4097.03</v>
      </c>
      <c r="I12" s="12">
        <f t="shared" si="4"/>
        <v>4.6400031710797521E-3</v>
      </c>
      <c r="K12" s="5" t="s">
        <v>27</v>
      </c>
      <c r="L12" s="5">
        <v>13443</v>
      </c>
      <c r="M12" s="6">
        <f t="shared" si="5"/>
        <v>10056036.149999999</v>
      </c>
      <c r="N12" s="7">
        <v>40301.24</v>
      </c>
      <c r="O12" s="12">
        <f t="shared" si="6"/>
        <v>4.0076665794404496E-3</v>
      </c>
      <c r="P12" s="12"/>
      <c r="Q12" s="12"/>
      <c r="R12" s="12"/>
      <c r="S12" s="7"/>
      <c r="T12" s="5" t="s">
        <v>27</v>
      </c>
      <c r="U12" s="5">
        <v>13363</v>
      </c>
      <c r="V12" s="6">
        <f t="shared" si="7"/>
        <v>9996192.1499999985</v>
      </c>
      <c r="W12" s="7">
        <v>40062.839999999997</v>
      </c>
      <c r="X12" s="12">
        <f t="shared" si="8"/>
        <v>4.0078101139742498E-3</v>
      </c>
      <c r="Y12" s="7"/>
      <c r="Z12" s="7" t="s">
        <v>28</v>
      </c>
      <c r="AA12" s="6">
        <v>6831900</v>
      </c>
      <c r="AB12" s="7">
        <v>28079.11</v>
      </c>
      <c r="AC12" s="12">
        <f t="shared" si="9"/>
        <v>4.1100001463721661E-3</v>
      </c>
      <c r="AE12" s="6">
        <f t="shared" si="2"/>
        <v>43887658.299999997</v>
      </c>
      <c r="AG12" s="6">
        <f t="shared" si="10"/>
        <v>43673178.299999997</v>
      </c>
    </row>
    <row r="13" spans="1:33" x14ac:dyDescent="0.2">
      <c r="A13" s="5" t="s">
        <v>29</v>
      </c>
      <c r="B13" s="6">
        <v>17715070</v>
      </c>
      <c r="C13" s="7">
        <v>60054.09</v>
      </c>
      <c r="D13" s="12">
        <f t="shared" si="3"/>
        <v>3.3900001524126066E-3</v>
      </c>
      <c r="F13" s="5" t="s">
        <v>29</v>
      </c>
      <c r="G13" s="6">
        <v>222500</v>
      </c>
      <c r="H13" s="7">
        <v>1032.4000000000001</v>
      </c>
      <c r="I13" s="12">
        <f t="shared" si="4"/>
        <v>4.64E-3</v>
      </c>
      <c r="K13" s="5" t="s">
        <v>30</v>
      </c>
      <c r="L13" s="5">
        <v>9907</v>
      </c>
      <c r="M13" s="6">
        <f t="shared" si="5"/>
        <v>7410931.3499999996</v>
      </c>
      <c r="N13" s="7">
        <v>29763.96</v>
      </c>
      <c r="O13" s="12">
        <f t="shared" si="6"/>
        <v>4.016223952742458E-3</v>
      </c>
      <c r="P13" s="12"/>
      <c r="Q13" s="12"/>
      <c r="R13" s="12"/>
      <c r="S13" s="7"/>
      <c r="T13" s="5" t="s">
        <v>30</v>
      </c>
      <c r="U13" s="5">
        <v>9517</v>
      </c>
      <c r="V13" s="6">
        <f t="shared" si="7"/>
        <v>7119191.8499999996</v>
      </c>
      <c r="W13" s="7">
        <v>28601.759999999998</v>
      </c>
      <c r="X13" s="12">
        <f t="shared" si="8"/>
        <v>4.0175571332580397E-3</v>
      </c>
      <c r="Y13" s="7"/>
      <c r="Z13" s="7" t="s">
        <v>31</v>
      </c>
      <c r="AA13" s="6">
        <v>6150400</v>
      </c>
      <c r="AB13" s="7">
        <v>25278.14</v>
      </c>
      <c r="AC13" s="12">
        <f t="shared" si="9"/>
        <v>4.1099993496357956E-3</v>
      </c>
      <c r="AE13" s="6">
        <f t="shared" si="2"/>
        <v>38618093.200000003</v>
      </c>
      <c r="AG13" s="6">
        <f t="shared" si="10"/>
        <v>36900103.200000003</v>
      </c>
    </row>
    <row r="14" spans="1:33" x14ac:dyDescent="0.2">
      <c r="A14" s="5" t="s">
        <v>32</v>
      </c>
      <c r="B14" s="6">
        <v>16246990</v>
      </c>
      <c r="C14" s="7">
        <v>55077.3</v>
      </c>
      <c r="D14" s="12">
        <f t="shared" si="3"/>
        <v>3.3900002400444637E-3</v>
      </c>
      <c r="F14" s="5" t="s">
        <v>33</v>
      </c>
      <c r="G14" s="6">
        <v>209000</v>
      </c>
      <c r="H14" s="7">
        <v>969.76</v>
      </c>
      <c r="I14" s="12">
        <f t="shared" si="4"/>
        <v>4.64E-3</v>
      </c>
      <c r="K14" s="5" t="s">
        <v>34</v>
      </c>
      <c r="L14" s="5">
        <v>12603</v>
      </c>
      <c r="M14" s="6">
        <f t="shared" si="5"/>
        <v>9427674.1499999985</v>
      </c>
      <c r="N14" s="7">
        <v>37798.04</v>
      </c>
      <c r="O14" s="12">
        <f t="shared" si="6"/>
        <v>4.0092645756111553E-3</v>
      </c>
      <c r="P14" s="12"/>
      <c r="Q14" s="12"/>
      <c r="R14" s="12"/>
      <c r="S14" s="7"/>
      <c r="T14" s="5" t="s">
        <v>34</v>
      </c>
      <c r="U14" s="5">
        <v>11802</v>
      </c>
      <c r="V14" s="6">
        <f t="shared" si="7"/>
        <v>8828486.0999999996</v>
      </c>
      <c r="W14" s="7">
        <v>35411.06</v>
      </c>
      <c r="X14" s="12">
        <f t="shared" si="8"/>
        <v>4.0110002551853145E-3</v>
      </c>
      <c r="Y14" s="7"/>
      <c r="Z14" s="7" t="s">
        <v>35</v>
      </c>
      <c r="AA14" s="6">
        <v>5173200</v>
      </c>
      <c r="AB14" s="7">
        <v>21261.85</v>
      </c>
      <c r="AC14" s="12">
        <f t="shared" si="9"/>
        <v>4.1099996133920971E-3</v>
      </c>
      <c r="AE14" s="6">
        <f t="shared" si="2"/>
        <v>39885350.25</v>
      </c>
      <c r="AG14" s="6">
        <f t="shared" si="10"/>
        <v>40008139.75</v>
      </c>
    </row>
    <row r="15" spans="1:33" x14ac:dyDescent="0.2">
      <c r="A15" s="5" t="s">
        <v>36</v>
      </c>
      <c r="B15" s="6">
        <v>16591019</v>
      </c>
      <c r="C15" s="7">
        <v>56243.55</v>
      </c>
      <c r="D15" s="12">
        <f t="shared" si="3"/>
        <v>3.3899997341935418E-3</v>
      </c>
      <c r="F15" s="5" t="s">
        <v>36</v>
      </c>
      <c r="G15" s="6">
        <v>612550</v>
      </c>
      <c r="H15" s="7">
        <v>2842.23</v>
      </c>
      <c r="I15" s="12">
        <f t="shared" si="4"/>
        <v>4.6399967349604115E-3</v>
      </c>
      <c r="K15" s="5" t="s">
        <v>37</v>
      </c>
      <c r="L15" s="5">
        <v>15687</v>
      </c>
      <c r="M15" s="6">
        <f t="shared" si="5"/>
        <v>11734660.35</v>
      </c>
      <c r="N15" s="7">
        <v>46988.36</v>
      </c>
      <c r="O15" s="12">
        <f t="shared" si="6"/>
        <v>4.004236901496685E-3</v>
      </c>
      <c r="P15" s="12"/>
      <c r="Q15" s="12"/>
      <c r="R15" s="12"/>
      <c r="S15" s="7"/>
      <c r="T15" s="5" t="s">
        <v>37</v>
      </c>
      <c r="U15" s="5">
        <v>15372</v>
      </c>
      <c r="V15" s="6">
        <f t="shared" si="7"/>
        <v>11499024.6</v>
      </c>
      <c r="W15" s="7">
        <v>46049.66</v>
      </c>
      <c r="X15" s="12">
        <f t="shared" si="8"/>
        <v>4.0046579255078735E-3</v>
      </c>
      <c r="Y15" s="7"/>
      <c r="Z15" s="7" t="s">
        <v>38</v>
      </c>
      <c r="AA15" s="6">
        <v>4922200</v>
      </c>
      <c r="AB15" s="7">
        <v>20230.240000000002</v>
      </c>
      <c r="AC15" s="12">
        <f t="shared" si="9"/>
        <v>4.109999593677624E-3</v>
      </c>
      <c r="AD15" s="7"/>
      <c r="AE15" s="6">
        <f t="shared" si="2"/>
        <v>45359453.950000003</v>
      </c>
      <c r="AG15" s="6">
        <f t="shared" si="10"/>
        <v>44864618.450000003</v>
      </c>
    </row>
    <row r="16" spans="1:33" x14ac:dyDescent="0.2">
      <c r="A16" s="5" t="s">
        <v>39</v>
      </c>
      <c r="B16" s="6">
        <v>14062998</v>
      </c>
      <c r="C16" s="7">
        <v>47673.56</v>
      </c>
      <c r="D16" s="12">
        <f t="shared" si="3"/>
        <v>3.3899997710303306E-3</v>
      </c>
      <c r="F16" s="5" t="s">
        <v>39</v>
      </c>
      <c r="G16" s="6">
        <v>538900</v>
      </c>
      <c r="H16" s="7">
        <v>2500.5</v>
      </c>
      <c r="I16" s="12">
        <f t="shared" si="4"/>
        <v>4.6400074225273705E-3</v>
      </c>
      <c r="K16" s="5" t="s">
        <v>40</v>
      </c>
      <c r="L16" s="5">
        <v>13815</v>
      </c>
      <c r="M16" s="6">
        <f t="shared" si="5"/>
        <v>10334310.75</v>
      </c>
      <c r="N16" s="7">
        <v>41409.800000000003</v>
      </c>
      <c r="O16" s="12">
        <f t="shared" si="6"/>
        <v>4.0070209810557523E-3</v>
      </c>
      <c r="P16" s="12"/>
      <c r="Q16" s="12"/>
      <c r="R16" s="12"/>
      <c r="S16" s="7"/>
      <c r="T16" s="5" t="s">
        <v>40</v>
      </c>
      <c r="U16" s="5">
        <v>13014</v>
      </c>
      <c r="V16" s="6">
        <f t="shared" si="7"/>
        <v>9735122.6999999993</v>
      </c>
      <c r="W16" s="7">
        <v>39022.82</v>
      </c>
      <c r="X16" s="12">
        <f t="shared" si="8"/>
        <v>4.00845692473912E-3</v>
      </c>
      <c r="Y16" s="7"/>
      <c r="Z16" s="7" t="s">
        <v>41</v>
      </c>
      <c r="AA16" s="6">
        <v>5728200</v>
      </c>
      <c r="AB16" s="7">
        <v>23542.9</v>
      </c>
      <c r="AC16" s="12">
        <f t="shared" si="9"/>
        <v>4.1099996508501798E-3</v>
      </c>
      <c r="AE16" s="6">
        <f t="shared" si="2"/>
        <v>40399531.450000003</v>
      </c>
      <c r="AG16" s="6">
        <f t="shared" si="10"/>
        <v>40355618.950000003</v>
      </c>
    </row>
    <row r="17" spans="1:33" x14ac:dyDescent="0.2">
      <c r="A17" s="5" t="s">
        <v>42</v>
      </c>
      <c r="B17" s="6">
        <v>15217473</v>
      </c>
      <c r="C17" s="7">
        <v>51587.23</v>
      </c>
      <c r="D17" s="12">
        <f t="shared" si="3"/>
        <v>3.3899997719726528E-3</v>
      </c>
      <c r="F17" s="5" t="s">
        <v>42</v>
      </c>
      <c r="G17" s="6">
        <v>1136800</v>
      </c>
      <c r="H17" s="7">
        <v>5274.75</v>
      </c>
      <c r="I17" s="12">
        <f t="shared" si="4"/>
        <v>4.6399982406755804E-3</v>
      </c>
      <c r="K17" s="5" t="s">
        <v>43</v>
      </c>
      <c r="L17" s="5">
        <v>15419</v>
      </c>
      <c r="M17" s="6">
        <v>11534183</v>
      </c>
      <c r="N17" s="7">
        <v>46189.72</v>
      </c>
      <c r="O17" s="12">
        <f t="shared" si="6"/>
        <v>4.0045939968179805E-3</v>
      </c>
      <c r="P17" s="12"/>
      <c r="Q17" s="12"/>
      <c r="R17" s="12"/>
      <c r="S17" s="7"/>
      <c r="T17" s="5" t="s">
        <v>43</v>
      </c>
      <c r="U17" s="5">
        <v>15088</v>
      </c>
      <c r="V17" s="6">
        <f t="shared" si="7"/>
        <v>11286578.399999999</v>
      </c>
      <c r="W17" s="7">
        <v>45203.34</v>
      </c>
      <c r="X17" s="12">
        <f t="shared" si="8"/>
        <v>4.0050525852901534E-3</v>
      </c>
      <c r="Y17" s="7"/>
      <c r="Z17" s="7" t="s">
        <v>44</v>
      </c>
      <c r="AA17" s="6">
        <v>4808100</v>
      </c>
      <c r="AB17" s="7">
        <v>20578.669999999998</v>
      </c>
      <c r="AC17" s="12">
        <f t="shared" si="9"/>
        <v>4.2800004159647262E-3</v>
      </c>
      <c r="AE17" s="6">
        <f t="shared" si="2"/>
        <v>43983134.399999999</v>
      </c>
      <c r="AG17" s="6">
        <f t="shared" si="10"/>
        <v>45195612.899999999</v>
      </c>
    </row>
    <row r="18" spans="1:33" x14ac:dyDescent="0.2">
      <c r="A18" s="5" t="s">
        <v>45</v>
      </c>
      <c r="B18" s="6">
        <v>13903430</v>
      </c>
      <c r="C18" s="7">
        <v>47132.63</v>
      </c>
      <c r="D18" s="12">
        <f t="shared" si="3"/>
        <v>3.3900001654268044E-3</v>
      </c>
      <c r="F18" s="5" t="s">
        <v>46</v>
      </c>
      <c r="G18" s="6">
        <v>539600</v>
      </c>
      <c r="H18" s="7">
        <v>2503.7399999999998</v>
      </c>
      <c r="I18" s="12">
        <f t="shared" si="4"/>
        <v>4.6399925871015565E-3</v>
      </c>
      <c r="J18" s="9"/>
      <c r="K18" s="5" t="s">
        <v>47</v>
      </c>
      <c r="L18" s="5">
        <v>15286</v>
      </c>
      <c r="M18" s="6">
        <f t="shared" ref="M18:M21" si="11">L18*748.05</f>
        <v>11434692.299999999</v>
      </c>
      <c r="N18" s="7">
        <v>45793.38</v>
      </c>
      <c r="O18" s="12">
        <f t="shared" si="6"/>
        <v>4.004775887148271E-3</v>
      </c>
      <c r="P18" s="12"/>
      <c r="Q18" s="12"/>
      <c r="R18" s="12"/>
      <c r="S18" s="7"/>
      <c r="T18" s="5" t="s">
        <v>47</v>
      </c>
      <c r="U18" s="5">
        <v>16498</v>
      </c>
      <c r="V18" s="6">
        <f t="shared" si="7"/>
        <v>12341328.899999999</v>
      </c>
      <c r="W18" s="7">
        <v>49405.14</v>
      </c>
      <c r="X18" s="12">
        <f t="shared" si="8"/>
        <v>4.0032269134323136E-3</v>
      </c>
      <c r="Y18" s="7"/>
      <c r="Z18" s="7" t="s">
        <v>48</v>
      </c>
      <c r="AA18" s="6">
        <v>6976200</v>
      </c>
      <c r="AB18" s="7">
        <v>29858.14</v>
      </c>
      <c r="AC18" s="12">
        <f t="shared" si="9"/>
        <v>4.2800005733780568E-3</v>
      </c>
      <c r="AE18" s="6">
        <f t="shared" si="2"/>
        <v>45195251.199999996</v>
      </c>
      <c r="AG18" s="6">
        <f t="shared" si="10"/>
        <v>41081306.199999996</v>
      </c>
    </row>
    <row r="19" spans="1:33" x14ac:dyDescent="0.2">
      <c r="A19" s="5" t="s">
        <v>49</v>
      </c>
      <c r="B19" s="6">
        <v>12215340</v>
      </c>
      <c r="C19" s="7">
        <v>42631.54</v>
      </c>
      <c r="D19" s="12">
        <f t="shared" si="3"/>
        <v>3.490000278338548E-3</v>
      </c>
      <c r="F19" s="5" t="s">
        <v>50</v>
      </c>
      <c r="G19" s="6">
        <v>178800</v>
      </c>
      <c r="H19" s="7">
        <v>829.63</v>
      </c>
      <c r="I19" s="12">
        <f t="shared" si="4"/>
        <v>4.6399888143176735E-3</v>
      </c>
      <c r="K19" s="5" t="s">
        <v>51</v>
      </c>
      <c r="L19" s="5">
        <v>12515</v>
      </c>
      <c r="M19" s="6">
        <f t="shared" si="11"/>
        <v>9361845.75</v>
      </c>
      <c r="N19" s="7">
        <v>37535.800000000003</v>
      </c>
      <c r="O19" s="12">
        <f t="shared" si="6"/>
        <v>4.0094443982907971E-3</v>
      </c>
      <c r="P19" s="12"/>
      <c r="Q19" s="12"/>
      <c r="R19" s="12"/>
      <c r="S19" s="7"/>
      <c r="T19" s="5" t="s">
        <v>51</v>
      </c>
      <c r="U19" s="5">
        <v>14470</v>
      </c>
      <c r="V19" s="6">
        <f t="shared" si="7"/>
        <v>10824283.5</v>
      </c>
      <c r="W19" s="7">
        <v>43361.7</v>
      </c>
      <c r="X19" s="12">
        <f t="shared" si="8"/>
        <v>4.0059649213733178E-3</v>
      </c>
      <c r="Y19" s="7"/>
      <c r="Z19" s="7" t="s">
        <v>52</v>
      </c>
      <c r="AA19" s="6">
        <v>3886700</v>
      </c>
      <c r="AB19" s="7">
        <v>16635.080000000002</v>
      </c>
      <c r="AC19" s="12">
        <f t="shared" si="9"/>
        <v>4.2800010291506934E-3</v>
      </c>
      <c r="AE19" s="6">
        <f t="shared" si="2"/>
        <v>36466969.25</v>
      </c>
      <c r="AG19" s="6">
        <f t="shared" si="10"/>
        <v>37645089.25</v>
      </c>
    </row>
    <row r="20" spans="1:33" x14ac:dyDescent="0.2">
      <c r="A20" s="5" t="s">
        <v>53</v>
      </c>
      <c r="B20" s="6">
        <v>13514580</v>
      </c>
      <c r="C20" s="7">
        <v>47165.88</v>
      </c>
      <c r="D20" s="12">
        <f t="shared" si="3"/>
        <v>3.4899996892245261E-3</v>
      </c>
      <c r="F20" s="5" t="s">
        <v>54</v>
      </c>
      <c r="G20" s="6">
        <v>48800</v>
      </c>
      <c r="H20" s="7">
        <v>226.43</v>
      </c>
      <c r="I20" s="12">
        <f t="shared" si="4"/>
        <v>4.639959016393443E-3</v>
      </c>
      <c r="K20" s="5" t="s">
        <v>55</v>
      </c>
      <c r="L20" s="5">
        <v>11927</v>
      </c>
      <c r="M20" s="6">
        <f t="shared" si="11"/>
        <v>8921992.3499999996</v>
      </c>
      <c r="N20" s="7">
        <v>35783.56</v>
      </c>
      <c r="O20" s="12">
        <f t="shared" si="6"/>
        <v>4.0107140419146405E-3</v>
      </c>
      <c r="P20" s="12"/>
      <c r="Q20" s="12"/>
      <c r="R20" s="12"/>
      <c r="S20" s="7"/>
      <c r="T20" s="5" t="s">
        <v>55</v>
      </c>
      <c r="U20" s="5">
        <v>11404</v>
      </c>
      <c r="V20" s="6">
        <f t="shared" si="7"/>
        <v>8530762.1999999993</v>
      </c>
      <c r="W20" s="7">
        <v>34225.019999999997</v>
      </c>
      <c r="X20" s="12">
        <f t="shared" si="8"/>
        <v>4.0119533516008686E-3</v>
      </c>
      <c r="Y20" s="7"/>
      <c r="Z20" s="7" t="s">
        <v>56</v>
      </c>
      <c r="AA20" s="6">
        <v>4480200</v>
      </c>
      <c r="AB20" s="7">
        <v>19175.259999999998</v>
      </c>
      <c r="AC20" s="12">
        <f t="shared" si="9"/>
        <v>4.2800008928172845E-3</v>
      </c>
      <c r="AE20" s="6">
        <f t="shared" si="2"/>
        <v>35496334.549999997</v>
      </c>
      <c r="AG20" s="6">
        <f t="shared" si="10"/>
        <v>36589859.549999997</v>
      </c>
    </row>
    <row r="21" spans="1:33" x14ac:dyDescent="0.2">
      <c r="A21" s="5" t="s">
        <v>57</v>
      </c>
      <c r="B21" s="6">
        <v>15280030</v>
      </c>
      <c r="C21" s="7">
        <v>53327.3</v>
      </c>
      <c r="D21" s="12">
        <f t="shared" si="3"/>
        <v>3.489999692408981E-3</v>
      </c>
      <c r="F21" s="5" t="s">
        <v>58</v>
      </c>
      <c r="G21" s="6">
        <v>1776000</v>
      </c>
      <c r="H21" s="7">
        <v>8240.64</v>
      </c>
      <c r="I21" s="12">
        <f t="shared" si="4"/>
        <v>4.64E-3</v>
      </c>
      <c r="K21" s="5" t="s">
        <v>59</v>
      </c>
      <c r="L21" s="5">
        <v>8165</v>
      </c>
      <c r="M21" s="6">
        <f t="shared" si="11"/>
        <v>6107828.25</v>
      </c>
      <c r="N21" s="7">
        <v>24572.799999999999</v>
      </c>
      <c r="O21" s="12">
        <f t="shared" si="6"/>
        <v>4.0231648622405186E-3</v>
      </c>
      <c r="P21" s="12"/>
      <c r="Q21" s="12"/>
      <c r="R21" s="12"/>
      <c r="S21" s="7"/>
      <c r="T21" s="5" t="s">
        <v>59</v>
      </c>
      <c r="U21" s="5">
        <v>9788</v>
      </c>
      <c r="V21" s="6">
        <f t="shared" si="7"/>
        <v>7321913.3999999994</v>
      </c>
      <c r="W21" s="7">
        <v>29409.34</v>
      </c>
      <c r="X21" s="12">
        <f t="shared" si="8"/>
        <v>4.0166194809132822E-3</v>
      </c>
      <c r="Y21" s="7"/>
      <c r="Z21" s="7" t="s">
        <v>60</v>
      </c>
      <c r="AA21" s="6">
        <v>3827400</v>
      </c>
      <c r="AB21" s="7">
        <v>16381.27</v>
      </c>
      <c r="AC21" s="12">
        <f t="shared" si="9"/>
        <v>4.2799994774520567E-3</v>
      </c>
      <c r="AE21" s="6">
        <f t="shared" si="2"/>
        <v>34313171.649999999</v>
      </c>
      <c r="AG21" s="6">
        <f t="shared" si="10"/>
        <v>21957756.649999999</v>
      </c>
    </row>
    <row r="22" spans="1:33" x14ac:dyDescent="0.2">
      <c r="B22" s="6"/>
      <c r="C22" s="7"/>
      <c r="D22" s="12"/>
      <c r="G22" s="6"/>
      <c r="H22" s="7"/>
      <c r="I22" s="12"/>
      <c r="M22" s="6"/>
      <c r="N22" s="7"/>
      <c r="O22" s="12"/>
      <c r="P22" s="12"/>
      <c r="Q22" s="12"/>
      <c r="R22" s="12"/>
      <c r="S22" s="7"/>
      <c r="V22" s="6"/>
      <c r="W22" s="7"/>
      <c r="X22" s="12"/>
      <c r="Y22" s="7"/>
      <c r="AA22" s="6"/>
      <c r="AB22" s="7"/>
      <c r="AC22" s="12"/>
      <c r="AE22" s="6">
        <f t="shared" si="2"/>
        <v>0</v>
      </c>
      <c r="AG22" s="6">
        <f t="shared" si="10"/>
        <v>0</v>
      </c>
    </row>
    <row r="23" spans="1:33" x14ac:dyDescent="0.2">
      <c r="A23" s="5" t="s">
        <v>61</v>
      </c>
      <c r="B23" s="6"/>
      <c r="C23" s="7">
        <v>27523.77</v>
      </c>
      <c r="D23" s="12"/>
      <c r="F23" s="5" t="s">
        <v>61</v>
      </c>
      <c r="G23" s="6"/>
      <c r="H23" s="7">
        <v>3987.41</v>
      </c>
      <c r="I23" s="12"/>
      <c r="K23" s="5" t="s">
        <v>61</v>
      </c>
      <c r="M23" s="6"/>
      <c r="N23" s="7">
        <v>819.09</v>
      </c>
      <c r="O23" s="12"/>
      <c r="P23" s="12"/>
      <c r="Q23" s="12"/>
      <c r="R23" s="12"/>
      <c r="S23" s="7"/>
      <c r="T23" s="5" t="s">
        <v>61</v>
      </c>
      <c r="V23" s="6"/>
      <c r="W23" s="7">
        <v>980.31</v>
      </c>
      <c r="X23" s="12"/>
      <c r="Y23" s="7"/>
      <c r="Z23" s="5" t="s">
        <v>61</v>
      </c>
      <c r="AA23" s="6"/>
      <c r="AB23" s="7">
        <v>16381.27</v>
      </c>
      <c r="AC23" s="12"/>
      <c r="AE23" s="6">
        <f t="shared" si="2"/>
        <v>0</v>
      </c>
      <c r="AG23" s="6"/>
    </row>
    <row r="24" spans="1:33" x14ac:dyDescent="0.2">
      <c r="A24" s="9" t="s">
        <v>62</v>
      </c>
      <c r="B24" s="6">
        <f>SUM(B8:B23)</f>
        <v>180955931</v>
      </c>
      <c r="C24" s="7">
        <f>SUM(C8:C23)</f>
        <v>621904.49</v>
      </c>
      <c r="G24" s="6">
        <f>SUM(G8:G23)</f>
        <v>7106050</v>
      </c>
      <c r="H24" s="7">
        <f>SUM(H8:H23)</f>
        <v>36020.35</v>
      </c>
      <c r="M24" s="6">
        <f>SUM(M8:M23)</f>
        <v>117027186.19999999</v>
      </c>
      <c r="N24" s="7">
        <f>SUM(N8:N23)</f>
        <v>469904.6</v>
      </c>
      <c r="O24" s="7"/>
      <c r="P24" s="7"/>
      <c r="Q24" s="7"/>
      <c r="R24" s="7"/>
      <c r="S24" s="7"/>
      <c r="V24" s="6">
        <f>SUM(V8:V23)</f>
        <v>114121011.90000002</v>
      </c>
      <c r="W24" s="7">
        <f>SUM(W8:W23)</f>
        <v>458488.52000000008</v>
      </c>
      <c r="X24" s="7"/>
      <c r="Y24" s="7"/>
      <c r="Z24" s="7"/>
      <c r="AA24" s="6">
        <f>SUM(AA8:AA23)</f>
        <v>64813900</v>
      </c>
      <c r="AB24" s="7">
        <f>SUM(AB8:AB23)</f>
        <v>266989.41000000003</v>
      </c>
      <c r="AE24" s="6">
        <f>SUM(AE8:AE23)</f>
        <v>484024079.09999996</v>
      </c>
      <c r="AG24" s="6">
        <f>SUM(AG8:AG23)</f>
        <v>998501008.19999993</v>
      </c>
    </row>
    <row r="25" spans="1:33" x14ac:dyDescent="0.2">
      <c r="A25" s="7"/>
      <c r="B25" s="6"/>
      <c r="C25" s="13">
        <f>C24/B24</f>
        <v>3.4367731776639033E-3</v>
      </c>
      <c r="G25" s="6"/>
      <c r="H25" s="13">
        <f>H24/G24</f>
        <v>5.0689693993146686E-3</v>
      </c>
      <c r="M25" s="6"/>
      <c r="N25" s="13">
        <f>N24/M24</f>
        <v>4.0153456240238994E-3</v>
      </c>
      <c r="O25" s="13"/>
      <c r="P25" s="13"/>
      <c r="Q25" s="13"/>
      <c r="R25" s="13"/>
      <c r="S25" s="13"/>
      <c r="V25" s="6"/>
      <c r="W25" s="13">
        <f>W24/V24</f>
        <v>4.0175644464295187E-3</v>
      </c>
      <c r="X25" s="13"/>
      <c r="Y25" s="13"/>
      <c r="Z25" s="13"/>
      <c r="AA25" s="6"/>
      <c r="AB25" s="13">
        <f>AB24/AA24</f>
        <v>4.1193233241634897E-3</v>
      </c>
    </row>
    <row r="26" spans="1:33" x14ac:dyDescent="0.2">
      <c r="B26" s="6"/>
      <c r="G26" s="6"/>
      <c r="H26" s="7"/>
    </row>
    <row r="27" spans="1:33" x14ac:dyDescent="0.2">
      <c r="A27" s="9" t="s">
        <v>63</v>
      </c>
      <c r="B27" s="2"/>
      <c r="H27" s="7"/>
    </row>
    <row r="28" spans="1:33" x14ac:dyDescent="0.2">
      <c r="A28" s="9" t="s">
        <v>64</v>
      </c>
      <c r="B28" s="2"/>
      <c r="C28" s="14"/>
      <c r="H28" s="7"/>
    </row>
    <row r="29" spans="1:33" x14ac:dyDescent="0.2">
      <c r="A29" s="15"/>
      <c r="B29" s="2"/>
      <c r="C29" s="7"/>
      <c r="H29" s="7"/>
    </row>
    <row r="30" spans="1:33" x14ac:dyDescent="0.2">
      <c r="A30" s="5" t="s">
        <v>20</v>
      </c>
      <c r="B30" s="6"/>
      <c r="C30" s="7">
        <v>-865</v>
      </c>
      <c r="G30" s="6"/>
      <c r="H30" s="7"/>
    </row>
    <row r="31" spans="1:33" x14ac:dyDescent="0.2">
      <c r="A31" s="5" t="s">
        <v>65</v>
      </c>
      <c r="B31" s="6"/>
      <c r="C31" s="7">
        <v>1007.75</v>
      </c>
      <c r="G31" s="6"/>
      <c r="H31" s="7"/>
    </row>
    <row r="32" spans="1:33" x14ac:dyDescent="0.2">
      <c r="A32" s="5" t="s">
        <v>66</v>
      </c>
      <c r="B32" s="6"/>
      <c r="C32" s="7">
        <v>963.73</v>
      </c>
      <c r="G32" s="6"/>
      <c r="H32" s="7"/>
    </row>
    <row r="33" spans="1:13" x14ac:dyDescent="0.2">
      <c r="A33" s="5" t="s">
        <v>67</v>
      </c>
      <c r="B33" s="6"/>
      <c r="C33" s="7">
        <v>999.34</v>
      </c>
      <c r="G33" s="6"/>
      <c r="H33" s="7"/>
    </row>
    <row r="34" spans="1:13" x14ac:dyDescent="0.2">
      <c r="A34" s="5" t="s">
        <v>68</v>
      </c>
      <c r="B34" s="6"/>
      <c r="C34" s="7">
        <v>985</v>
      </c>
      <c r="G34" s="6"/>
      <c r="H34" s="7"/>
      <c r="M34" s="16"/>
    </row>
    <row r="35" spans="1:13" x14ac:dyDescent="0.2">
      <c r="B35" s="6"/>
      <c r="C35" s="7"/>
      <c r="G35" s="6"/>
      <c r="H35" s="7"/>
      <c r="M35" s="16"/>
    </row>
    <row r="36" spans="1:13" x14ac:dyDescent="0.2">
      <c r="A36" s="9" t="s">
        <v>69</v>
      </c>
      <c r="B36" s="6"/>
      <c r="C36" s="7">
        <f>SUM(C29:C35)</f>
        <v>3090.82</v>
      </c>
      <c r="F36" s="4"/>
      <c r="G36" s="4"/>
      <c r="H36" s="4"/>
      <c r="M36" s="16"/>
    </row>
    <row r="37" spans="1:13" x14ac:dyDescent="0.2">
      <c r="A37" s="9"/>
      <c r="B37" s="6"/>
      <c r="C37" s="7"/>
      <c r="F37" s="4"/>
      <c r="G37" s="4"/>
      <c r="H37" s="4"/>
      <c r="M37" s="16"/>
    </row>
    <row r="38" spans="1:13" x14ac:dyDescent="0.2">
      <c r="A38" s="9"/>
      <c r="B38" s="6"/>
      <c r="C38" s="7"/>
      <c r="F38" s="4"/>
      <c r="G38" s="4"/>
      <c r="H38" s="4"/>
      <c r="M38" s="16"/>
    </row>
    <row r="39" spans="1:13" x14ac:dyDescent="0.2">
      <c r="A39" s="9"/>
      <c r="B39" s="6"/>
      <c r="C39" s="7"/>
      <c r="F39" s="4">
        <v>2021</v>
      </c>
      <c r="G39" s="4">
        <v>2020</v>
      </c>
      <c r="H39" s="4">
        <v>2019</v>
      </c>
      <c r="M39" s="16"/>
    </row>
    <row r="40" spans="1:13" x14ac:dyDescent="0.2">
      <c r="B40" s="6"/>
      <c r="C40" s="7"/>
      <c r="G40" s="6"/>
      <c r="H40" s="6"/>
    </row>
    <row r="41" spans="1:13" x14ac:dyDescent="0.2">
      <c r="A41" s="9" t="s">
        <v>70</v>
      </c>
      <c r="B41" s="6"/>
      <c r="C41" s="7"/>
      <c r="F41" s="7">
        <f>C24+H24+C36+N24+AB24+W24</f>
        <v>1856398.19</v>
      </c>
      <c r="G41" s="7">
        <v>1515102.38</v>
      </c>
      <c r="H41" s="7">
        <v>1516463.79</v>
      </c>
      <c r="M41" s="16"/>
    </row>
    <row r="42" spans="1:13" x14ac:dyDescent="0.2">
      <c r="A42" s="9"/>
      <c r="B42" s="6"/>
      <c r="C42" s="7"/>
      <c r="G42" s="6"/>
      <c r="H42" s="6"/>
      <c r="M42" s="16"/>
    </row>
    <row r="43" spans="1:13" x14ac:dyDescent="0.2">
      <c r="A43" s="9" t="s">
        <v>71</v>
      </c>
      <c r="B43" s="6"/>
      <c r="C43" s="7"/>
      <c r="F43" s="6">
        <f>B24+G24+M24+AA24+V24</f>
        <v>484024079.10000002</v>
      </c>
      <c r="G43" s="6">
        <v>401482373</v>
      </c>
      <c r="H43" s="6">
        <v>421679064</v>
      </c>
      <c r="M43" s="16"/>
    </row>
    <row r="44" spans="1:13" x14ac:dyDescent="0.2">
      <c r="A44" s="9"/>
      <c r="B44" s="6"/>
      <c r="C44" s="7"/>
      <c r="F44" s="6"/>
      <c r="G44" s="6"/>
      <c r="H44" s="6"/>
      <c r="M44" s="16"/>
    </row>
    <row r="45" spans="1:13" x14ac:dyDescent="0.2">
      <c r="A45" s="9"/>
      <c r="B45" s="6"/>
      <c r="C45" s="7"/>
      <c r="F45" s="6"/>
      <c r="G45" s="6"/>
      <c r="H45" s="6"/>
      <c r="M45" s="16"/>
    </row>
    <row r="46" spans="1:13" x14ac:dyDescent="0.2">
      <c r="A46" s="9" t="s">
        <v>72</v>
      </c>
      <c r="B46" s="6"/>
      <c r="C46" s="7"/>
      <c r="F46" s="17">
        <f>F41/F43*1000</f>
        <v>3.8353426413243912</v>
      </c>
      <c r="G46" s="17">
        <f>G41/G43*1000</f>
        <v>3.7737706108457219</v>
      </c>
      <c r="H46" s="17">
        <f>H41/H43*1000</f>
        <v>3.5962510816045636</v>
      </c>
    </row>
    <row r="47" spans="1:13" x14ac:dyDescent="0.2">
      <c r="M47" s="16"/>
    </row>
    <row r="48" spans="1:13" x14ac:dyDescent="0.2">
      <c r="M48" s="16"/>
    </row>
    <row r="49" spans="3:13" x14ac:dyDescent="0.2">
      <c r="M49" s="16"/>
    </row>
    <row r="50" spans="3:13" x14ac:dyDescent="0.2">
      <c r="M50" s="16"/>
    </row>
    <row r="51" spans="3:13" x14ac:dyDescent="0.2">
      <c r="C51" s="7"/>
    </row>
    <row r="52" spans="3:13" x14ac:dyDescent="0.2">
      <c r="C52" s="7"/>
      <c r="M52" s="16"/>
    </row>
    <row r="53" spans="3:13" x14ac:dyDescent="0.2">
      <c r="C53" s="7"/>
      <c r="M53" s="16"/>
    </row>
    <row r="54" spans="3:13" x14ac:dyDescent="0.2">
      <c r="C54" s="7"/>
      <c r="M54" s="16"/>
    </row>
    <row r="55" spans="3:13" x14ac:dyDescent="0.2">
      <c r="C55" s="7"/>
    </row>
    <row r="56" spans="3:13" x14ac:dyDescent="0.2">
      <c r="C56" s="7"/>
    </row>
    <row r="57" spans="3:13" x14ac:dyDescent="0.2">
      <c r="C57" s="7"/>
    </row>
    <row r="59" spans="3:13" x14ac:dyDescent="0.2">
      <c r="C59" s="7"/>
    </row>
  </sheetData>
  <printOptions gridLines="1"/>
  <pageMargins left="0.75" right="0.75" top="1" bottom="1" header="0.5" footer="0.5"/>
  <pageSetup scale="75" fitToWidth="0" orientation="landscape" r:id="rId1"/>
  <headerFooter alignWithMargins="0">
    <oddHeader>&amp;C&amp;"-,Bold"&amp;10BULLOCK PEN WATER DISTRICT
WATER PURCHASED NO GALLONS ACCRUED
12/31/2021
&amp;R&amp;"-,Bold"Response to 9
Witness - Debbra Dedden, CPA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Water Purchased No Accrual</vt:lpstr>
      <vt:lpstr>'Water Purchased No Accrual'!Print_Titles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Debbra Dedden</cp:lastModifiedBy>
  <cp:lastPrinted>2023-01-20T20:34:56Z</cp:lastPrinted>
  <dcterms:created xsi:type="dcterms:W3CDTF">2023-01-11T20:41:22Z</dcterms:created>
  <dcterms:modified xsi:type="dcterms:W3CDTF">2023-01-20T20:35:08Z</dcterms:modified>
</cp:coreProperties>
</file>