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SOFFICE\dld\BPWD\Rate Increase (2022)\PSC Requests\"/>
    </mc:Choice>
  </mc:AlternateContent>
  <xr:revisionPtr revIDLastSave="0" documentId="13_ncr:1_{8FFA2AC5-3CBE-4EBE-B66F-05B6D260B0D6}" xr6:coauthVersionLast="47" xr6:coauthVersionMax="47" xr10:uidLastSave="{00000000-0000-0000-0000-000000000000}"/>
  <bookViews>
    <workbookView xWindow="23880" yWindow="-120" windowWidth="24240" windowHeight="13140" xr2:uid="{8721D66D-81C0-47EE-B0A3-364188C05E6B}"/>
  </bookViews>
  <sheets>
    <sheet name="Payroll - Benefit Projec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8" i="2" l="1"/>
  <c r="G48" i="2"/>
  <c r="I50" i="2" s="1"/>
  <c r="C48" i="2"/>
  <c r="H35" i="2"/>
  <c r="H37" i="2" s="1"/>
  <c r="M32" i="2"/>
  <c r="M33" i="2" s="1"/>
  <c r="M36" i="2" s="1"/>
  <c r="M38" i="2" s="1"/>
  <c r="H21" i="2"/>
  <c r="H23" i="2" s="1"/>
  <c r="M18" i="2"/>
  <c r="M19" i="2" s="1"/>
  <c r="C17" i="2"/>
  <c r="C21" i="2" s="1"/>
  <c r="N11" i="2"/>
  <c r="M11" i="2"/>
  <c r="H8" i="2"/>
  <c r="H10" i="2" s="1"/>
  <c r="M6" i="2"/>
  <c r="N12" i="2" l="1"/>
  <c r="H40" i="2"/>
  <c r="C31" i="2"/>
  <c r="C35" i="2" s="1"/>
  <c r="N36" i="2"/>
  <c r="N38" i="2" s="1"/>
  <c r="N39" i="2" s="1"/>
  <c r="N22" i="2"/>
  <c r="N24" i="2" s="1"/>
  <c r="M22" i="2"/>
  <c r="M24" i="2" s="1"/>
  <c r="N25" i="2" s="1"/>
  <c r="N28" i="2" s="1"/>
  <c r="H26" i="2"/>
  <c r="N42" i="2" l="1"/>
</calcChain>
</file>

<file path=xl/sharedStrings.xml><?xml version="1.0" encoding="utf-8"?>
<sst xmlns="http://schemas.openxmlformats.org/spreadsheetml/2006/main" count="63" uniqueCount="29">
  <si>
    <t>PAYROLL PROJECTIONS</t>
  </si>
  <si>
    <t>Employee Wages</t>
  </si>
  <si>
    <t>Commissioners</t>
  </si>
  <si>
    <t>Less Insurance W/H</t>
  </si>
  <si>
    <t>Taxable Wages</t>
  </si>
  <si>
    <t>Times 7.65%</t>
  </si>
  <si>
    <t xml:space="preserve">   X  7.65%</t>
  </si>
  <si>
    <t>Projected Payroll Taxes</t>
  </si>
  <si>
    <t>Retirement Wages</t>
  </si>
  <si>
    <t>Times Co. %</t>
  </si>
  <si>
    <t>2021 Wage Expense</t>
  </si>
  <si>
    <t xml:space="preserve">  X 24.06%</t>
  </si>
  <si>
    <t xml:space="preserve">  X 26.95%</t>
  </si>
  <si>
    <t>2021 Retirement Expense</t>
  </si>
  <si>
    <t>Less Ineligible wages</t>
  </si>
  <si>
    <t>2022 Projected Wage</t>
  </si>
  <si>
    <t>Expense - 4% Raise</t>
  </si>
  <si>
    <t xml:space="preserve">  X 26.79%</t>
  </si>
  <si>
    <t>2022 Projected Retirement Expense</t>
  </si>
  <si>
    <t>2023 Projected Wage</t>
  </si>
  <si>
    <t>Increase over 2021</t>
  </si>
  <si>
    <t>Increase over 2022</t>
  </si>
  <si>
    <t>Total Projected Wage Increase</t>
  </si>
  <si>
    <t>Analysis of annual raise</t>
  </si>
  <si>
    <t>Exhibit F</t>
  </si>
  <si>
    <t>2022 Projected Payroll Taxes</t>
  </si>
  <si>
    <t>Total Projected Payroll Tax Increase</t>
  </si>
  <si>
    <t>Total Projected Retirement Expense Increase</t>
  </si>
  <si>
    <t>Projected Benefit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</si>
</sst>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4" fontId="1" fillId="0" borderId="0" xfId="1" applyNumberFormat="1"/>
    <xf numFmtId="4" fontId="2" fillId="0" borderId="0" xfId="1" applyNumberFormat="1" applyFont="1"/>
    <xf numFmtId="0" fontId="1" fillId="0" borderId="2" xfId="1" applyBorder="1"/>
    <xf numFmtId="0" fontId="1" fillId="0" borderId="3" xfId="1" applyBorder="1"/>
    <xf numFmtId="4" fontId="1" fillId="0" borderId="4" xfId="1" applyNumberFormat="1" applyBorder="1"/>
    <xf numFmtId="0" fontId="1" fillId="0" borderId="5" xfId="1" applyBorder="1"/>
    <xf numFmtId="4" fontId="1" fillId="0" borderId="6" xfId="1" applyNumberFormat="1" applyBorder="1"/>
    <xf numFmtId="4" fontId="1" fillId="0" borderId="7" xfId="1" applyNumberFormat="1" applyBorder="1"/>
    <xf numFmtId="4" fontId="2" fillId="0" borderId="8" xfId="1" applyNumberFormat="1" applyFont="1" applyBorder="1"/>
    <xf numFmtId="4" fontId="1" fillId="0" borderId="7" xfId="1" quotePrefix="1" applyNumberFormat="1" applyBorder="1"/>
    <xf numFmtId="0" fontId="2" fillId="0" borderId="9" xfId="1" applyFont="1" applyBorder="1"/>
    <xf numFmtId="0" fontId="2" fillId="0" borderId="1" xfId="1" applyFont="1" applyBorder="1"/>
    <xf numFmtId="4" fontId="2" fillId="0" borderId="1" xfId="1" applyNumberFormat="1" applyFont="1" applyBorder="1"/>
    <xf numFmtId="4" fontId="2" fillId="0" borderId="7" xfId="1" applyNumberFormat="1" applyFont="1" applyBorder="1"/>
    <xf numFmtId="4" fontId="1" fillId="0" borderId="2" xfId="1" applyNumberFormat="1" applyBorder="1"/>
    <xf numFmtId="4" fontId="1" fillId="0" borderId="3" xfId="1" applyNumberFormat="1" applyBorder="1"/>
    <xf numFmtId="4" fontId="1" fillId="0" borderId="5" xfId="1" applyNumberFormat="1" applyBorder="1"/>
    <xf numFmtId="0" fontId="1" fillId="0" borderId="9" xfId="1" applyBorder="1"/>
    <xf numFmtId="0" fontId="1" fillId="0" borderId="1" xfId="1" applyBorder="1"/>
    <xf numFmtId="4" fontId="1" fillId="0" borderId="1" xfId="1" quotePrefix="1" applyNumberFormat="1" applyBorder="1"/>
    <xf numFmtId="4" fontId="2" fillId="0" borderId="9" xfId="1" applyNumberFormat="1" applyFont="1" applyBorder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 xr:uid="{8915EDD2-C7A8-4579-95D9-7026188A2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A863C-833D-4AA0-A6A4-F72E6E143C2A}">
  <dimension ref="A1:P50"/>
  <sheetViews>
    <sheetView tabSelected="1" zoomScaleNormal="100" workbookViewId="0">
      <selection activeCell="D27" sqref="D27"/>
    </sheetView>
  </sheetViews>
  <sheetFormatPr defaultColWidth="9.140625" defaultRowHeight="12.75" x14ac:dyDescent="0.2"/>
  <cols>
    <col min="1" max="2" width="9.140625" style="1"/>
    <col min="3" max="3" width="10.42578125" style="1" bestFit="1" customWidth="1"/>
    <col min="4" max="4" width="9.28515625" style="1" bestFit="1" customWidth="1"/>
    <col min="5" max="5" width="8.140625" style="1" customWidth="1"/>
    <col min="6" max="6" width="8.85546875" style="1" customWidth="1"/>
    <col min="7" max="7" width="10.140625" style="1" bestFit="1" customWidth="1"/>
    <col min="8" max="8" width="10.140625" style="1" customWidth="1"/>
    <col min="9" max="9" width="12.28515625" style="1" customWidth="1"/>
    <col min="10" max="12" width="11" style="1" customWidth="1"/>
    <col min="13" max="13" width="10.140625" style="1" bestFit="1" customWidth="1"/>
    <col min="14" max="14" width="10.140625" style="1" customWidth="1"/>
    <col min="15" max="16" width="11.7109375" style="1" bestFit="1" customWidth="1"/>
    <col min="17" max="16384" width="9.140625" style="1"/>
  </cols>
  <sheetData>
    <row r="1" spans="1:16" ht="15.75" x14ac:dyDescent="0.25">
      <c r="G1" s="2" t="s">
        <v>0</v>
      </c>
      <c r="P1" s="3" t="s">
        <v>23</v>
      </c>
    </row>
    <row r="2" spans="1:16" ht="15" x14ac:dyDescent="0.25">
      <c r="F2" s="2"/>
      <c r="O2" s="4"/>
      <c r="P2" s="4" t="s">
        <v>24</v>
      </c>
    </row>
    <row r="3" spans="1:16" x14ac:dyDescent="0.2">
      <c r="O3" s="2"/>
    </row>
    <row r="4" spans="1:16" ht="13.5" thickBot="1" x14ac:dyDescent="0.25">
      <c r="A4" s="2" t="s">
        <v>10</v>
      </c>
      <c r="C4" s="13">
        <v>798177</v>
      </c>
      <c r="D4" s="5"/>
      <c r="E4" s="7" t="s">
        <v>1</v>
      </c>
      <c r="F4" s="8"/>
      <c r="G4" s="8"/>
      <c r="H4" s="9">
        <v>798177</v>
      </c>
      <c r="J4" s="7" t="s">
        <v>1</v>
      </c>
      <c r="K4" s="8"/>
      <c r="L4" s="8"/>
      <c r="M4" s="9">
        <v>798177</v>
      </c>
    </row>
    <row r="5" spans="1:16" ht="13.5" thickTop="1" x14ac:dyDescent="0.2">
      <c r="C5" s="5"/>
      <c r="D5" s="5"/>
      <c r="E5" s="10" t="s">
        <v>2</v>
      </c>
      <c r="H5" s="11">
        <v>13200</v>
      </c>
      <c r="J5" s="10" t="s">
        <v>14</v>
      </c>
      <c r="M5" s="12">
        <v>-50674.720000000001</v>
      </c>
      <c r="O5" s="5"/>
    </row>
    <row r="6" spans="1:16" x14ac:dyDescent="0.2">
      <c r="C6" s="5"/>
      <c r="D6" s="5"/>
      <c r="E6" s="10" t="s">
        <v>3</v>
      </c>
      <c r="G6" s="5"/>
      <c r="H6" s="12">
        <v>-37873.339999999997</v>
      </c>
      <c r="J6" s="22" t="s">
        <v>8</v>
      </c>
      <c r="K6" s="23"/>
      <c r="L6" s="23"/>
      <c r="M6" s="12">
        <f>SUM(M4:M5)</f>
        <v>747502.28</v>
      </c>
      <c r="O6" s="5"/>
    </row>
    <row r="7" spans="1:16" x14ac:dyDescent="0.2">
      <c r="C7" s="5"/>
      <c r="D7" s="5"/>
      <c r="E7" s="10"/>
      <c r="G7" s="5"/>
      <c r="H7" s="11"/>
      <c r="O7" s="5"/>
    </row>
    <row r="8" spans="1:16" x14ac:dyDescent="0.2">
      <c r="D8" s="5"/>
      <c r="E8" s="10" t="s">
        <v>4</v>
      </c>
      <c r="G8" s="5"/>
      <c r="H8" s="11">
        <f>SUM(H4:H7)</f>
        <v>773503.66</v>
      </c>
      <c r="O8" s="6"/>
    </row>
    <row r="9" spans="1:16" x14ac:dyDescent="0.2">
      <c r="D9" s="5"/>
      <c r="E9" s="10" t="s">
        <v>5</v>
      </c>
      <c r="G9" s="5"/>
      <c r="H9" s="14" t="s">
        <v>6</v>
      </c>
      <c r="J9" s="19" t="s">
        <v>8</v>
      </c>
      <c r="K9" s="8"/>
      <c r="L9" s="8"/>
      <c r="M9" s="20">
        <v>376285.62</v>
      </c>
      <c r="N9" s="9">
        <v>371216.66</v>
      </c>
    </row>
    <row r="10" spans="1:16" x14ac:dyDescent="0.2">
      <c r="D10" s="5"/>
      <c r="E10" s="15" t="s">
        <v>7</v>
      </c>
      <c r="F10" s="16"/>
      <c r="G10" s="17"/>
      <c r="H10" s="18">
        <f>H8*0.0765</f>
        <v>59173.029990000003</v>
      </c>
      <c r="J10" s="21" t="s">
        <v>9</v>
      </c>
      <c r="M10" s="24" t="s">
        <v>11</v>
      </c>
      <c r="N10" s="14" t="s">
        <v>12</v>
      </c>
    </row>
    <row r="11" spans="1:16" x14ac:dyDescent="0.2">
      <c r="D11" s="5"/>
      <c r="G11" s="5"/>
      <c r="J11" s="21"/>
      <c r="M11" s="11">
        <f>M9*0.2406</f>
        <v>90534.320172000007</v>
      </c>
      <c r="N11" s="11">
        <f>N9*0.2695</f>
        <v>100042.88987</v>
      </c>
    </row>
    <row r="12" spans="1:16" x14ac:dyDescent="0.2">
      <c r="D12" s="5"/>
      <c r="J12" s="25" t="s">
        <v>13</v>
      </c>
      <c r="K12" s="16"/>
      <c r="L12" s="16"/>
      <c r="M12" s="17"/>
      <c r="N12" s="18">
        <f>M11+N11</f>
        <v>190577.21004199999</v>
      </c>
    </row>
    <row r="13" spans="1:16" x14ac:dyDescent="0.2">
      <c r="D13" s="5"/>
      <c r="K13" s="5"/>
    </row>
    <row r="14" spans="1:16" x14ac:dyDescent="0.2">
      <c r="D14" s="5"/>
      <c r="K14" s="5"/>
      <c r="O14" s="2"/>
    </row>
    <row r="15" spans="1:16" x14ac:dyDescent="0.2">
      <c r="D15" s="5"/>
      <c r="P15" s="5"/>
    </row>
    <row r="16" spans="1:16" x14ac:dyDescent="0.2">
      <c r="A16" s="2" t="s">
        <v>15</v>
      </c>
      <c r="H16" s="5"/>
    </row>
    <row r="17" spans="1:16" ht="13.5" thickBot="1" x14ac:dyDescent="0.25">
      <c r="A17" s="2" t="s">
        <v>16</v>
      </c>
      <c r="C17" s="13">
        <f>C4*1.04</f>
        <v>830104.08000000007</v>
      </c>
      <c r="D17" s="5"/>
      <c r="E17" s="7" t="s">
        <v>1</v>
      </c>
      <c r="F17" s="8"/>
      <c r="G17" s="8"/>
      <c r="H17" s="9">
        <v>830104</v>
      </c>
      <c r="J17" s="7" t="s">
        <v>1</v>
      </c>
      <c r="K17" s="8"/>
      <c r="L17" s="8"/>
      <c r="M17" s="9">
        <v>830104</v>
      </c>
    </row>
    <row r="18" spans="1:16" ht="13.5" thickTop="1" x14ac:dyDescent="0.2">
      <c r="C18" s="5"/>
      <c r="D18" s="5"/>
      <c r="E18" s="10" t="s">
        <v>2</v>
      </c>
      <c r="H18" s="11">
        <v>13200</v>
      </c>
      <c r="J18" s="10" t="s">
        <v>14</v>
      </c>
      <c r="M18" s="12">
        <f>-50674.72*1.04+0.01</f>
        <v>-52701.698799999998</v>
      </c>
      <c r="O18" s="5"/>
    </row>
    <row r="19" spans="1:16" x14ac:dyDescent="0.2">
      <c r="C19" s="5"/>
      <c r="D19" s="5"/>
      <c r="E19" s="10" t="s">
        <v>3</v>
      </c>
      <c r="G19" s="5"/>
      <c r="H19" s="12">
        <v>-37873.339999999997</v>
      </c>
      <c r="J19" s="22" t="s">
        <v>8</v>
      </c>
      <c r="K19" s="23"/>
      <c r="L19" s="23"/>
      <c r="M19" s="12">
        <f>SUM(M17:M18)</f>
        <v>777402.30119999999</v>
      </c>
      <c r="O19" s="5"/>
    </row>
    <row r="20" spans="1:16" x14ac:dyDescent="0.2">
      <c r="C20" s="5"/>
      <c r="D20" s="5"/>
      <c r="E20" s="10"/>
      <c r="G20" s="5"/>
      <c r="H20" s="11"/>
      <c r="O20" s="5"/>
      <c r="P20" s="5"/>
    </row>
    <row r="21" spans="1:16" x14ac:dyDescent="0.2">
      <c r="A21" s="2" t="s">
        <v>20</v>
      </c>
      <c r="B21" s="2"/>
      <c r="C21" s="6">
        <f>C17-C4</f>
        <v>31927.080000000075</v>
      </c>
      <c r="D21" s="5"/>
      <c r="E21" s="10" t="s">
        <v>4</v>
      </c>
      <c r="G21" s="5"/>
      <c r="H21" s="11">
        <f>SUM(H17:H20)</f>
        <v>805430.66</v>
      </c>
      <c r="O21" s="6"/>
      <c r="P21" s="5"/>
    </row>
    <row r="22" spans="1:16" x14ac:dyDescent="0.2">
      <c r="D22" s="5"/>
      <c r="E22" s="10" t="s">
        <v>5</v>
      </c>
      <c r="G22" s="5"/>
      <c r="H22" s="14" t="s">
        <v>6</v>
      </c>
      <c r="J22" s="19" t="s">
        <v>8</v>
      </c>
      <c r="K22" s="8"/>
      <c r="L22" s="8"/>
      <c r="M22" s="20">
        <f>M19/2</f>
        <v>388701.15059999999</v>
      </c>
      <c r="N22" s="9">
        <f>M19/2</f>
        <v>388701.15059999999</v>
      </c>
      <c r="P22" s="5"/>
    </row>
    <row r="23" spans="1:16" x14ac:dyDescent="0.2">
      <c r="D23" s="5"/>
      <c r="E23" s="15" t="s">
        <v>25</v>
      </c>
      <c r="F23" s="16"/>
      <c r="G23" s="17"/>
      <c r="H23" s="18">
        <f>H21*0.0765</f>
        <v>61615.445489999998</v>
      </c>
      <c r="J23" s="21" t="s">
        <v>9</v>
      </c>
      <c r="M23" s="24" t="s">
        <v>12</v>
      </c>
      <c r="N23" s="14" t="s">
        <v>17</v>
      </c>
      <c r="P23" s="5"/>
    </row>
    <row r="24" spans="1:16" x14ac:dyDescent="0.2">
      <c r="D24" s="5"/>
      <c r="G24" s="5"/>
      <c r="J24" s="21"/>
      <c r="M24" s="11">
        <f>M22*0.2695</f>
        <v>104754.96008670001</v>
      </c>
      <c r="N24" s="11">
        <f>N22*0.2679</f>
        <v>104133.03824574001</v>
      </c>
      <c r="P24" s="5"/>
    </row>
    <row r="25" spans="1:16" x14ac:dyDescent="0.2">
      <c r="D25" s="5"/>
      <c r="J25" s="25" t="s">
        <v>18</v>
      </c>
      <c r="K25" s="16"/>
      <c r="L25" s="16"/>
      <c r="M25" s="17"/>
      <c r="N25" s="18">
        <f>M24+N24</f>
        <v>208887.99833244004</v>
      </c>
      <c r="P25" s="5"/>
    </row>
    <row r="26" spans="1:16" x14ac:dyDescent="0.2">
      <c r="D26" s="5"/>
      <c r="E26" s="2" t="s">
        <v>20</v>
      </c>
      <c r="F26" s="2"/>
      <c r="G26" s="2"/>
      <c r="H26" s="6">
        <f>H23-H10</f>
        <v>2442.4154999999955</v>
      </c>
      <c r="K26" s="5"/>
      <c r="P26" s="5"/>
    </row>
    <row r="27" spans="1:16" x14ac:dyDescent="0.2">
      <c r="D27" s="5"/>
      <c r="K27" s="5"/>
      <c r="O27" s="2"/>
      <c r="P27" s="5"/>
    </row>
    <row r="28" spans="1:16" x14ac:dyDescent="0.2">
      <c r="D28" s="5"/>
      <c r="E28" s="2"/>
      <c r="F28" s="2"/>
      <c r="G28" s="2"/>
      <c r="H28" s="6"/>
      <c r="L28" s="2" t="s">
        <v>20</v>
      </c>
      <c r="N28" s="6">
        <f>N25-N12</f>
        <v>18310.788290440047</v>
      </c>
      <c r="P28" s="5"/>
    </row>
    <row r="29" spans="1:16" x14ac:dyDescent="0.2">
      <c r="D29" s="5"/>
      <c r="E29" s="2"/>
      <c r="F29" s="2"/>
      <c r="G29" s="2"/>
      <c r="H29" s="6"/>
      <c r="P29" s="5"/>
    </row>
    <row r="30" spans="1:16" x14ac:dyDescent="0.2">
      <c r="A30" s="2" t="s">
        <v>19</v>
      </c>
      <c r="D30" s="5"/>
      <c r="E30" s="2"/>
      <c r="F30" s="2"/>
      <c r="G30" s="6"/>
      <c r="H30" s="6"/>
      <c r="P30" s="5"/>
    </row>
    <row r="31" spans="1:16" ht="13.5" thickBot="1" x14ac:dyDescent="0.25">
      <c r="A31" s="2" t="s">
        <v>16</v>
      </c>
      <c r="C31" s="13">
        <f>C17*1.04</f>
        <v>863308.24320000014</v>
      </c>
      <c r="D31" s="5"/>
      <c r="E31" s="7" t="s">
        <v>1</v>
      </c>
      <c r="F31" s="8"/>
      <c r="G31" s="8"/>
      <c r="H31" s="9">
        <v>863308</v>
      </c>
      <c r="J31" s="7" t="s">
        <v>1</v>
      </c>
      <c r="K31" s="8"/>
      <c r="L31" s="8"/>
      <c r="M31" s="9">
        <v>863308</v>
      </c>
      <c r="P31" s="5"/>
    </row>
    <row r="32" spans="1:16" ht="13.5" thickTop="1" x14ac:dyDescent="0.2">
      <c r="C32" s="5"/>
      <c r="D32" s="5"/>
      <c r="E32" s="10" t="s">
        <v>2</v>
      </c>
      <c r="H32" s="11">
        <v>13200</v>
      </c>
      <c r="J32" s="10" t="s">
        <v>14</v>
      </c>
      <c r="M32" s="12">
        <f>-52701.7*1.03+0.01</f>
        <v>-54282.740999999995</v>
      </c>
      <c r="O32" s="5"/>
      <c r="P32" s="5"/>
    </row>
    <row r="33" spans="1:16" x14ac:dyDescent="0.2">
      <c r="C33" s="5"/>
      <c r="D33" s="5"/>
      <c r="E33" s="10" t="s">
        <v>3</v>
      </c>
      <c r="G33" s="5"/>
      <c r="H33" s="12">
        <v>-37873.339999999997</v>
      </c>
      <c r="J33" s="22" t="s">
        <v>8</v>
      </c>
      <c r="K33" s="23"/>
      <c r="L33" s="23"/>
      <c r="M33" s="12">
        <f>SUM(M31:M32)</f>
        <v>809025.25899999996</v>
      </c>
      <c r="O33" s="5"/>
    </row>
    <row r="34" spans="1:16" x14ac:dyDescent="0.2">
      <c r="C34" s="5"/>
      <c r="D34" s="5"/>
      <c r="E34" s="10"/>
      <c r="G34" s="5"/>
      <c r="H34" s="11"/>
      <c r="O34" s="5"/>
      <c r="P34" s="5"/>
    </row>
    <row r="35" spans="1:16" x14ac:dyDescent="0.2">
      <c r="A35" s="2" t="s">
        <v>21</v>
      </c>
      <c r="B35" s="2"/>
      <c r="C35" s="6">
        <f>C31-C17</f>
        <v>33204.163200000068</v>
      </c>
      <c r="D35" s="5"/>
      <c r="E35" s="10" t="s">
        <v>4</v>
      </c>
      <c r="G35" s="5"/>
      <c r="H35" s="11">
        <f>SUM(H31:H34)</f>
        <v>838634.66</v>
      </c>
      <c r="O35" s="6"/>
    </row>
    <row r="36" spans="1:16" x14ac:dyDescent="0.2">
      <c r="D36" s="5"/>
      <c r="E36" s="10" t="s">
        <v>5</v>
      </c>
      <c r="G36" s="5"/>
      <c r="H36" s="14" t="s">
        <v>6</v>
      </c>
      <c r="J36" s="19" t="s">
        <v>8</v>
      </c>
      <c r="K36" s="8"/>
      <c r="L36" s="8"/>
      <c r="M36" s="20">
        <f>M33/2</f>
        <v>404512.62949999998</v>
      </c>
      <c r="N36" s="9">
        <f>M33/2</f>
        <v>404512.62949999998</v>
      </c>
    </row>
    <row r="37" spans="1:16" x14ac:dyDescent="0.2">
      <c r="D37" s="5"/>
      <c r="E37" s="15" t="s">
        <v>7</v>
      </c>
      <c r="F37" s="16"/>
      <c r="G37" s="17"/>
      <c r="H37" s="18">
        <f>H35*0.0765</f>
        <v>64155.551489999998</v>
      </c>
      <c r="J37" s="21" t="s">
        <v>9</v>
      </c>
      <c r="M37" s="24" t="s">
        <v>17</v>
      </c>
      <c r="N37" s="14" t="s">
        <v>17</v>
      </c>
    </row>
    <row r="38" spans="1:16" x14ac:dyDescent="0.2">
      <c r="D38" s="5"/>
      <c r="G38" s="5"/>
      <c r="J38" s="21"/>
      <c r="M38" s="11">
        <f>M36*0.2679</f>
        <v>108368.93344305</v>
      </c>
      <c r="N38" s="11">
        <f>N36*0.2679</f>
        <v>108368.93344305</v>
      </c>
    </row>
    <row r="39" spans="1:16" x14ac:dyDescent="0.2">
      <c r="D39" s="5"/>
      <c r="J39" s="25" t="s">
        <v>13</v>
      </c>
      <c r="K39" s="16"/>
      <c r="L39" s="16"/>
      <c r="M39" s="17"/>
      <c r="N39" s="18">
        <f>M38+N38</f>
        <v>216737.8668861</v>
      </c>
    </row>
    <row r="40" spans="1:16" x14ac:dyDescent="0.2">
      <c r="D40" s="5"/>
      <c r="E40" s="2" t="s">
        <v>21</v>
      </c>
      <c r="H40" s="6">
        <f>H37-H23</f>
        <v>2540.1059999999998</v>
      </c>
      <c r="K40" s="5"/>
    </row>
    <row r="41" spans="1:16" x14ac:dyDescent="0.2">
      <c r="D41" s="5"/>
      <c r="O41" s="2"/>
    </row>
    <row r="42" spans="1:16" x14ac:dyDescent="0.2">
      <c r="D42" s="5"/>
      <c r="L42" s="2" t="s">
        <v>21</v>
      </c>
      <c r="N42" s="6">
        <f>N39-N25</f>
        <v>7849.868553659966</v>
      </c>
    </row>
    <row r="44" spans="1:16" x14ac:dyDescent="0.2">
      <c r="A44" s="2" t="s">
        <v>22</v>
      </c>
      <c r="B44" s="2"/>
      <c r="C44" s="2"/>
      <c r="E44" s="2" t="s">
        <v>26</v>
      </c>
      <c r="F44" s="2"/>
      <c r="G44" s="2"/>
      <c r="J44" s="2" t="s">
        <v>27</v>
      </c>
      <c r="K44" s="2"/>
      <c r="L44" s="2"/>
    </row>
    <row r="45" spans="1:16" x14ac:dyDescent="0.2">
      <c r="A45" s="2">
        <v>2022</v>
      </c>
      <c r="B45" s="2"/>
      <c r="C45" s="6">
        <v>31927.08</v>
      </c>
      <c r="E45" s="2">
        <v>2022</v>
      </c>
      <c r="F45" s="2"/>
      <c r="G45" s="6">
        <v>2442.42</v>
      </c>
      <c r="J45" s="2">
        <v>2022</v>
      </c>
      <c r="K45" s="2"/>
      <c r="L45" s="6">
        <v>18310.79</v>
      </c>
    </row>
    <row r="46" spans="1:16" x14ac:dyDescent="0.2">
      <c r="A46" s="2">
        <v>2023</v>
      </c>
      <c r="B46" s="2"/>
      <c r="C46" s="6">
        <v>33204.160000000003</v>
      </c>
      <c r="E46" s="2">
        <v>2023</v>
      </c>
      <c r="F46" s="2"/>
      <c r="G46" s="6">
        <v>2540.11</v>
      </c>
      <c r="J46" s="2">
        <v>2023</v>
      </c>
      <c r="K46" s="2"/>
      <c r="L46" s="6">
        <v>7849.87</v>
      </c>
    </row>
    <row r="47" spans="1:16" x14ac:dyDescent="0.2">
      <c r="A47" s="2"/>
      <c r="B47" s="2"/>
      <c r="C47" s="2"/>
      <c r="E47" s="2"/>
      <c r="F47" s="2"/>
      <c r="G47" s="2"/>
      <c r="J47" s="2"/>
      <c r="K47" s="2"/>
      <c r="L47" s="2"/>
    </row>
    <row r="48" spans="1:16" x14ac:dyDescent="0.2">
      <c r="A48" s="2"/>
      <c r="B48" s="2"/>
      <c r="C48" s="6">
        <f>C45+C46</f>
        <v>65131.240000000005</v>
      </c>
      <c r="E48" s="2"/>
      <c r="F48" s="2"/>
      <c r="G48" s="6">
        <f>G45+G46</f>
        <v>4982.5300000000007</v>
      </c>
      <c r="J48" s="2"/>
      <c r="K48" s="2"/>
      <c r="L48" s="6">
        <f>L45+L46</f>
        <v>26160.66</v>
      </c>
    </row>
    <row r="49" spans="1:9" x14ac:dyDescent="0.2">
      <c r="A49" s="2"/>
      <c r="B49" s="2"/>
      <c r="C49" s="2"/>
    </row>
    <row r="50" spans="1:9" x14ac:dyDescent="0.2">
      <c r="G50" s="26" t="s">
        <v>28</v>
      </c>
      <c r="I50" s="6">
        <f>G48+L48</f>
        <v>31143.190000000002</v>
      </c>
    </row>
  </sheetData>
  <printOptions gridLines="1"/>
  <pageMargins left="0.25" right="0.25" top="0.75" bottom="0.5" header="0.05" footer="0.05"/>
  <pageSetup scale="74" fitToHeight="4" orientation="landscape" r:id="rId1"/>
  <headerFooter alignWithMargins="0">
    <oddHeader>&amp;R&amp;"-,Bold"Response to 1.j.
Witness - Debbra Dedden, CPA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- Benefit Projection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Debbra Dedden</cp:lastModifiedBy>
  <cp:lastPrinted>2023-01-20T20:16:37Z</cp:lastPrinted>
  <dcterms:created xsi:type="dcterms:W3CDTF">2022-09-08T15:27:56Z</dcterms:created>
  <dcterms:modified xsi:type="dcterms:W3CDTF">2023-01-20T20:18:18Z</dcterms:modified>
</cp:coreProperties>
</file>