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D7A92E72-14BE-4F7F-8ECC-E7199DD24E91}" xr6:coauthVersionLast="47" xr6:coauthVersionMax="47" xr10:uidLastSave="{00000000-0000-0000-0000-000000000000}"/>
  <bookViews>
    <workbookView xWindow="23880" yWindow="-120" windowWidth="24240" windowHeight="13140" xr2:uid="{760EDD65-E5CC-42C9-8EB8-A73BF9BAD463}"/>
  </bookViews>
  <sheets>
    <sheet name="Chemical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9" i="1" l="1"/>
  <c r="U38" i="1"/>
  <c r="S38" i="1"/>
  <c r="Q38" i="1"/>
  <c r="O38" i="1"/>
  <c r="N38" i="1"/>
  <c r="L38" i="1"/>
  <c r="J38" i="1"/>
  <c r="I38" i="1"/>
  <c r="H38" i="1"/>
  <c r="F38" i="1"/>
  <c r="D38" i="1"/>
  <c r="B38" i="1"/>
  <c r="U34" i="1"/>
  <c r="U33" i="1"/>
  <c r="S33" i="1"/>
  <c r="Q33" i="1"/>
  <c r="O33" i="1"/>
  <c r="N33" i="1"/>
  <c r="L33" i="1"/>
  <c r="J33" i="1"/>
  <c r="I33" i="1"/>
  <c r="H33" i="1"/>
  <c r="F33" i="1"/>
  <c r="D33" i="1"/>
  <c r="B33" i="1"/>
  <c r="J25" i="1"/>
  <c r="B25" i="1"/>
  <c r="B28" i="1" s="1"/>
  <c r="U25" i="1"/>
  <c r="U28" i="1" s="1"/>
  <c r="I25" i="1"/>
  <c r="I28" i="1" s="1"/>
  <c r="H25" i="1"/>
  <c r="S28" i="1"/>
  <c r="Q28" i="1"/>
  <c r="N28" i="1"/>
  <c r="L28" i="1"/>
  <c r="F28" i="1"/>
  <c r="D28" i="1"/>
  <c r="O28" i="1"/>
  <c r="J28" i="1"/>
  <c r="H28" i="1"/>
  <c r="U16" i="1"/>
  <c r="Q16" i="1"/>
  <c r="N16" i="1"/>
  <c r="L16" i="1"/>
  <c r="F16" i="1"/>
  <c r="J14" i="1"/>
  <c r="I14" i="1"/>
  <c r="H14" i="1"/>
  <c r="D14" i="1"/>
  <c r="B14" i="1"/>
  <c r="S13" i="1"/>
  <c r="S16" i="1" s="1"/>
  <c r="J13" i="1"/>
  <c r="I13" i="1"/>
  <c r="H13" i="1"/>
  <c r="D13" i="1"/>
  <c r="B13" i="1"/>
  <c r="B12" i="1"/>
  <c r="B11" i="1"/>
  <c r="J10" i="1"/>
  <c r="J16" i="1" s="1"/>
  <c r="I10" i="1"/>
  <c r="H10" i="1"/>
  <c r="H16" i="1" s="1"/>
  <c r="B10" i="1"/>
  <c r="O9" i="1"/>
  <c r="O16" i="1" s="1"/>
  <c r="J9" i="1"/>
  <c r="I9" i="1"/>
  <c r="H9" i="1"/>
  <c r="B9" i="1"/>
  <c r="U29" i="1" l="1"/>
  <c r="I16" i="1"/>
  <c r="D16" i="1"/>
  <c r="B16" i="1"/>
  <c r="U17" i="1" l="1"/>
</calcChain>
</file>

<file path=xl/sharedStrings.xml><?xml version="1.0" encoding="utf-8"?>
<sst xmlns="http://schemas.openxmlformats.org/spreadsheetml/2006/main" count="57" uniqueCount="44">
  <si>
    <t>Bullock Pen Water District</t>
  </si>
  <si>
    <t>Chemical Costs</t>
  </si>
  <si>
    <t xml:space="preserve">Aluminum </t>
  </si>
  <si>
    <t>Hypochlorite</t>
  </si>
  <si>
    <t>Chloride</t>
  </si>
  <si>
    <t>Watercarb 800</t>
  </si>
  <si>
    <t>Chemsan 660</t>
  </si>
  <si>
    <t>Chlorine</t>
  </si>
  <si>
    <t>15 Gallon</t>
  </si>
  <si>
    <t>Hydroxide</t>
  </si>
  <si>
    <t>Ferric</t>
  </si>
  <si>
    <t>Sodium</t>
  </si>
  <si>
    <t xml:space="preserve">Cylinder </t>
  </si>
  <si>
    <t xml:space="preserve">Activated </t>
  </si>
  <si>
    <t>Hydrogen</t>
  </si>
  <si>
    <t>Drum</t>
  </si>
  <si>
    <t>Hydrofluorosilicic</t>
  </si>
  <si>
    <t>Praestol</t>
  </si>
  <si>
    <t>Sulfate</t>
  </si>
  <si>
    <t>Permanganate</t>
  </si>
  <si>
    <t>Deposit</t>
  </si>
  <si>
    <t>Refund</t>
  </si>
  <si>
    <t>Carbon</t>
  </si>
  <si>
    <t>Peroxide</t>
  </si>
  <si>
    <t>Acid</t>
  </si>
  <si>
    <t>Polymer</t>
  </si>
  <si>
    <t>January</t>
  </si>
  <si>
    <t>February</t>
  </si>
  <si>
    <t>March</t>
  </si>
  <si>
    <t>April</t>
  </si>
  <si>
    <t>May</t>
  </si>
  <si>
    <t>June</t>
  </si>
  <si>
    <t>EXHIBIT C</t>
  </si>
  <si>
    <t xml:space="preserve">Total 6 MOS </t>
  </si>
  <si>
    <t>Jan - June 2021 Total</t>
  </si>
  <si>
    <t>Actual 2021</t>
  </si>
  <si>
    <t>Actual 2022</t>
  </si>
  <si>
    <t>Jan - June 2022 Total</t>
  </si>
  <si>
    <t>Fuel</t>
  </si>
  <si>
    <t>Surcharge</t>
  </si>
  <si>
    <t>Increase 6 MOS</t>
  </si>
  <si>
    <t>Projected</t>
  </si>
  <si>
    <t>Annual Increase</t>
  </si>
  <si>
    <t>NOTE:  All figures were pulled from the general ledger accounts for the respective month /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</si>
</sst>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0AE1-BE26-4C43-9A65-DDDF4250F83D}">
  <sheetPr>
    <pageSetUpPr fitToPage="1"/>
  </sheetPr>
  <dimension ref="A1:V58"/>
  <sheetViews>
    <sheetView tabSelected="1" workbookViewId="0">
      <selection activeCell="E44" sqref="E44"/>
    </sheetView>
  </sheetViews>
  <sheetFormatPr defaultRowHeight="12.75" x14ac:dyDescent="0.2"/>
  <cols>
    <col min="1" max="1" width="15.85546875" customWidth="1"/>
    <col min="2" max="2" width="10.85546875" bestFit="1" customWidth="1"/>
    <col min="3" max="3" width="3.7109375" customWidth="1"/>
    <col min="5" max="5" width="3.7109375" customWidth="1"/>
    <col min="6" max="6" width="9.140625" bestFit="1" customWidth="1"/>
    <col min="7" max="7" width="3.7109375" customWidth="1"/>
    <col min="11" max="11" width="3.7109375" customWidth="1"/>
    <col min="13" max="13" width="3.7109375" customWidth="1"/>
    <col min="16" max="16" width="3.7109375" customWidth="1"/>
    <col min="18" max="18" width="3.7109375" customWidth="1"/>
    <col min="19" max="19" width="9.140625" bestFit="1" customWidth="1"/>
    <col min="20" max="20" width="3.7109375" customWidth="1"/>
    <col min="21" max="21" width="10" customWidth="1"/>
  </cols>
  <sheetData>
    <row r="1" spans="1:22" ht="15" x14ac:dyDescent="0.25">
      <c r="A1" s="1" t="s">
        <v>0</v>
      </c>
      <c r="T1" s="1" t="s">
        <v>32</v>
      </c>
    </row>
    <row r="2" spans="1:22" ht="15" x14ac:dyDescent="0.25">
      <c r="A2" s="1" t="s">
        <v>1</v>
      </c>
      <c r="S2" s="5"/>
    </row>
    <row r="4" spans="1:22" x14ac:dyDescent="0.2">
      <c r="B4" s="2" t="s">
        <v>2</v>
      </c>
      <c r="D4" s="2" t="s">
        <v>3</v>
      </c>
    </row>
    <row r="5" spans="1:22" x14ac:dyDescent="0.2">
      <c r="B5" s="2" t="s">
        <v>4</v>
      </c>
      <c r="D5" s="2" t="s">
        <v>5</v>
      </c>
      <c r="F5" t="s">
        <v>6</v>
      </c>
      <c r="I5" s="2" t="s">
        <v>7</v>
      </c>
      <c r="J5" s="2" t="s">
        <v>7</v>
      </c>
      <c r="O5" s="2" t="s">
        <v>8</v>
      </c>
      <c r="S5" s="2"/>
      <c r="U5" s="2"/>
    </row>
    <row r="6" spans="1:22" x14ac:dyDescent="0.2">
      <c r="B6" s="2" t="s">
        <v>9</v>
      </c>
      <c r="D6" s="2" t="s">
        <v>10</v>
      </c>
      <c r="F6" s="2" t="s">
        <v>11</v>
      </c>
      <c r="H6" s="2" t="s">
        <v>7</v>
      </c>
      <c r="I6" s="2" t="s">
        <v>12</v>
      </c>
      <c r="J6" s="2" t="s">
        <v>12</v>
      </c>
      <c r="L6" s="2" t="s">
        <v>13</v>
      </c>
      <c r="N6" s="2" t="s">
        <v>14</v>
      </c>
      <c r="O6" s="2" t="s">
        <v>15</v>
      </c>
      <c r="Q6" s="2" t="s">
        <v>16</v>
      </c>
      <c r="S6" s="2" t="s">
        <v>17</v>
      </c>
      <c r="U6" s="2" t="s">
        <v>38</v>
      </c>
    </row>
    <row r="7" spans="1:22" x14ac:dyDescent="0.2">
      <c r="B7" s="2" t="s">
        <v>18</v>
      </c>
      <c r="D7" s="2" t="s">
        <v>4</v>
      </c>
      <c r="F7" s="2" t="s">
        <v>19</v>
      </c>
      <c r="H7" s="2" t="s">
        <v>7</v>
      </c>
      <c r="I7" s="2" t="s">
        <v>20</v>
      </c>
      <c r="J7" s="2" t="s">
        <v>21</v>
      </c>
      <c r="L7" s="2" t="s">
        <v>22</v>
      </c>
      <c r="N7" s="2" t="s">
        <v>23</v>
      </c>
      <c r="O7" s="2" t="s">
        <v>20</v>
      </c>
      <c r="Q7" s="2" t="s">
        <v>24</v>
      </c>
      <c r="S7" s="2" t="s">
        <v>25</v>
      </c>
      <c r="U7" s="2" t="s">
        <v>39</v>
      </c>
    </row>
    <row r="8" spans="1:22" x14ac:dyDescent="0.2">
      <c r="A8" s="5" t="s">
        <v>35</v>
      </c>
      <c r="B8" s="2"/>
    </row>
    <row r="9" spans="1:22" x14ac:dyDescent="0.2">
      <c r="A9" s="3" t="s">
        <v>26</v>
      </c>
      <c r="B9" s="4">
        <f>3312.96+2118.88</f>
        <v>5431.84</v>
      </c>
      <c r="C9" s="4"/>
      <c r="D9" s="4"/>
      <c r="E9" s="4"/>
      <c r="F9" s="4"/>
      <c r="G9" s="4"/>
      <c r="H9" s="4">
        <f>310+387.5</f>
        <v>697.5</v>
      </c>
      <c r="I9" s="7">
        <f>400+500</f>
        <v>900</v>
      </c>
      <c r="J9" s="4">
        <f>-600-200</f>
        <v>-800</v>
      </c>
      <c r="K9" s="4"/>
      <c r="L9" s="4"/>
      <c r="M9" s="4"/>
      <c r="N9" s="4">
        <v>116.1</v>
      </c>
      <c r="O9" s="4">
        <f>-100+50-25</f>
        <v>-75</v>
      </c>
      <c r="P9" s="4"/>
      <c r="Q9" s="4"/>
      <c r="R9" s="4"/>
      <c r="S9" s="4"/>
      <c r="T9" s="4"/>
      <c r="U9" s="4"/>
      <c r="V9" s="4"/>
    </row>
    <row r="10" spans="1:22" x14ac:dyDescent="0.2">
      <c r="A10" s="3" t="s">
        <v>27</v>
      </c>
      <c r="B10" s="4">
        <f>2183.82+2340.56-733.95-682.5-245</f>
        <v>2862.9300000000003</v>
      </c>
      <c r="C10" s="4"/>
      <c r="D10" s="4"/>
      <c r="E10" s="4"/>
      <c r="F10" s="4"/>
      <c r="G10" s="4"/>
      <c r="H10" s="4">
        <f>232.5</f>
        <v>232.5</v>
      </c>
      <c r="I10" s="4">
        <f>300</f>
        <v>300</v>
      </c>
      <c r="J10" s="4">
        <f>-400-50</f>
        <v>-450</v>
      </c>
      <c r="K10" s="4"/>
      <c r="L10" s="4"/>
      <c r="M10" s="4"/>
      <c r="N10" s="4">
        <v>116.1</v>
      </c>
      <c r="O10" s="4">
        <v>50</v>
      </c>
      <c r="P10" s="4"/>
      <c r="Q10" s="4"/>
      <c r="R10" s="4"/>
      <c r="S10" s="4"/>
      <c r="T10" s="4"/>
      <c r="U10" s="4"/>
      <c r="V10" s="4"/>
    </row>
    <row r="11" spans="1:22" x14ac:dyDescent="0.2">
      <c r="A11" s="3" t="s">
        <v>28</v>
      </c>
      <c r="B11" s="4">
        <f>3334.72-12.47</f>
        <v>3322.25</v>
      </c>
      <c r="C11" s="4"/>
      <c r="D11" s="4"/>
      <c r="E11" s="4"/>
      <c r="F11" s="4"/>
      <c r="G11" s="4"/>
      <c r="H11" s="4">
        <v>387.5</v>
      </c>
      <c r="I11" s="4">
        <v>500</v>
      </c>
      <c r="J11" s="4">
        <v>-400</v>
      </c>
      <c r="K11" s="4"/>
      <c r="L11" s="4"/>
      <c r="M11" s="4"/>
      <c r="N11" s="4"/>
      <c r="O11" s="4"/>
      <c r="P11" s="4"/>
      <c r="Q11" s="4">
        <v>724.24</v>
      </c>
      <c r="R11" s="4"/>
      <c r="S11" s="4"/>
      <c r="T11" s="4"/>
      <c r="U11" s="4"/>
      <c r="V11" s="4"/>
    </row>
    <row r="12" spans="1:22" x14ac:dyDescent="0.2">
      <c r="A12" s="3" t="s">
        <v>29</v>
      </c>
      <c r="B12" s="4">
        <f>1064.2+12.47</f>
        <v>1076.67</v>
      </c>
      <c r="C12" s="4"/>
      <c r="D12" s="4">
        <v>689</v>
      </c>
      <c r="E12" s="4"/>
      <c r="F12" s="4"/>
      <c r="G12" s="4"/>
      <c r="H12" s="4">
        <v>155</v>
      </c>
      <c r="I12" s="4">
        <v>200</v>
      </c>
      <c r="J12" s="4">
        <v>-200</v>
      </c>
      <c r="K12" s="4"/>
      <c r="L12" s="4"/>
      <c r="M12" s="4"/>
      <c r="N12" s="4">
        <v>116.1</v>
      </c>
      <c r="O12" s="4">
        <v>50</v>
      </c>
      <c r="P12" s="4"/>
      <c r="Q12" s="4"/>
      <c r="R12" s="4"/>
      <c r="S12" s="4"/>
      <c r="T12" s="4"/>
      <c r="U12" s="4"/>
      <c r="V12" s="4"/>
    </row>
    <row r="13" spans="1:22" x14ac:dyDescent="0.2">
      <c r="A13" s="3" t="s">
        <v>30</v>
      </c>
      <c r="B13" s="4">
        <f>3290.18</f>
        <v>3290.18</v>
      </c>
      <c r="C13" s="4"/>
      <c r="D13" s="4">
        <f>1378</f>
        <v>1378</v>
      </c>
      <c r="E13" s="4"/>
      <c r="F13" s="4"/>
      <c r="G13" s="4"/>
      <c r="H13" s="4">
        <f>232.5</f>
        <v>232.5</v>
      </c>
      <c r="I13" s="4">
        <f>300</f>
        <v>300</v>
      </c>
      <c r="J13" s="4">
        <f>-400</f>
        <v>-400</v>
      </c>
      <c r="K13" s="4"/>
      <c r="L13" s="4"/>
      <c r="M13" s="4"/>
      <c r="N13" s="4"/>
      <c r="O13" s="4"/>
      <c r="P13" s="4"/>
      <c r="Q13" s="4"/>
      <c r="R13" s="4"/>
      <c r="S13" s="4">
        <f>1275.45+1275.45</f>
        <v>2550.9</v>
      </c>
      <c r="T13" s="4"/>
      <c r="U13" s="4"/>
      <c r="V13" s="4"/>
    </row>
    <row r="14" spans="1:22" x14ac:dyDescent="0.2">
      <c r="A14" s="3" t="s">
        <v>31</v>
      </c>
      <c r="B14" s="4">
        <f>2020.28+983.96</f>
        <v>3004.24</v>
      </c>
      <c r="C14" s="4"/>
      <c r="D14" s="4">
        <f>689</f>
        <v>689</v>
      </c>
      <c r="E14" s="4"/>
      <c r="F14" s="4"/>
      <c r="G14" s="4"/>
      <c r="H14" s="4">
        <f>501.48</f>
        <v>501.48</v>
      </c>
      <c r="I14" s="4">
        <f>600</f>
        <v>600</v>
      </c>
      <c r="J14" s="4">
        <f>-500</f>
        <v>-500</v>
      </c>
      <c r="K14" s="4"/>
      <c r="L14" s="4"/>
      <c r="M14" s="4"/>
      <c r="N14" s="4">
        <v>58.05</v>
      </c>
      <c r="O14" s="4">
        <v>25</v>
      </c>
      <c r="P14" s="4"/>
      <c r="Q14" s="4">
        <v>586.08000000000004</v>
      </c>
      <c r="R14" s="4"/>
      <c r="S14" s="4"/>
      <c r="T14" s="4"/>
      <c r="U14" s="4"/>
      <c r="V14" s="4"/>
    </row>
    <row r="15" spans="1:22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5" t="s">
        <v>33</v>
      </c>
      <c r="B16" s="8">
        <f>SUM(B9:B14)</f>
        <v>18988.11</v>
      </c>
      <c r="C16" s="4"/>
      <c r="D16" s="8">
        <f>SUM(D9:D14)</f>
        <v>2756</v>
      </c>
      <c r="E16" s="4"/>
      <c r="F16" s="8">
        <f>SUM(F9:F14)</f>
        <v>0</v>
      </c>
      <c r="G16" s="4"/>
      <c r="H16" s="8">
        <f>SUM(H9:H14)</f>
        <v>2206.48</v>
      </c>
      <c r="I16" s="8">
        <f>SUM(I9:I14)</f>
        <v>2800</v>
      </c>
      <c r="J16" s="8">
        <f>SUM(J9:J14)</f>
        <v>-2750</v>
      </c>
      <c r="K16" s="4"/>
      <c r="L16" s="8">
        <f>SUM(L9:L14)</f>
        <v>0</v>
      </c>
      <c r="M16" s="4"/>
      <c r="N16" s="8">
        <f>SUM(N9:N14)</f>
        <v>406.34999999999997</v>
      </c>
      <c r="O16" s="8">
        <f>SUM(O9:O14)</f>
        <v>50</v>
      </c>
      <c r="P16" s="4"/>
      <c r="Q16" s="8">
        <f>SUM(Q9:Q14)</f>
        <v>1310.3200000000002</v>
      </c>
      <c r="R16" s="4"/>
      <c r="S16" s="8">
        <f>SUM(S9:S14)</f>
        <v>2550.9</v>
      </c>
      <c r="T16" s="4"/>
      <c r="U16" s="8">
        <f>SUM(U9:U14)</f>
        <v>0</v>
      </c>
      <c r="V16" s="4"/>
    </row>
    <row r="17" spans="1:22" ht="13.5" thickBo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 t="s">
        <v>34</v>
      </c>
      <c r="R17" s="4"/>
      <c r="S17" s="6"/>
      <c r="T17" s="4"/>
      <c r="U17" s="9">
        <f>SUM(B16:U16)</f>
        <v>28318.16</v>
      </c>
      <c r="V17" s="4"/>
    </row>
    <row r="18" spans="1:22" ht="13.5" thickTop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"/>
      <c r="T18" s="4"/>
      <c r="U18" s="6"/>
      <c r="V18" s="4"/>
    </row>
    <row r="19" spans="1:22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4"/>
      <c r="U19" s="6"/>
      <c r="V19" s="4"/>
    </row>
    <row r="20" spans="1:22" x14ac:dyDescent="0.2">
      <c r="A20" s="5" t="s">
        <v>36</v>
      </c>
      <c r="B20" s="2"/>
    </row>
    <row r="21" spans="1:22" x14ac:dyDescent="0.2">
      <c r="A21" s="3" t="s">
        <v>26</v>
      </c>
      <c r="B21" s="4">
        <v>4659.09</v>
      </c>
      <c r="C21" s="4"/>
      <c r="D21" s="4"/>
      <c r="E21" s="4"/>
      <c r="F21" s="4"/>
      <c r="G21" s="4"/>
      <c r="H21" s="4">
        <v>504</v>
      </c>
      <c r="I21" s="7">
        <v>300</v>
      </c>
      <c r="J21" s="4">
        <v>-300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3" t="s">
        <v>27</v>
      </c>
      <c r="B22" s="4">
        <v>5173.34</v>
      </c>
      <c r="C22" s="4"/>
      <c r="D22" s="4"/>
      <c r="E22" s="4"/>
      <c r="F22" s="4"/>
      <c r="G22" s="4"/>
      <c r="H22" s="4">
        <v>1025</v>
      </c>
      <c r="I22" s="4">
        <v>500</v>
      </c>
      <c r="J22" s="4">
        <v>-500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3" t="s">
        <v>28</v>
      </c>
      <c r="B23" s="4">
        <v>5444.93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3" t="s">
        <v>29</v>
      </c>
      <c r="B24" s="4">
        <v>5351.64</v>
      </c>
      <c r="C24" s="4"/>
      <c r="D24" s="4"/>
      <c r="E24" s="4"/>
      <c r="F24" s="4"/>
      <c r="G24" s="4"/>
      <c r="H24" s="4">
        <v>1435</v>
      </c>
      <c r="I24" s="4">
        <v>700</v>
      </c>
      <c r="J24" s="4">
        <v>-700</v>
      </c>
      <c r="K24" s="4"/>
      <c r="L24" s="4"/>
      <c r="M24" s="4"/>
      <c r="N24" s="4"/>
      <c r="O24" s="4"/>
      <c r="P24" s="4"/>
      <c r="Q24" s="4">
        <v>970.55</v>
      </c>
      <c r="R24" s="4"/>
      <c r="S24" s="4"/>
      <c r="T24" s="4"/>
      <c r="U24" s="4"/>
      <c r="V24" s="4"/>
    </row>
    <row r="25" spans="1:22" x14ac:dyDescent="0.2">
      <c r="A25" s="3" t="s">
        <v>30</v>
      </c>
      <c r="B25" s="4">
        <f>1812.77+2106.04+3939.62</f>
        <v>7858.43</v>
      </c>
      <c r="C25" s="4"/>
      <c r="D25" s="4"/>
      <c r="E25" s="4"/>
      <c r="F25" s="4"/>
      <c r="G25" s="4"/>
      <c r="H25" s="4">
        <f>615+820</f>
        <v>1435</v>
      </c>
      <c r="I25" s="4">
        <f>300+400</f>
        <v>700</v>
      </c>
      <c r="J25" s="4">
        <f>-400-200</f>
        <v>-600</v>
      </c>
      <c r="K25" s="4"/>
      <c r="L25" s="4"/>
      <c r="M25" s="4"/>
      <c r="N25" s="4"/>
      <c r="O25" s="4">
        <v>-300</v>
      </c>
      <c r="P25" s="4"/>
      <c r="Q25" s="4">
        <v>2595.83</v>
      </c>
      <c r="R25" s="4"/>
      <c r="S25" s="4">
        <v>741.5</v>
      </c>
      <c r="T25" s="4"/>
      <c r="U25" s="4">
        <f>90+90</f>
        <v>180</v>
      </c>
      <c r="V25" s="4"/>
    </row>
    <row r="26" spans="1:22" x14ac:dyDescent="0.2">
      <c r="A26" s="3" t="s">
        <v>31</v>
      </c>
      <c r="B26" s="4">
        <v>3895.2</v>
      </c>
      <c r="C26" s="4"/>
      <c r="D26" s="4">
        <v>865.28</v>
      </c>
      <c r="E26" s="4"/>
      <c r="F26" s="4"/>
      <c r="G26" s="4"/>
      <c r="H26" s="4">
        <v>820</v>
      </c>
      <c r="I26" s="4">
        <v>400</v>
      </c>
      <c r="J26" s="4">
        <v>-400</v>
      </c>
      <c r="K26" s="4"/>
      <c r="L26" s="4">
        <v>168.12</v>
      </c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A28" s="5" t="s">
        <v>33</v>
      </c>
      <c r="B28" s="8">
        <f>SUM(B21:B26)</f>
        <v>32382.63</v>
      </c>
      <c r="C28" s="4"/>
      <c r="D28" s="8">
        <f>SUM(D21:D26)</f>
        <v>865.28</v>
      </c>
      <c r="E28" s="4"/>
      <c r="F28" s="8">
        <f>SUM(F21:F26)</f>
        <v>0</v>
      </c>
      <c r="G28" s="4"/>
      <c r="H28" s="8">
        <f>SUM(H21:H26)</f>
        <v>5219</v>
      </c>
      <c r="I28" s="8">
        <f>SUM(I21:I26)</f>
        <v>2600</v>
      </c>
      <c r="J28" s="8">
        <f>SUM(J21:J26)</f>
        <v>-2500</v>
      </c>
      <c r="K28" s="4"/>
      <c r="L28" s="8">
        <f>SUM(L21:L26)</f>
        <v>168.12</v>
      </c>
      <c r="M28" s="4"/>
      <c r="N28" s="8">
        <f>SUM(N21:N26)</f>
        <v>0</v>
      </c>
      <c r="O28" s="8">
        <f>SUM(O21:O26)</f>
        <v>-300</v>
      </c>
      <c r="P28" s="4"/>
      <c r="Q28" s="8">
        <f>SUM(Q21:Q26)</f>
        <v>3566.38</v>
      </c>
      <c r="R28" s="4"/>
      <c r="S28" s="8">
        <f>SUM(S21:S26)</f>
        <v>741.5</v>
      </c>
      <c r="T28" s="4"/>
      <c r="U28" s="8">
        <f>SUM(U21:U26)</f>
        <v>180</v>
      </c>
      <c r="V28" s="4"/>
    </row>
    <row r="29" spans="1:22" ht="13.5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 t="s">
        <v>37</v>
      </c>
      <c r="R29" s="4"/>
      <c r="S29" s="6"/>
      <c r="T29" s="4"/>
      <c r="U29" s="9">
        <f>SUM(B28:U28)</f>
        <v>42922.91</v>
      </c>
      <c r="V29" s="4"/>
    </row>
    <row r="30" spans="1:22" ht="13.5" thickTop="1" x14ac:dyDescent="0.2"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3"/>
      <c r="S30" s="11"/>
      <c r="T30" s="11"/>
      <c r="U30" s="12"/>
    </row>
    <row r="31" spans="1:22" x14ac:dyDescent="0.2"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3"/>
      <c r="S31" s="11"/>
      <c r="T31" s="11"/>
      <c r="U31" s="12"/>
    </row>
    <row r="32" spans="1:22" x14ac:dyDescent="0.2"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3"/>
      <c r="S32" s="11"/>
      <c r="T32" s="11"/>
    </row>
    <row r="33" spans="1:21" x14ac:dyDescent="0.2">
      <c r="A33" s="5" t="s">
        <v>40</v>
      </c>
      <c r="B33" s="6">
        <f>B28-B16</f>
        <v>13394.52</v>
      </c>
      <c r="C33" s="4"/>
      <c r="D33" s="6">
        <f>D28-D16</f>
        <v>-1890.72</v>
      </c>
      <c r="E33" s="6"/>
      <c r="F33" s="6">
        <f>F28-F16</f>
        <v>0</v>
      </c>
      <c r="G33" s="6"/>
      <c r="H33" s="6">
        <f>H28-H16</f>
        <v>3012.52</v>
      </c>
      <c r="I33" s="6">
        <f>I28-I16</f>
        <v>-200</v>
      </c>
      <c r="J33" s="6">
        <f>J28-J16</f>
        <v>250</v>
      </c>
      <c r="K33" s="6"/>
      <c r="L33" s="6">
        <f>L28-L16</f>
        <v>168.12</v>
      </c>
      <c r="M33" s="5"/>
      <c r="N33" s="6">
        <f t="shared" ref="N33:O33" si="0">N28-N16</f>
        <v>-406.34999999999997</v>
      </c>
      <c r="O33" s="6">
        <f t="shared" si="0"/>
        <v>-350</v>
      </c>
      <c r="P33" s="5"/>
      <c r="Q33" s="6">
        <f>Q28-Q16</f>
        <v>2256.06</v>
      </c>
      <c r="R33" s="5"/>
      <c r="S33" s="6">
        <f>S28-S16</f>
        <v>-1809.4</v>
      </c>
      <c r="T33" s="5"/>
      <c r="U33" s="6">
        <f>U28-U16</f>
        <v>180</v>
      </c>
    </row>
    <row r="34" spans="1:21" ht="13.5" thickBo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U34" s="9">
        <f>SUM(B33:U33)</f>
        <v>14604.750000000002</v>
      </c>
    </row>
    <row r="35" spans="1:21" ht="13.5" thickTop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2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21" x14ac:dyDescent="0.2">
      <c r="A37" s="5" t="s">
        <v>41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21" x14ac:dyDescent="0.2">
      <c r="A38" s="5" t="s">
        <v>42</v>
      </c>
      <c r="B38" s="6">
        <f>B33*2</f>
        <v>26789.040000000001</v>
      </c>
      <c r="C38" s="6"/>
      <c r="D38" s="6">
        <f t="shared" ref="D38:U38" si="1">D33*2</f>
        <v>-3781.44</v>
      </c>
      <c r="E38" s="6"/>
      <c r="F38" s="6">
        <f t="shared" si="1"/>
        <v>0</v>
      </c>
      <c r="G38" s="6"/>
      <c r="H38" s="6">
        <f t="shared" si="1"/>
        <v>6025.04</v>
      </c>
      <c r="I38" s="6">
        <f t="shared" si="1"/>
        <v>-400</v>
      </c>
      <c r="J38" s="6">
        <f t="shared" si="1"/>
        <v>500</v>
      </c>
      <c r="K38" s="6"/>
      <c r="L38" s="6">
        <f t="shared" si="1"/>
        <v>336.24</v>
      </c>
      <c r="M38" s="6"/>
      <c r="N38" s="6">
        <f t="shared" si="1"/>
        <v>-812.69999999999993</v>
      </c>
      <c r="O38" s="6">
        <f t="shared" si="1"/>
        <v>-700</v>
      </c>
      <c r="P38" s="6"/>
      <c r="Q38" s="6">
        <f t="shared" si="1"/>
        <v>4512.12</v>
      </c>
      <c r="R38" s="6"/>
      <c r="S38" s="6">
        <f t="shared" si="1"/>
        <v>-3618.8</v>
      </c>
      <c r="T38" s="6"/>
      <c r="U38" s="6">
        <f t="shared" si="1"/>
        <v>360</v>
      </c>
    </row>
    <row r="39" spans="1:21" ht="13.5" thickBo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U39" s="9">
        <f>SUM(B38:U38)</f>
        <v>29209.500000000004</v>
      </c>
    </row>
    <row r="40" spans="1:21" ht="13.5" thickTop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2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2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2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2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21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21" x14ac:dyDescent="0.2">
      <c r="A47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2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</sheetData>
  <printOptions gridLines="1"/>
  <pageMargins left="0.7" right="0.7" top="0.75" bottom="0.75" header="0.3" footer="0.3"/>
  <pageSetup scale="79" fitToHeight="0" orientation="landscape" r:id="rId1"/>
  <headerFooter>
    <oddHeader>&amp;R&amp;"Arial,Bold"Response to 1.j.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Chemical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2023-01-20T19:56:00Z</cp:lastPrinted>
  <dcterms:created xsi:type="dcterms:W3CDTF">2022-09-08T13:33:32Z</dcterms:created>
  <dcterms:modified xsi:type="dcterms:W3CDTF">2023-01-20T19:56:09Z</dcterms:modified>
</cp:coreProperties>
</file>