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E4AE145F-DC78-4DD6-943A-50B6967BDD3A}" xr6:coauthVersionLast="47" xr6:coauthVersionMax="47" xr10:uidLastSave="{00000000-0000-0000-0000-000000000000}"/>
  <bookViews>
    <workbookView xWindow="23880" yWindow="-120" windowWidth="24240" windowHeight="13140" xr2:uid="{40A1BD63-FEC1-4B70-BC73-2D73B0358BBC}"/>
  </bookViews>
  <sheets>
    <sheet name="Water Purchased (BCWD est inc)" sheetId="2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'Water Purchased (BCWD est inc)'!$1:$4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5" i="2" l="1"/>
  <c r="N45" i="2"/>
  <c r="C45" i="2"/>
  <c r="X39" i="2"/>
  <c r="H39" i="2"/>
  <c r="H45" i="2" s="1"/>
  <c r="G39" i="2"/>
  <c r="G45" i="2" s="1"/>
  <c r="C39" i="2"/>
  <c r="B39" i="2"/>
  <c r="B45" i="2" s="1"/>
  <c r="AB36" i="2"/>
  <c r="Y36" i="2"/>
  <c r="T36" i="2"/>
  <c r="S36" i="2"/>
  <c r="M36" i="2"/>
  <c r="N36" i="2" s="1"/>
  <c r="I36" i="2"/>
  <c r="D36" i="2"/>
  <c r="AB35" i="2"/>
  <c r="Y35" i="2"/>
  <c r="S35" i="2"/>
  <c r="T35" i="2" s="1"/>
  <c r="N35" i="2"/>
  <c r="M35" i="2"/>
  <c r="I35" i="2"/>
  <c r="D35" i="2"/>
  <c r="AB34" i="2"/>
  <c r="Y34" i="2"/>
  <c r="T34" i="2"/>
  <c r="S34" i="2"/>
  <c r="N34" i="2"/>
  <c r="M34" i="2"/>
  <c r="I34" i="2"/>
  <c r="D34" i="2"/>
  <c r="AB33" i="2"/>
  <c r="Y33" i="2"/>
  <c r="T33" i="2"/>
  <c r="S33" i="2"/>
  <c r="M33" i="2"/>
  <c r="N33" i="2" s="1"/>
  <c r="I33" i="2"/>
  <c r="D33" i="2"/>
  <c r="AB32" i="2"/>
  <c r="Y32" i="2"/>
  <c r="S32" i="2"/>
  <c r="T32" i="2" s="1"/>
  <c r="N32" i="2"/>
  <c r="I32" i="2"/>
  <c r="D32" i="2"/>
  <c r="AB31" i="2"/>
  <c r="AB45" i="2" s="1"/>
  <c r="Y31" i="2"/>
  <c r="T31" i="2"/>
  <c r="S31" i="2"/>
  <c r="M31" i="2"/>
  <c r="N31" i="2" s="1"/>
  <c r="I31" i="2"/>
  <c r="D31" i="2"/>
  <c r="AB30" i="2"/>
  <c r="Y30" i="2"/>
  <c r="S30" i="2"/>
  <c r="T30" i="2" s="1"/>
  <c r="M30" i="2"/>
  <c r="N30" i="2" s="1"/>
  <c r="I30" i="2"/>
  <c r="D30" i="2"/>
  <c r="AB29" i="2"/>
  <c r="Y29" i="2"/>
  <c r="S29" i="2"/>
  <c r="T29" i="2" s="1"/>
  <c r="N29" i="2"/>
  <c r="M29" i="2"/>
  <c r="I29" i="2"/>
  <c r="D29" i="2"/>
  <c r="AB28" i="2"/>
  <c r="Y28" i="2"/>
  <c r="T28" i="2"/>
  <c r="S28" i="2"/>
  <c r="M28" i="2"/>
  <c r="N28" i="2" s="1"/>
  <c r="I28" i="2"/>
  <c r="D28" i="2"/>
  <c r="AB27" i="2"/>
  <c r="Y27" i="2"/>
  <c r="S27" i="2"/>
  <c r="S39" i="2" s="1"/>
  <c r="M27" i="2"/>
  <c r="N27" i="2" s="1"/>
  <c r="I27" i="2"/>
  <c r="D27" i="2"/>
  <c r="AB26" i="2"/>
  <c r="Y26" i="2"/>
  <c r="S26" i="2"/>
  <c r="T26" i="2" s="1"/>
  <c r="N26" i="2"/>
  <c r="M26" i="2"/>
  <c r="I26" i="2"/>
  <c r="D26" i="2"/>
  <c r="AB25" i="2"/>
  <c r="AB39" i="2" s="1"/>
  <c r="Y25" i="2"/>
  <c r="T25" i="2"/>
  <c r="S25" i="2"/>
  <c r="M25" i="2"/>
  <c r="M39" i="2" s="1"/>
  <c r="I25" i="2"/>
  <c r="D25" i="2"/>
  <c r="AB20" i="2"/>
  <c r="Y20" i="2"/>
  <c r="X20" i="2"/>
  <c r="T20" i="2"/>
  <c r="N20" i="2"/>
  <c r="H20" i="2"/>
  <c r="G20" i="2"/>
  <c r="C20" i="2"/>
  <c r="B20" i="2"/>
  <c r="AB18" i="2"/>
  <c r="Z18" i="2"/>
  <c r="U18" i="2"/>
  <c r="S18" i="2"/>
  <c r="O18" i="2"/>
  <c r="M18" i="2"/>
  <c r="I18" i="2"/>
  <c r="D18" i="2"/>
  <c r="AB17" i="2"/>
  <c r="Z17" i="2"/>
  <c r="U17" i="2"/>
  <c r="S17" i="2"/>
  <c r="M17" i="2"/>
  <c r="O17" i="2" s="1"/>
  <c r="I17" i="2"/>
  <c r="D17" i="2"/>
  <c r="AB16" i="2"/>
  <c r="Z16" i="2"/>
  <c r="S16" i="2"/>
  <c r="U16" i="2" s="1"/>
  <c r="O16" i="2"/>
  <c r="M16" i="2"/>
  <c r="I16" i="2"/>
  <c r="D16" i="2"/>
  <c r="AB15" i="2"/>
  <c r="Z15" i="2"/>
  <c r="U15" i="2"/>
  <c r="S15" i="2"/>
  <c r="O15" i="2"/>
  <c r="M15" i="2"/>
  <c r="I15" i="2"/>
  <c r="D15" i="2"/>
  <c r="AB14" i="2"/>
  <c r="Z14" i="2"/>
  <c r="U14" i="2"/>
  <c r="S14" i="2"/>
  <c r="O14" i="2"/>
  <c r="I14" i="2"/>
  <c r="D14" i="2"/>
  <c r="AB13" i="2"/>
  <c r="Z13" i="2"/>
  <c r="S13" i="2"/>
  <c r="U13" i="2" s="1"/>
  <c r="O13" i="2"/>
  <c r="M13" i="2"/>
  <c r="I13" i="2"/>
  <c r="D13" i="2"/>
  <c r="AB12" i="2"/>
  <c r="Z12" i="2"/>
  <c r="U12" i="2"/>
  <c r="S12" i="2"/>
  <c r="M12" i="2"/>
  <c r="O12" i="2" s="1"/>
  <c r="I12" i="2"/>
  <c r="D12" i="2"/>
  <c r="AB11" i="2"/>
  <c r="Z11" i="2"/>
  <c r="S11" i="2"/>
  <c r="U11" i="2" s="1"/>
  <c r="O11" i="2"/>
  <c r="M11" i="2"/>
  <c r="I11" i="2"/>
  <c r="D11" i="2"/>
  <c r="AB10" i="2"/>
  <c r="Z10" i="2"/>
  <c r="U10" i="2"/>
  <c r="S10" i="2"/>
  <c r="O10" i="2"/>
  <c r="M10" i="2"/>
  <c r="I10" i="2"/>
  <c r="D10" i="2"/>
  <c r="AB9" i="2"/>
  <c r="Z9" i="2"/>
  <c r="U9" i="2"/>
  <c r="S9" i="2"/>
  <c r="M9" i="2"/>
  <c r="M20" i="2" s="1"/>
  <c r="I9" i="2"/>
  <c r="D9" i="2"/>
  <c r="AB8" i="2"/>
  <c r="Z8" i="2"/>
  <c r="S8" i="2"/>
  <c r="U8" i="2" s="1"/>
  <c r="O8" i="2"/>
  <c r="M8" i="2"/>
  <c r="I8" i="2"/>
  <c r="D8" i="2"/>
  <c r="AB7" i="2"/>
  <c r="Z7" i="2"/>
  <c r="S7" i="2"/>
  <c r="S20" i="2" s="1"/>
  <c r="O7" i="2"/>
  <c r="M7" i="2"/>
  <c r="I7" i="2"/>
  <c r="D7" i="2"/>
  <c r="Y39" i="2" l="1"/>
  <c r="Y41" i="2" s="1"/>
  <c r="Y50" i="2" s="1"/>
  <c r="O9" i="2"/>
  <c r="N25" i="2"/>
  <c r="N39" i="2" s="1"/>
  <c r="T27" i="2"/>
  <c r="T39" i="2" s="1"/>
  <c r="U7" i="2"/>
  <c r="T41" i="2" l="1"/>
  <c r="T50" i="2" s="1"/>
  <c r="T47" i="2"/>
  <c r="N41" i="2"/>
  <c r="N47" i="2"/>
  <c r="N50" i="2" l="1"/>
  <c r="AC50" i="2" s="1"/>
</calcChain>
</file>

<file path=xl/sharedStrings.xml><?xml version="1.0" encoding="utf-8"?>
<sst xmlns="http://schemas.openxmlformats.org/spreadsheetml/2006/main" count="187" uniqueCount="67">
  <si>
    <t>WATER PURCHASED - NO GALLONS ACCRUED</t>
  </si>
  <si>
    <t>CITY OF WILLIAMSTOWN</t>
  </si>
  <si>
    <t>CITY OF WALTON</t>
  </si>
  <si>
    <t>NORTHERN KY WATER SVC DISTRICT</t>
  </si>
  <si>
    <t>BOONE COUNTY WATER DISTRICT</t>
  </si>
  <si>
    <t>GALLONS</t>
  </si>
  <si>
    <t xml:space="preserve">   DATES</t>
  </si>
  <si>
    <t>DOLLARS</t>
  </si>
  <si>
    <t>Usage</t>
  </si>
  <si>
    <t>PER MONTH</t>
  </si>
  <si>
    <t>12/15 THRU 1-15</t>
  </si>
  <si>
    <t>12/15 THRU 1/15</t>
  </si>
  <si>
    <t>12-31 THRU 1-29</t>
  </si>
  <si>
    <t>12-2 THRU 1-5</t>
  </si>
  <si>
    <t>1-15 THRU 2-15</t>
  </si>
  <si>
    <t>1-15 THRU 2-19</t>
  </si>
  <si>
    <t>1-29 THRU 2-25</t>
  </si>
  <si>
    <t>1-5 THRU 2-3</t>
  </si>
  <si>
    <t>2-15 THRU 3-15</t>
  </si>
  <si>
    <t>2-19 THRU 3-15</t>
  </si>
  <si>
    <t>2-25 THRU 3-31</t>
  </si>
  <si>
    <t>2-3 THRU 3-1</t>
  </si>
  <si>
    <t>3-15 THRU 4-15</t>
  </si>
  <si>
    <t>3-31 THRU 4-29</t>
  </si>
  <si>
    <t>3-1 THRU 4-2</t>
  </si>
  <si>
    <t>4-15 THRU 5-15</t>
  </si>
  <si>
    <t>4-15 THRU 5-14</t>
  </si>
  <si>
    <t>4-29 THRU 5-28</t>
  </si>
  <si>
    <t>4-2 THRU 5-4</t>
  </si>
  <si>
    <t>5-15 THRU 6-15</t>
  </si>
  <si>
    <t>5-28 THRU 6-29</t>
  </si>
  <si>
    <t>5-4 THRU 6-2</t>
  </si>
  <si>
    <t>6-15 THRU 7-15</t>
  </si>
  <si>
    <t>6-29 THRU 7-30</t>
  </si>
  <si>
    <t>6-2 THRU 7-2</t>
  </si>
  <si>
    <t>7-15 THRU 8-16</t>
  </si>
  <si>
    <t>7-31 THRU 8-31</t>
  </si>
  <si>
    <t>7-6 THRU 8-3</t>
  </si>
  <si>
    <t>8-16 THRU 9-15</t>
  </si>
  <si>
    <t>8-16 THRU 9-16</t>
  </si>
  <si>
    <t>8-30 THRU 9-30</t>
  </si>
  <si>
    <t>8-3 THRU 9-3</t>
  </si>
  <si>
    <t>9-15 THRU 10-15</t>
  </si>
  <si>
    <t>9-16 THRU 10-15</t>
  </si>
  <si>
    <t>9-30 THRU 10-29</t>
  </si>
  <si>
    <t>9-3 THRU 10-5</t>
  </si>
  <si>
    <t>10-15 THRU 11-15</t>
  </si>
  <si>
    <t>10-15 THRU 11-16</t>
  </si>
  <si>
    <t>10-29 THRU 11-30</t>
  </si>
  <si>
    <t>10-5 THRU 11-3</t>
  </si>
  <si>
    <t>11-15 THRU 12-15</t>
  </si>
  <si>
    <t>11-16 THRU 12-16</t>
  </si>
  <si>
    <t>11-27 THRU 12-30</t>
  </si>
  <si>
    <t>11-3 THRU 12-2</t>
  </si>
  <si>
    <t xml:space="preserve">   TOTALS</t>
  </si>
  <si>
    <t>COST</t>
  </si>
  <si>
    <t xml:space="preserve">Projected 2023 </t>
  </si>
  <si>
    <t>Increase in 2023</t>
  </si>
  <si>
    <t>Projected 2024</t>
  </si>
  <si>
    <t>Increase in 2024</t>
  </si>
  <si>
    <t xml:space="preserve">Total  </t>
  </si>
  <si>
    <t>Projected Increase</t>
  </si>
  <si>
    <t>Actual Usage / Cost for calendar year 2021</t>
  </si>
  <si>
    <t>Projected costs if same usage in coming years</t>
  </si>
  <si>
    <t xml:space="preserve">WATER PURCHASED </t>
  </si>
  <si>
    <t>EXHIBIT A</t>
  </si>
  <si>
    <t>{estimate increase allowed to be passed on}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</si>
</sst>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3" fontId="3" fillId="0" borderId="0" xfId="1" applyNumberFormat="1" applyFont="1"/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/>
    <xf numFmtId="3" fontId="1" fillId="0" borderId="0" xfId="1" applyNumberFormat="1"/>
    <xf numFmtId="4" fontId="1" fillId="0" borderId="0" xfId="1" applyNumberFormat="1"/>
    <xf numFmtId="14" fontId="3" fillId="0" borderId="0" xfId="1" applyNumberFormat="1" applyFont="1" applyAlignment="1">
      <alignment horizontal="center"/>
    </xf>
    <xf numFmtId="0" fontId="3" fillId="0" borderId="0" xfId="1" applyFont="1"/>
    <xf numFmtId="4" fontId="3" fillId="0" borderId="0" xfId="1" applyNumberFormat="1" applyFont="1"/>
    <xf numFmtId="164" fontId="1" fillId="0" borderId="0" xfId="1" applyNumberFormat="1"/>
    <xf numFmtId="165" fontId="1" fillId="0" borderId="0" xfId="1" applyNumberFormat="1"/>
    <xf numFmtId="4" fontId="1" fillId="0" borderId="0" xfId="1" quotePrefix="1" applyNumberFormat="1"/>
    <xf numFmtId="14" fontId="1" fillId="0" borderId="0" xfId="1" applyNumberFormat="1" applyAlignment="1">
      <alignment horizontal="left"/>
    </xf>
  </cellXfs>
  <cellStyles count="2">
    <cellStyle name="Normal" xfId="0" builtinId="0"/>
    <cellStyle name="Normal 2" xfId="1" xr:uid="{657CA3BA-E238-4C67-957F-0D65A38B8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7C55-0D0A-4F64-B26C-64900A988D5D}">
  <sheetPr>
    <pageSetUpPr fitToPage="1"/>
  </sheetPr>
  <dimension ref="A1:AC50"/>
  <sheetViews>
    <sheetView tabSelected="1" topLeftCell="K1" zoomScaleNormal="100" workbookViewId="0">
      <selection activeCell="X3" sqref="X3"/>
    </sheetView>
  </sheetViews>
  <sheetFormatPr defaultColWidth="9.140625" defaultRowHeight="12.75" x14ac:dyDescent="0.2"/>
  <cols>
    <col min="1" max="1" width="16.28515625" style="5" hidden="1" customWidth="1"/>
    <col min="2" max="2" width="11.140625" style="5" hidden="1" customWidth="1"/>
    <col min="3" max="3" width="12.7109375" style="5" hidden="1" customWidth="1"/>
    <col min="4" max="4" width="7.5703125" style="5" hidden="1" customWidth="1"/>
    <col min="5" max="5" width="3.7109375" style="5" hidden="1" customWidth="1"/>
    <col min="6" max="6" width="16.28515625" style="5" hidden="1" customWidth="1"/>
    <col min="7" max="8" width="11.7109375" style="5" hidden="1" customWidth="1"/>
    <col min="9" max="9" width="7.5703125" style="5" hidden="1" customWidth="1"/>
    <col min="10" max="10" width="3.7109375" style="5" hidden="1" customWidth="1"/>
    <col min="11" max="11" width="16.28515625" style="5" customWidth="1"/>
    <col min="12" max="12" width="6.5703125" style="5" hidden="1" customWidth="1"/>
    <col min="13" max="13" width="11.140625" style="5" customWidth="1"/>
    <col min="14" max="14" width="10.140625" style="5" customWidth="1"/>
    <col min="15" max="15" width="7.5703125" style="5" customWidth="1"/>
    <col min="16" max="16" width="4.42578125" style="5" customWidth="1"/>
    <col min="17" max="17" width="16.28515625" style="5" customWidth="1"/>
    <col min="18" max="18" width="6.5703125" style="5" hidden="1" customWidth="1"/>
    <col min="19" max="19" width="11.140625" style="5" customWidth="1"/>
    <col min="20" max="20" width="10.140625" style="5" customWidth="1"/>
    <col min="21" max="21" width="7.5703125" style="5" customWidth="1"/>
    <col min="22" max="22" width="3.7109375" style="5" customWidth="1"/>
    <col min="23" max="23" width="16.28515625" style="5" customWidth="1"/>
    <col min="24" max="25" width="10.140625" style="5" customWidth="1"/>
    <col min="26" max="26" width="7.5703125" style="5" customWidth="1"/>
    <col min="27" max="27" width="4.7109375" style="5" customWidth="1"/>
    <col min="28" max="28" width="11.140625" style="5" hidden="1" customWidth="1"/>
    <col min="29" max="29" width="10.140625" style="5" bestFit="1" customWidth="1"/>
    <col min="30" max="16384" width="9.140625" style="5"/>
  </cols>
  <sheetData>
    <row r="1" spans="1:28" ht="15.75" x14ac:dyDescent="0.25">
      <c r="A1" s="1" t="s">
        <v>0</v>
      </c>
      <c r="B1" s="2"/>
      <c r="C1" s="3"/>
      <c r="D1" s="4"/>
      <c r="E1" s="4"/>
      <c r="G1" s="6"/>
      <c r="H1" s="7"/>
      <c r="Q1" s="1" t="s">
        <v>64</v>
      </c>
      <c r="Y1" s="9" t="s">
        <v>65</v>
      </c>
    </row>
    <row r="2" spans="1:28" x14ac:dyDescent="0.2">
      <c r="B2" s="2"/>
      <c r="C2" s="3"/>
      <c r="D2" s="4"/>
      <c r="E2" s="4"/>
      <c r="G2" s="6"/>
      <c r="H2" s="7"/>
      <c r="X2" s="9"/>
    </row>
    <row r="3" spans="1:28" x14ac:dyDescent="0.2">
      <c r="B3" s="2"/>
      <c r="C3" s="8"/>
      <c r="D3" s="4"/>
      <c r="E3" s="4"/>
      <c r="G3" s="6"/>
      <c r="H3" s="7"/>
    </row>
    <row r="4" spans="1:28" x14ac:dyDescent="0.2">
      <c r="B4" s="6"/>
      <c r="C4" s="7"/>
      <c r="G4" s="6"/>
      <c r="H4" s="7"/>
      <c r="K4" s="9" t="s">
        <v>62</v>
      </c>
    </row>
    <row r="5" spans="1:28" x14ac:dyDescent="0.2">
      <c r="A5" s="9" t="s">
        <v>1</v>
      </c>
      <c r="B5" s="2"/>
      <c r="C5" s="7"/>
      <c r="F5" s="9" t="s">
        <v>2</v>
      </c>
      <c r="G5" s="6"/>
      <c r="H5" s="7"/>
      <c r="K5" s="9" t="s">
        <v>3</v>
      </c>
      <c r="L5" s="9"/>
      <c r="M5" s="6"/>
      <c r="N5" s="7"/>
      <c r="O5" s="7"/>
      <c r="P5" s="7"/>
      <c r="Q5" s="9" t="s">
        <v>3</v>
      </c>
      <c r="R5" s="9"/>
      <c r="S5" s="6"/>
      <c r="T5" s="7"/>
      <c r="U5" s="7"/>
      <c r="V5" s="7"/>
      <c r="W5" s="10" t="s">
        <v>4</v>
      </c>
      <c r="X5" s="7"/>
      <c r="Y5" s="7"/>
    </row>
    <row r="6" spans="1:28" x14ac:dyDescent="0.2">
      <c r="A6" s="9" t="s">
        <v>6</v>
      </c>
      <c r="B6" s="2" t="s">
        <v>5</v>
      </c>
      <c r="C6" s="10" t="s">
        <v>7</v>
      </c>
      <c r="D6" s="9"/>
      <c r="E6" s="9"/>
      <c r="F6" s="9" t="s">
        <v>6</v>
      </c>
      <c r="G6" s="2" t="s">
        <v>5</v>
      </c>
      <c r="H6" s="10" t="s">
        <v>7</v>
      </c>
      <c r="K6" s="9" t="s">
        <v>6</v>
      </c>
      <c r="L6" s="4" t="s">
        <v>8</v>
      </c>
      <c r="M6" s="2" t="s">
        <v>5</v>
      </c>
      <c r="N6" s="10" t="s">
        <v>7</v>
      </c>
      <c r="O6" s="10" t="s">
        <v>55</v>
      </c>
      <c r="P6" s="10"/>
      <c r="Q6" s="9" t="s">
        <v>6</v>
      </c>
      <c r="R6" s="4" t="s">
        <v>8</v>
      </c>
      <c r="S6" s="2" t="s">
        <v>5</v>
      </c>
      <c r="T6" s="10" t="s">
        <v>7</v>
      </c>
      <c r="U6" s="10" t="s">
        <v>55</v>
      </c>
      <c r="V6" s="10"/>
      <c r="W6" s="9" t="s">
        <v>6</v>
      </c>
      <c r="X6" s="2" t="s">
        <v>5</v>
      </c>
      <c r="Y6" s="10" t="s">
        <v>7</v>
      </c>
      <c r="Z6" s="9" t="s">
        <v>55</v>
      </c>
      <c r="AB6" s="4" t="s">
        <v>9</v>
      </c>
    </row>
    <row r="7" spans="1:28" x14ac:dyDescent="0.2">
      <c r="A7" s="5" t="s">
        <v>10</v>
      </c>
      <c r="B7" s="6">
        <v>14457901</v>
      </c>
      <c r="C7" s="7">
        <v>49012.28</v>
      </c>
      <c r="D7" s="11">
        <f>C7/B7</f>
        <v>3.3899996963597965E-3</v>
      </c>
      <c r="F7" s="5" t="s">
        <v>11</v>
      </c>
      <c r="G7" s="6">
        <v>223700</v>
      </c>
      <c r="H7" s="7">
        <v>1037.97</v>
      </c>
      <c r="I7" s="11">
        <f>H7/G7</f>
        <v>4.6400089405453735E-3</v>
      </c>
      <c r="K7" s="5" t="s">
        <v>12</v>
      </c>
      <c r="L7" s="5">
        <v>11544</v>
      </c>
      <c r="M7" s="6">
        <f t="shared" ref="M7:M13" si="0">L7*748.05</f>
        <v>8635489.1999999993</v>
      </c>
      <c r="N7" s="7">
        <v>34634.39</v>
      </c>
      <c r="O7" s="11">
        <f>N7/M7</f>
        <v>4.0107038753519611E-3</v>
      </c>
      <c r="P7" s="11"/>
      <c r="Q7" s="5" t="s">
        <v>12</v>
      </c>
      <c r="R7" s="5">
        <v>11263</v>
      </c>
      <c r="S7" s="6">
        <f t="shared" ref="S7:S18" si="1">R7*748.05</f>
        <v>8425287.1500000004</v>
      </c>
      <c r="T7" s="7">
        <v>33797.01</v>
      </c>
      <c r="U7" s="11">
        <f>T7/S7</f>
        <v>4.0113778199239178E-3</v>
      </c>
      <c r="V7" s="7"/>
      <c r="W7" s="7" t="s">
        <v>13</v>
      </c>
      <c r="X7" s="6">
        <v>5844500</v>
      </c>
      <c r="Y7" s="7">
        <v>24020.9</v>
      </c>
      <c r="Z7" s="11">
        <f>Y7/X7</f>
        <v>4.1100008555051762E-3</v>
      </c>
      <c r="AB7" s="6" t="e">
        <f>#REF!+(B8/2+G8/2)+#REF!+X8</f>
        <v>#REF!</v>
      </c>
    </row>
    <row r="8" spans="1:28" x14ac:dyDescent="0.2">
      <c r="A8" s="5" t="s">
        <v>14</v>
      </c>
      <c r="B8" s="6">
        <v>15630550</v>
      </c>
      <c r="C8" s="7">
        <v>52987.56</v>
      </c>
      <c r="D8" s="11">
        <f t="shared" ref="D8:D18" si="2">C8/B8</f>
        <v>3.3899997121022611E-3</v>
      </c>
      <c r="F8" s="5" t="s">
        <v>15</v>
      </c>
      <c r="G8" s="6">
        <v>736420</v>
      </c>
      <c r="H8" s="7">
        <v>3416.99</v>
      </c>
      <c r="I8" s="11">
        <f t="shared" ref="I8:I18" si="3">H8/G8</f>
        <v>4.6400016295049017E-3</v>
      </c>
      <c r="K8" s="5" t="s">
        <v>16</v>
      </c>
      <c r="L8" s="5">
        <v>16132</v>
      </c>
      <c r="M8" s="6">
        <f t="shared" si="0"/>
        <v>12067542.6</v>
      </c>
      <c r="N8" s="7">
        <v>48314.46</v>
      </c>
      <c r="O8" s="11">
        <f t="shared" ref="O8:O18" si="4">N8/M8</f>
        <v>4.0036701424198823E-3</v>
      </c>
      <c r="P8" s="11"/>
      <c r="Q8" s="5" t="s">
        <v>16</v>
      </c>
      <c r="R8" s="5">
        <v>10979</v>
      </c>
      <c r="S8" s="6">
        <f t="shared" si="1"/>
        <v>8212840.9499999993</v>
      </c>
      <c r="T8" s="7">
        <v>32958.519999999997</v>
      </c>
      <c r="U8" s="11">
        <f t="shared" ref="U8:U18" si="5">T8/S8</f>
        <v>4.0130473974416851E-3</v>
      </c>
      <c r="V8" s="7"/>
      <c r="W8" s="7" t="s">
        <v>17</v>
      </c>
      <c r="X8" s="6">
        <v>6184900</v>
      </c>
      <c r="Y8" s="7">
        <v>25419.94</v>
      </c>
      <c r="Z8" s="11">
        <f t="shared" ref="Z8:Z18" si="6">Y8/X8</f>
        <v>4.1100001616841018E-3</v>
      </c>
      <c r="AB8" s="6" t="e">
        <f>(#REF!-(B8/2+G8/2))+(B9/2+G9/2)-X8+X9</f>
        <v>#REF!</v>
      </c>
    </row>
    <row r="9" spans="1:28" x14ac:dyDescent="0.2">
      <c r="A9" s="5" t="s">
        <v>18</v>
      </c>
      <c r="B9" s="6">
        <v>16120550</v>
      </c>
      <c r="C9" s="7">
        <v>54648.66</v>
      </c>
      <c r="D9" s="11">
        <f t="shared" si="2"/>
        <v>3.3899997208531969E-3</v>
      </c>
      <c r="F9" s="5" t="s">
        <v>19</v>
      </c>
      <c r="G9" s="6">
        <v>882980</v>
      </c>
      <c r="H9" s="7">
        <v>4097.03</v>
      </c>
      <c r="I9" s="11">
        <f t="shared" si="3"/>
        <v>4.6400031710797521E-3</v>
      </c>
      <c r="K9" s="5" t="s">
        <v>20</v>
      </c>
      <c r="L9" s="5">
        <v>13443</v>
      </c>
      <c r="M9" s="6">
        <f t="shared" si="0"/>
        <v>10056036.149999999</v>
      </c>
      <c r="N9" s="7">
        <v>40301.24</v>
      </c>
      <c r="O9" s="11">
        <f t="shared" si="4"/>
        <v>4.0076665794404496E-3</v>
      </c>
      <c r="P9" s="11"/>
      <c r="Q9" s="5" t="s">
        <v>20</v>
      </c>
      <c r="R9" s="5">
        <v>13363</v>
      </c>
      <c r="S9" s="6">
        <f t="shared" si="1"/>
        <v>9996192.1499999985</v>
      </c>
      <c r="T9" s="7">
        <v>40062.839999999997</v>
      </c>
      <c r="U9" s="11">
        <f t="shared" si="5"/>
        <v>4.0078101139742498E-3</v>
      </c>
      <c r="V9" s="7"/>
      <c r="W9" s="7" t="s">
        <v>21</v>
      </c>
      <c r="X9" s="6">
        <v>6831900</v>
      </c>
      <c r="Y9" s="7">
        <v>28079.11</v>
      </c>
      <c r="Z9" s="11">
        <f t="shared" si="6"/>
        <v>4.1100001463721661E-3</v>
      </c>
      <c r="AB9" s="6" t="e">
        <f>(#REF!-(B9/2+G9/2))+(B10/2+G10/2)-X9+X10</f>
        <v>#REF!</v>
      </c>
    </row>
    <row r="10" spans="1:28" x14ac:dyDescent="0.2">
      <c r="A10" s="5" t="s">
        <v>22</v>
      </c>
      <c r="B10" s="6">
        <v>17715070</v>
      </c>
      <c r="C10" s="7">
        <v>60054.09</v>
      </c>
      <c r="D10" s="11">
        <f t="shared" si="2"/>
        <v>3.3900001524126066E-3</v>
      </c>
      <c r="F10" s="5" t="s">
        <v>22</v>
      </c>
      <c r="G10" s="6">
        <v>222500</v>
      </c>
      <c r="H10" s="7">
        <v>1032.4000000000001</v>
      </c>
      <c r="I10" s="11">
        <f t="shared" si="3"/>
        <v>4.64E-3</v>
      </c>
      <c r="K10" s="5" t="s">
        <v>23</v>
      </c>
      <c r="L10" s="5">
        <v>9907</v>
      </c>
      <c r="M10" s="6">
        <f t="shared" si="0"/>
        <v>7410931.3499999996</v>
      </c>
      <c r="N10" s="7">
        <v>29763.96</v>
      </c>
      <c r="O10" s="11">
        <f t="shared" si="4"/>
        <v>4.016223952742458E-3</v>
      </c>
      <c r="P10" s="11"/>
      <c r="Q10" s="5" t="s">
        <v>23</v>
      </c>
      <c r="R10" s="5">
        <v>9517</v>
      </c>
      <c r="S10" s="6">
        <f t="shared" si="1"/>
        <v>7119191.8499999996</v>
      </c>
      <c r="T10" s="7">
        <v>28601.759999999998</v>
      </c>
      <c r="U10" s="11">
        <f t="shared" si="5"/>
        <v>4.0175571332580397E-3</v>
      </c>
      <c r="V10" s="7"/>
      <c r="W10" s="7" t="s">
        <v>24</v>
      </c>
      <c r="X10" s="6">
        <v>6150400</v>
      </c>
      <c r="Y10" s="7">
        <v>25278.14</v>
      </c>
      <c r="Z10" s="11">
        <f t="shared" si="6"/>
        <v>4.1099993496357956E-3</v>
      </c>
      <c r="AB10" s="6" t="e">
        <f>(#REF!-(B10/2+G10/2))+(B11/2+G11/2)-X10+X11</f>
        <v>#REF!</v>
      </c>
    </row>
    <row r="11" spans="1:28" x14ac:dyDescent="0.2">
      <c r="A11" s="5" t="s">
        <v>25</v>
      </c>
      <c r="B11" s="6">
        <v>16246990</v>
      </c>
      <c r="C11" s="7">
        <v>55077.3</v>
      </c>
      <c r="D11" s="11">
        <f t="shared" si="2"/>
        <v>3.3900002400444637E-3</v>
      </c>
      <c r="F11" s="5" t="s">
        <v>26</v>
      </c>
      <c r="G11" s="6">
        <v>209000</v>
      </c>
      <c r="H11" s="7">
        <v>969.76</v>
      </c>
      <c r="I11" s="11">
        <f t="shared" si="3"/>
        <v>4.64E-3</v>
      </c>
      <c r="K11" s="5" t="s">
        <v>27</v>
      </c>
      <c r="L11" s="5">
        <v>12603</v>
      </c>
      <c r="M11" s="6">
        <f t="shared" si="0"/>
        <v>9427674.1499999985</v>
      </c>
      <c r="N11" s="7">
        <v>37798.04</v>
      </c>
      <c r="O11" s="11">
        <f t="shared" si="4"/>
        <v>4.0092645756111553E-3</v>
      </c>
      <c r="P11" s="11"/>
      <c r="Q11" s="5" t="s">
        <v>27</v>
      </c>
      <c r="R11" s="5">
        <v>11802</v>
      </c>
      <c r="S11" s="6">
        <f t="shared" si="1"/>
        <v>8828486.0999999996</v>
      </c>
      <c r="T11" s="7">
        <v>35411.06</v>
      </c>
      <c r="U11" s="11">
        <f t="shared" si="5"/>
        <v>4.0110002551853145E-3</v>
      </c>
      <c r="V11" s="7"/>
      <c r="W11" s="7" t="s">
        <v>28</v>
      </c>
      <c r="X11" s="6">
        <v>5173200</v>
      </c>
      <c r="Y11" s="7">
        <v>21261.85</v>
      </c>
      <c r="Z11" s="11">
        <f t="shared" si="6"/>
        <v>4.1099996133920971E-3</v>
      </c>
      <c r="AB11" s="6" t="e">
        <f>(#REF!-(B11/2+G11/2))+(B12/2+G12/2)-X11+X12</f>
        <v>#REF!</v>
      </c>
    </row>
    <row r="12" spans="1:28" x14ac:dyDescent="0.2">
      <c r="A12" s="5" t="s">
        <v>29</v>
      </c>
      <c r="B12" s="6">
        <v>16591019</v>
      </c>
      <c r="C12" s="7">
        <v>56243.55</v>
      </c>
      <c r="D12" s="11">
        <f t="shared" si="2"/>
        <v>3.3899997341935418E-3</v>
      </c>
      <c r="F12" s="5" t="s">
        <v>29</v>
      </c>
      <c r="G12" s="6">
        <v>612550</v>
      </c>
      <c r="H12" s="7">
        <v>2842.23</v>
      </c>
      <c r="I12" s="11">
        <f t="shared" si="3"/>
        <v>4.6399967349604115E-3</v>
      </c>
      <c r="K12" s="5" t="s">
        <v>30</v>
      </c>
      <c r="L12" s="5">
        <v>15687</v>
      </c>
      <c r="M12" s="6">
        <f t="shared" si="0"/>
        <v>11734660.35</v>
      </c>
      <c r="N12" s="7">
        <v>46988.36</v>
      </c>
      <c r="O12" s="11">
        <f t="shared" si="4"/>
        <v>4.004236901496685E-3</v>
      </c>
      <c r="P12" s="11"/>
      <c r="Q12" s="5" t="s">
        <v>30</v>
      </c>
      <c r="R12" s="5">
        <v>15372</v>
      </c>
      <c r="S12" s="6">
        <f t="shared" si="1"/>
        <v>11499024.6</v>
      </c>
      <c r="T12" s="7">
        <v>46049.66</v>
      </c>
      <c r="U12" s="11">
        <f t="shared" si="5"/>
        <v>4.0046579255078735E-3</v>
      </c>
      <c r="V12" s="7"/>
      <c r="W12" s="7" t="s">
        <v>31</v>
      </c>
      <c r="X12" s="6">
        <v>4922200</v>
      </c>
      <c r="Y12" s="7">
        <v>20230.240000000002</v>
      </c>
      <c r="Z12" s="11">
        <f t="shared" si="6"/>
        <v>4.109999593677624E-3</v>
      </c>
      <c r="AB12" s="6" t="e">
        <f>(#REF!-(B12/2+G12/2))+(B13/2+G13/2)-X12+X13</f>
        <v>#REF!</v>
      </c>
    </row>
    <row r="13" spans="1:28" x14ac:dyDescent="0.2">
      <c r="A13" s="5" t="s">
        <v>32</v>
      </c>
      <c r="B13" s="6">
        <v>14062998</v>
      </c>
      <c r="C13" s="7">
        <v>47673.56</v>
      </c>
      <c r="D13" s="11">
        <f t="shared" si="2"/>
        <v>3.3899997710303306E-3</v>
      </c>
      <c r="F13" s="5" t="s">
        <v>32</v>
      </c>
      <c r="G13" s="6">
        <v>538900</v>
      </c>
      <c r="H13" s="7">
        <v>2500.5</v>
      </c>
      <c r="I13" s="11">
        <f t="shared" si="3"/>
        <v>4.6400074225273705E-3</v>
      </c>
      <c r="K13" s="5" t="s">
        <v>33</v>
      </c>
      <c r="L13" s="5">
        <v>13815</v>
      </c>
      <c r="M13" s="6">
        <f t="shared" si="0"/>
        <v>10334310.75</v>
      </c>
      <c r="N13" s="7">
        <v>41409.800000000003</v>
      </c>
      <c r="O13" s="11">
        <f t="shared" si="4"/>
        <v>4.0070209810557523E-3</v>
      </c>
      <c r="P13" s="11"/>
      <c r="Q13" s="5" t="s">
        <v>33</v>
      </c>
      <c r="R13" s="5">
        <v>13014</v>
      </c>
      <c r="S13" s="6">
        <f t="shared" si="1"/>
        <v>9735122.6999999993</v>
      </c>
      <c r="T13" s="7">
        <v>39022.82</v>
      </c>
      <c r="U13" s="11">
        <f t="shared" si="5"/>
        <v>4.00845692473912E-3</v>
      </c>
      <c r="V13" s="7"/>
      <c r="W13" s="7" t="s">
        <v>34</v>
      </c>
      <c r="X13" s="6">
        <v>5728200</v>
      </c>
      <c r="Y13" s="7">
        <v>23542.9</v>
      </c>
      <c r="Z13" s="11">
        <f t="shared" si="6"/>
        <v>4.1099996508501798E-3</v>
      </c>
      <c r="AB13" s="6" t="e">
        <f>(#REF!-(B13/2+G13/2))+(B14/2+G14/2)-X13+X14</f>
        <v>#REF!</v>
      </c>
    </row>
    <row r="14" spans="1:28" x14ac:dyDescent="0.2">
      <c r="A14" s="5" t="s">
        <v>35</v>
      </c>
      <c r="B14" s="6">
        <v>15217473</v>
      </c>
      <c r="C14" s="7">
        <v>51587.23</v>
      </c>
      <c r="D14" s="11">
        <f t="shared" si="2"/>
        <v>3.3899997719726528E-3</v>
      </c>
      <c r="F14" s="5" t="s">
        <v>35</v>
      </c>
      <c r="G14" s="6">
        <v>1136800</v>
      </c>
      <c r="H14" s="7">
        <v>5274.75</v>
      </c>
      <c r="I14" s="11">
        <f t="shared" si="3"/>
        <v>4.6399982406755804E-3</v>
      </c>
      <c r="K14" s="5" t="s">
        <v>36</v>
      </c>
      <c r="L14" s="5">
        <v>15419</v>
      </c>
      <c r="M14" s="6">
        <v>11534183</v>
      </c>
      <c r="N14" s="7">
        <v>46189.72</v>
      </c>
      <c r="O14" s="11">
        <f t="shared" si="4"/>
        <v>4.0045939968179805E-3</v>
      </c>
      <c r="P14" s="11"/>
      <c r="Q14" s="5" t="s">
        <v>36</v>
      </c>
      <c r="R14" s="5">
        <v>15088</v>
      </c>
      <c r="S14" s="6">
        <f t="shared" si="1"/>
        <v>11286578.399999999</v>
      </c>
      <c r="T14" s="7">
        <v>45203.34</v>
      </c>
      <c r="U14" s="11">
        <f t="shared" si="5"/>
        <v>4.0050525852901534E-3</v>
      </c>
      <c r="V14" s="7"/>
      <c r="W14" s="7" t="s">
        <v>37</v>
      </c>
      <c r="X14" s="6">
        <v>4808100</v>
      </c>
      <c r="Y14" s="7">
        <v>20578.669999999998</v>
      </c>
      <c r="Z14" s="11">
        <f t="shared" si="6"/>
        <v>4.2800004159647262E-3</v>
      </c>
      <c r="AB14" s="6" t="e">
        <f>(#REF!-(B14/2+G14/2))+(B15/2+G15/2)-X14+X15</f>
        <v>#REF!</v>
      </c>
    </row>
    <row r="15" spans="1:28" x14ac:dyDescent="0.2">
      <c r="A15" s="5" t="s">
        <v>38</v>
      </c>
      <c r="B15" s="6">
        <v>13903430</v>
      </c>
      <c r="C15" s="7">
        <v>47132.63</v>
      </c>
      <c r="D15" s="11">
        <f t="shared" si="2"/>
        <v>3.3900001654268044E-3</v>
      </c>
      <c r="F15" s="5" t="s">
        <v>39</v>
      </c>
      <c r="G15" s="6">
        <v>539600</v>
      </c>
      <c r="H15" s="7">
        <v>2503.7399999999998</v>
      </c>
      <c r="I15" s="11">
        <f t="shared" si="3"/>
        <v>4.6399925871015565E-3</v>
      </c>
      <c r="J15" s="9"/>
      <c r="K15" s="5" t="s">
        <v>40</v>
      </c>
      <c r="L15" s="5">
        <v>15286</v>
      </c>
      <c r="M15" s="6">
        <f t="shared" ref="M15:M18" si="7">L15*748.05</f>
        <v>11434692.299999999</v>
      </c>
      <c r="N15" s="7">
        <v>45793.38</v>
      </c>
      <c r="O15" s="11">
        <f t="shared" si="4"/>
        <v>4.004775887148271E-3</v>
      </c>
      <c r="P15" s="11"/>
      <c r="Q15" s="5" t="s">
        <v>40</v>
      </c>
      <c r="R15" s="5">
        <v>16498</v>
      </c>
      <c r="S15" s="6">
        <f t="shared" si="1"/>
        <v>12341328.899999999</v>
      </c>
      <c r="T15" s="7">
        <v>49405.14</v>
      </c>
      <c r="U15" s="11">
        <f t="shared" si="5"/>
        <v>4.0032269134323136E-3</v>
      </c>
      <c r="V15" s="7"/>
      <c r="W15" s="7" t="s">
        <v>41</v>
      </c>
      <c r="X15" s="6">
        <v>6976200</v>
      </c>
      <c r="Y15" s="7">
        <v>29858.14</v>
      </c>
      <c r="Z15" s="11">
        <f t="shared" si="6"/>
        <v>4.2800005733780568E-3</v>
      </c>
      <c r="AB15" s="6" t="e">
        <f>(#REF!-(B15/2+G15/2))+(B16/2+G16/2)-X15+X16</f>
        <v>#REF!</v>
      </c>
    </row>
    <row r="16" spans="1:28" x14ac:dyDescent="0.2">
      <c r="A16" s="5" t="s">
        <v>42</v>
      </c>
      <c r="B16" s="6">
        <v>12215340</v>
      </c>
      <c r="C16" s="7">
        <v>42631.54</v>
      </c>
      <c r="D16" s="11">
        <f t="shared" si="2"/>
        <v>3.490000278338548E-3</v>
      </c>
      <c r="F16" s="5" t="s">
        <v>43</v>
      </c>
      <c r="G16" s="6">
        <v>178800</v>
      </c>
      <c r="H16" s="7">
        <v>829.63</v>
      </c>
      <c r="I16" s="11">
        <f t="shared" si="3"/>
        <v>4.6399888143176735E-3</v>
      </c>
      <c r="K16" s="5" t="s">
        <v>44</v>
      </c>
      <c r="L16" s="5">
        <v>12515</v>
      </c>
      <c r="M16" s="6">
        <f t="shared" si="7"/>
        <v>9361845.75</v>
      </c>
      <c r="N16" s="7">
        <v>37535.800000000003</v>
      </c>
      <c r="O16" s="11">
        <f t="shared" si="4"/>
        <v>4.0094443982907971E-3</v>
      </c>
      <c r="P16" s="11"/>
      <c r="Q16" s="5" t="s">
        <v>44</v>
      </c>
      <c r="R16" s="5">
        <v>14470</v>
      </c>
      <c r="S16" s="6">
        <f t="shared" si="1"/>
        <v>10824283.5</v>
      </c>
      <c r="T16" s="7">
        <v>43361.7</v>
      </c>
      <c r="U16" s="11">
        <f t="shared" si="5"/>
        <v>4.0059649213733178E-3</v>
      </c>
      <c r="V16" s="7"/>
      <c r="W16" s="7" t="s">
        <v>45</v>
      </c>
      <c r="X16" s="6">
        <v>3886700</v>
      </c>
      <c r="Y16" s="7">
        <v>16635.080000000002</v>
      </c>
      <c r="Z16" s="11">
        <f t="shared" si="6"/>
        <v>4.2800010291506934E-3</v>
      </c>
      <c r="AB16" s="6" t="e">
        <f>(#REF!-(B16/2+G16/2))+(B17/2+G17/2)-X16+X17</f>
        <v>#REF!</v>
      </c>
    </row>
    <row r="17" spans="1:29" x14ac:dyDescent="0.2">
      <c r="A17" s="5" t="s">
        <v>46</v>
      </c>
      <c r="B17" s="6">
        <v>13514580</v>
      </c>
      <c r="C17" s="7">
        <v>47165.88</v>
      </c>
      <c r="D17" s="11">
        <f t="shared" si="2"/>
        <v>3.4899996892245261E-3</v>
      </c>
      <c r="F17" s="5" t="s">
        <v>47</v>
      </c>
      <c r="G17" s="6">
        <v>48800</v>
      </c>
      <c r="H17" s="7">
        <v>226.43</v>
      </c>
      <c r="I17" s="11">
        <f t="shared" si="3"/>
        <v>4.639959016393443E-3</v>
      </c>
      <c r="K17" s="5" t="s">
        <v>48</v>
      </c>
      <c r="L17" s="5">
        <v>11927</v>
      </c>
      <c r="M17" s="6">
        <f t="shared" si="7"/>
        <v>8921992.3499999996</v>
      </c>
      <c r="N17" s="7">
        <v>35783.56</v>
      </c>
      <c r="O17" s="11">
        <f t="shared" si="4"/>
        <v>4.0107140419146405E-3</v>
      </c>
      <c r="P17" s="11"/>
      <c r="Q17" s="5" t="s">
        <v>48</v>
      </c>
      <c r="R17" s="5">
        <v>11404</v>
      </c>
      <c r="S17" s="6">
        <f t="shared" si="1"/>
        <v>8530762.1999999993</v>
      </c>
      <c r="T17" s="7">
        <v>34225.019999999997</v>
      </c>
      <c r="U17" s="11">
        <f t="shared" si="5"/>
        <v>4.0119533516008686E-3</v>
      </c>
      <c r="V17" s="7"/>
      <c r="W17" s="7" t="s">
        <v>49</v>
      </c>
      <c r="X17" s="6">
        <v>4480200</v>
      </c>
      <c r="Y17" s="7">
        <v>19175.259999999998</v>
      </c>
      <c r="Z17" s="11">
        <f t="shared" si="6"/>
        <v>4.2800008928172845E-3</v>
      </c>
      <c r="AB17" s="6" t="e">
        <f>(#REF!-(B17/2+G17/2))+(B18/2+G18/2)-X17+X18</f>
        <v>#REF!</v>
      </c>
    </row>
    <row r="18" spans="1:29" x14ac:dyDescent="0.2">
      <c r="A18" s="5" t="s">
        <v>50</v>
      </c>
      <c r="B18" s="6">
        <v>15280030</v>
      </c>
      <c r="C18" s="7">
        <v>53327.3</v>
      </c>
      <c r="D18" s="11">
        <f t="shared" si="2"/>
        <v>3.489999692408981E-3</v>
      </c>
      <c r="F18" s="5" t="s">
        <v>51</v>
      </c>
      <c r="G18" s="6">
        <v>1776000</v>
      </c>
      <c r="H18" s="7">
        <v>8240.64</v>
      </c>
      <c r="I18" s="11">
        <f t="shared" si="3"/>
        <v>4.64E-3</v>
      </c>
      <c r="K18" s="5" t="s">
        <v>52</v>
      </c>
      <c r="L18" s="5">
        <v>8165</v>
      </c>
      <c r="M18" s="6">
        <f t="shared" si="7"/>
        <v>6107828.25</v>
      </c>
      <c r="N18" s="7">
        <v>24572.799999999999</v>
      </c>
      <c r="O18" s="11">
        <f t="shared" si="4"/>
        <v>4.0231648622405186E-3</v>
      </c>
      <c r="P18" s="11"/>
      <c r="Q18" s="5" t="s">
        <v>52</v>
      </c>
      <c r="R18" s="5">
        <v>9788</v>
      </c>
      <c r="S18" s="6">
        <f t="shared" si="1"/>
        <v>7321913.3999999994</v>
      </c>
      <c r="T18" s="7">
        <v>29409.34</v>
      </c>
      <c r="U18" s="11">
        <f t="shared" si="5"/>
        <v>4.0166194809132822E-3</v>
      </c>
      <c r="V18" s="7"/>
      <c r="W18" s="7" t="s">
        <v>53</v>
      </c>
      <c r="X18" s="6">
        <v>3827400</v>
      </c>
      <c r="Y18" s="7">
        <v>16381.27</v>
      </c>
      <c r="Z18" s="11">
        <f t="shared" si="6"/>
        <v>4.2799994774520567E-3</v>
      </c>
      <c r="AB18" s="6" t="e">
        <f>(#REF!-(B18/2+G18/2))+(B19/2+G19/2)-X18+X19</f>
        <v>#REF!</v>
      </c>
    </row>
    <row r="19" spans="1:29" x14ac:dyDescent="0.2">
      <c r="B19" s="6"/>
      <c r="C19" s="7"/>
      <c r="D19" s="11"/>
      <c r="G19" s="6"/>
      <c r="H19" s="7"/>
      <c r="I19" s="11"/>
      <c r="M19" s="6"/>
      <c r="N19" s="7"/>
      <c r="O19" s="11"/>
      <c r="P19" s="11"/>
      <c r="S19" s="6"/>
      <c r="T19" s="7"/>
      <c r="U19" s="11"/>
      <c r="V19" s="7"/>
      <c r="X19" s="6"/>
      <c r="Y19" s="7"/>
      <c r="Z19" s="11"/>
      <c r="AB19" s="6"/>
    </row>
    <row r="20" spans="1:29" x14ac:dyDescent="0.2">
      <c r="A20" s="9" t="s">
        <v>54</v>
      </c>
      <c r="B20" s="6">
        <f>SUM(B7:B19)</f>
        <v>180955931</v>
      </c>
      <c r="C20" s="7">
        <f>SUM(C7:C19)</f>
        <v>617541.57999999996</v>
      </c>
      <c r="G20" s="6">
        <f>SUM(G7:G19)</f>
        <v>7106050</v>
      </c>
      <c r="H20" s="7">
        <f>SUM(H7:H19)</f>
        <v>32972.069999999992</v>
      </c>
      <c r="M20" s="6">
        <f>SUM(M7:M19)</f>
        <v>117027186.19999999</v>
      </c>
      <c r="N20" s="7">
        <f>SUM(N7:N19)</f>
        <v>469085.50999999995</v>
      </c>
      <c r="O20" s="7"/>
      <c r="P20" s="7"/>
      <c r="S20" s="6">
        <f>SUM(S7:S19)</f>
        <v>114121011.90000002</v>
      </c>
      <c r="T20" s="7">
        <f>SUM(T7:T19)</f>
        <v>457508.21000000008</v>
      </c>
      <c r="U20" s="7"/>
      <c r="V20" s="7"/>
      <c r="W20" s="7"/>
      <c r="X20" s="6">
        <f>SUM(X7:X19)</f>
        <v>64813900</v>
      </c>
      <c r="Y20" s="7">
        <f>SUM(Y7:Y19)</f>
        <v>270461.50000000006</v>
      </c>
      <c r="AB20" s="6" t="e">
        <f>SUM(AB7:AB19)</f>
        <v>#REF!</v>
      </c>
    </row>
    <row r="21" spans="1:29" x14ac:dyDescent="0.2">
      <c r="A21" s="7"/>
      <c r="B21" s="6"/>
      <c r="C21" s="12"/>
      <c r="G21" s="6"/>
      <c r="H21" s="12"/>
      <c r="M21" s="6"/>
      <c r="N21" s="12"/>
      <c r="O21" s="12"/>
      <c r="P21" s="12"/>
      <c r="S21" s="6"/>
      <c r="T21" s="12"/>
      <c r="U21" s="12"/>
      <c r="V21" s="12"/>
      <c r="W21" s="12"/>
      <c r="X21" s="6"/>
      <c r="Y21" s="12"/>
    </row>
    <row r="22" spans="1:29" x14ac:dyDescent="0.2">
      <c r="A22" s="9"/>
      <c r="B22" s="2"/>
      <c r="C22" s="13"/>
      <c r="H22" s="7"/>
      <c r="K22" s="9" t="s">
        <v>63</v>
      </c>
    </row>
    <row r="23" spans="1:29" x14ac:dyDescent="0.2">
      <c r="A23" s="9" t="s">
        <v>1</v>
      </c>
      <c r="B23" s="2"/>
      <c r="C23" s="7"/>
      <c r="F23" s="9" t="s">
        <v>2</v>
      </c>
      <c r="G23" s="6"/>
      <c r="H23" s="7"/>
      <c r="K23" s="9" t="s">
        <v>3</v>
      </c>
      <c r="L23" s="9"/>
      <c r="M23" s="6"/>
      <c r="N23" s="7"/>
      <c r="O23" s="7"/>
      <c r="P23" s="7"/>
      <c r="Q23" s="9" t="s">
        <v>3</v>
      </c>
      <c r="R23" s="9"/>
      <c r="S23" s="6"/>
      <c r="T23" s="7"/>
      <c r="U23" s="7"/>
      <c r="V23" s="7"/>
      <c r="W23" s="10" t="s">
        <v>4</v>
      </c>
      <c r="X23" s="7"/>
      <c r="Y23" s="7"/>
    </row>
    <row r="24" spans="1:29" x14ac:dyDescent="0.2">
      <c r="A24" s="9" t="s">
        <v>6</v>
      </c>
      <c r="B24" s="2" t="s">
        <v>5</v>
      </c>
      <c r="C24" s="10" t="s">
        <v>7</v>
      </c>
      <c r="D24" s="9"/>
      <c r="E24" s="9"/>
      <c r="F24" s="9" t="s">
        <v>6</v>
      </c>
      <c r="G24" s="2" t="s">
        <v>5</v>
      </c>
      <c r="H24" s="10" t="s">
        <v>7</v>
      </c>
      <c r="K24" s="9" t="s">
        <v>6</v>
      </c>
      <c r="L24" s="4" t="s">
        <v>8</v>
      </c>
      <c r="M24" s="2" t="s">
        <v>5</v>
      </c>
      <c r="N24" s="10" t="s">
        <v>7</v>
      </c>
      <c r="O24" s="10" t="s">
        <v>55</v>
      </c>
      <c r="P24" s="10"/>
      <c r="Q24" s="9" t="s">
        <v>6</v>
      </c>
      <c r="R24" s="4" t="s">
        <v>8</v>
      </c>
      <c r="S24" s="2" t="s">
        <v>5</v>
      </c>
      <c r="T24" s="10" t="s">
        <v>7</v>
      </c>
      <c r="U24" s="10" t="s">
        <v>55</v>
      </c>
      <c r="V24" s="10"/>
      <c r="W24" s="9" t="s">
        <v>6</v>
      </c>
      <c r="X24" s="2" t="s">
        <v>5</v>
      </c>
      <c r="Y24" s="10" t="s">
        <v>7</v>
      </c>
      <c r="Z24" s="10" t="s">
        <v>55</v>
      </c>
      <c r="AB24" s="4" t="s">
        <v>9</v>
      </c>
    </row>
    <row r="25" spans="1:29" x14ac:dyDescent="0.2">
      <c r="A25" s="5" t="s">
        <v>10</v>
      </c>
      <c r="B25" s="6">
        <v>14457901</v>
      </c>
      <c r="C25" s="7">
        <v>49012.28</v>
      </c>
      <c r="D25" s="11">
        <f>C25/B25</f>
        <v>3.3899996963597965E-3</v>
      </c>
      <c r="F25" s="5" t="s">
        <v>11</v>
      </c>
      <c r="G25" s="6">
        <v>223700</v>
      </c>
      <c r="H25" s="7">
        <v>1037.97</v>
      </c>
      <c r="I25" s="11">
        <f>H25/G25</f>
        <v>4.6400089405453735E-3</v>
      </c>
      <c r="K25" s="5" t="s">
        <v>12</v>
      </c>
      <c r="L25" s="5">
        <v>11544</v>
      </c>
      <c r="M25" s="6">
        <f t="shared" ref="M25:M31" si="8">L25*748.05</f>
        <v>8635489.1999999993</v>
      </c>
      <c r="N25" s="7">
        <f>M25*O25</f>
        <v>37046.248668</v>
      </c>
      <c r="O25" s="11">
        <v>4.2900000000000004E-3</v>
      </c>
      <c r="P25" s="11"/>
      <c r="Q25" s="5" t="s">
        <v>12</v>
      </c>
      <c r="R25" s="5">
        <v>11263</v>
      </c>
      <c r="S25" s="6">
        <f t="shared" ref="S25:S36" si="9">R25*748.05</f>
        <v>8425287.1500000004</v>
      </c>
      <c r="T25" s="7">
        <f>S25*U25</f>
        <v>36144.481873500008</v>
      </c>
      <c r="U25" s="11">
        <v>4.2900000000000004E-3</v>
      </c>
      <c r="V25" s="7"/>
      <c r="W25" s="7" t="s">
        <v>13</v>
      </c>
      <c r="X25" s="6">
        <v>5844500</v>
      </c>
      <c r="Y25" s="7">
        <f>X25*Z25</f>
        <v>25014.46</v>
      </c>
      <c r="Z25" s="11">
        <v>4.28E-3</v>
      </c>
      <c r="AB25" s="6" t="e">
        <f>#REF!+(B26/2+G26/2)+#REF!+X26</f>
        <v>#REF!</v>
      </c>
    </row>
    <row r="26" spans="1:29" x14ac:dyDescent="0.2">
      <c r="A26" s="5" t="s">
        <v>14</v>
      </c>
      <c r="B26" s="6">
        <v>15630550</v>
      </c>
      <c r="C26" s="7">
        <v>52987.56</v>
      </c>
      <c r="D26" s="11">
        <f t="shared" ref="D26:D36" si="10">C26/B26</f>
        <v>3.3899997121022611E-3</v>
      </c>
      <c r="F26" s="5" t="s">
        <v>15</v>
      </c>
      <c r="G26" s="6">
        <v>736420</v>
      </c>
      <c r="H26" s="7">
        <v>3416.99</v>
      </c>
      <c r="I26" s="11">
        <f t="shared" ref="I26:I36" si="11">H26/G26</f>
        <v>4.6400016295049017E-3</v>
      </c>
      <c r="K26" s="5" t="s">
        <v>16</v>
      </c>
      <c r="L26" s="5">
        <v>16132</v>
      </c>
      <c r="M26" s="6">
        <f t="shared" si="8"/>
        <v>12067542.6</v>
      </c>
      <c r="N26" s="7">
        <f t="shared" ref="N26:N36" si="12">M26*O26</f>
        <v>51769.757754000006</v>
      </c>
      <c r="O26" s="11">
        <v>4.2900000000000004E-3</v>
      </c>
      <c r="P26" s="11"/>
      <c r="Q26" s="5" t="s">
        <v>16</v>
      </c>
      <c r="R26" s="5">
        <v>10979</v>
      </c>
      <c r="S26" s="6">
        <f t="shared" si="9"/>
        <v>8212840.9499999993</v>
      </c>
      <c r="T26" s="7">
        <f t="shared" ref="T26:T36" si="13">S26*U26</f>
        <v>35233.087675499999</v>
      </c>
      <c r="U26" s="11">
        <v>4.2900000000000004E-3</v>
      </c>
      <c r="V26" s="7"/>
      <c r="W26" s="7" t="s">
        <v>17</v>
      </c>
      <c r="X26" s="6">
        <v>6184900</v>
      </c>
      <c r="Y26" s="7">
        <f t="shared" ref="Y26:Y36" si="14">X26*Z26</f>
        <v>26471.371999999999</v>
      </c>
      <c r="Z26" s="11">
        <v>4.28E-3</v>
      </c>
      <c r="AB26" s="6" t="e">
        <f>(#REF!-(B26/2+G26/2))+(B27/2+G27/2)-X26+X27</f>
        <v>#REF!</v>
      </c>
    </row>
    <row r="27" spans="1:29" x14ac:dyDescent="0.2">
      <c r="A27" s="5" t="s">
        <v>18</v>
      </c>
      <c r="B27" s="6">
        <v>16120550</v>
      </c>
      <c r="C27" s="7">
        <v>54648.66</v>
      </c>
      <c r="D27" s="11">
        <f t="shared" si="10"/>
        <v>3.3899997208531969E-3</v>
      </c>
      <c r="F27" s="5" t="s">
        <v>19</v>
      </c>
      <c r="G27" s="6">
        <v>882980</v>
      </c>
      <c r="H27" s="7">
        <v>4097.03</v>
      </c>
      <c r="I27" s="11">
        <f t="shared" si="11"/>
        <v>4.6400031710797521E-3</v>
      </c>
      <c r="K27" s="5" t="s">
        <v>20</v>
      </c>
      <c r="L27" s="5">
        <v>13443</v>
      </c>
      <c r="M27" s="6">
        <f t="shared" si="8"/>
        <v>10056036.149999999</v>
      </c>
      <c r="N27" s="7">
        <f t="shared" si="12"/>
        <v>43140.3950835</v>
      </c>
      <c r="O27" s="11">
        <v>4.2900000000000004E-3</v>
      </c>
      <c r="P27" s="11"/>
      <c r="Q27" s="5" t="s">
        <v>20</v>
      </c>
      <c r="R27" s="5">
        <v>13363</v>
      </c>
      <c r="S27" s="6">
        <f t="shared" si="9"/>
        <v>9996192.1499999985</v>
      </c>
      <c r="T27" s="7">
        <f t="shared" si="13"/>
        <v>42883.664323500001</v>
      </c>
      <c r="U27" s="11">
        <v>4.2900000000000004E-3</v>
      </c>
      <c r="V27" s="7"/>
      <c r="W27" s="7" t="s">
        <v>21</v>
      </c>
      <c r="X27" s="6">
        <v>6831900</v>
      </c>
      <c r="Y27" s="7">
        <f t="shared" si="14"/>
        <v>29240.531999999999</v>
      </c>
      <c r="Z27" s="11">
        <v>4.28E-3</v>
      </c>
      <c r="AB27" s="6" t="e">
        <f>(#REF!-(B27/2+G27/2))+(B28/2+G28/2)-X27+X28</f>
        <v>#REF!</v>
      </c>
    </row>
    <row r="28" spans="1:29" x14ac:dyDescent="0.2">
      <c r="A28" s="5" t="s">
        <v>22</v>
      </c>
      <c r="B28" s="6">
        <v>17715070</v>
      </c>
      <c r="C28" s="7">
        <v>60054.09</v>
      </c>
      <c r="D28" s="11">
        <f t="shared" si="10"/>
        <v>3.3900001524126066E-3</v>
      </c>
      <c r="F28" s="5" t="s">
        <v>22</v>
      </c>
      <c r="G28" s="6">
        <v>222500</v>
      </c>
      <c r="H28" s="7">
        <v>1032.4000000000001</v>
      </c>
      <c r="I28" s="11">
        <f t="shared" si="11"/>
        <v>4.64E-3</v>
      </c>
      <c r="K28" s="5" t="s">
        <v>23</v>
      </c>
      <c r="L28" s="5">
        <v>9907</v>
      </c>
      <c r="M28" s="6">
        <f t="shared" si="8"/>
        <v>7410931.3499999996</v>
      </c>
      <c r="N28" s="7">
        <f t="shared" si="12"/>
        <v>31792.895491500003</v>
      </c>
      <c r="O28" s="11">
        <v>4.2900000000000004E-3</v>
      </c>
      <c r="P28" s="11"/>
      <c r="Q28" s="5" t="s">
        <v>23</v>
      </c>
      <c r="R28" s="5">
        <v>9517</v>
      </c>
      <c r="S28" s="6">
        <f t="shared" si="9"/>
        <v>7119191.8499999996</v>
      </c>
      <c r="T28" s="7">
        <f t="shared" si="13"/>
        <v>30541.3330365</v>
      </c>
      <c r="U28" s="11">
        <v>4.2900000000000004E-3</v>
      </c>
      <c r="V28" s="7"/>
      <c r="W28" s="7" t="s">
        <v>24</v>
      </c>
      <c r="X28" s="6">
        <v>6150400</v>
      </c>
      <c r="Y28" s="7">
        <f t="shared" si="14"/>
        <v>26323.712</v>
      </c>
      <c r="Z28" s="11">
        <v>4.28E-3</v>
      </c>
      <c r="AB28" s="6" t="e">
        <f>(#REF!-(B28/2+G28/2))+(B29/2+G29/2)-X28+X29</f>
        <v>#REF!</v>
      </c>
      <c r="AC28" s="6"/>
    </row>
    <row r="29" spans="1:29" x14ac:dyDescent="0.2">
      <c r="A29" s="5" t="s">
        <v>25</v>
      </c>
      <c r="B29" s="6">
        <v>16246990</v>
      </c>
      <c r="C29" s="7">
        <v>55077.3</v>
      </c>
      <c r="D29" s="11">
        <f t="shared" si="10"/>
        <v>3.3900002400444637E-3</v>
      </c>
      <c r="F29" s="5" t="s">
        <v>26</v>
      </c>
      <c r="G29" s="6">
        <v>209000</v>
      </c>
      <c r="H29" s="7">
        <v>969.76</v>
      </c>
      <c r="I29" s="11">
        <f t="shared" si="11"/>
        <v>4.64E-3</v>
      </c>
      <c r="K29" s="5" t="s">
        <v>27</v>
      </c>
      <c r="L29" s="5">
        <v>12603</v>
      </c>
      <c r="M29" s="6">
        <f t="shared" si="8"/>
        <v>9427674.1499999985</v>
      </c>
      <c r="N29" s="7">
        <f t="shared" si="12"/>
        <v>40444.722103499997</v>
      </c>
      <c r="O29" s="11">
        <v>4.2900000000000004E-3</v>
      </c>
      <c r="P29" s="11"/>
      <c r="Q29" s="5" t="s">
        <v>27</v>
      </c>
      <c r="R29" s="5">
        <v>11802</v>
      </c>
      <c r="S29" s="6">
        <f t="shared" si="9"/>
        <v>8828486.0999999996</v>
      </c>
      <c r="T29" s="7">
        <f t="shared" si="13"/>
        <v>37874.205369000003</v>
      </c>
      <c r="U29" s="11">
        <v>4.2900000000000004E-3</v>
      </c>
      <c r="V29" s="7"/>
      <c r="W29" s="7" t="s">
        <v>28</v>
      </c>
      <c r="X29" s="6">
        <v>5173200</v>
      </c>
      <c r="Y29" s="7">
        <f t="shared" si="14"/>
        <v>22141.295999999998</v>
      </c>
      <c r="Z29" s="11">
        <v>4.28E-3</v>
      </c>
      <c r="AB29" s="6" t="e">
        <f>(#REF!-(B29/2+G29/2))+(B30/2+G30/2)-X29+X30</f>
        <v>#REF!</v>
      </c>
    </row>
    <row r="30" spans="1:29" x14ac:dyDescent="0.2">
      <c r="A30" s="5" t="s">
        <v>29</v>
      </c>
      <c r="B30" s="6">
        <v>16591019</v>
      </c>
      <c r="C30" s="7">
        <v>56243.55</v>
      </c>
      <c r="D30" s="11">
        <f t="shared" si="10"/>
        <v>3.3899997341935418E-3</v>
      </c>
      <c r="F30" s="5" t="s">
        <v>29</v>
      </c>
      <c r="G30" s="6">
        <v>612550</v>
      </c>
      <c r="H30" s="7">
        <v>2842.23</v>
      </c>
      <c r="I30" s="11">
        <f t="shared" si="11"/>
        <v>4.6399967349604115E-3</v>
      </c>
      <c r="K30" s="5" t="s">
        <v>30</v>
      </c>
      <c r="L30" s="5">
        <v>15687</v>
      </c>
      <c r="M30" s="6">
        <f t="shared" si="8"/>
        <v>11734660.35</v>
      </c>
      <c r="N30" s="7">
        <f t="shared" si="12"/>
        <v>50341.692901500006</v>
      </c>
      <c r="O30" s="11">
        <v>4.2900000000000004E-3</v>
      </c>
      <c r="P30" s="11"/>
      <c r="Q30" s="5" t="s">
        <v>30</v>
      </c>
      <c r="R30" s="5">
        <v>15372</v>
      </c>
      <c r="S30" s="6">
        <f t="shared" si="9"/>
        <v>11499024.6</v>
      </c>
      <c r="T30" s="7">
        <f t="shared" si="13"/>
        <v>49330.815534000001</v>
      </c>
      <c r="U30" s="11">
        <v>4.2900000000000004E-3</v>
      </c>
      <c r="V30" s="7"/>
      <c r="W30" s="7" t="s">
        <v>31</v>
      </c>
      <c r="X30" s="6">
        <v>4922200</v>
      </c>
      <c r="Y30" s="7">
        <f t="shared" si="14"/>
        <v>21067.016</v>
      </c>
      <c r="Z30" s="11">
        <v>4.28E-3</v>
      </c>
      <c r="AB30" s="6" t="e">
        <f>(#REF!-(B30/2+G30/2))+(B31/2+G31/2)-X30+X31</f>
        <v>#REF!</v>
      </c>
    </row>
    <row r="31" spans="1:29" x14ac:dyDescent="0.2">
      <c r="A31" s="5" t="s">
        <v>32</v>
      </c>
      <c r="B31" s="6">
        <v>14062998</v>
      </c>
      <c r="C31" s="7">
        <v>47673.56</v>
      </c>
      <c r="D31" s="11">
        <f t="shared" si="10"/>
        <v>3.3899997710303306E-3</v>
      </c>
      <c r="F31" s="5" t="s">
        <v>32</v>
      </c>
      <c r="G31" s="6">
        <v>538900</v>
      </c>
      <c r="H31" s="7">
        <v>2500.5</v>
      </c>
      <c r="I31" s="11">
        <f t="shared" si="11"/>
        <v>4.6400074225273705E-3</v>
      </c>
      <c r="K31" s="5" t="s">
        <v>33</v>
      </c>
      <c r="L31" s="5">
        <v>13815</v>
      </c>
      <c r="M31" s="6">
        <f t="shared" si="8"/>
        <v>10334310.75</v>
      </c>
      <c r="N31" s="7">
        <f t="shared" si="12"/>
        <v>44334.193117500006</v>
      </c>
      <c r="O31" s="11">
        <v>4.2900000000000004E-3</v>
      </c>
      <c r="P31" s="11"/>
      <c r="Q31" s="5" t="s">
        <v>33</v>
      </c>
      <c r="R31" s="5">
        <v>13014</v>
      </c>
      <c r="S31" s="6">
        <f t="shared" si="9"/>
        <v>9735122.6999999993</v>
      </c>
      <c r="T31" s="7">
        <f t="shared" si="13"/>
        <v>41763.676382999998</v>
      </c>
      <c r="U31" s="11">
        <v>4.2900000000000004E-3</v>
      </c>
      <c r="V31" s="7"/>
      <c r="W31" s="7" t="s">
        <v>34</v>
      </c>
      <c r="X31" s="6">
        <v>5728200</v>
      </c>
      <c r="Y31" s="7">
        <f t="shared" si="14"/>
        <v>25089.516</v>
      </c>
      <c r="Z31" s="11">
        <v>4.3800000000000002E-3</v>
      </c>
      <c r="AB31" s="6" t="e">
        <f>(#REF!-(B31/2+G31/2))+(B32/2+G32/2)-X31+X32</f>
        <v>#REF!</v>
      </c>
    </row>
    <row r="32" spans="1:29" x14ac:dyDescent="0.2">
      <c r="A32" s="5" t="s">
        <v>35</v>
      </c>
      <c r="B32" s="6">
        <v>15217473</v>
      </c>
      <c r="C32" s="7">
        <v>51587.23</v>
      </c>
      <c r="D32" s="11">
        <f t="shared" si="10"/>
        <v>3.3899997719726528E-3</v>
      </c>
      <c r="F32" s="5" t="s">
        <v>35</v>
      </c>
      <c r="G32" s="6">
        <v>1136800</v>
      </c>
      <c r="H32" s="7">
        <v>5274.75</v>
      </c>
      <c r="I32" s="11">
        <f t="shared" si="11"/>
        <v>4.6399982406755804E-3</v>
      </c>
      <c r="K32" s="5" t="s">
        <v>36</v>
      </c>
      <c r="L32" s="5">
        <v>15419</v>
      </c>
      <c r="M32" s="6">
        <v>11534183</v>
      </c>
      <c r="N32" s="7">
        <f t="shared" si="12"/>
        <v>49481.645070000006</v>
      </c>
      <c r="O32" s="11">
        <v>4.2900000000000004E-3</v>
      </c>
      <c r="P32" s="11"/>
      <c r="Q32" s="5" t="s">
        <v>36</v>
      </c>
      <c r="R32" s="5">
        <v>15088</v>
      </c>
      <c r="S32" s="6">
        <f t="shared" si="9"/>
        <v>11286578.399999999</v>
      </c>
      <c r="T32" s="7">
        <f t="shared" si="13"/>
        <v>48419.421335999999</v>
      </c>
      <c r="U32" s="11">
        <v>4.2900000000000004E-3</v>
      </c>
      <c r="V32" s="7"/>
      <c r="W32" s="7" t="s">
        <v>37</v>
      </c>
      <c r="X32" s="6">
        <v>4808100</v>
      </c>
      <c r="Y32" s="7">
        <f t="shared" si="14"/>
        <v>21059.478000000003</v>
      </c>
      <c r="Z32" s="11">
        <v>4.3800000000000002E-3</v>
      </c>
      <c r="AB32" s="6" t="e">
        <f>(#REF!-(B32/2+G32/2))+(B33/2+G33/2)-X32+X33</f>
        <v>#REF!</v>
      </c>
    </row>
    <row r="33" spans="1:28" x14ac:dyDescent="0.2">
      <c r="A33" s="5" t="s">
        <v>38</v>
      </c>
      <c r="B33" s="6">
        <v>13903430</v>
      </c>
      <c r="C33" s="7">
        <v>47132.63</v>
      </c>
      <c r="D33" s="11">
        <f t="shared" si="10"/>
        <v>3.3900001654268044E-3</v>
      </c>
      <c r="F33" s="5" t="s">
        <v>39</v>
      </c>
      <c r="G33" s="6">
        <v>539600</v>
      </c>
      <c r="H33" s="7">
        <v>2503.7399999999998</v>
      </c>
      <c r="I33" s="11">
        <f t="shared" si="11"/>
        <v>4.6399925871015565E-3</v>
      </c>
      <c r="J33" s="9"/>
      <c r="K33" s="5" t="s">
        <v>40</v>
      </c>
      <c r="L33" s="5">
        <v>15286</v>
      </c>
      <c r="M33" s="6">
        <f t="shared" ref="M33:M36" si="15">L33*748.05</f>
        <v>11434692.299999999</v>
      </c>
      <c r="N33" s="7">
        <f t="shared" si="12"/>
        <v>49054.829966999998</v>
      </c>
      <c r="O33" s="11">
        <v>4.2900000000000004E-3</v>
      </c>
      <c r="P33" s="11"/>
      <c r="Q33" s="5" t="s">
        <v>40</v>
      </c>
      <c r="R33" s="5">
        <v>16498</v>
      </c>
      <c r="S33" s="6">
        <f t="shared" si="9"/>
        <v>12341328.899999999</v>
      </c>
      <c r="T33" s="7">
        <f t="shared" si="13"/>
        <v>52944.300981</v>
      </c>
      <c r="U33" s="11">
        <v>4.2900000000000004E-3</v>
      </c>
      <c r="V33" s="7"/>
      <c r="W33" s="7" t="s">
        <v>41</v>
      </c>
      <c r="X33" s="6">
        <v>6976200</v>
      </c>
      <c r="Y33" s="7">
        <f t="shared" si="14"/>
        <v>30555.756000000001</v>
      </c>
      <c r="Z33" s="11">
        <v>4.3800000000000002E-3</v>
      </c>
      <c r="AB33" s="6" t="e">
        <f>(#REF!-(B33/2+G33/2))+(B34/2+G34/2)-X33+X34</f>
        <v>#REF!</v>
      </c>
    </row>
    <row r="34" spans="1:28" x14ac:dyDescent="0.2">
      <c r="A34" s="5" t="s">
        <v>42</v>
      </c>
      <c r="B34" s="6">
        <v>12215340</v>
      </c>
      <c r="C34" s="7">
        <v>42631.54</v>
      </c>
      <c r="D34" s="11">
        <f t="shared" si="10"/>
        <v>3.490000278338548E-3</v>
      </c>
      <c r="F34" s="5" t="s">
        <v>43</v>
      </c>
      <c r="G34" s="6">
        <v>178800</v>
      </c>
      <c r="H34" s="7">
        <v>829.63</v>
      </c>
      <c r="I34" s="11">
        <f t="shared" si="11"/>
        <v>4.6399888143176735E-3</v>
      </c>
      <c r="K34" s="5" t="s">
        <v>44</v>
      </c>
      <c r="L34" s="5">
        <v>12515</v>
      </c>
      <c r="M34" s="6">
        <f t="shared" si="15"/>
        <v>9361845.75</v>
      </c>
      <c r="N34" s="7">
        <f t="shared" si="12"/>
        <v>40162.318267500006</v>
      </c>
      <c r="O34" s="11">
        <v>4.2900000000000004E-3</v>
      </c>
      <c r="P34" s="11"/>
      <c r="Q34" s="5" t="s">
        <v>44</v>
      </c>
      <c r="R34" s="5">
        <v>14470</v>
      </c>
      <c r="S34" s="6">
        <f t="shared" si="9"/>
        <v>10824283.5</v>
      </c>
      <c r="T34" s="7">
        <f t="shared" si="13"/>
        <v>46436.176215000007</v>
      </c>
      <c r="U34" s="11">
        <v>4.2900000000000004E-3</v>
      </c>
      <c r="V34" s="7"/>
      <c r="W34" s="7" t="s">
        <v>45</v>
      </c>
      <c r="X34" s="6">
        <v>3886700</v>
      </c>
      <c r="Y34" s="7">
        <f t="shared" si="14"/>
        <v>17023.745999999999</v>
      </c>
      <c r="Z34" s="11">
        <v>4.3800000000000002E-3</v>
      </c>
      <c r="AB34" s="6" t="e">
        <f>(#REF!-(B34/2+G34/2))+(B35/2+G35/2)-X34+X35</f>
        <v>#REF!</v>
      </c>
    </row>
    <row r="35" spans="1:28" x14ac:dyDescent="0.2">
      <c r="A35" s="5" t="s">
        <v>46</v>
      </c>
      <c r="B35" s="6">
        <v>13514580</v>
      </c>
      <c r="C35" s="7">
        <v>47165.88</v>
      </c>
      <c r="D35" s="11">
        <f t="shared" si="10"/>
        <v>3.4899996892245261E-3</v>
      </c>
      <c r="F35" s="5" t="s">
        <v>47</v>
      </c>
      <c r="G35" s="6">
        <v>48800</v>
      </c>
      <c r="H35" s="7">
        <v>226.43</v>
      </c>
      <c r="I35" s="11">
        <f t="shared" si="11"/>
        <v>4.639959016393443E-3</v>
      </c>
      <c r="K35" s="5" t="s">
        <v>48</v>
      </c>
      <c r="L35" s="5">
        <v>11927</v>
      </c>
      <c r="M35" s="6">
        <f t="shared" si="15"/>
        <v>8921992.3499999996</v>
      </c>
      <c r="N35" s="7">
        <f t="shared" si="12"/>
        <v>38275.347181500001</v>
      </c>
      <c r="O35" s="11">
        <v>4.2900000000000004E-3</v>
      </c>
      <c r="P35" s="11"/>
      <c r="Q35" s="5" t="s">
        <v>48</v>
      </c>
      <c r="R35" s="5">
        <v>11404</v>
      </c>
      <c r="S35" s="6">
        <f t="shared" si="9"/>
        <v>8530762.1999999993</v>
      </c>
      <c r="T35" s="7">
        <f t="shared" si="13"/>
        <v>36596.969837999997</v>
      </c>
      <c r="U35" s="11">
        <v>4.2900000000000004E-3</v>
      </c>
      <c r="V35" s="7"/>
      <c r="W35" s="7" t="s">
        <v>49</v>
      </c>
      <c r="X35" s="6">
        <v>4480200</v>
      </c>
      <c r="Y35" s="7">
        <f t="shared" si="14"/>
        <v>19623.276000000002</v>
      </c>
      <c r="Z35" s="11">
        <v>4.3800000000000002E-3</v>
      </c>
      <c r="AB35" s="6" t="e">
        <f>(#REF!-(B35/2+G35/2))+(B36/2+G36/2)-X35+X36</f>
        <v>#REF!</v>
      </c>
    </row>
    <row r="36" spans="1:28" x14ac:dyDescent="0.2">
      <c r="A36" s="5" t="s">
        <v>50</v>
      </c>
      <c r="B36" s="6">
        <v>15280030</v>
      </c>
      <c r="C36" s="7">
        <v>53327.3</v>
      </c>
      <c r="D36" s="11">
        <f t="shared" si="10"/>
        <v>3.489999692408981E-3</v>
      </c>
      <c r="F36" s="5" t="s">
        <v>51</v>
      </c>
      <c r="G36" s="6">
        <v>1776000</v>
      </c>
      <c r="H36" s="7">
        <v>8240.64</v>
      </c>
      <c r="I36" s="11">
        <f t="shared" si="11"/>
        <v>4.64E-3</v>
      </c>
      <c r="K36" s="5" t="s">
        <v>52</v>
      </c>
      <c r="L36" s="5">
        <v>8165</v>
      </c>
      <c r="M36" s="6">
        <f t="shared" si="15"/>
        <v>6107828.25</v>
      </c>
      <c r="N36" s="7">
        <f t="shared" si="12"/>
        <v>26202.583192500002</v>
      </c>
      <c r="O36" s="11">
        <v>4.2900000000000004E-3</v>
      </c>
      <c r="P36" s="11"/>
      <c r="Q36" s="5" t="s">
        <v>52</v>
      </c>
      <c r="R36" s="5">
        <v>9788</v>
      </c>
      <c r="S36" s="6">
        <f t="shared" si="9"/>
        <v>7321913.3999999994</v>
      </c>
      <c r="T36" s="7">
        <f t="shared" si="13"/>
        <v>31411.008485999999</v>
      </c>
      <c r="U36" s="11">
        <v>4.2900000000000004E-3</v>
      </c>
      <c r="V36" s="7"/>
      <c r="W36" s="7" t="s">
        <v>53</v>
      </c>
      <c r="X36" s="6">
        <v>3827400</v>
      </c>
      <c r="Y36" s="7">
        <f t="shared" si="14"/>
        <v>16764.012000000002</v>
      </c>
      <c r="Z36" s="11">
        <v>4.3800000000000002E-3</v>
      </c>
      <c r="AB36" s="6" t="e">
        <f>(#REF!-(B36/2+G36/2))+(B37/2+G37/2)-X36+X37</f>
        <v>#REF!</v>
      </c>
    </row>
    <row r="37" spans="1:28" x14ac:dyDescent="0.2">
      <c r="B37" s="6"/>
      <c r="C37" s="7"/>
      <c r="D37" s="11"/>
      <c r="G37" s="6"/>
      <c r="H37" s="7"/>
      <c r="I37" s="11"/>
      <c r="M37" s="6"/>
      <c r="N37" s="7"/>
      <c r="O37" s="11"/>
      <c r="P37" s="11"/>
      <c r="S37" s="6"/>
      <c r="T37" s="7"/>
      <c r="U37" s="11"/>
      <c r="V37" s="7"/>
      <c r="X37" s="6"/>
      <c r="Y37" s="7"/>
      <c r="Z37" s="11"/>
      <c r="AB37" s="6"/>
    </row>
    <row r="38" spans="1:28" x14ac:dyDescent="0.2">
      <c r="B38" s="6"/>
      <c r="C38" s="7"/>
      <c r="D38" s="11"/>
      <c r="G38" s="6"/>
      <c r="H38" s="7"/>
      <c r="I38" s="11"/>
      <c r="M38" s="6"/>
      <c r="N38" s="7"/>
      <c r="O38" s="11"/>
      <c r="P38" s="11"/>
      <c r="S38" s="6"/>
      <c r="T38" s="7"/>
      <c r="U38" s="11"/>
      <c r="V38" s="7"/>
      <c r="X38" s="6"/>
      <c r="Y38" s="7"/>
      <c r="Z38" s="11"/>
      <c r="AB38" s="6"/>
    </row>
    <row r="39" spans="1:28" x14ac:dyDescent="0.2">
      <c r="A39" s="9" t="s">
        <v>54</v>
      </c>
      <c r="B39" s="6">
        <f>SUM(B25:B38)</f>
        <v>180955931</v>
      </c>
      <c r="C39" s="7">
        <f>SUM(C25:C38)</f>
        <v>617541.57999999996</v>
      </c>
      <c r="G39" s="6">
        <f>SUM(G25:G38)</f>
        <v>7106050</v>
      </c>
      <c r="H39" s="7">
        <f>SUM(H25:H38)</f>
        <v>32972.069999999992</v>
      </c>
      <c r="K39" s="9" t="s">
        <v>56</v>
      </c>
      <c r="M39" s="6">
        <f>SUM(M25:M38)</f>
        <v>117027186.19999999</v>
      </c>
      <c r="N39" s="7">
        <f>SUM(N25:N38)</f>
        <v>502046.62879800011</v>
      </c>
      <c r="O39" s="7"/>
      <c r="P39" s="7"/>
      <c r="S39" s="6">
        <f>SUM(S25:S38)</f>
        <v>114121011.90000002</v>
      </c>
      <c r="T39" s="7">
        <f>SUM(T25:T38)</f>
        <v>489579.14105100004</v>
      </c>
      <c r="U39" s="7"/>
      <c r="V39" s="7"/>
      <c r="W39" s="7"/>
      <c r="X39" s="6">
        <f>SUM(X25:X38)</f>
        <v>64813900</v>
      </c>
      <c r="Y39" s="7">
        <f>SUM(Y25:Y38)</f>
        <v>280374.17200000002</v>
      </c>
      <c r="AB39" s="6" t="e">
        <f>SUM(AB25:AB38)</f>
        <v>#REF!</v>
      </c>
    </row>
    <row r="40" spans="1:28" x14ac:dyDescent="0.2">
      <c r="M40" s="14"/>
    </row>
    <row r="41" spans="1:28" x14ac:dyDescent="0.2">
      <c r="C41" s="7"/>
      <c r="K41" s="9" t="s">
        <v>57</v>
      </c>
      <c r="N41" s="7">
        <f>N39-N20</f>
        <v>32961.118798000156</v>
      </c>
      <c r="T41" s="7">
        <f>T39-T20</f>
        <v>32070.931050999963</v>
      </c>
      <c r="Y41" s="7">
        <f>Y39-Y20</f>
        <v>9912.6719999999623</v>
      </c>
    </row>
    <row r="42" spans="1:28" x14ac:dyDescent="0.2">
      <c r="C42" s="7"/>
      <c r="M42" s="14"/>
    </row>
    <row r="43" spans="1:28" x14ac:dyDescent="0.2">
      <c r="C43" s="7"/>
      <c r="M43" s="14"/>
    </row>
    <row r="44" spans="1:28" x14ac:dyDescent="0.2">
      <c r="C44" s="7"/>
      <c r="M44" s="14"/>
    </row>
    <row r="45" spans="1:28" x14ac:dyDescent="0.2">
      <c r="A45" s="9" t="s">
        <v>54</v>
      </c>
      <c r="B45" s="6">
        <f>SUM(B31:B44)</f>
        <v>265149782</v>
      </c>
      <c r="C45" s="7">
        <f>SUM(C31:C44)</f>
        <v>907059.72</v>
      </c>
      <c r="G45" s="6">
        <f>SUM(G31:G44)</f>
        <v>11324950</v>
      </c>
      <c r="H45" s="7">
        <f>SUM(H31:H44)</f>
        <v>52547.759999999995</v>
      </c>
      <c r="K45" s="9" t="s">
        <v>58</v>
      </c>
      <c r="M45" s="6">
        <v>117027186</v>
      </c>
      <c r="N45" s="7">
        <f>M45*0.00459</f>
        <v>537154.78373999998</v>
      </c>
      <c r="O45" s="11">
        <v>4.5900000000000003E-3</v>
      </c>
      <c r="P45" s="7"/>
      <c r="S45" s="6">
        <v>114121012</v>
      </c>
      <c r="T45" s="7">
        <f>S45*U45</f>
        <v>523815.44508000003</v>
      </c>
      <c r="U45" s="11">
        <v>4.5900000000000003E-3</v>
      </c>
      <c r="V45" s="7"/>
      <c r="W45" s="7"/>
      <c r="X45" s="6" t="s">
        <v>66</v>
      </c>
      <c r="Y45" s="7"/>
      <c r="AB45" s="6" t="e">
        <f>SUM(AB31:AB44)</f>
        <v>#REF!</v>
      </c>
    </row>
    <row r="46" spans="1:28" x14ac:dyDescent="0.2">
      <c r="M46" s="14"/>
    </row>
    <row r="47" spans="1:28" x14ac:dyDescent="0.2">
      <c r="C47" s="7"/>
      <c r="K47" s="9" t="s">
        <v>59</v>
      </c>
      <c r="N47" s="7">
        <f>N45-N39</f>
        <v>35108.154941999877</v>
      </c>
      <c r="T47" s="7">
        <f>T45-T39</f>
        <v>34236.304028999992</v>
      </c>
      <c r="Y47" s="7">
        <v>2970.68</v>
      </c>
    </row>
    <row r="49" spans="3:29" x14ac:dyDescent="0.2">
      <c r="C49" s="7"/>
      <c r="K49" s="9" t="s">
        <v>60</v>
      </c>
    </row>
    <row r="50" spans="3:29" x14ac:dyDescent="0.2">
      <c r="K50" s="9" t="s">
        <v>61</v>
      </c>
      <c r="N50" s="7">
        <f>N41+N47</f>
        <v>68069.273740000033</v>
      </c>
      <c r="T50" s="7">
        <f>T41+T47</f>
        <v>66307.235079999955</v>
      </c>
      <c r="Y50" s="7">
        <f>Y41+Y47</f>
        <v>12883.351999999963</v>
      </c>
      <c r="AC50" s="7">
        <f>N50+T50+Y50</f>
        <v>147259.86081999994</v>
      </c>
    </row>
  </sheetData>
  <printOptions gridLines="1"/>
  <pageMargins left="0.5" right="0.5" top="1" bottom="1" header="0.5" footer="0.5"/>
  <pageSetup scale="70" fitToWidth="0" orientation="landscape" r:id="rId1"/>
  <headerFooter alignWithMargins="0">
    <oddHeader>&amp;C&amp;"-,Bold"&amp;10BULLOCK PEN WATER DISTRICT
WATER PURCHASED 
&amp;R&amp;"-,Bold"Response to 1.j.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 Purchased (BCWD est inc)</vt:lpstr>
      <vt:lpstr>'Water Purchased (BCWD est inc)'!Print_Titles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2023-01-20T19:30:22Z</cp:lastPrinted>
  <dcterms:created xsi:type="dcterms:W3CDTF">2022-09-08T11:41:02Z</dcterms:created>
  <dcterms:modified xsi:type="dcterms:W3CDTF">2023-01-20T19:31:46Z</dcterms:modified>
</cp:coreProperties>
</file>