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SOFFICE\dld\BPWD\Rate Increase (2022)\PSC Requests\"/>
    </mc:Choice>
  </mc:AlternateContent>
  <xr:revisionPtr revIDLastSave="0" documentId="13_ncr:1_{36138756-3673-423F-8018-C9A02B668E32}" xr6:coauthVersionLast="47" xr6:coauthVersionMax="47" xr10:uidLastSave="{00000000-0000-0000-0000-000000000000}"/>
  <bookViews>
    <workbookView xWindow="23880" yWindow="-120" windowWidth="24240" windowHeight="13140" xr2:uid="{95052FA7-1CDD-4C36-92D8-856131BA69C2}"/>
  </bookViews>
  <sheets>
    <sheet name="2022 Water Purchased No Accrual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otes_Payable_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'2022 Water Purchased No Accrual'!$1:$4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" l="1"/>
  <c r="H43" i="1"/>
  <c r="G43" i="1"/>
  <c r="C33" i="1"/>
  <c r="AB22" i="1"/>
  <c r="AA22" i="1"/>
  <c r="W22" i="1"/>
  <c r="N22" i="1"/>
  <c r="H22" i="1"/>
  <c r="G22" i="1"/>
  <c r="C22" i="1"/>
  <c r="B22" i="1"/>
  <c r="AG20" i="1"/>
  <c r="AC19" i="1"/>
  <c r="V19" i="1"/>
  <c r="X19" i="1" s="1"/>
  <c r="M19" i="1"/>
  <c r="O19" i="1" s="1"/>
  <c r="I19" i="1"/>
  <c r="D19" i="1"/>
  <c r="AC18" i="1"/>
  <c r="V18" i="1"/>
  <c r="X18" i="1" s="1"/>
  <c r="M18" i="1"/>
  <c r="AE18" i="1" s="1"/>
  <c r="AG18" i="1" s="1"/>
  <c r="I18" i="1"/>
  <c r="D18" i="1"/>
  <c r="AC17" i="1"/>
  <c r="V17" i="1"/>
  <c r="X17" i="1" s="1"/>
  <c r="M17" i="1"/>
  <c r="O17" i="1" s="1"/>
  <c r="I17" i="1"/>
  <c r="D17" i="1"/>
  <c r="AC16" i="1"/>
  <c r="V16" i="1"/>
  <c r="X16" i="1" s="1"/>
  <c r="M16" i="1"/>
  <c r="AE16" i="1" s="1"/>
  <c r="AG16" i="1" s="1"/>
  <c r="I16" i="1"/>
  <c r="D16" i="1"/>
  <c r="AC15" i="1"/>
  <c r="V15" i="1"/>
  <c r="X15" i="1" s="1"/>
  <c r="M15" i="1"/>
  <c r="O15" i="1" s="1"/>
  <c r="I15" i="1"/>
  <c r="D15" i="1"/>
  <c r="AC14" i="1"/>
  <c r="V14" i="1"/>
  <c r="X14" i="1" s="1"/>
  <c r="M14" i="1"/>
  <c r="I14" i="1"/>
  <c r="D14" i="1"/>
  <c r="AC13" i="1"/>
  <c r="V13" i="1"/>
  <c r="X13" i="1" s="1"/>
  <c r="M13" i="1"/>
  <c r="O13" i="1" s="1"/>
  <c r="I13" i="1"/>
  <c r="D13" i="1"/>
  <c r="AC12" i="1"/>
  <c r="V12" i="1"/>
  <c r="X12" i="1" s="1"/>
  <c r="M12" i="1"/>
  <c r="AE12" i="1" s="1"/>
  <c r="AG12" i="1" s="1"/>
  <c r="I12" i="1"/>
  <c r="D12" i="1"/>
  <c r="AC11" i="1"/>
  <c r="V11" i="1"/>
  <c r="X11" i="1" s="1"/>
  <c r="M11" i="1"/>
  <c r="O11" i="1" s="1"/>
  <c r="I11" i="1"/>
  <c r="D11" i="1"/>
  <c r="AC10" i="1"/>
  <c r="V10" i="1"/>
  <c r="M10" i="1"/>
  <c r="I10" i="1"/>
  <c r="D10" i="1"/>
  <c r="AC9" i="1"/>
  <c r="V9" i="1"/>
  <c r="X9" i="1" s="1"/>
  <c r="M9" i="1"/>
  <c r="O9" i="1" s="1"/>
  <c r="I9" i="1"/>
  <c r="D9" i="1"/>
  <c r="AC8" i="1"/>
  <c r="V8" i="1"/>
  <c r="X8" i="1" s="1"/>
  <c r="M8" i="1"/>
  <c r="O8" i="1" s="1"/>
  <c r="I8" i="1"/>
  <c r="D8" i="1"/>
  <c r="AE14" i="1" l="1"/>
  <c r="AG14" i="1" s="1"/>
  <c r="AE13" i="1"/>
  <c r="AG13" i="1" s="1"/>
  <c r="AE11" i="1"/>
  <c r="AG11" i="1" s="1"/>
  <c r="AE9" i="1"/>
  <c r="AG9" i="1" s="1"/>
  <c r="AE17" i="1"/>
  <c r="AG17" i="1" s="1"/>
  <c r="AE10" i="1"/>
  <c r="AG10" i="1" s="1"/>
  <c r="AE15" i="1"/>
  <c r="AG15" i="1" s="1"/>
  <c r="AE8" i="1"/>
  <c r="AG8" i="1" s="1"/>
  <c r="F38" i="1"/>
  <c r="AB23" i="1"/>
  <c r="V22" i="1"/>
  <c r="W23" i="1" s="1"/>
  <c r="AE19" i="1"/>
  <c r="AG19" i="1" s="1"/>
  <c r="O14" i="1"/>
  <c r="O16" i="1"/>
  <c r="O18" i="1"/>
  <c r="X10" i="1"/>
  <c r="C23" i="1"/>
  <c r="H23" i="1"/>
  <c r="O10" i="1"/>
  <c r="O12" i="1"/>
  <c r="M22" i="1"/>
  <c r="F43" i="1" l="1"/>
  <c r="N23" i="1"/>
  <c r="AE22" i="1"/>
  <c r="AG22" i="1"/>
</calcChain>
</file>

<file path=xl/sharedStrings.xml><?xml version="1.0" encoding="utf-8"?>
<sst xmlns="http://schemas.openxmlformats.org/spreadsheetml/2006/main" count="106" uniqueCount="69">
  <si>
    <t>WATER PURCHASED - NO GALLONS ACCRUED</t>
  </si>
  <si>
    <t>CITY OF WILLIAMSTOWN</t>
  </si>
  <si>
    <t>CITY OF WALTON</t>
  </si>
  <si>
    <t>NORTHERN KY WATER SVC DISTRICT</t>
  </si>
  <si>
    <t>BOONE COUNTY WATER DISTRICT</t>
  </si>
  <si>
    <t>ACCOUNT # 843310</t>
  </si>
  <si>
    <t>HCV</t>
  </si>
  <si>
    <t>Account # 850195</t>
  </si>
  <si>
    <t>TOTAL</t>
  </si>
  <si>
    <t>GALLONS</t>
  </si>
  <si>
    <t xml:space="preserve">   DATES</t>
  </si>
  <si>
    <t>DOLLARS</t>
  </si>
  <si>
    <t>Usage</t>
  </si>
  <si>
    <t>PER MONTH</t>
  </si>
  <si>
    <t>12/15 THRU 1-14</t>
  </si>
  <si>
    <t>12/16 THRU 1/18</t>
  </si>
  <si>
    <t>12-30 THRU 1-31</t>
  </si>
  <si>
    <t>**</t>
  </si>
  <si>
    <t>12-2 THRU 1-5</t>
  </si>
  <si>
    <t>***</t>
  </si>
  <si>
    <t>1-14 THRU 2-15</t>
  </si>
  <si>
    <t>1-18 THRU 2-15</t>
  </si>
  <si>
    <t>1-31 THRU 2-28</t>
  </si>
  <si>
    <t>1-5 THRU 2-1</t>
  </si>
  <si>
    <t>2-15 THRU 3-15</t>
  </si>
  <si>
    <t>2-28 THRU 3-31</t>
  </si>
  <si>
    <t>2-1 THRU 3-4</t>
  </si>
  <si>
    <t>3-15 THRU 4-14</t>
  </si>
  <si>
    <t>3-15 THRU 4-15</t>
  </si>
  <si>
    <t>3-31 THRU 4-29</t>
  </si>
  <si>
    <t>3-4 THRU 4-6</t>
  </si>
  <si>
    <t>4-14 THRU 5-16</t>
  </si>
  <si>
    <t>4-15 THRU 5-16</t>
  </si>
  <si>
    <t>4-29 THRU 5-31</t>
  </si>
  <si>
    <t>4-6 THRU 5-5</t>
  </si>
  <si>
    <t>5-16 THRU 6-15</t>
  </si>
  <si>
    <t>5-31 THRU 6-30</t>
  </si>
  <si>
    <t>5-5 THRU 6-3</t>
  </si>
  <si>
    <t>6-15 THRU 7-15</t>
  </si>
  <si>
    <t>6-30 THRU 7-29</t>
  </si>
  <si>
    <t>6-3 THRU 7-7</t>
  </si>
  <si>
    <t>7-15 THRU 8-15</t>
  </si>
  <si>
    <t>7-29 THRU 8-31</t>
  </si>
  <si>
    <t>7-7 THRU 8-3</t>
  </si>
  <si>
    <t>8-15 THRU 9-15</t>
  </si>
  <si>
    <t>8-31 THRU 9-30</t>
  </si>
  <si>
    <t>8-3 THRU 9-6</t>
  </si>
  <si>
    <t>9-15 THRU 10-17</t>
  </si>
  <si>
    <t>9-15 THRU 10-14</t>
  </si>
  <si>
    <t>9-30 THRU 10-31</t>
  </si>
  <si>
    <t>9-6 THRU 10-4</t>
  </si>
  <si>
    <t>10-17 THRU 11-15</t>
  </si>
  <si>
    <t>10-14 THRU 11-14</t>
  </si>
  <si>
    <t>10-31 THRU 11-30</t>
  </si>
  <si>
    <t>10-4 THRU 11-2</t>
  </si>
  <si>
    <t xml:space="preserve">   TOTALS</t>
  </si>
  <si>
    <t>KY RIVER AUTHORITY</t>
  </si>
  <si>
    <t>QUARTERLY PAYMENTS</t>
  </si>
  <si>
    <t>MARCH</t>
  </si>
  <si>
    <t>JUNE</t>
  </si>
  <si>
    <t>SEPTEMBER</t>
  </si>
  <si>
    <t xml:space="preserve">   TOTAL</t>
  </si>
  <si>
    <t>Total Water Cost</t>
  </si>
  <si>
    <t>Total Gallons Purchased</t>
  </si>
  <si>
    <t>Average Cost Per 1,000 Gallon</t>
  </si>
  <si>
    <t>11-15 THRU 12-15</t>
  </si>
  <si>
    <t>11-27 THRU 12-30</t>
  </si>
  <si>
    <t>11-2 THRU 12-2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</si>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</sst>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#,##0.00000"/>
    <numFmt numFmtId="166" formatCode="#,##0.0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/>
    <xf numFmtId="3" fontId="3" fillId="0" borderId="0" xfId="1" applyNumberFormat="1" applyFont="1"/>
    <xf numFmtId="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/>
    <xf numFmtId="3" fontId="1" fillId="0" borderId="0" xfId="1" applyNumberFormat="1"/>
    <xf numFmtId="4" fontId="1" fillId="0" borderId="0" xfId="1" applyNumberFormat="1"/>
    <xf numFmtId="14" fontId="3" fillId="0" borderId="0" xfId="1" applyNumberFormat="1" applyFont="1" applyAlignment="1">
      <alignment horizontal="center"/>
    </xf>
    <xf numFmtId="0" fontId="3" fillId="0" borderId="0" xfId="1" applyFont="1"/>
    <xf numFmtId="4" fontId="3" fillId="0" borderId="0" xfId="1" applyNumberFormat="1" applyFont="1"/>
    <xf numFmtId="0" fontId="4" fillId="0" borderId="0" xfId="1" applyFont="1"/>
    <xf numFmtId="164" fontId="1" fillId="0" borderId="0" xfId="1" applyNumberFormat="1"/>
    <xf numFmtId="165" fontId="1" fillId="0" borderId="0" xfId="1" applyNumberFormat="1"/>
    <xf numFmtId="4" fontId="1" fillId="0" borderId="0" xfId="1" quotePrefix="1" applyNumberFormat="1"/>
    <xf numFmtId="17" fontId="1" fillId="0" borderId="0" xfId="1" quotePrefix="1" applyNumberFormat="1"/>
    <xf numFmtId="14" fontId="1" fillId="0" borderId="0" xfId="1" applyNumberFormat="1" applyAlignment="1">
      <alignment horizontal="left"/>
    </xf>
    <xf numFmtId="166" fontId="1" fillId="0" borderId="0" xfId="1" applyNumberFormat="1"/>
  </cellXfs>
  <cellStyles count="2">
    <cellStyle name="Normal" xfId="0" builtinId="0"/>
    <cellStyle name="Normal 2" xfId="1" xr:uid="{17FF0CC3-5001-4DF6-AC7B-FDEA0BD3FC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FE107-6754-4378-A0E9-16270A443AC9}">
  <sheetPr>
    <pageSetUpPr fitToPage="1"/>
  </sheetPr>
  <dimension ref="A1:AG56"/>
  <sheetViews>
    <sheetView tabSelected="1" zoomScaleNormal="100" workbookViewId="0">
      <selection activeCell="D38" sqref="D38"/>
    </sheetView>
  </sheetViews>
  <sheetFormatPr defaultColWidth="9.140625" defaultRowHeight="12.75" x14ac:dyDescent="0.2"/>
  <cols>
    <col min="1" max="1" width="16.28515625" style="5" bestFit="1" customWidth="1"/>
    <col min="2" max="2" width="11.140625" style="5" customWidth="1"/>
    <col min="3" max="3" width="12.140625" style="5" customWidth="1"/>
    <col min="4" max="4" width="7.5703125" style="5" customWidth="1"/>
    <col min="5" max="5" width="3.7109375" style="5" customWidth="1"/>
    <col min="6" max="6" width="16.28515625" style="5" bestFit="1" customWidth="1"/>
    <col min="7" max="8" width="11.7109375" style="5" bestFit="1" customWidth="1"/>
    <col min="9" max="9" width="7.5703125" style="5" customWidth="1"/>
    <col min="10" max="10" width="3.7109375" style="5" customWidth="1"/>
    <col min="11" max="11" width="16.28515625" style="5" customWidth="1"/>
    <col min="12" max="12" width="6.5703125" style="5" customWidth="1"/>
    <col min="13" max="13" width="11.140625" style="5" customWidth="1"/>
    <col min="14" max="14" width="10.140625" style="5" customWidth="1"/>
    <col min="15" max="18" width="7.5703125" style="5" customWidth="1"/>
    <col min="19" max="19" width="3.7109375" style="5" customWidth="1"/>
    <col min="20" max="20" width="16.28515625" style="5" customWidth="1"/>
    <col min="21" max="21" width="6.5703125" style="5" customWidth="1"/>
    <col min="22" max="22" width="11.140625" style="5" customWidth="1"/>
    <col min="23" max="23" width="10.140625" style="5" customWidth="1"/>
    <col min="24" max="24" width="7.5703125" style="5" customWidth="1"/>
    <col min="25" max="25" width="3.7109375" style="5" customWidth="1"/>
    <col min="26" max="26" width="16.28515625" style="5" customWidth="1"/>
    <col min="27" max="28" width="10.140625" style="5" customWidth="1"/>
    <col min="29" max="29" width="7.5703125" style="5" customWidth="1"/>
    <col min="30" max="30" width="3.7109375" style="5" customWidth="1"/>
    <col min="31" max="31" width="11.140625" style="5" bestFit="1" customWidth="1"/>
    <col min="32" max="32" width="4.7109375" style="5" customWidth="1"/>
    <col min="33" max="33" width="11.140625" style="5" hidden="1" customWidth="1"/>
    <col min="34" max="16384" width="9.140625" style="5"/>
  </cols>
  <sheetData>
    <row r="1" spans="1:33" ht="15.75" x14ac:dyDescent="0.25">
      <c r="A1" s="1" t="s">
        <v>0</v>
      </c>
      <c r="B1" s="2"/>
      <c r="C1" s="3"/>
      <c r="D1" s="4"/>
      <c r="E1" s="4"/>
      <c r="G1" s="6"/>
      <c r="H1" s="7"/>
      <c r="M1" s="9"/>
      <c r="N1" s="9"/>
      <c r="T1" s="1" t="s">
        <v>0</v>
      </c>
      <c r="AE1" s="9"/>
    </row>
    <row r="2" spans="1:33" x14ac:dyDescent="0.2">
      <c r="B2" s="2"/>
      <c r="C2" s="3"/>
      <c r="D2" s="4"/>
      <c r="E2" s="4"/>
      <c r="G2" s="6"/>
      <c r="H2" s="7"/>
    </row>
    <row r="3" spans="1:33" x14ac:dyDescent="0.2">
      <c r="B3" s="2"/>
      <c r="C3" s="8"/>
      <c r="D3" s="4"/>
      <c r="E3" s="4"/>
      <c r="G3" s="6"/>
      <c r="H3" s="7"/>
      <c r="AE3" s="4"/>
    </row>
    <row r="4" spans="1:33" x14ac:dyDescent="0.2">
      <c r="B4" s="6"/>
      <c r="C4" s="7"/>
      <c r="G4" s="6"/>
      <c r="H4" s="7"/>
      <c r="AE4" s="4"/>
    </row>
    <row r="5" spans="1:33" x14ac:dyDescent="0.2">
      <c r="A5" s="9" t="s">
        <v>1</v>
      </c>
      <c r="B5" s="2"/>
      <c r="C5" s="7"/>
      <c r="F5" s="9" t="s">
        <v>2</v>
      </c>
      <c r="G5" s="6"/>
      <c r="H5" s="7"/>
      <c r="K5" s="9" t="s">
        <v>3</v>
      </c>
      <c r="L5" s="9"/>
      <c r="M5" s="6"/>
      <c r="N5" s="7"/>
      <c r="O5" s="7"/>
      <c r="P5" s="7"/>
      <c r="Q5" s="7"/>
      <c r="R5" s="7"/>
      <c r="S5" s="7"/>
      <c r="T5" s="9" t="s">
        <v>3</v>
      </c>
      <c r="U5" s="9"/>
      <c r="V5" s="6"/>
      <c r="W5" s="7"/>
      <c r="X5" s="7"/>
      <c r="Y5" s="7"/>
      <c r="Z5" s="10" t="s">
        <v>4</v>
      </c>
      <c r="AA5" s="7"/>
      <c r="AB5" s="7"/>
      <c r="AE5" s="4"/>
    </row>
    <row r="6" spans="1:33" x14ac:dyDescent="0.2">
      <c r="B6" s="6"/>
      <c r="C6" s="7"/>
      <c r="G6" s="6"/>
      <c r="H6" s="7"/>
      <c r="K6" s="11" t="s">
        <v>5</v>
      </c>
      <c r="L6" s="4" t="s">
        <v>6</v>
      </c>
      <c r="M6" s="6"/>
      <c r="N6" s="7"/>
      <c r="O6" s="7"/>
      <c r="P6" s="7"/>
      <c r="Q6" s="7"/>
      <c r="R6" s="7"/>
      <c r="S6" s="7"/>
      <c r="T6" s="11" t="s">
        <v>7</v>
      </c>
      <c r="U6" s="4" t="s">
        <v>6</v>
      </c>
      <c r="V6" s="6"/>
      <c r="W6" s="7"/>
      <c r="X6" s="7"/>
      <c r="Y6" s="7"/>
      <c r="Z6" s="7"/>
      <c r="AA6" s="7"/>
      <c r="AB6" s="7"/>
      <c r="AE6" s="4" t="s">
        <v>8</v>
      </c>
      <c r="AG6" s="4" t="s">
        <v>9</v>
      </c>
    </row>
    <row r="7" spans="1:33" x14ac:dyDescent="0.2">
      <c r="A7" s="9" t="s">
        <v>10</v>
      </c>
      <c r="B7" s="2" t="s">
        <v>9</v>
      </c>
      <c r="C7" s="10" t="s">
        <v>11</v>
      </c>
      <c r="D7" s="9"/>
      <c r="E7" s="9"/>
      <c r="F7" s="9" t="s">
        <v>10</v>
      </c>
      <c r="G7" s="2" t="s">
        <v>9</v>
      </c>
      <c r="H7" s="10" t="s">
        <v>11</v>
      </c>
      <c r="K7" s="9" t="s">
        <v>10</v>
      </c>
      <c r="L7" s="4" t="s">
        <v>12</v>
      </c>
      <c r="M7" s="2" t="s">
        <v>9</v>
      </c>
      <c r="N7" s="10" t="s">
        <v>11</v>
      </c>
      <c r="O7" s="10"/>
      <c r="P7" s="10"/>
      <c r="Q7" s="10"/>
      <c r="R7" s="10"/>
      <c r="S7" s="10"/>
      <c r="T7" s="9" t="s">
        <v>10</v>
      </c>
      <c r="U7" s="4" t="s">
        <v>12</v>
      </c>
      <c r="V7" s="2" t="s">
        <v>9</v>
      </c>
      <c r="W7" s="10" t="s">
        <v>11</v>
      </c>
      <c r="X7" s="10"/>
      <c r="Y7" s="10"/>
      <c r="Z7" s="9" t="s">
        <v>10</v>
      </c>
      <c r="AA7" s="2" t="s">
        <v>9</v>
      </c>
      <c r="AB7" s="10" t="s">
        <v>11</v>
      </c>
      <c r="AE7" s="4" t="s">
        <v>9</v>
      </c>
      <c r="AG7" s="4" t="s">
        <v>13</v>
      </c>
    </row>
    <row r="8" spans="1:33" x14ac:dyDescent="0.2">
      <c r="A8" s="5" t="s">
        <v>14</v>
      </c>
      <c r="B8" s="6">
        <v>16804390</v>
      </c>
      <c r="C8" s="7">
        <v>58647.32</v>
      </c>
      <c r="D8" s="12">
        <f>C8/B8</f>
        <v>3.4899999345409144E-3</v>
      </c>
      <c r="F8" s="5" t="s">
        <v>15</v>
      </c>
      <c r="G8" s="6">
        <v>2987400</v>
      </c>
      <c r="H8" s="7">
        <v>13861.54</v>
      </c>
      <c r="I8" s="12">
        <f>H8/G8</f>
        <v>4.6400013389569532E-3</v>
      </c>
      <c r="K8" s="5" t="s">
        <v>16</v>
      </c>
      <c r="L8" s="5">
        <v>11121</v>
      </c>
      <c r="M8" s="6">
        <f t="shared" ref="M8" si="0">L8*748.05</f>
        <v>8319064.0499999998</v>
      </c>
      <c r="N8" s="7">
        <v>33381.68</v>
      </c>
      <c r="O8" s="12">
        <f>N8/M8</f>
        <v>4.0126725553940173E-3</v>
      </c>
      <c r="P8" s="12"/>
      <c r="Q8" s="12"/>
      <c r="R8" s="12"/>
      <c r="S8" s="7" t="s">
        <v>17</v>
      </c>
      <c r="T8" s="5" t="s">
        <v>16</v>
      </c>
      <c r="U8" s="5">
        <v>10184</v>
      </c>
      <c r="V8" s="6">
        <f t="shared" ref="V8" si="1">U8*748.05</f>
        <v>7618141.1999999993</v>
      </c>
      <c r="W8" s="7">
        <v>30589.42</v>
      </c>
      <c r="X8" s="12">
        <f>W8/V8</f>
        <v>4.0153390698507924E-3</v>
      </c>
      <c r="Y8" s="7" t="s">
        <v>17</v>
      </c>
      <c r="Z8" s="7" t="s">
        <v>18</v>
      </c>
      <c r="AA8" s="6">
        <v>1899700</v>
      </c>
      <c r="AB8" s="7">
        <v>8130.72</v>
      </c>
      <c r="AC8" s="12">
        <f>AB8/AA8</f>
        <v>4.2800021055956206E-3</v>
      </c>
      <c r="AD8" s="5" t="s">
        <v>19</v>
      </c>
      <c r="AE8" s="6">
        <f t="shared" ref="AE8:AE19" si="2">B8+G8+M8+AA8+V8</f>
        <v>37628695.25</v>
      </c>
      <c r="AG8" s="6">
        <f>AE8+(B9/2+G9/2)+AE21+AA9</f>
        <v>50486925.25</v>
      </c>
    </row>
    <row r="9" spans="1:33" x14ac:dyDescent="0.2">
      <c r="A9" s="5" t="s">
        <v>20</v>
      </c>
      <c r="B9" s="6">
        <v>19010960</v>
      </c>
      <c r="C9" s="7">
        <v>66348.25</v>
      </c>
      <c r="D9" s="12">
        <f t="shared" ref="D9:D19" si="3">C9/B9</f>
        <v>3.4899999789595056E-3</v>
      </c>
      <c r="F9" s="5" t="s">
        <v>21</v>
      </c>
      <c r="G9" s="6">
        <v>3206100</v>
      </c>
      <c r="H9" s="7">
        <v>14876.3</v>
      </c>
      <c r="I9" s="12">
        <f t="shared" ref="I9:I19" si="4">H9/G9</f>
        <v>4.6399987523782788E-3</v>
      </c>
      <c r="K9" s="5" t="s">
        <v>22</v>
      </c>
      <c r="L9" s="5">
        <v>11108</v>
      </c>
      <c r="M9" s="6">
        <f t="shared" ref="M9:M19" si="5">L9*748.05</f>
        <v>8309339.3999999994</v>
      </c>
      <c r="N9" s="7">
        <v>33344.839999999997</v>
      </c>
      <c r="O9" s="12">
        <f t="shared" ref="O9:O19" si="6">N9/M9</f>
        <v>4.0129351317627002E-3</v>
      </c>
      <c r="P9" s="12"/>
      <c r="Q9" s="12"/>
      <c r="R9" s="12"/>
      <c r="S9" s="7"/>
      <c r="T9" s="5" t="s">
        <v>22</v>
      </c>
      <c r="U9" s="5">
        <v>10279</v>
      </c>
      <c r="V9" s="6">
        <f t="shared" ref="V9:V19" si="7">U9*748.05</f>
        <v>7689205.9499999993</v>
      </c>
      <c r="W9" s="7">
        <v>30874.42</v>
      </c>
      <c r="X9" s="12">
        <f t="shared" ref="X9:X19" si="8">W9/V9</f>
        <v>4.0152936728141608E-3</v>
      </c>
      <c r="Y9" s="7"/>
      <c r="Z9" s="7" t="s">
        <v>23</v>
      </c>
      <c r="AA9" s="6">
        <v>1749700</v>
      </c>
      <c r="AB9" s="7">
        <v>7488.72</v>
      </c>
      <c r="AC9" s="12">
        <f t="shared" ref="AC9:AC19" si="9">AB9/AA9</f>
        <v>4.2800022861061897E-3</v>
      </c>
      <c r="AE9" s="6">
        <f t="shared" si="2"/>
        <v>39965305.349999994</v>
      </c>
      <c r="AG9" s="6">
        <f t="shared" ref="AG9:AG20" si="10">(AE9-(B9/2+G9/2))+(B10/2+G10/2)-AA9+AA10</f>
        <v>39873842.849999994</v>
      </c>
    </row>
    <row r="10" spans="1:33" x14ac:dyDescent="0.2">
      <c r="A10" s="5" t="s">
        <v>24</v>
      </c>
      <c r="B10" s="6">
        <v>16339685</v>
      </c>
      <c r="C10" s="7">
        <v>57025.5</v>
      </c>
      <c r="D10" s="12">
        <f t="shared" si="3"/>
        <v>3.4899999602195511E-3</v>
      </c>
      <c r="F10" s="5" t="s">
        <v>24</v>
      </c>
      <c r="G10" s="6">
        <v>1629050</v>
      </c>
      <c r="H10" s="7">
        <v>7558.79</v>
      </c>
      <c r="I10" s="12">
        <f t="shared" si="4"/>
        <v>4.6399987722905989E-3</v>
      </c>
      <c r="K10" s="5" t="s">
        <v>25</v>
      </c>
      <c r="L10" s="5">
        <v>11284</v>
      </c>
      <c r="M10" s="6">
        <f t="shared" si="5"/>
        <v>8440996.1999999993</v>
      </c>
      <c r="N10" s="7">
        <v>33869.32</v>
      </c>
      <c r="O10" s="12">
        <f t="shared" si="6"/>
        <v>4.0124790009975365E-3</v>
      </c>
      <c r="P10" s="12"/>
      <c r="Q10" s="12"/>
      <c r="R10" s="12"/>
      <c r="S10" s="7"/>
      <c r="T10" s="5" t="s">
        <v>25</v>
      </c>
      <c r="U10" s="5">
        <v>10548</v>
      </c>
      <c r="V10" s="6">
        <f t="shared" si="7"/>
        <v>7890431.3999999994</v>
      </c>
      <c r="W10" s="7">
        <v>31676.04</v>
      </c>
      <c r="X10" s="12">
        <f t="shared" si="8"/>
        <v>4.0144877249677375E-3</v>
      </c>
      <c r="Y10" s="7"/>
      <c r="Z10" s="7" t="s">
        <v>26</v>
      </c>
      <c r="AA10" s="6">
        <v>3782400</v>
      </c>
      <c r="AB10" s="7">
        <v>16188.67</v>
      </c>
      <c r="AC10" s="12">
        <f t="shared" si="9"/>
        <v>4.2799994712351946E-3</v>
      </c>
      <c r="AE10" s="6">
        <f t="shared" si="2"/>
        <v>38082562.600000001</v>
      </c>
      <c r="AG10" s="6">
        <f t="shared" si="10"/>
        <v>39090122.600000001</v>
      </c>
    </row>
    <row r="11" spans="1:33" x14ac:dyDescent="0.2">
      <c r="A11" s="5" t="s">
        <v>27</v>
      </c>
      <c r="B11" s="6">
        <v>14530555</v>
      </c>
      <c r="C11" s="7">
        <v>50711.64</v>
      </c>
      <c r="D11" s="12">
        <f t="shared" si="3"/>
        <v>3.4900002099025121E-3</v>
      </c>
      <c r="F11" s="5" t="s">
        <v>28</v>
      </c>
      <c r="G11" s="6">
        <v>280500</v>
      </c>
      <c r="H11" s="7">
        <v>1301.52</v>
      </c>
      <c r="I11" s="12">
        <f t="shared" si="4"/>
        <v>4.64E-3</v>
      </c>
      <c r="K11" s="5" t="s">
        <v>29</v>
      </c>
      <c r="L11" s="5">
        <v>9983</v>
      </c>
      <c r="M11" s="6">
        <f t="shared" si="5"/>
        <v>7467783.1499999994</v>
      </c>
      <c r="N11" s="7">
        <v>29992.34</v>
      </c>
      <c r="O11" s="12">
        <f t="shared" si="6"/>
        <v>4.0162307069668999E-3</v>
      </c>
      <c r="P11" s="12"/>
      <c r="Q11" s="12"/>
      <c r="R11" s="12"/>
      <c r="S11" s="7"/>
      <c r="T11" s="5" t="s">
        <v>29</v>
      </c>
      <c r="U11" s="5">
        <v>9642</v>
      </c>
      <c r="V11" s="6">
        <f t="shared" si="7"/>
        <v>7212698.0999999996</v>
      </c>
      <c r="W11" s="7">
        <v>28976.16</v>
      </c>
      <c r="X11" s="12">
        <f t="shared" si="8"/>
        <v>4.0173815121972182E-3</v>
      </c>
      <c r="Y11" s="7"/>
      <c r="Z11" s="7" t="s">
        <v>30</v>
      </c>
      <c r="AA11" s="6">
        <v>6368800</v>
      </c>
      <c r="AB11" s="7">
        <v>27258.46</v>
      </c>
      <c r="AC11" s="12">
        <f t="shared" si="9"/>
        <v>4.2799993719381986E-3</v>
      </c>
      <c r="AE11" s="6">
        <f t="shared" si="2"/>
        <v>35860336.25</v>
      </c>
      <c r="AG11" s="6">
        <f t="shared" si="10"/>
        <v>34886586.25</v>
      </c>
    </row>
    <row r="12" spans="1:33" x14ac:dyDescent="0.2">
      <c r="A12" s="5" t="s">
        <v>31</v>
      </c>
      <c r="B12" s="6">
        <v>14561155</v>
      </c>
      <c r="C12" s="7">
        <v>50818.43</v>
      </c>
      <c r="D12" s="12">
        <f t="shared" si="3"/>
        <v>3.4899999347579227E-3</v>
      </c>
      <c r="F12" s="5" t="s">
        <v>32</v>
      </c>
      <c r="G12" s="6">
        <v>1274400</v>
      </c>
      <c r="H12" s="7">
        <v>5913.22</v>
      </c>
      <c r="I12" s="12">
        <f t="shared" si="4"/>
        <v>4.6400031387319523E-3</v>
      </c>
      <c r="K12" s="5" t="s">
        <v>33</v>
      </c>
      <c r="L12" s="5">
        <v>11972</v>
      </c>
      <c r="M12" s="6">
        <f t="shared" si="5"/>
        <v>8955654.5999999996</v>
      </c>
      <c r="N12" s="7">
        <v>35919.56</v>
      </c>
      <c r="O12" s="12">
        <f t="shared" si="6"/>
        <v>4.0108246247013589E-3</v>
      </c>
      <c r="P12" s="12"/>
      <c r="Q12" s="12"/>
      <c r="R12" s="12"/>
      <c r="S12" s="7"/>
      <c r="T12" s="5" t="s">
        <v>33</v>
      </c>
      <c r="U12" s="5">
        <v>11384</v>
      </c>
      <c r="V12" s="6">
        <f t="shared" si="7"/>
        <v>8515801.1999999993</v>
      </c>
      <c r="W12" s="7">
        <v>34167.32</v>
      </c>
      <c r="X12" s="12">
        <f t="shared" si="8"/>
        <v>4.0122261191348624E-3</v>
      </c>
      <c r="Y12" s="7"/>
      <c r="Z12" s="7" t="s">
        <v>34</v>
      </c>
      <c r="AA12" s="6">
        <v>4882800</v>
      </c>
      <c r="AB12" s="7">
        <v>20898.38</v>
      </c>
      <c r="AC12" s="12">
        <f t="shared" si="9"/>
        <v>4.2799991807979032E-3</v>
      </c>
      <c r="AE12" s="6">
        <f t="shared" si="2"/>
        <v>38189810.799999997</v>
      </c>
      <c r="AG12" s="6">
        <f t="shared" si="10"/>
        <v>37882220.799999997</v>
      </c>
    </row>
    <row r="13" spans="1:33" x14ac:dyDescent="0.2">
      <c r="A13" s="5" t="s">
        <v>35</v>
      </c>
      <c r="B13" s="6">
        <v>12909375</v>
      </c>
      <c r="C13" s="7">
        <v>45053.72</v>
      </c>
      <c r="D13" s="12">
        <f t="shared" si="3"/>
        <v>3.4900000968288549E-3</v>
      </c>
      <c r="F13" s="5" t="s">
        <v>35</v>
      </c>
      <c r="G13" s="6">
        <v>691600</v>
      </c>
      <c r="H13" s="7">
        <v>3209.02</v>
      </c>
      <c r="I13" s="12">
        <f t="shared" si="4"/>
        <v>4.6399942163100061E-3</v>
      </c>
      <c r="K13" s="5" t="s">
        <v>36</v>
      </c>
      <c r="L13" s="5">
        <v>12691</v>
      </c>
      <c r="M13" s="6">
        <f t="shared" si="5"/>
        <v>9493502.5499999989</v>
      </c>
      <c r="N13" s="7">
        <v>38062.18</v>
      </c>
      <c r="O13" s="12">
        <f t="shared" si="6"/>
        <v>4.0092873836116479E-3</v>
      </c>
      <c r="P13" s="12"/>
      <c r="Q13" s="12"/>
      <c r="R13" s="12"/>
      <c r="S13" s="7"/>
      <c r="T13" s="5" t="s">
        <v>36</v>
      </c>
      <c r="U13" s="5">
        <v>12803</v>
      </c>
      <c r="V13" s="6">
        <f t="shared" si="7"/>
        <v>9577284.1499999985</v>
      </c>
      <c r="W13" s="7">
        <v>38395.94</v>
      </c>
      <c r="X13" s="12">
        <f t="shared" si="8"/>
        <v>4.0090634671207919E-3</v>
      </c>
      <c r="Y13" s="7"/>
      <c r="Z13" s="7" t="s">
        <v>37</v>
      </c>
      <c r="AA13" s="6">
        <v>5692500</v>
      </c>
      <c r="AB13" s="7">
        <v>24363.9</v>
      </c>
      <c r="AC13" s="12">
        <f t="shared" si="9"/>
        <v>4.28E-3</v>
      </c>
      <c r="AD13" s="7"/>
      <c r="AE13" s="6">
        <f t="shared" si="2"/>
        <v>38364261.699999996</v>
      </c>
      <c r="AG13" s="6">
        <f t="shared" si="10"/>
        <v>38545579.199999996</v>
      </c>
    </row>
    <row r="14" spans="1:33" x14ac:dyDescent="0.2">
      <c r="A14" s="5" t="s">
        <v>38</v>
      </c>
      <c r="B14" s="6">
        <v>12489060</v>
      </c>
      <c r="C14" s="7">
        <v>43586.82</v>
      </c>
      <c r="D14" s="12">
        <f t="shared" si="3"/>
        <v>3.4900000480420465E-3</v>
      </c>
      <c r="F14" s="5" t="s">
        <v>38</v>
      </c>
      <c r="G14" s="6">
        <v>2033150</v>
      </c>
      <c r="H14" s="7">
        <v>9433.82</v>
      </c>
      <c r="I14" s="12">
        <f t="shared" si="4"/>
        <v>4.6400019673905023E-3</v>
      </c>
      <c r="K14" s="5" t="s">
        <v>39</v>
      </c>
      <c r="L14" s="5">
        <v>13084</v>
      </c>
      <c r="M14" s="6">
        <f t="shared" si="5"/>
        <v>9787486.1999999993</v>
      </c>
      <c r="N14" s="7">
        <v>39233.32</v>
      </c>
      <c r="O14" s="12">
        <f t="shared" si="6"/>
        <v>4.0085185509635768E-3</v>
      </c>
      <c r="P14" s="12"/>
      <c r="Q14" s="12"/>
      <c r="R14" s="12"/>
      <c r="S14" s="7"/>
      <c r="T14" s="5" t="s">
        <v>39</v>
      </c>
      <c r="U14" s="5">
        <v>12867</v>
      </c>
      <c r="V14" s="6">
        <f t="shared" si="7"/>
        <v>9625159.3499999996</v>
      </c>
      <c r="W14" s="7">
        <v>38586.660000000003</v>
      </c>
      <c r="X14" s="12">
        <f t="shared" si="8"/>
        <v>4.0089372650230467E-3</v>
      </c>
      <c r="Y14" s="7"/>
      <c r="Z14" s="7" t="s">
        <v>40</v>
      </c>
      <c r="AA14" s="6">
        <v>5413200</v>
      </c>
      <c r="AB14" s="7">
        <v>23168.5</v>
      </c>
      <c r="AC14" s="12">
        <f t="shared" si="9"/>
        <v>4.2800007389344561E-3</v>
      </c>
      <c r="AE14" s="6">
        <f t="shared" si="2"/>
        <v>39348055.549999997</v>
      </c>
      <c r="AG14" s="6">
        <f t="shared" si="10"/>
        <v>37775180.549999997</v>
      </c>
    </row>
    <row r="15" spans="1:33" x14ac:dyDescent="0.2">
      <c r="A15" s="5" t="s">
        <v>41</v>
      </c>
      <c r="B15" s="6">
        <v>11862010</v>
      </c>
      <c r="C15" s="7">
        <v>41398.410000000003</v>
      </c>
      <c r="D15" s="12">
        <f t="shared" si="3"/>
        <v>3.4899995869165515E-3</v>
      </c>
      <c r="F15" s="5" t="s">
        <v>41</v>
      </c>
      <c r="G15" s="6">
        <v>866250</v>
      </c>
      <c r="H15" s="7">
        <v>4019.4</v>
      </c>
      <c r="I15" s="12">
        <f t="shared" si="4"/>
        <v>4.64E-3</v>
      </c>
      <c r="K15" s="5" t="s">
        <v>42</v>
      </c>
      <c r="L15" s="5">
        <v>17103</v>
      </c>
      <c r="M15" s="6">
        <f t="shared" si="5"/>
        <v>12793899.149999999</v>
      </c>
      <c r="N15" s="7">
        <v>51209.94</v>
      </c>
      <c r="O15" s="12">
        <f t="shared" si="6"/>
        <v>4.0026843575674117E-3</v>
      </c>
      <c r="P15" s="12"/>
      <c r="Q15" s="12"/>
      <c r="R15" s="12"/>
      <c r="S15" s="7"/>
      <c r="T15" s="5" t="s">
        <v>42</v>
      </c>
      <c r="U15" s="5">
        <v>15914</v>
      </c>
      <c r="V15" s="6">
        <f t="shared" si="7"/>
        <v>11904467.699999999</v>
      </c>
      <c r="W15" s="7">
        <v>47666.720000000001</v>
      </c>
      <c r="X15" s="12">
        <f t="shared" si="8"/>
        <v>4.004103434208991E-3</v>
      </c>
      <c r="Y15" s="7"/>
      <c r="Z15" s="7" t="s">
        <v>43</v>
      </c>
      <c r="AA15" s="6">
        <v>4737300</v>
      </c>
      <c r="AB15" s="7">
        <v>20275.64</v>
      </c>
      <c r="AC15" s="12">
        <f t="shared" si="9"/>
        <v>4.2799991556371772E-3</v>
      </c>
      <c r="AE15" s="6">
        <f t="shared" si="2"/>
        <v>42163926.849999994</v>
      </c>
      <c r="AG15" s="6">
        <f t="shared" si="10"/>
        <v>43464551.849999994</v>
      </c>
    </row>
    <row r="16" spans="1:33" x14ac:dyDescent="0.2">
      <c r="A16" s="5" t="s">
        <v>44</v>
      </c>
      <c r="B16" s="6">
        <v>12234510</v>
      </c>
      <c r="C16" s="7">
        <v>42698.44</v>
      </c>
      <c r="D16" s="12">
        <f t="shared" si="3"/>
        <v>3.4900000081736007E-3</v>
      </c>
      <c r="F16" s="5" t="s">
        <v>44</v>
      </c>
      <c r="G16" s="6">
        <v>782800</v>
      </c>
      <c r="H16" s="7">
        <v>3632.19</v>
      </c>
      <c r="I16" s="12">
        <f t="shared" si="4"/>
        <v>4.6399974450689833E-3</v>
      </c>
      <c r="J16" s="9"/>
      <c r="K16" s="5" t="s">
        <v>45</v>
      </c>
      <c r="L16" s="5">
        <v>11289</v>
      </c>
      <c r="M16" s="6">
        <f t="shared" si="5"/>
        <v>8444736.4499999993</v>
      </c>
      <c r="N16" s="7">
        <v>33884.22</v>
      </c>
      <c r="O16" s="12">
        <f t="shared" si="6"/>
        <v>4.0124662505009265E-3</v>
      </c>
      <c r="P16" s="12"/>
      <c r="Q16" s="12"/>
      <c r="R16" s="12"/>
      <c r="S16" s="7"/>
      <c r="T16" s="5" t="s">
        <v>45</v>
      </c>
      <c r="U16" s="5">
        <v>10797</v>
      </c>
      <c r="V16" s="6">
        <f t="shared" si="7"/>
        <v>8076695.8499999996</v>
      </c>
      <c r="W16" s="7">
        <v>32418.06</v>
      </c>
      <c r="X16" s="12">
        <f t="shared" si="8"/>
        <v>4.0137774904573141E-3</v>
      </c>
      <c r="Y16" s="7"/>
      <c r="Z16" s="7" t="s">
        <v>46</v>
      </c>
      <c r="AA16" s="6">
        <v>5893400</v>
      </c>
      <c r="AB16" s="7">
        <v>25223.75</v>
      </c>
      <c r="AC16" s="12">
        <f t="shared" si="9"/>
        <v>4.2799996606373231E-3</v>
      </c>
      <c r="AE16" s="6">
        <f t="shared" si="2"/>
        <v>35432142.299999997</v>
      </c>
      <c r="AG16" s="6">
        <f t="shared" si="10"/>
        <v>35903102.299999997</v>
      </c>
    </row>
    <row r="17" spans="1:33" x14ac:dyDescent="0.2">
      <c r="A17" s="5" t="s">
        <v>47</v>
      </c>
      <c r="B17" s="6">
        <v>14646480</v>
      </c>
      <c r="C17" s="7">
        <v>51116.22</v>
      </c>
      <c r="D17" s="12">
        <f t="shared" si="3"/>
        <v>3.4900003277237943E-3</v>
      </c>
      <c r="F17" s="5" t="s">
        <v>48</v>
      </c>
      <c r="G17" s="6">
        <v>1126750</v>
      </c>
      <c r="H17" s="7">
        <v>5228.12</v>
      </c>
      <c r="I17" s="12">
        <f t="shared" si="4"/>
        <v>4.64E-3</v>
      </c>
      <c r="K17" s="5" t="s">
        <v>49</v>
      </c>
      <c r="L17" s="5">
        <v>11201</v>
      </c>
      <c r="M17" s="6">
        <f t="shared" si="5"/>
        <v>8378908.0499999998</v>
      </c>
      <c r="N17" s="7">
        <v>33621.980000000003</v>
      </c>
      <c r="O17" s="12">
        <f t="shared" si="6"/>
        <v>4.0126923221218552E-3</v>
      </c>
      <c r="P17" s="12"/>
      <c r="Q17" s="12"/>
      <c r="R17" s="12"/>
      <c r="S17" s="7"/>
      <c r="T17" s="5" t="s">
        <v>49</v>
      </c>
      <c r="U17" s="5">
        <v>10933</v>
      </c>
      <c r="V17" s="6">
        <f t="shared" si="7"/>
        <v>8178430.6499999994</v>
      </c>
      <c r="W17" s="7">
        <v>32823.339999999997</v>
      </c>
      <c r="X17" s="12">
        <f t="shared" si="8"/>
        <v>4.0134032315845341E-3</v>
      </c>
      <c r="Y17" s="7"/>
      <c r="Z17" s="7" t="s">
        <v>50</v>
      </c>
      <c r="AA17" s="6">
        <v>4986400</v>
      </c>
      <c r="AB17" s="7">
        <v>21341.79</v>
      </c>
      <c r="AC17" s="12">
        <f t="shared" si="9"/>
        <v>4.2799995989090331E-3</v>
      </c>
      <c r="AE17" s="6">
        <f t="shared" si="2"/>
        <v>37316968.700000003</v>
      </c>
      <c r="AG17" s="6">
        <f t="shared" si="10"/>
        <v>36220841.700000003</v>
      </c>
    </row>
    <row r="18" spans="1:33" x14ac:dyDescent="0.2">
      <c r="A18" s="5" t="s">
        <v>51</v>
      </c>
      <c r="B18" s="6">
        <v>14937626</v>
      </c>
      <c r="C18" s="7">
        <v>52132.31</v>
      </c>
      <c r="D18" s="12">
        <f t="shared" si="3"/>
        <v>3.4899996826805008E-3</v>
      </c>
      <c r="F18" s="5" t="s">
        <v>52</v>
      </c>
      <c r="G18" s="6">
        <v>3800550</v>
      </c>
      <c r="H18" s="7">
        <v>17634.55</v>
      </c>
      <c r="I18" s="12">
        <f t="shared" si="4"/>
        <v>4.639999473760377E-3</v>
      </c>
      <c r="K18" s="5" t="s">
        <v>53</v>
      </c>
      <c r="L18" s="5">
        <v>11969</v>
      </c>
      <c r="M18" s="6">
        <f t="shared" si="5"/>
        <v>8953410.4499999993</v>
      </c>
      <c r="N18" s="7">
        <v>35910.620000000003</v>
      </c>
      <c r="O18" s="12">
        <f t="shared" si="6"/>
        <v>4.010831425694329E-3</v>
      </c>
      <c r="P18" s="12"/>
      <c r="Q18" s="12"/>
      <c r="R18" s="12"/>
      <c r="S18" s="7"/>
      <c r="T18" s="5" t="s">
        <v>53</v>
      </c>
      <c r="U18" s="5">
        <v>11231</v>
      </c>
      <c r="V18" s="6">
        <f t="shared" si="7"/>
        <v>8401349.5499999989</v>
      </c>
      <c r="W18" s="7">
        <v>33711.379999999997</v>
      </c>
      <c r="X18" s="12">
        <f t="shared" si="8"/>
        <v>4.0126148542408884E-3</v>
      </c>
      <c r="Y18" s="7"/>
      <c r="Z18" s="7" t="s">
        <v>54</v>
      </c>
      <c r="AA18" s="6">
        <v>2407800</v>
      </c>
      <c r="AB18" s="7">
        <v>10305.379999999999</v>
      </c>
      <c r="AC18" s="12">
        <f t="shared" si="9"/>
        <v>4.2799983387324528E-3</v>
      </c>
      <c r="AE18" s="6">
        <f t="shared" si="2"/>
        <v>38500736</v>
      </c>
      <c r="AG18" s="6">
        <f t="shared" si="10"/>
        <v>38524885</v>
      </c>
    </row>
    <row r="19" spans="1:33" x14ac:dyDescent="0.2">
      <c r="A19" s="5" t="s">
        <v>65</v>
      </c>
      <c r="B19" s="6">
        <v>17030824</v>
      </c>
      <c r="C19" s="7">
        <v>59437.58</v>
      </c>
      <c r="D19" s="12">
        <f t="shared" si="3"/>
        <v>3.4900002489603558E-3</v>
      </c>
      <c r="F19" s="5" t="s">
        <v>65</v>
      </c>
      <c r="G19" s="6">
        <v>3386450</v>
      </c>
      <c r="H19" s="7">
        <v>15713.13</v>
      </c>
      <c r="I19" s="12">
        <f t="shared" si="4"/>
        <v>4.6400005905889649E-3</v>
      </c>
      <c r="K19" s="5" t="s">
        <v>66</v>
      </c>
      <c r="L19" s="5">
        <v>13020</v>
      </c>
      <c r="M19" s="6">
        <f t="shared" si="5"/>
        <v>9739611</v>
      </c>
      <c r="N19" s="7">
        <v>39042.6</v>
      </c>
      <c r="O19" s="12">
        <f t="shared" si="6"/>
        <v>4.0086405914979556E-3</v>
      </c>
      <c r="P19" s="12"/>
      <c r="Q19" s="12"/>
      <c r="R19" s="12"/>
      <c r="S19" s="7"/>
      <c r="T19" s="5" t="s">
        <v>66</v>
      </c>
      <c r="U19" s="5">
        <v>12050</v>
      </c>
      <c r="V19" s="6">
        <f t="shared" si="7"/>
        <v>9014002.5</v>
      </c>
      <c r="W19" s="7">
        <v>36152</v>
      </c>
      <c r="X19" s="12">
        <f t="shared" si="8"/>
        <v>4.0106489875058274E-3</v>
      </c>
      <c r="Y19" s="7"/>
      <c r="Z19" s="7" t="s">
        <v>67</v>
      </c>
      <c r="AA19" s="6">
        <v>1592400</v>
      </c>
      <c r="AB19" s="7">
        <v>6815.47</v>
      </c>
      <c r="AC19" s="12">
        <f t="shared" si="9"/>
        <v>4.2799987440341625E-3</v>
      </c>
      <c r="AE19" s="6">
        <f t="shared" si="2"/>
        <v>40763287.5</v>
      </c>
      <c r="AG19" s="6">
        <f t="shared" si="10"/>
        <v>28962250.5</v>
      </c>
    </row>
    <row r="20" spans="1:33" x14ac:dyDescent="0.2">
      <c r="B20" s="6"/>
      <c r="C20" s="7"/>
      <c r="D20" s="12"/>
      <c r="G20" s="6"/>
      <c r="H20" s="7"/>
      <c r="I20" s="12"/>
      <c r="M20" s="6"/>
      <c r="N20" s="7"/>
      <c r="O20" s="12"/>
      <c r="P20" s="12"/>
      <c r="Q20" s="12"/>
      <c r="R20" s="12"/>
      <c r="S20" s="7"/>
      <c r="V20" s="6"/>
      <c r="W20" s="7"/>
      <c r="X20" s="12"/>
      <c r="Y20" s="7"/>
      <c r="AA20" s="6"/>
      <c r="AB20" s="7"/>
      <c r="AC20" s="12"/>
      <c r="AE20" s="6"/>
      <c r="AG20" s="6">
        <f t="shared" si="10"/>
        <v>0</v>
      </c>
    </row>
    <row r="21" spans="1:33" x14ac:dyDescent="0.2">
      <c r="B21" s="6"/>
      <c r="C21" s="7"/>
      <c r="D21" s="12"/>
      <c r="G21" s="6"/>
      <c r="H21" s="7"/>
      <c r="I21" s="12"/>
      <c r="M21" s="6"/>
      <c r="N21" s="7"/>
      <c r="O21" s="12"/>
      <c r="P21" s="12"/>
      <c r="Q21" s="12"/>
      <c r="R21" s="12"/>
      <c r="S21" s="7"/>
      <c r="V21" s="6"/>
      <c r="W21" s="7"/>
      <c r="X21" s="12"/>
      <c r="Y21" s="7"/>
      <c r="AA21" s="6"/>
      <c r="AB21" s="7"/>
      <c r="AC21" s="12"/>
      <c r="AE21" s="6"/>
      <c r="AG21" s="6"/>
    </row>
    <row r="22" spans="1:33" x14ac:dyDescent="0.2">
      <c r="A22" s="9" t="s">
        <v>55</v>
      </c>
      <c r="B22" s="6">
        <f>SUM(B8:B21)</f>
        <v>177356630</v>
      </c>
      <c r="C22" s="7">
        <f>SUM(C8:C21)</f>
        <v>618974.64</v>
      </c>
      <c r="G22" s="6">
        <f>SUM(G8:G21)</f>
        <v>22065000</v>
      </c>
      <c r="H22" s="7">
        <f>SUM(H8:H21)</f>
        <v>102381.6</v>
      </c>
      <c r="M22" s="6">
        <f>SUM(M8:M21)</f>
        <v>109084391.24999999</v>
      </c>
      <c r="N22" s="7">
        <f>SUM(N8:N21)</f>
        <v>437472.6</v>
      </c>
      <c r="O22" s="7"/>
      <c r="P22" s="7"/>
      <c r="Q22" s="7"/>
      <c r="R22" s="7"/>
      <c r="S22" s="7"/>
      <c r="V22" s="6">
        <f>SUM(V8:V21)</f>
        <v>103703667.59999999</v>
      </c>
      <c r="W22" s="7">
        <f>SUM(W8:W21)</f>
        <v>416037.46000000008</v>
      </c>
      <c r="X22" s="7"/>
      <c r="Y22" s="7"/>
      <c r="Z22" s="7"/>
      <c r="AA22" s="6">
        <f>SUM(AA8:AA21)</f>
        <v>49406400</v>
      </c>
      <c r="AB22" s="7">
        <f>SUM(AB8:AB21)</f>
        <v>211459.38</v>
      </c>
      <c r="AE22" s="6">
        <f>SUM(AE8:AE21)</f>
        <v>461616088.85000002</v>
      </c>
      <c r="AG22" s="6">
        <f>SUM(AG8:AG21)</f>
        <v>461616088.85000002</v>
      </c>
    </row>
    <row r="23" spans="1:33" x14ac:dyDescent="0.2">
      <c r="A23" s="7"/>
      <c r="B23" s="6"/>
      <c r="C23" s="13">
        <f>C22/B22</f>
        <v>3.4900000073298642E-3</v>
      </c>
      <c r="G23" s="6"/>
      <c r="H23" s="13">
        <f>H22/G22</f>
        <v>4.64E-3</v>
      </c>
      <c r="M23" s="6"/>
      <c r="N23" s="13">
        <f>N22/M22</f>
        <v>4.0104051091727575E-3</v>
      </c>
      <c r="O23" s="13"/>
      <c r="P23" s="13"/>
      <c r="Q23" s="13"/>
      <c r="R23" s="13"/>
      <c r="S23" s="13"/>
      <c r="V23" s="6"/>
      <c r="W23" s="13">
        <f>W22/V22</f>
        <v>4.0117911895335909E-3</v>
      </c>
      <c r="X23" s="13"/>
      <c r="Y23" s="13"/>
      <c r="Z23" s="13"/>
      <c r="AA23" s="6"/>
      <c r="AB23" s="13">
        <f>AB22/AA22</f>
        <v>4.2799997571164872E-3</v>
      </c>
    </row>
    <row r="24" spans="1:33" x14ac:dyDescent="0.2">
      <c r="B24" s="6"/>
      <c r="G24" s="6"/>
      <c r="H24" s="7"/>
    </row>
    <row r="25" spans="1:33" x14ac:dyDescent="0.2">
      <c r="A25" s="9" t="s">
        <v>56</v>
      </c>
      <c r="B25" s="2"/>
      <c r="H25" s="7"/>
    </row>
    <row r="26" spans="1:33" x14ac:dyDescent="0.2">
      <c r="A26" s="9" t="s">
        <v>57</v>
      </c>
      <c r="B26" s="2"/>
      <c r="C26" s="14"/>
      <c r="H26" s="7"/>
    </row>
    <row r="27" spans="1:33" x14ac:dyDescent="0.2">
      <c r="A27" s="15"/>
      <c r="B27" s="2"/>
      <c r="C27" s="7"/>
      <c r="H27" s="7"/>
    </row>
    <row r="28" spans="1:33" x14ac:dyDescent="0.2">
      <c r="A28" s="5" t="s">
        <v>58</v>
      </c>
      <c r="B28" s="6"/>
      <c r="C28" s="7">
        <v>1031.53</v>
      </c>
      <c r="G28" s="6"/>
      <c r="H28" s="7"/>
    </row>
    <row r="29" spans="1:33" x14ac:dyDescent="0.2">
      <c r="A29" s="5" t="s">
        <v>59</v>
      </c>
      <c r="B29" s="6"/>
      <c r="C29" s="7">
        <v>1079.82</v>
      </c>
      <c r="G29" s="6"/>
      <c r="H29" s="7"/>
    </row>
    <row r="30" spans="1:33" x14ac:dyDescent="0.2">
      <c r="A30" s="5" t="s">
        <v>60</v>
      </c>
      <c r="B30" s="6"/>
      <c r="C30" s="7">
        <v>1062.1300000000001</v>
      </c>
      <c r="G30" s="6"/>
      <c r="H30" s="7"/>
    </row>
    <row r="31" spans="1:33" x14ac:dyDescent="0.2">
      <c r="A31" s="5" t="s">
        <v>68</v>
      </c>
      <c r="B31" s="6"/>
      <c r="C31" s="7">
        <v>987.6</v>
      </c>
      <c r="G31" s="6"/>
      <c r="H31" s="7"/>
      <c r="M31" s="16"/>
    </row>
    <row r="32" spans="1:33" x14ac:dyDescent="0.2">
      <c r="B32" s="6"/>
      <c r="C32" s="7"/>
      <c r="G32" s="6"/>
      <c r="H32" s="7"/>
      <c r="M32" s="16"/>
    </row>
    <row r="33" spans="1:13" x14ac:dyDescent="0.2">
      <c r="A33" s="9" t="s">
        <v>61</v>
      </c>
      <c r="B33" s="6"/>
      <c r="C33" s="7">
        <f>SUM(C27:C32)</f>
        <v>4161.08</v>
      </c>
      <c r="F33" s="4"/>
      <c r="G33" s="4"/>
      <c r="H33" s="4"/>
      <c r="M33" s="16"/>
    </row>
    <row r="34" spans="1:13" x14ac:dyDescent="0.2">
      <c r="A34" s="9"/>
      <c r="B34" s="6"/>
      <c r="C34" s="7"/>
      <c r="F34" s="4"/>
      <c r="G34" s="4"/>
      <c r="H34" s="4"/>
      <c r="M34" s="16"/>
    </row>
    <row r="35" spans="1:13" x14ac:dyDescent="0.2">
      <c r="A35" s="9"/>
      <c r="B35" s="6"/>
      <c r="C35" s="7"/>
      <c r="F35" s="4"/>
      <c r="G35" s="4"/>
      <c r="H35" s="4"/>
      <c r="M35" s="16"/>
    </row>
    <row r="36" spans="1:13" x14ac:dyDescent="0.2">
      <c r="A36" s="9"/>
      <c r="B36" s="6"/>
      <c r="C36" s="7"/>
      <c r="F36" s="4">
        <v>2022</v>
      </c>
      <c r="G36" s="4">
        <v>2021</v>
      </c>
      <c r="H36" s="4">
        <v>2020</v>
      </c>
      <c r="M36" s="16"/>
    </row>
    <row r="37" spans="1:13" x14ac:dyDescent="0.2">
      <c r="B37" s="6"/>
      <c r="C37" s="7"/>
      <c r="G37" s="6"/>
      <c r="H37" s="6"/>
    </row>
    <row r="38" spans="1:13" x14ac:dyDescent="0.2">
      <c r="A38" s="9" t="s">
        <v>62</v>
      </c>
      <c r="B38" s="6"/>
      <c r="C38" s="7"/>
      <c r="F38" s="7">
        <f>C22+H22+C33+N22+AB22+W22</f>
        <v>1790486.7599999998</v>
      </c>
      <c r="G38" s="7">
        <v>1856398.18</v>
      </c>
      <c r="H38" s="7">
        <v>1515102.38</v>
      </c>
      <c r="M38" s="16"/>
    </row>
    <row r="39" spans="1:13" x14ac:dyDescent="0.2">
      <c r="A39" s="9"/>
      <c r="B39" s="6"/>
      <c r="C39" s="7"/>
      <c r="G39" s="6"/>
      <c r="H39" s="6"/>
      <c r="M39" s="16"/>
    </row>
    <row r="40" spans="1:13" x14ac:dyDescent="0.2">
      <c r="A40" s="9" t="s">
        <v>63</v>
      </c>
      <c r="B40" s="6"/>
      <c r="C40" s="7"/>
      <c r="F40" s="6">
        <f>B22+G22+M22+AA22+V22</f>
        <v>461616088.85000002</v>
      </c>
      <c r="G40" s="6">
        <v>484024079</v>
      </c>
      <c r="H40" s="6">
        <v>401482373</v>
      </c>
      <c r="M40" s="16"/>
    </row>
    <row r="41" spans="1:13" x14ac:dyDescent="0.2">
      <c r="A41" s="9"/>
      <c r="B41" s="6"/>
      <c r="C41" s="7"/>
      <c r="F41" s="6"/>
      <c r="G41" s="6"/>
      <c r="H41" s="6"/>
      <c r="M41" s="16"/>
    </row>
    <row r="42" spans="1:13" x14ac:dyDescent="0.2">
      <c r="A42" s="9"/>
      <c r="B42" s="6"/>
      <c r="C42" s="7"/>
      <c r="F42" s="6"/>
      <c r="G42" s="6"/>
      <c r="H42" s="6"/>
      <c r="M42" s="16"/>
    </row>
    <row r="43" spans="1:13" x14ac:dyDescent="0.2">
      <c r="A43" s="9" t="s">
        <v>64</v>
      </c>
      <c r="B43" s="6"/>
      <c r="C43" s="7"/>
      <c r="F43" s="17">
        <f>F38/F40*1000</f>
        <v>3.8787356057293101</v>
      </c>
      <c r="G43" s="17">
        <f>G38/G40*1000</f>
        <v>3.8353426214566486</v>
      </c>
      <c r="H43" s="17">
        <f>H38/H40*1000</f>
        <v>3.7737706108457219</v>
      </c>
    </row>
    <row r="44" spans="1:13" x14ac:dyDescent="0.2">
      <c r="M44" s="16"/>
    </row>
    <row r="45" spans="1:13" x14ac:dyDescent="0.2">
      <c r="M45" s="16"/>
    </row>
    <row r="46" spans="1:13" x14ac:dyDescent="0.2">
      <c r="M46" s="16"/>
    </row>
    <row r="47" spans="1:13" x14ac:dyDescent="0.2">
      <c r="M47" s="16"/>
    </row>
    <row r="48" spans="1:13" x14ac:dyDescent="0.2">
      <c r="C48" s="7"/>
    </row>
    <row r="49" spans="3:13" x14ac:dyDescent="0.2">
      <c r="C49" s="7"/>
      <c r="M49" s="16"/>
    </row>
    <row r="50" spans="3:13" x14ac:dyDescent="0.2">
      <c r="C50" s="7"/>
      <c r="M50" s="16"/>
    </row>
    <row r="51" spans="3:13" x14ac:dyDescent="0.2">
      <c r="C51" s="7"/>
      <c r="M51" s="16"/>
    </row>
    <row r="52" spans="3:13" x14ac:dyDescent="0.2">
      <c r="C52" s="7"/>
    </row>
    <row r="53" spans="3:13" x14ac:dyDescent="0.2">
      <c r="C53" s="7"/>
    </row>
    <row r="54" spans="3:13" x14ac:dyDescent="0.2">
      <c r="C54" s="7"/>
    </row>
    <row r="56" spans="3:13" x14ac:dyDescent="0.2">
      <c r="C56" s="7"/>
    </row>
  </sheetData>
  <printOptions gridLines="1"/>
  <pageMargins left="0.5" right="0.5" top="1" bottom="1" header="0.5" footer="0.5"/>
  <pageSetup scale="79" fitToWidth="0" orientation="landscape" r:id="rId1"/>
  <headerFooter alignWithMargins="0">
    <oddHeader>&amp;C&amp;"-,Bold"&amp;10BULLOCK PEN WATER DISTRICT
WATER PURCHASED NO GALLONS ACCRUED
12/31/2022
&amp;R&amp;"-,Bold"Response to 10
Witness - Debbra Dedden, CPA</oddHead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Water Purchased No Accrual</vt:lpstr>
      <vt:lpstr>'2022 Water Purchased No Accrual'!Print_Titles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Debbra Dedden</dc:creator>
  <cp:lastModifiedBy>Debbra Dedden</cp:lastModifiedBy>
  <cp:lastPrinted>2023-01-26T14:36:14Z</cp:lastPrinted>
  <dcterms:created xsi:type="dcterms:W3CDTF">2023-01-11T20:51:33Z</dcterms:created>
  <dcterms:modified xsi:type="dcterms:W3CDTF">2023-01-26T14:41:52Z</dcterms:modified>
</cp:coreProperties>
</file>