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STAFF 1st Set Rehearing/"/>
    </mc:Choice>
  </mc:AlternateContent>
  <xr:revisionPtr revIDLastSave="0" documentId="13_ncr:1_{261CE25B-88BA-48BB-AE90-E5734545EFFA}" xr6:coauthVersionLast="47" xr6:coauthVersionMax="47" xr10:uidLastSave="{00000000-0000-0000-0000-000000000000}"/>
  <bookViews>
    <workbookView xWindow="-120" yWindow="-120" windowWidth="29040" windowHeight="15840" xr2:uid="{BF3BEDFA-87AB-4569-A494-12507763B291}"/>
  </bookViews>
  <sheets>
    <sheet name="Sheet1" sheetId="1" r:id="rId1"/>
  </sheets>
  <definedNames>
    <definedName name="_xlnm.Print_Area" localSheetId="0">Sheet1!$C$1:$H$60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F34" i="1"/>
  <c r="F50" i="1" s="1"/>
  <c r="F47" i="1" l="1"/>
  <c r="F53" i="1" s="1"/>
  <c r="G34" i="1" s="1"/>
  <c r="H45" i="1"/>
  <c r="H44" i="1"/>
  <c r="H43" i="1"/>
  <c r="H41" i="1"/>
  <c r="H40" i="1"/>
  <c r="H42" i="1"/>
  <c r="F48" i="1"/>
  <c r="H53" i="1" s="1"/>
  <c r="H34" i="1" l="1"/>
  <c r="G36" i="1"/>
  <c r="H36" i="1" s="1"/>
  <c r="G22" i="1"/>
  <c r="H22" i="1" s="1"/>
  <c r="G33" i="1"/>
  <c r="H33" i="1" s="1"/>
  <c r="G21" i="1"/>
  <c r="H21" i="1" s="1"/>
  <c r="G32" i="1"/>
  <c r="H32" i="1" s="1"/>
  <c r="G20" i="1"/>
  <c r="H20" i="1" s="1"/>
  <c r="G31" i="1"/>
  <c r="H31" i="1" s="1"/>
  <c r="G19" i="1"/>
  <c r="H19" i="1" s="1"/>
  <c r="G28" i="1"/>
  <c r="H28" i="1" s="1"/>
  <c r="G16" i="1"/>
  <c r="H16" i="1" s="1"/>
  <c r="G37" i="1"/>
  <c r="H37" i="1" s="1"/>
  <c r="G25" i="1"/>
  <c r="H25" i="1" s="1"/>
  <c r="G12" i="1"/>
  <c r="G30" i="1"/>
  <c r="H30" i="1" s="1"/>
  <c r="G18" i="1"/>
  <c r="H18" i="1" s="1"/>
  <c r="G29" i="1"/>
  <c r="H29" i="1" s="1"/>
  <c r="G17" i="1"/>
  <c r="H17" i="1" s="1"/>
  <c r="H12" i="1" l="1"/>
  <c r="H50" i="1"/>
  <c r="G53" i="1"/>
</calcChain>
</file>

<file path=xl/sharedStrings.xml><?xml version="1.0" encoding="utf-8"?>
<sst xmlns="http://schemas.openxmlformats.org/spreadsheetml/2006/main" count="50" uniqueCount="49">
  <si>
    <t xml:space="preserve">RESIDENTIAL </t>
  </si>
  <si>
    <t>RESIDENTIAL SERVICE  (RS)</t>
  </si>
  <si>
    <t>RESIDENTIAL - TIME OF USE - CRITICAL PEAK PRICING (RS-TOU-CPP)</t>
  </si>
  <si>
    <t>DISTRIBUTION SERVICE  (DS)</t>
  </si>
  <si>
    <t>DT PRIMARY TIME OF DAY (DT-PRI)</t>
  </si>
  <si>
    <t>DT SECONDARY TIME OF DAY  (DT-SEC)</t>
  </si>
  <si>
    <t>ELECTRIC SPACE HEATING  (EH)</t>
  </si>
  <si>
    <t>SPORTS SERVICE  (SP)</t>
  </si>
  <si>
    <t>SMALL FIXED LOADS  (GSFL)</t>
  </si>
  <si>
    <t>PRIMARY VOLTAGE  (DP)</t>
  </si>
  <si>
    <t>TIME OF DAY  (TT)</t>
  </si>
  <si>
    <t>LIGHTING</t>
  </si>
  <si>
    <t>STREET LIGHTING  (SL)</t>
  </si>
  <si>
    <t>TRAFFIC LIGHTING  (TL)</t>
  </si>
  <si>
    <t>UNMETERED OUTDOOR LIGHTING (UOLS)</t>
  </si>
  <si>
    <t>NON STANDARD STREET LIGHTING  (NSU)</t>
  </si>
  <si>
    <t>CUST OWNED STREET LIGHTING SERVICE  (SC)</t>
  </si>
  <si>
    <t>OVERHEAD EQUIV STREET LIGHTING SERVICE  (SE)</t>
  </si>
  <si>
    <t>LED OUTDOOR LIGHTING (LED)</t>
  </si>
  <si>
    <t>INTERDEPARTMENTAL</t>
  </si>
  <si>
    <t>SPECIAL CONTRACTS</t>
  </si>
  <si>
    <t>OTHER MISCELLANEOUS REVENUE</t>
  </si>
  <si>
    <t>PJM AND TRANSMISSION</t>
  </si>
  <si>
    <t>BAD CHECK CHARGES</t>
  </si>
  <si>
    <t>RECONNECTION CHARGES</t>
  </si>
  <si>
    <t>POLE AND LINE ATTACHMENTS</t>
  </si>
  <si>
    <t>RENTS</t>
  </si>
  <si>
    <t>OTHER MISCELLANEOUS</t>
  </si>
  <si>
    <t>($)</t>
  </si>
  <si>
    <t>DISTRIBUTION (Including RTP)</t>
  </si>
  <si>
    <t>TRANSMISSION (Including RTP)</t>
  </si>
  <si>
    <t>LESS OTHER MISCELLANEOUS REVENUE</t>
  </si>
  <si>
    <t>TOTAL REVENUE FOR ALLOCATION PERCENTAGE CALCULATION</t>
  </si>
  <si>
    <t>Percentage</t>
  </si>
  <si>
    <t>(%)</t>
  </si>
  <si>
    <t>Revenue Change</t>
  </si>
  <si>
    <t>Revised</t>
  </si>
  <si>
    <t>TOTAL REVISED REVENUE REQUIREMENT</t>
  </si>
  <si>
    <t xml:space="preserve">  Difference from reduction in revenues from Rate LED</t>
  </si>
  <si>
    <t xml:space="preserve">  Remove Only Change from Equipment - Not Energy</t>
  </si>
  <si>
    <t xml:space="preserve">  Only Energy Here</t>
  </si>
  <si>
    <t>TOTAL LIGHTING INCLUDING CHANGE IN LED EQUIPMENT</t>
  </si>
  <si>
    <t>TOTAL REVENUE - not including LED Equipment Revenue</t>
  </si>
  <si>
    <t>Revenue Change from</t>
  </si>
  <si>
    <t>STAFF-RHDR-01-005A Attachment - No Riders</t>
  </si>
  <si>
    <t>Duke Energy Kentucky, Inc.</t>
  </si>
  <si>
    <t>Case No. 2022-00372</t>
  </si>
  <si>
    <t>Revenue Requirement Allocation Consistent with Appendix B Ordered Rates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</si>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</sst>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4" fontId="0" fillId="2" borderId="0" xfId="0" applyNumberFormat="1" applyFill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21F6-E847-4678-8D19-51C4261D71D1}">
  <sheetPr>
    <pageSetUpPr fitToPage="1"/>
  </sheetPr>
  <dimension ref="C1:H72"/>
  <sheetViews>
    <sheetView tabSelected="1" view="pageLayout" zoomScaleNormal="100" workbookViewId="0">
      <selection activeCell="E3" sqref="E3:H3"/>
    </sheetView>
  </sheetViews>
  <sheetFormatPr defaultRowHeight="15" x14ac:dyDescent="0.25"/>
  <cols>
    <col min="3" max="3" width="5.7109375" bestFit="1" customWidth="1"/>
    <col min="4" max="4" width="2.28515625" customWidth="1"/>
    <col min="5" max="5" width="61.42578125" bestFit="1" customWidth="1"/>
    <col min="6" max="6" width="41.5703125" bestFit="1" customWidth="1"/>
    <col min="7" max="7" width="11.5703125" bestFit="1" customWidth="1"/>
    <col min="8" max="8" width="16" bestFit="1" customWidth="1"/>
  </cols>
  <sheetData>
    <row r="1" spans="3:8" x14ac:dyDescent="0.25">
      <c r="E1" s="17" t="s">
        <v>45</v>
      </c>
      <c r="F1" s="17"/>
      <c r="G1" s="17"/>
      <c r="H1" s="17"/>
    </row>
    <row r="2" spans="3:8" x14ac:dyDescent="0.25">
      <c r="E2" s="17" t="s">
        <v>46</v>
      </c>
      <c r="F2" s="17"/>
      <c r="G2" s="17"/>
      <c r="H2" s="17"/>
    </row>
    <row r="3" spans="3:8" x14ac:dyDescent="0.25">
      <c r="E3" s="17" t="s">
        <v>47</v>
      </c>
      <c r="F3" s="17"/>
      <c r="G3" s="17"/>
      <c r="H3" s="17"/>
    </row>
    <row r="4" spans="3:8" x14ac:dyDescent="0.25">
      <c r="E4" s="17"/>
      <c r="F4" s="17"/>
      <c r="G4" s="17"/>
      <c r="H4" s="17"/>
    </row>
    <row r="5" spans="3:8" x14ac:dyDescent="0.25">
      <c r="E5" s="17" t="s">
        <v>48</v>
      </c>
      <c r="F5" s="17"/>
      <c r="G5" s="17"/>
      <c r="H5" s="17"/>
    </row>
    <row r="6" spans="3:8" x14ac:dyDescent="0.25">
      <c r="E6" s="16"/>
      <c r="F6" s="16"/>
      <c r="G6" s="16"/>
      <c r="H6" s="16"/>
    </row>
    <row r="7" spans="3:8" x14ac:dyDescent="0.25">
      <c r="F7" s="8" t="s">
        <v>43</v>
      </c>
      <c r="G7" s="8"/>
      <c r="H7" s="8" t="s">
        <v>36</v>
      </c>
    </row>
    <row r="8" spans="3:8" x14ac:dyDescent="0.25">
      <c r="F8" s="8" t="s">
        <v>44</v>
      </c>
      <c r="G8" s="8" t="s">
        <v>33</v>
      </c>
      <c r="H8" s="8" t="s">
        <v>35</v>
      </c>
    </row>
    <row r="9" spans="3:8" x14ac:dyDescent="0.25">
      <c r="C9" s="2"/>
      <c r="D9" s="2"/>
      <c r="E9" s="3"/>
      <c r="F9" s="8" t="s">
        <v>28</v>
      </c>
      <c r="G9" s="8" t="s">
        <v>34</v>
      </c>
      <c r="H9" s="8" t="s">
        <v>28</v>
      </c>
    </row>
    <row r="10" spans="3:8" x14ac:dyDescent="0.25">
      <c r="C10" s="2"/>
      <c r="D10" s="2"/>
      <c r="E10" s="3"/>
      <c r="F10" s="8"/>
      <c r="G10" s="8"/>
    </row>
    <row r="11" spans="3:8" x14ac:dyDescent="0.25">
      <c r="C11" s="2"/>
      <c r="D11" s="2"/>
      <c r="E11" s="3" t="s">
        <v>0</v>
      </c>
      <c r="F11" s="8"/>
      <c r="G11" s="8"/>
    </row>
    <row r="12" spans="3:8" x14ac:dyDescent="0.25">
      <c r="C12" s="4">
        <v>1</v>
      </c>
      <c r="D12" s="2"/>
      <c r="E12" s="5" t="s">
        <v>1</v>
      </c>
      <c r="F12" s="9">
        <v>28495287</v>
      </c>
      <c r="G12" s="11">
        <f>F12/$F$53</f>
        <v>0.52477293739241071</v>
      </c>
      <c r="H12" s="10">
        <f>H53-H16-H17-H18-H19-H20-H21-H22-H25-H28-H29-H30-H31-H32-H33-H36-H37-H34</f>
        <v>24930350</v>
      </c>
    </row>
    <row r="13" spans="3:8" x14ac:dyDescent="0.25">
      <c r="C13" s="4">
        <v>2</v>
      </c>
      <c r="D13" s="2"/>
      <c r="E13" s="5" t="s">
        <v>2</v>
      </c>
      <c r="F13" s="9">
        <v>0</v>
      </c>
    </row>
    <row r="14" spans="3:8" x14ac:dyDescent="0.25">
      <c r="C14" s="4"/>
      <c r="D14" s="2"/>
      <c r="E14" s="2"/>
      <c r="F14" s="9"/>
    </row>
    <row r="15" spans="3:8" x14ac:dyDescent="0.25">
      <c r="C15" s="4"/>
      <c r="D15" s="2"/>
      <c r="E15" s="3" t="s">
        <v>29</v>
      </c>
      <c r="F15" s="9"/>
    </row>
    <row r="16" spans="3:8" x14ac:dyDescent="0.25">
      <c r="C16" s="4">
        <v>4</v>
      </c>
      <c r="D16" s="2"/>
      <c r="E16" s="5" t="s">
        <v>3</v>
      </c>
      <c r="F16" s="9">
        <v>13368395</v>
      </c>
      <c r="G16" s="11">
        <f t="shared" ref="G16:G22" si="0">F16/$F$53</f>
        <v>0.2461941131658725</v>
      </c>
      <c r="H16" s="9">
        <f t="shared" ref="H16:H22" si="1">ROUND(G16*$H$53,0)</f>
        <v>11695927</v>
      </c>
    </row>
    <row r="17" spans="3:8" x14ac:dyDescent="0.25">
      <c r="C17" s="4">
        <v>5</v>
      </c>
      <c r="D17" s="2"/>
      <c r="E17" s="5" t="s">
        <v>4</v>
      </c>
      <c r="F17" s="9">
        <v>4556779</v>
      </c>
      <c r="G17" s="11">
        <f t="shared" si="0"/>
        <v>8.3918238860975561E-2</v>
      </c>
      <c r="H17" s="9">
        <f t="shared" si="1"/>
        <v>3986698</v>
      </c>
    </row>
    <row r="18" spans="3:8" x14ac:dyDescent="0.25">
      <c r="C18" s="4">
        <v>6</v>
      </c>
      <c r="D18" s="2"/>
      <c r="E18" s="5" t="s">
        <v>5</v>
      </c>
      <c r="F18" s="9">
        <v>5956736</v>
      </c>
      <c r="G18" s="11">
        <f t="shared" si="0"/>
        <v>0.10970003032400126</v>
      </c>
      <c r="H18" s="9">
        <f t="shared" si="1"/>
        <v>5211512</v>
      </c>
    </row>
    <row r="19" spans="3:8" x14ac:dyDescent="0.25">
      <c r="C19" s="4">
        <v>7</v>
      </c>
      <c r="D19" s="2"/>
      <c r="E19" s="5" t="s">
        <v>6</v>
      </c>
      <c r="F19" s="9">
        <v>180544</v>
      </c>
      <c r="G19" s="11">
        <f t="shared" si="0"/>
        <v>3.3249219496745337E-3</v>
      </c>
      <c r="H19" s="9">
        <f t="shared" si="1"/>
        <v>157957</v>
      </c>
    </row>
    <row r="20" spans="3:8" x14ac:dyDescent="0.25">
      <c r="C20" s="4">
        <v>8</v>
      </c>
      <c r="D20" s="2"/>
      <c r="E20" s="6" t="s">
        <v>7</v>
      </c>
      <c r="F20" s="9">
        <v>3061</v>
      </c>
      <c r="G20" s="11">
        <f t="shared" si="0"/>
        <v>5.6371776896234424E-5</v>
      </c>
      <c r="H20" s="9">
        <f t="shared" si="1"/>
        <v>2678</v>
      </c>
    </row>
    <row r="21" spans="3:8" x14ac:dyDescent="0.25">
      <c r="C21" s="4">
        <v>9</v>
      </c>
      <c r="D21" s="2"/>
      <c r="E21" s="5" t="s">
        <v>8</v>
      </c>
      <c r="F21" s="9">
        <v>90534</v>
      </c>
      <c r="G21" s="11">
        <f t="shared" si="0"/>
        <v>1.6672860011511556E-3</v>
      </c>
      <c r="H21" s="9">
        <f t="shared" si="1"/>
        <v>79208</v>
      </c>
    </row>
    <row r="22" spans="3:8" x14ac:dyDescent="0.25">
      <c r="C22" s="4">
        <v>10</v>
      </c>
      <c r="D22" s="2"/>
      <c r="E22" s="5" t="s">
        <v>9</v>
      </c>
      <c r="F22" s="9">
        <v>96237</v>
      </c>
      <c r="G22" s="11">
        <f t="shared" si="0"/>
        <v>1.7723131960675962E-3</v>
      </c>
      <c r="H22" s="9">
        <f t="shared" si="1"/>
        <v>84197</v>
      </c>
    </row>
    <row r="23" spans="3:8" x14ac:dyDescent="0.25">
      <c r="C23" s="4"/>
      <c r="D23" s="2"/>
      <c r="E23" s="2"/>
      <c r="F23" s="9"/>
      <c r="G23" s="11"/>
    </row>
    <row r="24" spans="3:8" x14ac:dyDescent="0.25">
      <c r="C24" s="4"/>
      <c r="D24" s="2"/>
      <c r="E24" s="3" t="s">
        <v>30</v>
      </c>
      <c r="F24" s="9"/>
      <c r="G24" s="11"/>
    </row>
    <row r="25" spans="3:8" x14ac:dyDescent="0.25">
      <c r="C25" s="4">
        <v>12</v>
      </c>
      <c r="D25" s="2"/>
      <c r="E25" s="5" t="s">
        <v>10</v>
      </c>
      <c r="F25" s="9">
        <v>832796</v>
      </c>
      <c r="G25" s="11">
        <f>F25/$F$53</f>
        <v>1.5336880206493446E-2</v>
      </c>
      <c r="H25" s="9">
        <f>ROUND(G25*$H$53,0)</f>
        <v>728608</v>
      </c>
    </row>
    <row r="26" spans="3:8" x14ac:dyDescent="0.25">
      <c r="C26" s="4"/>
      <c r="D26" s="2"/>
      <c r="E26" s="2"/>
      <c r="F26" s="9"/>
      <c r="G26" s="11"/>
    </row>
    <row r="27" spans="3:8" x14ac:dyDescent="0.25">
      <c r="C27" s="4"/>
      <c r="D27" s="2"/>
      <c r="E27" s="3" t="s">
        <v>11</v>
      </c>
      <c r="F27" s="9"/>
      <c r="G27" s="11"/>
    </row>
    <row r="28" spans="3:8" x14ac:dyDescent="0.25">
      <c r="C28" s="4">
        <v>19</v>
      </c>
      <c r="D28" s="2"/>
      <c r="E28" s="5" t="s">
        <v>12</v>
      </c>
      <c r="F28" s="9">
        <v>359311</v>
      </c>
      <c r="G28" s="11">
        <f t="shared" ref="G28:G34" si="2">F28/$F$53</f>
        <v>6.617118434617081E-3</v>
      </c>
      <c r="H28" s="9">
        <f t="shared" ref="H28:H34" si="3">ROUND(G28*$H$53,0)</f>
        <v>314359</v>
      </c>
    </row>
    <row r="29" spans="3:8" x14ac:dyDescent="0.25">
      <c r="C29" s="4">
        <v>20</v>
      </c>
      <c r="D29" s="2"/>
      <c r="E29" s="5" t="s">
        <v>13</v>
      </c>
      <c r="F29" s="9">
        <v>4061</v>
      </c>
      <c r="G29" s="11">
        <f t="shared" si="2"/>
        <v>7.4787907865275389E-5</v>
      </c>
      <c r="H29" s="9">
        <f t="shared" si="3"/>
        <v>3553</v>
      </c>
    </row>
    <row r="30" spans="3:8" x14ac:dyDescent="0.25">
      <c r="C30" s="4">
        <v>21</v>
      </c>
      <c r="D30" s="2"/>
      <c r="E30" s="5" t="s">
        <v>14</v>
      </c>
      <c r="F30" s="9">
        <v>102941</v>
      </c>
      <c r="G30" s="11">
        <f t="shared" si="2"/>
        <v>1.8957749380840469E-3</v>
      </c>
      <c r="H30" s="9">
        <f t="shared" si="3"/>
        <v>90062</v>
      </c>
    </row>
    <row r="31" spans="3:8" x14ac:dyDescent="0.25">
      <c r="C31" s="4">
        <v>22</v>
      </c>
      <c r="D31" s="2"/>
      <c r="E31" s="6" t="s">
        <v>15</v>
      </c>
      <c r="F31" s="9">
        <v>22095</v>
      </c>
      <c r="G31" s="11">
        <f t="shared" si="2"/>
        <v>4.0690441376096031E-4</v>
      </c>
      <c r="H31" s="9">
        <f t="shared" si="3"/>
        <v>19331</v>
      </c>
    </row>
    <row r="32" spans="3:8" x14ac:dyDescent="0.25">
      <c r="C32" s="4">
        <v>23</v>
      </c>
      <c r="D32" s="2"/>
      <c r="E32" s="5" t="s">
        <v>16</v>
      </c>
      <c r="F32" s="9">
        <v>1293</v>
      </c>
      <c r="G32" s="11">
        <f t="shared" si="2"/>
        <v>2.3812057342969981E-5</v>
      </c>
      <c r="H32" s="9">
        <f t="shared" si="3"/>
        <v>1131</v>
      </c>
    </row>
    <row r="33" spans="3:8" x14ac:dyDescent="0.25">
      <c r="C33" s="4">
        <v>24</v>
      </c>
      <c r="D33" s="2"/>
      <c r="E33" s="5" t="s">
        <v>17</v>
      </c>
      <c r="F33" s="9">
        <v>66969</v>
      </c>
      <c r="G33" s="11">
        <f t="shared" si="2"/>
        <v>1.233309874865705E-3</v>
      </c>
      <c r="H33" s="9">
        <f t="shared" si="3"/>
        <v>58591</v>
      </c>
    </row>
    <row r="34" spans="3:8" x14ac:dyDescent="0.25">
      <c r="C34" s="4">
        <v>25</v>
      </c>
      <c r="D34" s="2"/>
      <c r="E34" s="5" t="s">
        <v>18</v>
      </c>
      <c r="F34" s="9">
        <f>-5618--6005</f>
        <v>387</v>
      </c>
      <c r="G34" s="11">
        <f t="shared" si="2"/>
        <v>7.1270426850188569E-6</v>
      </c>
      <c r="H34" s="9">
        <f t="shared" si="3"/>
        <v>339</v>
      </c>
    </row>
    <row r="35" spans="3:8" x14ac:dyDescent="0.25">
      <c r="C35" s="4"/>
      <c r="D35" s="2"/>
      <c r="E35" s="7" t="s">
        <v>40</v>
      </c>
      <c r="F35" s="9"/>
      <c r="G35" s="11"/>
    </row>
    <row r="36" spans="3:8" x14ac:dyDescent="0.25">
      <c r="C36" s="4">
        <v>27</v>
      </c>
      <c r="D36" s="2"/>
      <c r="E36" s="2" t="s">
        <v>19</v>
      </c>
      <c r="F36" s="9">
        <v>7176</v>
      </c>
      <c r="G36" s="11">
        <f>F36/$F$53</f>
        <v>1.3215415583383802E-4</v>
      </c>
      <c r="H36" s="9">
        <f>ROUND(G36*$H$53,0)</f>
        <v>6278</v>
      </c>
    </row>
    <row r="37" spans="3:8" x14ac:dyDescent="0.25">
      <c r="C37" s="4">
        <v>28</v>
      </c>
      <c r="D37" s="2"/>
      <c r="E37" s="5" t="s">
        <v>20</v>
      </c>
      <c r="F37" s="9">
        <v>155620</v>
      </c>
      <c r="G37" s="11">
        <f>F37/$F$53</f>
        <v>2.8659183014021561E-3</v>
      </c>
      <c r="H37" s="9">
        <f>ROUND(G37*$H$53,0)</f>
        <v>136151</v>
      </c>
    </row>
    <row r="38" spans="3:8" x14ac:dyDescent="0.25">
      <c r="C38" s="2"/>
      <c r="D38" s="2"/>
      <c r="E38" s="2"/>
      <c r="F38" s="9"/>
    </row>
    <row r="39" spans="3:8" x14ac:dyDescent="0.25">
      <c r="C39" s="2"/>
      <c r="D39" s="2"/>
      <c r="E39" s="3" t="s">
        <v>21</v>
      </c>
      <c r="F39" s="9"/>
    </row>
    <row r="40" spans="3:8" x14ac:dyDescent="0.25">
      <c r="C40" s="4">
        <v>30</v>
      </c>
      <c r="D40" s="2"/>
      <c r="E40" s="5" t="s">
        <v>22</v>
      </c>
      <c r="F40" s="9">
        <v>0</v>
      </c>
      <c r="H40" s="13">
        <f t="shared" ref="H40:H45" si="4">F40</f>
        <v>0</v>
      </c>
    </row>
    <row r="41" spans="3:8" x14ac:dyDescent="0.25">
      <c r="C41" s="4">
        <v>31</v>
      </c>
      <c r="D41" s="2"/>
      <c r="E41" s="6" t="s">
        <v>23</v>
      </c>
      <c r="F41" s="9">
        <v>0</v>
      </c>
      <c r="H41" s="13">
        <f t="shared" si="4"/>
        <v>0</v>
      </c>
    </row>
    <row r="42" spans="3:8" x14ac:dyDescent="0.25">
      <c r="C42" s="4">
        <v>32</v>
      </c>
      <c r="D42" s="2"/>
      <c r="E42" s="5" t="s">
        <v>24</v>
      </c>
      <c r="F42" s="9">
        <v>-2766</v>
      </c>
      <c r="H42" s="13">
        <f>F42</f>
        <v>-2766</v>
      </c>
    </row>
    <row r="43" spans="3:8" x14ac:dyDescent="0.25">
      <c r="C43" s="4">
        <v>33</v>
      </c>
      <c r="D43" s="2"/>
      <c r="E43" s="5" t="s">
        <v>25</v>
      </c>
      <c r="F43" s="9">
        <v>0</v>
      </c>
      <c r="H43" s="13">
        <f t="shared" si="4"/>
        <v>0</v>
      </c>
    </row>
    <row r="44" spans="3:8" x14ac:dyDescent="0.25">
      <c r="C44" s="4">
        <v>34</v>
      </c>
      <c r="D44" s="2"/>
      <c r="E44" s="5" t="s">
        <v>26</v>
      </c>
      <c r="F44" s="9">
        <v>0</v>
      </c>
      <c r="H44" s="13">
        <f t="shared" si="4"/>
        <v>0</v>
      </c>
    </row>
    <row r="45" spans="3:8" x14ac:dyDescent="0.25">
      <c r="C45" s="4">
        <v>35</v>
      </c>
      <c r="D45" s="2"/>
      <c r="E45" s="5" t="s">
        <v>27</v>
      </c>
      <c r="F45" s="9">
        <v>0</v>
      </c>
      <c r="H45" s="13">
        <f t="shared" si="4"/>
        <v>0</v>
      </c>
    </row>
    <row r="46" spans="3:8" x14ac:dyDescent="0.25">
      <c r="C46" s="4"/>
      <c r="D46" s="2"/>
      <c r="E46" s="2"/>
      <c r="F46" s="9"/>
    </row>
    <row r="47" spans="3:8" x14ac:dyDescent="0.25">
      <c r="C47" s="4">
        <v>37</v>
      </c>
      <c r="D47" s="2"/>
      <c r="E47" s="7" t="s">
        <v>42</v>
      </c>
      <c r="F47" s="9">
        <f>SUM(F12:F45)</f>
        <v>54297456</v>
      </c>
    </row>
    <row r="48" spans="3:8" x14ac:dyDescent="0.25">
      <c r="C48" s="1"/>
      <c r="D48" s="1"/>
      <c r="E48" s="5" t="s">
        <v>31</v>
      </c>
      <c r="F48" s="10">
        <f>SUM(F40:F45)</f>
        <v>-2766</v>
      </c>
    </row>
    <row r="49" spans="3:8" x14ac:dyDescent="0.25">
      <c r="C49" s="1"/>
      <c r="D49" s="1"/>
      <c r="E49" s="5"/>
      <c r="F49" s="10"/>
    </row>
    <row r="50" spans="3:8" x14ac:dyDescent="0.25">
      <c r="C50" s="1"/>
      <c r="D50" s="1"/>
      <c r="E50" s="5" t="s">
        <v>41</v>
      </c>
      <c r="F50" s="10">
        <f>SUM(F28:F34)-6005</f>
        <v>551052</v>
      </c>
      <c r="H50" s="10">
        <f>SUM(H28:H34)-6164</f>
        <v>481202</v>
      </c>
    </row>
    <row r="51" spans="3:8" x14ac:dyDescent="0.25">
      <c r="C51" s="1"/>
      <c r="D51" s="1"/>
      <c r="E51" s="14" t="s">
        <v>39</v>
      </c>
    </row>
    <row r="52" spans="3:8" x14ac:dyDescent="0.25">
      <c r="C52" s="1"/>
      <c r="D52" s="1"/>
      <c r="E52" s="14"/>
    </row>
    <row r="53" spans="3:8" x14ac:dyDescent="0.25">
      <c r="C53" s="1"/>
      <c r="D53" s="1"/>
      <c r="E53" s="7" t="s">
        <v>32</v>
      </c>
      <c r="F53" s="10">
        <f>F47-F48</f>
        <v>54300222</v>
      </c>
      <c r="G53" s="12">
        <f>SUM(G12:G37)</f>
        <v>1</v>
      </c>
      <c r="H53" s="10">
        <f>47498000-F48--6164</f>
        <v>47506930</v>
      </c>
    </row>
    <row r="54" spans="3:8" x14ac:dyDescent="0.25">
      <c r="C54" s="1"/>
      <c r="D54" s="1"/>
      <c r="E54" s="1"/>
      <c r="H54" s="10"/>
    </row>
    <row r="55" spans="3:8" x14ac:dyDescent="0.25">
      <c r="C55" s="1"/>
      <c r="D55" s="1"/>
      <c r="E55" s="7" t="s">
        <v>37</v>
      </c>
      <c r="H55" s="10">
        <f>H50+SUM(H36:H45)+SUM(H12:H25)</f>
        <v>47498000</v>
      </c>
    </row>
    <row r="56" spans="3:8" x14ac:dyDescent="0.25">
      <c r="C56" s="1"/>
      <c r="D56" s="1"/>
      <c r="E56" s="15" t="s">
        <v>38</v>
      </c>
      <c r="H56" s="10"/>
    </row>
    <row r="57" spans="3:8" x14ac:dyDescent="0.25">
      <c r="C57" s="1"/>
      <c r="D57" s="1"/>
      <c r="E57" s="1"/>
    </row>
    <row r="58" spans="3:8" x14ac:dyDescent="0.25">
      <c r="C58" s="1"/>
      <c r="D58" s="1"/>
      <c r="E58" s="1"/>
    </row>
    <row r="59" spans="3:8" x14ac:dyDescent="0.25">
      <c r="C59" s="1"/>
      <c r="D59" s="1"/>
      <c r="E59" s="1"/>
    </row>
    <row r="60" spans="3:8" x14ac:dyDescent="0.25">
      <c r="C60" s="1"/>
      <c r="D60" s="1"/>
      <c r="E60" s="1"/>
    </row>
    <row r="61" spans="3:8" x14ac:dyDescent="0.25">
      <c r="C61" s="1"/>
      <c r="D61" s="1"/>
      <c r="E61" s="1"/>
    </row>
    <row r="62" spans="3:8" x14ac:dyDescent="0.25">
      <c r="C62" s="1"/>
      <c r="D62" s="1"/>
      <c r="E62" s="1"/>
    </row>
    <row r="63" spans="3:8" x14ac:dyDescent="0.25">
      <c r="C63" s="1"/>
      <c r="D63" s="1"/>
      <c r="E63" s="1"/>
    </row>
    <row r="64" spans="3:8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</sheetData>
  <mergeCells count="5">
    <mergeCell ref="E1:H1"/>
    <mergeCell ref="E2:H2"/>
    <mergeCell ref="E3:H3"/>
    <mergeCell ref="E4:H4"/>
    <mergeCell ref="E5:H5"/>
  </mergeCells>
  <pageMargins left="0.7" right="0.7" top="0.75" bottom="0.75" header="0.3" footer="0.3"/>
  <pageSetup scale="57" orientation="portrait" r:id="rId1"/>
  <headerFooter>
    <oddHeader>&amp;R&amp;"Times New Roman,Bold"&amp;10KyPSC Case No. 2023-00372
STAFF-RHDR-01-005(b)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Sailers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607B8-2B77-454D-838A-97B426E98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51027-2E64-45DB-858E-24B002B204DE}">
  <ds:schemaRefs>
    <ds:schemaRef ds:uri="http://purl.org/dc/elements/1.1/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843A12-31A7-48B6-9D05-D3F8B8298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Approved RR Allocation to Rate Classes</dc:subject>
  <dc:creator>Sailers, Bruce L</dc:creator>
  <cp:lastModifiedBy>Minna</cp:lastModifiedBy>
  <cp:lastPrinted>2023-12-20T23:54:02Z</cp:lastPrinted>
  <dcterms:created xsi:type="dcterms:W3CDTF">2023-12-07T20:08:36Z</dcterms:created>
  <dcterms:modified xsi:type="dcterms:W3CDTF">2023-12-20T23:54:14Z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