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goad\Documents\Electric Rate Cases\Investor Owned Cases\Duke Kentucky Case No. 2022-00372\Direct Testimony Filings\"/>
    </mc:Choice>
  </mc:AlternateContent>
  <xr:revisionPtr revIDLastSave="0" documentId="8_{0C944225-AF5F-4FB2-BEEA-E2DE74D9ECDC}" xr6:coauthVersionLast="47" xr6:coauthVersionMax="47" xr10:uidLastSave="{00000000-0000-0000-0000-000000000000}"/>
  <bookViews>
    <workbookView xWindow="-26580" yWindow="2220" windowWidth="21600" windowHeight="11265" activeTab="3" xr2:uid="{1028F37B-C0E4-40C3-B807-8F7E8446B070}"/>
  </bookViews>
  <sheets>
    <sheet name="Cap Structure" sheetId="1" r:id="rId1"/>
    <sheet name="OneStream" sheetId="2" r:id="rId2"/>
    <sheet name="CRC Balances" sheetId="3" r:id="rId3"/>
    <sheet name="Table 2" sheetId="4" r:id="rId4"/>
  </sheets>
  <definedNames>
    <definedName name="_xlnm.Print_Area" localSheetId="0">'Cap Structure'!$A$1:$AJ$21</definedName>
    <definedName name="_xlnm.Print_Area" localSheetId="2">'CRC Balances'!$A$1:$M$16</definedName>
    <definedName name="_xlnm.Print_Area" localSheetId="1">OneStream!$A$1:$O$30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13" i="4"/>
  <c r="G14" i="4"/>
  <c r="G11" i="4"/>
  <c r="F12" i="4"/>
  <c r="F13" i="4"/>
  <c r="F14" i="4"/>
  <c r="F11" i="4"/>
  <c r="E12" i="4"/>
  <c r="E13" i="4"/>
  <c r="E14" i="4"/>
  <c r="E11" i="4"/>
  <c r="AN19" i="1"/>
  <c r="AN20" i="1"/>
  <c r="AN18" i="1"/>
  <c r="AN12" i="1"/>
  <c r="AN13" i="1"/>
  <c r="AN11" i="1"/>
  <c r="AN21" i="1"/>
  <c r="AN14" i="1"/>
  <c r="AL11" i="1"/>
  <c r="AL12" i="1"/>
  <c r="AL13" i="1"/>
  <c r="AL14" i="1"/>
  <c r="AL18" i="1"/>
  <c r="AL19" i="1"/>
  <c r="AL20" i="1"/>
  <c r="AL21" i="1"/>
  <c r="AN7" i="1"/>
  <c r="AN5" i="1"/>
  <c r="AN6" i="1"/>
  <c r="AN4" i="1"/>
  <c r="AL4" i="1"/>
  <c r="AL5" i="1"/>
  <c r="AL6" i="1"/>
  <c r="AL7" i="1"/>
  <c r="AM7" i="1"/>
  <c r="AM6" i="1"/>
  <c r="AM5" i="1"/>
  <c r="AM4" i="1"/>
  <c r="AM19" i="1"/>
  <c r="AM18" i="1"/>
  <c r="AM21" i="1"/>
  <c r="AM14" i="1"/>
  <c r="AM11" i="1"/>
  <c r="AM12" i="1"/>
  <c r="AM13" i="1"/>
  <c r="AM20" i="1"/>
  <c r="AF18" i="1"/>
  <c r="AC18" i="1"/>
  <c r="Z18" i="1"/>
  <c r="W18" i="1"/>
  <c r="T18" i="1"/>
  <c r="Q18" i="1"/>
  <c r="N18" i="1"/>
  <c r="K18" i="1"/>
  <c r="H18" i="1"/>
  <c r="E18" i="1"/>
  <c r="B18" i="1"/>
  <c r="AI11" i="1"/>
  <c r="AF11" i="1"/>
  <c r="AC11" i="1"/>
  <c r="Z11" i="1"/>
  <c r="W11" i="1"/>
  <c r="T11" i="1"/>
  <c r="Q11" i="1"/>
  <c r="N11" i="1"/>
  <c r="K11" i="1"/>
  <c r="H11" i="1"/>
  <c r="E11" i="1"/>
  <c r="B11" i="1"/>
  <c r="AI4" i="1"/>
  <c r="AF4" i="1"/>
  <c r="AC4" i="1"/>
  <c r="Z4" i="1"/>
  <c r="W4" i="1"/>
  <c r="T4" i="1"/>
  <c r="Q4" i="1"/>
  <c r="N4" i="1"/>
  <c r="K4" i="1"/>
  <c r="H4" i="1"/>
  <c r="E4" i="1"/>
  <c r="B4" i="1"/>
  <c r="AF20" i="1" l="1"/>
  <c r="AC20" i="1"/>
  <c r="Z20" i="1"/>
  <c r="W20" i="1"/>
  <c r="T20" i="1"/>
  <c r="Q20" i="1"/>
  <c r="N20" i="1"/>
  <c r="K20" i="1"/>
  <c r="H20" i="1"/>
  <c r="E20" i="1"/>
  <c r="B20" i="1"/>
  <c r="AI13" i="1"/>
  <c r="AF13" i="1"/>
  <c r="AC13" i="1"/>
  <c r="Z13" i="1"/>
  <c r="W13" i="1"/>
  <c r="T13" i="1"/>
  <c r="Q13" i="1"/>
  <c r="N13" i="1"/>
  <c r="K13" i="1"/>
  <c r="H13" i="1"/>
  <c r="E13" i="1"/>
  <c r="B13" i="1"/>
  <c r="AI6" i="1"/>
  <c r="AF6" i="1"/>
  <c r="AC6" i="1"/>
  <c r="Z6" i="1"/>
  <c r="W6" i="1"/>
  <c r="T6" i="1"/>
  <c r="Q6" i="1"/>
  <c r="N6" i="1"/>
  <c r="K6" i="1"/>
  <c r="H6" i="1"/>
  <c r="E6" i="1"/>
  <c r="B6" i="1"/>
  <c r="T19" i="1" l="1"/>
  <c r="AF19" i="1"/>
  <c r="Q19" i="1"/>
  <c r="AC19" i="1"/>
  <c r="Z19" i="1"/>
  <c r="N19" i="1"/>
  <c r="W19" i="1"/>
  <c r="K19" i="1"/>
  <c r="E19" i="1"/>
  <c r="E21" i="1"/>
  <c r="F18" i="1" s="1"/>
  <c r="B19" i="1"/>
  <c r="AF12" i="1"/>
  <c r="T12" i="1"/>
  <c r="Q12" i="1"/>
  <c r="AC12" i="1"/>
  <c r="N12" i="1"/>
  <c r="Z12" i="1"/>
  <c r="AI12" i="1"/>
  <c r="W12" i="1"/>
  <c r="K12" i="1"/>
  <c r="E12" i="1"/>
  <c r="B12" i="1"/>
  <c r="AI5" i="1"/>
  <c r="Z5" i="1"/>
  <c r="W5" i="1"/>
  <c r="T5" i="1"/>
  <c r="AF5" i="1"/>
  <c r="AC5" i="1"/>
  <c r="Q5" i="1"/>
  <c r="N5" i="1"/>
  <c r="K5" i="1"/>
  <c r="E5" i="1"/>
  <c r="B5" i="1"/>
  <c r="H5" i="1"/>
  <c r="H19" i="1"/>
  <c r="H12" i="1"/>
  <c r="AF21" i="1" l="1"/>
  <c r="AG18" i="1" s="1"/>
  <c r="W21" i="1"/>
  <c r="E14" i="1"/>
  <c r="F11" i="1" s="1"/>
  <c r="Z14" i="1"/>
  <c r="AA13" i="1" s="1"/>
  <c r="K14" i="1"/>
  <c r="L12" i="1" s="1"/>
  <c r="H14" i="1"/>
  <c r="I11" i="1" s="1"/>
  <c r="AI14" i="1"/>
  <c r="AJ11" i="1" s="1"/>
  <c r="F19" i="1"/>
  <c r="AC21" i="1"/>
  <c r="AD18" i="1" s="1"/>
  <c r="K7" i="1"/>
  <c r="L4" i="1" s="1"/>
  <c r="W14" i="1"/>
  <c r="X12" i="1" s="1"/>
  <c r="F20" i="1"/>
  <c r="B7" i="1"/>
  <c r="C4" i="1" s="1"/>
  <c r="N7" i="1"/>
  <c r="O6" i="1" s="1"/>
  <c r="B21" i="1"/>
  <c r="C18" i="1" s="1"/>
  <c r="E7" i="1"/>
  <c r="F5" i="1" s="1"/>
  <c r="AF14" i="1"/>
  <c r="AG13" i="1" s="1"/>
  <c r="H21" i="1"/>
  <c r="I18" i="1" s="1"/>
  <c r="T7" i="1"/>
  <c r="U5" i="1" s="1"/>
  <c r="K21" i="1"/>
  <c r="L18" i="1" s="1"/>
  <c r="N21" i="1"/>
  <c r="O18" i="1" s="1"/>
  <c r="AF7" i="1"/>
  <c r="AG6" i="1" s="1"/>
  <c r="T21" i="1"/>
  <c r="U18" i="1" s="1"/>
  <c r="Q21" i="1"/>
  <c r="R18" i="1" s="1"/>
  <c r="C5" i="1" l="1"/>
  <c r="F21" i="1"/>
  <c r="X18" i="1"/>
  <c r="X20" i="1"/>
  <c r="C6" i="1"/>
  <c r="AG20" i="1"/>
  <c r="AG19" i="1"/>
  <c r="AG21" i="1" s="1"/>
  <c r="F6" i="1"/>
  <c r="O5" i="1"/>
  <c r="F4" i="1"/>
  <c r="I13" i="1"/>
  <c r="I12" i="1"/>
  <c r="I14" i="1" s="1"/>
  <c r="R19" i="1"/>
  <c r="AJ13" i="1"/>
  <c r="L13" i="1"/>
  <c r="C19" i="1"/>
  <c r="O4" i="1"/>
  <c r="O7" i="1" s="1"/>
  <c r="X13" i="1"/>
  <c r="X11" i="1"/>
  <c r="U4" i="1"/>
  <c r="F13" i="1"/>
  <c r="F12" i="1"/>
  <c r="AJ12" i="1"/>
  <c r="L6" i="1"/>
  <c r="L5" i="1"/>
  <c r="U6" i="1"/>
  <c r="W7" i="1"/>
  <c r="X4" i="1" s="1"/>
  <c r="AG11" i="1"/>
  <c r="U19" i="1"/>
  <c r="L19" i="1"/>
  <c r="O19" i="1"/>
  <c r="AD19" i="1"/>
  <c r="L11" i="1"/>
  <c r="Q7" i="1"/>
  <c r="B14" i="1"/>
  <c r="L20" i="1"/>
  <c r="U20" i="1"/>
  <c r="T14" i="1"/>
  <c r="AG5" i="1"/>
  <c r="AG4" i="1"/>
  <c r="AA11" i="1"/>
  <c r="AC14" i="1"/>
  <c r="AD11" i="1" s="1"/>
  <c r="AG12" i="1"/>
  <c r="AA12" i="1"/>
  <c r="AC7" i="1"/>
  <c r="AD4" i="1" s="1"/>
  <c r="I20" i="1"/>
  <c r="X19" i="1"/>
  <c r="X21" i="1" s="1"/>
  <c r="I19" i="1"/>
  <c r="N14" i="1"/>
  <c r="R20" i="1"/>
  <c r="Z21" i="1"/>
  <c r="AA18" i="1" s="1"/>
  <c r="C20" i="1"/>
  <c r="Q14" i="1"/>
  <c r="AD20" i="1"/>
  <c r="O20" i="1"/>
  <c r="C7" i="1" l="1"/>
  <c r="F7" i="1"/>
  <c r="I21" i="1"/>
  <c r="L7" i="1"/>
  <c r="F14" i="1"/>
  <c r="AJ14" i="1"/>
  <c r="X14" i="1"/>
  <c r="U7" i="1"/>
  <c r="L14" i="1"/>
  <c r="R21" i="1"/>
  <c r="C21" i="1"/>
  <c r="L21" i="1"/>
  <c r="U21" i="1"/>
  <c r="O21" i="1"/>
  <c r="AA14" i="1"/>
  <c r="AD21" i="1"/>
  <c r="AG14" i="1"/>
  <c r="U12" i="1"/>
  <c r="U13" i="1"/>
  <c r="C12" i="1"/>
  <c r="C13" i="1"/>
  <c r="U11" i="1"/>
  <c r="R5" i="1"/>
  <c r="R6" i="1"/>
  <c r="R4" i="1"/>
  <c r="AA19" i="1"/>
  <c r="AA20" i="1"/>
  <c r="AD6" i="1"/>
  <c r="AD5" i="1"/>
  <c r="O13" i="1"/>
  <c r="O12" i="1"/>
  <c r="R12" i="1"/>
  <c r="R13" i="1"/>
  <c r="X5" i="1"/>
  <c r="X6" i="1"/>
  <c r="O11" i="1"/>
  <c r="R11" i="1"/>
  <c r="AD12" i="1"/>
  <c r="AD13" i="1"/>
  <c r="C11" i="1"/>
  <c r="AG7" i="1"/>
  <c r="X7" i="1" l="1"/>
  <c r="AD14" i="1"/>
  <c r="R7" i="1"/>
  <c r="O14" i="1"/>
  <c r="U14" i="1"/>
  <c r="AA21" i="1"/>
  <c r="R14" i="1"/>
  <c r="AD7" i="1"/>
  <c r="C14" i="1"/>
  <c r="AI7" i="1" l="1"/>
  <c r="Z7" i="1"/>
  <c r="H7" i="1"/>
  <c r="AA5" i="1" l="1"/>
  <c r="AA6" i="1"/>
  <c r="AA4" i="1"/>
  <c r="I5" i="1"/>
  <c r="I6" i="1"/>
  <c r="I4" i="1"/>
  <c r="AJ4" i="1"/>
  <c r="AJ6" i="1"/>
  <c r="AJ5" i="1"/>
  <c r="AA7" i="1" l="1"/>
  <c r="AJ7" i="1"/>
  <c r="I7" i="1"/>
</calcChain>
</file>

<file path=xl/sharedStrings.xml><?xml version="1.0" encoding="utf-8"?>
<sst xmlns="http://schemas.openxmlformats.org/spreadsheetml/2006/main" count="156" uniqueCount="60">
  <si>
    <t>AG-DR-01-166</t>
  </si>
  <si>
    <t>Common Equity</t>
  </si>
  <si>
    <t>Long-Term Debt</t>
  </si>
  <si>
    <t>Short-Term Debt</t>
  </si>
  <si>
    <t>Total</t>
  </si>
  <si>
    <t>Amount</t>
  </si>
  <si>
    <t>% of Total</t>
  </si>
  <si>
    <t>Actuals</t>
  </si>
  <si>
    <t>YTD</t>
  </si>
  <si>
    <t>LONG_TERM_DEBT</t>
  </si>
  <si>
    <t>ST_NOTES_PAY_AFFIL</t>
  </si>
  <si>
    <t>CURRENT_LTD</t>
  </si>
  <si>
    <t>NOTES_PAY_AFFIL_CO</t>
  </si>
  <si>
    <t>EQUITY</t>
  </si>
  <si>
    <t>2020M3</t>
  </si>
  <si>
    <t>2020M6</t>
  </si>
  <si>
    <t>2020M9</t>
  </si>
  <si>
    <t>2020M12</t>
  </si>
  <si>
    <t>2021M3</t>
  </si>
  <si>
    <t>2021M6</t>
  </si>
  <si>
    <t>2021M9</t>
  </si>
  <si>
    <t>2021M12</t>
  </si>
  <si>
    <t>2022M3</t>
  </si>
  <si>
    <t>2022M6</t>
  </si>
  <si>
    <t>2022M9</t>
  </si>
  <si>
    <t>2022M12</t>
  </si>
  <si>
    <t>OneStream</t>
  </si>
  <si>
    <t>2020M10</t>
  </si>
  <si>
    <t>2020M11</t>
  </si>
  <si>
    <t>2020M7</t>
  </si>
  <si>
    <t>2020M8</t>
  </si>
  <si>
    <t>2020M4</t>
  </si>
  <si>
    <t>2020M5</t>
  </si>
  <si>
    <t>2020M1</t>
  </si>
  <si>
    <t>2020M2</t>
  </si>
  <si>
    <t>2021M1</t>
  </si>
  <si>
    <t>2021M2</t>
  </si>
  <si>
    <t>2021M4</t>
  </si>
  <si>
    <t>2021M5</t>
  </si>
  <si>
    <t>2021M7</t>
  </si>
  <si>
    <t>2021M8</t>
  </si>
  <si>
    <t>2021M10</t>
  </si>
  <si>
    <t>2021M11</t>
  </si>
  <si>
    <t>2022M1</t>
  </si>
  <si>
    <t>2022M2</t>
  </si>
  <si>
    <t>2022M4</t>
  </si>
  <si>
    <t>2022M5</t>
  </si>
  <si>
    <t>2022M7</t>
  </si>
  <si>
    <t>2022M8</t>
  </si>
  <si>
    <t>2022M10</t>
  </si>
  <si>
    <t>2022M11</t>
  </si>
  <si>
    <t>2508_LTD_CAP_LSE</t>
  </si>
  <si>
    <t>2156_CLTD_CAP_Lease</t>
  </si>
  <si>
    <t>Balance</t>
  </si>
  <si>
    <t>Sale of AR by Month</t>
  </si>
  <si>
    <t>not yet available</t>
  </si>
  <si>
    <t>DE_KENTUCKY</t>
  </si>
  <si>
    <t>TABLE 2</t>
  </si>
  <si>
    <t>Historical Capitalization Ratios</t>
  </si>
  <si>
    <t>Duke Kentucky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</si>
</sst>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2" xfId="4" applyFont="1" applyBorder="1" applyAlignment="1">
      <alignment horizontal="center"/>
    </xf>
    <xf numFmtId="49" fontId="4" fillId="2" borderId="3" xfId="4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1" applyNumberFormat="1" applyFont="1"/>
    <xf numFmtId="14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6" fillId="3" borderId="0" xfId="3" applyFont="1" applyFill="1"/>
    <xf numFmtId="164" fontId="6" fillId="3" borderId="0" xfId="1" applyNumberFormat="1" applyFont="1" applyFill="1"/>
    <xf numFmtId="165" fontId="6" fillId="3" borderId="0" xfId="2" applyNumberFormat="1" applyFont="1" applyFill="1"/>
    <xf numFmtId="0" fontId="1" fillId="3" borderId="0" xfId="0" applyFont="1" applyFill="1"/>
    <xf numFmtId="164" fontId="6" fillId="3" borderId="1" xfId="1" applyNumberFormat="1" applyFont="1" applyFill="1" applyBorder="1"/>
    <xf numFmtId="165" fontId="6" fillId="3" borderId="1" xfId="2" applyNumberFormat="1" applyFont="1" applyFill="1" applyBorder="1"/>
    <xf numFmtId="164" fontId="1" fillId="3" borderId="0" xfId="1" applyNumberFormat="1" applyFont="1" applyFill="1"/>
    <xf numFmtId="165" fontId="6" fillId="3" borderId="0" xfId="3" applyNumberFormat="1" applyFont="1" applyFill="1"/>
    <xf numFmtId="166" fontId="6" fillId="0" borderId="0" xfId="5" applyNumberFormat="1" applyFont="1" applyFill="1" applyAlignment="1">
      <alignment horizontal="right"/>
    </xf>
    <xf numFmtId="0" fontId="2" fillId="0" borderId="0" xfId="0" applyFont="1"/>
    <xf numFmtId="17" fontId="2" fillId="0" borderId="0" xfId="0" applyNumberFormat="1" applyFont="1"/>
    <xf numFmtId="41" fontId="0" fillId="0" borderId="0" xfId="0" applyNumberFormat="1"/>
    <xf numFmtId="164" fontId="6" fillId="3" borderId="0" xfId="1" applyNumberFormat="1" applyFont="1" applyFill="1" applyBorder="1"/>
    <xf numFmtId="165" fontId="6" fillId="3" borderId="0" xfId="2" applyNumberFormat="1" applyFont="1" applyFill="1" applyBorder="1"/>
    <xf numFmtId="164" fontId="1" fillId="3" borderId="0" xfId="1" applyNumberFormat="1" applyFont="1" applyFill="1" applyBorder="1"/>
    <xf numFmtId="164" fontId="0" fillId="3" borderId="0" xfId="0" applyNumberFormat="1" applyFill="1"/>
    <xf numFmtId="0" fontId="6" fillId="3" borderId="0" xfId="0" applyFont="1" applyFill="1"/>
    <xf numFmtId="0" fontId="4" fillId="2" borderId="4" xfId="0" applyFont="1" applyFill="1" applyBorder="1" applyAlignment="1">
      <alignment horizontal="center" vertical="center"/>
    </xf>
    <xf numFmtId="165" fontId="1" fillId="3" borderId="0" xfId="0" applyNumberFormat="1" applyFont="1" applyFill="1"/>
    <xf numFmtId="166" fontId="1" fillId="3" borderId="0" xfId="6" applyNumberFormat="1" applyFont="1" applyFill="1"/>
    <xf numFmtId="166" fontId="6" fillId="3" borderId="0" xfId="6" applyNumberFormat="1" applyFont="1" applyFill="1"/>
    <xf numFmtId="10" fontId="1" fillId="3" borderId="0" xfId="2" applyNumberFormat="1" applyFont="1" applyFill="1"/>
    <xf numFmtId="10" fontId="6" fillId="3" borderId="0" xfId="2" applyNumberFormat="1" applyFont="1" applyFill="1"/>
    <xf numFmtId="166" fontId="2" fillId="3" borderId="0" xfId="6" applyNumberFormat="1" applyFont="1" applyFill="1"/>
    <xf numFmtId="166" fontId="2" fillId="3" borderId="0" xfId="6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0" fontId="9" fillId="0" borderId="0" xfId="0" applyNumberFormat="1" applyFont="1"/>
    <xf numFmtId="10" fontId="9" fillId="0" borderId="0" xfId="2" applyNumberFormat="1" applyFont="1"/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7">
    <cellStyle name="Comma" xfId="6" builtinId="3"/>
    <cellStyle name="Comma 2" xfId="5" xr:uid="{948D5019-1D82-4588-AE4D-8B94518A854B}"/>
    <cellStyle name="Currency" xfId="1" builtinId="4"/>
    <cellStyle name="Normal" xfId="0" builtinId="0"/>
    <cellStyle name="Normal 2" xfId="4" xr:uid="{C2F2D37D-2F9C-4767-9A6F-E9A4B5E7A176}"/>
    <cellStyle name="Normal_SCH_J1" xfId="3" xr:uid="{B45CAD00-348E-4BF5-AE3F-6A7DC425EBC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2367-3675-4237-A318-8FF5B8E702D7}">
  <sheetPr>
    <pageSetUpPr fitToPage="1"/>
  </sheetPr>
  <dimension ref="A1:AN30"/>
  <sheetViews>
    <sheetView topLeftCell="U1" zoomScale="140" zoomScaleNormal="140" zoomScalePageLayoutView="140" workbookViewId="0">
      <selection activeCell="AM4" sqref="AM4:AM7"/>
    </sheetView>
  </sheetViews>
  <sheetFormatPr defaultColWidth="9.1796875" defaultRowHeight="14.5" x14ac:dyDescent="0.35"/>
  <cols>
    <col min="1" max="1" width="16.453125" style="8" customWidth="1"/>
    <col min="2" max="2" width="15.453125" style="8" customWidth="1"/>
    <col min="3" max="3" width="10.1796875" style="8" customWidth="1"/>
    <col min="4" max="4" width="1" style="8" customWidth="1"/>
    <col min="5" max="5" width="15.453125" style="8" customWidth="1"/>
    <col min="6" max="6" width="10.1796875" style="8" customWidth="1"/>
    <col min="7" max="7" width="1" style="8" customWidth="1"/>
    <col min="8" max="8" width="15.453125" style="8" customWidth="1"/>
    <col min="9" max="9" width="10.1796875" style="8" customWidth="1"/>
    <col min="10" max="10" width="1" style="8" customWidth="1"/>
    <col min="11" max="11" width="15.453125" style="8" customWidth="1"/>
    <col min="12" max="12" width="10.1796875" style="8" customWidth="1"/>
    <col min="13" max="13" width="1" style="8" customWidth="1"/>
    <col min="14" max="14" width="15.453125" style="8" customWidth="1"/>
    <col min="15" max="15" width="10.1796875" style="8" customWidth="1"/>
    <col min="16" max="16" width="1" style="8" customWidth="1"/>
    <col min="17" max="17" width="15.453125" style="8" customWidth="1"/>
    <col min="18" max="18" width="10.1796875" style="8" customWidth="1"/>
    <col min="19" max="19" width="1" style="8" customWidth="1"/>
    <col min="20" max="20" width="15.453125" style="8" customWidth="1"/>
    <col min="21" max="21" width="10.1796875" style="8" customWidth="1"/>
    <col min="22" max="22" width="1" style="8" customWidth="1"/>
    <col min="23" max="23" width="15.453125" style="8" customWidth="1"/>
    <col min="24" max="24" width="10.1796875" style="8" customWidth="1"/>
    <col min="25" max="25" width="1" style="8" customWidth="1"/>
    <col min="26" max="26" width="15.453125" style="8" customWidth="1"/>
    <col min="27" max="27" width="10.1796875" style="8" customWidth="1"/>
    <col min="28" max="28" width="1" style="8" customWidth="1"/>
    <col min="29" max="29" width="15.453125" style="8" customWidth="1"/>
    <col min="30" max="30" width="10.1796875" style="8" customWidth="1"/>
    <col min="31" max="31" width="1" style="8" customWidth="1"/>
    <col min="32" max="32" width="15.453125" style="8" customWidth="1"/>
    <col min="33" max="33" width="10.1796875" style="8" customWidth="1"/>
    <col min="34" max="34" width="1" style="8" customWidth="1"/>
    <col min="35" max="35" width="15.453125" style="8" customWidth="1"/>
    <col min="36" max="36" width="10.1796875" style="8" customWidth="1"/>
    <col min="37" max="37" width="9.1796875" style="8"/>
    <col min="38" max="38" width="16.6328125" style="8" customWidth="1"/>
    <col min="39" max="39" width="9.1796875" style="8"/>
    <col min="40" max="40" width="13.1796875" style="8" customWidth="1"/>
    <col min="41" max="16384" width="9.1796875" style="8"/>
  </cols>
  <sheetData>
    <row r="1" spans="1:40" x14ac:dyDescent="0.35">
      <c r="A1" s="7" t="s">
        <v>0</v>
      </c>
      <c r="B1" s="7"/>
      <c r="C1" s="7"/>
      <c r="D1" s="7"/>
      <c r="E1" s="7"/>
      <c r="F1" s="7"/>
      <c r="G1" s="7"/>
    </row>
    <row r="2" spans="1:40" s="7" customFormat="1" x14ac:dyDescent="0.35">
      <c r="B2" s="42">
        <v>43861</v>
      </c>
      <c r="C2" s="43"/>
      <c r="D2" s="9"/>
      <c r="E2" s="42">
        <v>43889</v>
      </c>
      <c r="F2" s="43"/>
      <c r="G2" s="9"/>
      <c r="H2" s="42">
        <v>43921</v>
      </c>
      <c r="I2" s="43"/>
      <c r="K2" s="42">
        <v>43951</v>
      </c>
      <c r="L2" s="43"/>
      <c r="N2" s="42">
        <v>43982</v>
      </c>
      <c r="O2" s="43"/>
      <c r="Q2" s="42">
        <v>44012</v>
      </c>
      <c r="R2" s="43"/>
      <c r="T2" s="42">
        <v>44043</v>
      </c>
      <c r="U2" s="43"/>
      <c r="W2" s="42">
        <v>44074</v>
      </c>
      <c r="X2" s="43"/>
      <c r="Z2" s="42">
        <v>44104</v>
      </c>
      <c r="AA2" s="43"/>
      <c r="AB2" s="9"/>
      <c r="AC2" s="42">
        <v>44135</v>
      </c>
      <c r="AD2" s="43"/>
      <c r="AE2" s="9"/>
      <c r="AF2" s="42">
        <v>44165</v>
      </c>
      <c r="AG2" s="43"/>
      <c r="AI2" s="42">
        <v>44196</v>
      </c>
      <c r="AJ2" s="43"/>
    </row>
    <row r="3" spans="1:40" s="9" customFormat="1" x14ac:dyDescent="0.35">
      <c r="B3" s="9" t="s">
        <v>5</v>
      </c>
      <c r="C3" s="9" t="s">
        <v>6</v>
      </c>
      <c r="E3" s="9" t="s">
        <v>5</v>
      </c>
      <c r="F3" s="9" t="s">
        <v>6</v>
      </c>
      <c r="H3" s="9" t="s">
        <v>5</v>
      </c>
      <c r="I3" s="9" t="s">
        <v>6</v>
      </c>
      <c r="K3" s="9" t="s">
        <v>5</v>
      </c>
      <c r="L3" s="9" t="s">
        <v>6</v>
      </c>
      <c r="N3" s="9" t="s">
        <v>5</v>
      </c>
      <c r="O3" s="9" t="s">
        <v>6</v>
      </c>
      <c r="Q3" s="9" t="s">
        <v>5</v>
      </c>
      <c r="R3" s="9" t="s">
        <v>6</v>
      </c>
      <c r="T3" s="9" t="s">
        <v>5</v>
      </c>
      <c r="U3" s="9" t="s">
        <v>6</v>
      </c>
      <c r="W3" s="9" t="s">
        <v>5</v>
      </c>
      <c r="X3" s="9" t="s">
        <v>6</v>
      </c>
      <c r="Z3" s="9" t="s">
        <v>5</v>
      </c>
      <c r="AA3" s="9" t="s">
        <v>6</v>
      </c>
      <c r="AC3" s="9" t="s">
        <v>5</v>
      </c>
      <c r="AD3" s="9" t="s">
        <v>6</v>
      </c>
      <c r="AF3" s="9" t="s">
        <v>5</v>
      </c>
      <c r="AG3" s="9" t="s">
        <v>6</v>
      </c>
      <c r="AI3" s="9" t="s">
        <v>5</v>
      </c>
      <c r="AJ3" s="9" t="s">
        <v>6</v>
      </c>
    </row>
    <row r="4" spans="1:40" s="13" customFormat="1" x14ac:dyDescent="0.35">
      <c r="A4" s="10" t="s">
        <v>3</v>
      </c>
      <c r="B4" s="11">
        <f>+OneStream!D4+OneStream!D5+OneStream!D6+'CRC Balances'!B4</f>
        <v>90921463.420000002</v>
      </c>
      <c r="C4" s="12">
        <f>B4/B$7</f>
        <v>6.4768473791688236E-2</v>
      </c>
      <c r="D4" s="10"/>
      <c r="E4" s="11">
        <f>+OneStream!E4+OneStream!E5+OneStream!E6+'CRC Balances'!C4</f>
        <v>113651198.42</v>
      </c>
      <c r="F4" s="12">
        <f>E4/E$7</f>
        <v>7.9296449368181046E-2</v>
      </c>
      <c r="G4" s="10"/>
      <c r="H4" s="11">
        <f>+OneStream!F4+OneStream!F5+OneStream!F6+'CRC Balances'!D4</f>
        <v>127128033.42</v>
      </c>
      <c r="I4" s="12">
        <f>H4/H$7</f>
        <v>8.7708953876103321E-2</v>
      </c>
      <c r="K4" s="11">
        <f>+OneStream!G4+OneStream!G5+OneStream!G6+'CRC Balances'!E4</f>
        <v>130905943.42</v>
      </c>
      <c r="L4" s="12">
        <f>K4/K$7</f>
        <v>8.9907701996482361E-2</v>
      </c>
      <c r="N4" s="11">
        <f>+OneStream!H4+OneStream!H5+OneStream!H6+'CRC Balances'!F4</f>
        <v>131582047.42</v>
      </c>
      <c r="O4" s="12">
        <f>N4/N$7</f>
        <v>9.0121875911148827E-2</v>
      </c>
      <c r="Q4" s="11">
        <f>+OneStream!I4+OneStream!I5+OneStream!I6+'CRC Balances'!G4</f>
        <v>116391066.42</v>
      </c>
      <c r="R4" s="12">
        <f>Q4/Q$7</f>
        <v>7.8980177703543694E-2</v>
      </c>
      <c r="T4" s="11">
        <f>+OneStream!J4+OneStream!J5+OneStream!J6+'CRC Balances'!H4</f>
        <v>136075084.42000002</v>
      </c>
      <c r="U4" s="12">
        <f>T4/T$7</f>
        <v>9.0744953784487936E-2</v>
      </c>
      <c r="W4" s="11">
        <f>+OneStream!K4+OneStream!K5+OneStream!K6+'CRC Balances'!I4</f>
        <v>140933993.42000002</v>
      </c>
      <c r="X4" s="12">
        <f>W4/W$7</f>
        <v>9.3371216488539216E-2</v>
      </c>
      <c r="Z4" s="11">
        <f>+OneStream!L4+OneStream!L5+OneStream!L6+'CRC Balances'!J4</f>
        <v>74422010.420000002</v>
      </c>
      <c r="AA4" s="12">
        <f>Z4/Z$7</f>
        <v>4.9158240866565138E-2</v>
      </c>
      <c r="AC4" s="11">
        <f>+OneStream!M4+OneStream!M5+OneStream!M6+'CRC Balances'!K4</f>
        <v>83762585.420000002</v>
      </c>
      <c r="AD4" s="12">
        <f>AC4/AC$7</f>
        <v>5.495938650678267E-2</v>
      </c>
      <c r="AF4" s="11">
        <f>+OneStream!N4+OneStream!N5+OneStream!N6+'CRC Balances'!L4</f>
        <v>103715984.42</v>
      </c>
      <c r="AG4" s="12">
        <f>AF4/AF$7</f>
        <v>6.7015662729172559E-2</v>
      </c>
      <c r="AI4" s="11">
        <f>+OneStream!O4+OneStream!O5+OneStream!O6+'CRC Balances'!M4</f>
        <v>164134565.42000002</v>
      </c>
      <c r="AJ4" s="12">
        <f>AI4/AI$7</f>
        <v>0.10513577545566979</v>
      </c>
      <c r="AL4" s="29">
        <f t="shared" ref="AL4:AM6" si="0">AVERAGE(AI4,AC4,Z4,W4,T4,Q4,N4,K4,H4,E4,B4,AF4)</f>
        <v>117801998.00333335</v>
      </c>
      <c r="AM4" s="31">
        <f t="shared" si="0"/>
        <v>7.9264072373197061E-2</v>
      </c>
      <c r="AN4" s="31">
        <f>AL4/$AL$7</f>
        <v>7.9274859424985952E-2</v>
      </c>
    </row>
    <row r="5" spans="1:40" s="13" customFormat="1" x14ac:dyDescent="0.35">
      <c r="A5" s="10" t="s">
        <v>2</v>
      </c>
      <c r="B5" s="11">
        <f>+OneStream!D3+OneStream!D7+OneStream!D8</f>
        <v>658828153.5</v>
      </c>
      <c r="C5" s="12">
        <f>B5/B$7</f>
        <v>0.469320360541015</v>
      </c>
      <c r="D5" s="10"/>
      <c r="E5" s="11">
        <f>+OneStream!E3+OneStream!E7+OneStream!E8</f>
        <v>658852382.21000004</v>
      </c>
      <c r="F5" s="12">
        <f>E5/E$7</f>
        <v>0.45969294906992264</v>
      </c>
      <c r="G5" s="10"/>
      <c r="H5" s="11">
        <f>+OneStream!F3+OneStream!F7+OneStream!F8</f>
        <v>658876610.89999998</v>
      </c>
      <c r="I5" s="12">
        <f>H5/H$7</f>
        <v>0.45457619944886091</v>
      </c>
      <c r="K5" s="11">
        <f>+OneStream!G3+OneStream!G7+OneStream!G8</f>
        <v>658900839.62</v>
      </c>
      <c r="L5" s="12">
        <f>K5/K$7</f>
        <v>0.45254064701798835</v>
      </c>
      <c r="N5" s="11">
        <f>+OneStream!H3+OneStream!H7+OneStream!H8</f>
        <v>658925068.28999996</v>
      </c>
      <c r="O5" s="12">
        <f>N5/N$7</f>
        <v>0.45130444770804312</v>
      </c>
      <c r="Q5" s="11">
        <f>+OneStream!I3+OneStream!I7+OneStream!I8</f>
        <v>658949296.98000002</v>
      </c>
      <c r="R5" s="12">
        <f>Q5/Q$7</f>
        <v>0.44714714087508911</v>
      </c>
      <c r="T5" s="11">
        <f>+OneStream!J3+OneStream!J7+OneStream!J8</f>
        <v>658973525.67999995</v>
      </c>
      <c r="U5" s="12">
        <f>T5/T$7</f>
        <v>0.43945239782811862</v>
      </c>
      <c r="W5" s="11">
        <f>+OneStream!K3+OneStream!K7+OneStream!K8</f>
        <v>658966688.48000002</v>
      </c>
      <c r="X5" s="12">
        <f>W5/W$7</f>
        <v>0.43657686719654332</v>
      </c>
      <c r="Z5" s="11">
        <f>+OneStream!L3+OneStream!L7+OneStream!L8</f>
        <v>728776358.53999996</v>
      </c>
      <c r="AA5" s="12">
        <f>Z5/Z$7</f>
        <v>0.48138129524837353</v>
      </c>
      <c r="AC5" s="11">
        <f>+OneStream!M3+OneStream!M7+OneStream!M8</f>
        <v>728788878.30999994</v>
      </c>
      <c r="AD5" s="12">
        <f>AC5/AC$7</f>
        <v>0.47818234649810892</v>
      </c>
      <c r="AF5" s="11">
        <f>+OneStream!N3+OneStream!N7+OneStream!N8</f>
        <v>728784493.88</v>
      </c>
      <c r="AG5" s="12">
        <f>AF5/AF$7</f>
        <v>0.47090114525003518</v>
      </c>
      <c r="AI5" s="11">
        <f>+OneStream!O3+OneStream!O7+OneStream!O8</f>
        <v>678796136.84000003</v>
      </c>
      <c r="AJ5" s="12">
        <f>AI5/AI$7</f>
        <v>0.43480029962226557</v>
      </c>
      <c r="AL5" s="29">
        <f t="shared" si="0"/>
        <v>678034869.43583333</v>
      </c>
      <c r="AM5" s="31">
        <f t="shared" si="0"/>
        <v>0.45632300802536374</v>
      </c>
      <c r="AN5" s="31">
        <f t="shared" ref="AN5:AN6" si="1">AL5/$AL$7</f>
        <v>0.45628359340937025</v>
      </c>
    </row>
    <row r="6" spans="1:40" s="13" customFormat="1" x14ac:dyDescent="0.35">
      <c r="A6" s="10" t="s">
        <v>1</v>
      </c>
      <c r="B6" s="14">
        <f>+OneStream!D10</f>
        <v>654042353.11199999</v>
      </c>
      <c r="C6" s="15">
        <f>B6/B$7</f>
        <v>0.46591116566729668</v>
      </c>
      <c r="D6" s="10"/>
      <c r="E6" s="14">
        <f>+OneStream!E10</f>
        <v>660740900.37199998</v>
      </c>
      <c r="F6" s="15">
        <f>E6/E$7</f>
        <v>0.46101060156189644</v>
      </c>
      <c r="G6" s="10"/>
      <c r="H6" s="14">
        <f>+OneStream!F10</f>
        <v>663425861.93799996</v>
      </c>
      <c r="I6" s="15">
        <f>H6/H$7</f>
        <v>0.45771484667503581</v>
      </c>
      <c r="K6" s="14">
        <f>+OneStream!G10</f>
        <v>666196879.75100005</v>
      </c>
      <c r="L6" s="15">
        <f>K6/K$7</f>
        <v>0.45755165098552941</v>
      </c>
      <c r="N6" s="14">
        <f>+OneStream!H10</f>
        <v>669538473.551</v>
      </c>
      <c r="O6" s="15">
        <f>N6/N$7</f>
        <v>0.45857367638080809</v>
      </c>
      <c r="Q6" s="14">
        <f>+OneStream!I10</f>
        <v>698334042.05499995</v>
      </c>
      <c r="R6" s="15">
        <f>Q6/Q$7</f>
        <v>0.47387268142136724</v>
      </c>
      <c r="T6" s="14">
        <f>+OneStream!J10</f>
        <v>704484738.53299999</v>
      </c>
      <c r="U6" s="15">
        <f>T6/T$7</f>
        <v>0.4698026483873935</v>
      </c>
      <c r="W6" s="14">
        <f>+OneStream!K10</f>
        <v>709493740.92299998</v>
      </c>
      <c r="X6" s="15">
        <f>W6/W$7</f>
        <v>0.4700519163149175</v>
      </c>
      <c r="Z6" s="14">
        <f>+OneStream!L10</f>
        <v>710729084.66900003</v>
      </c>
      <c r="AA6" s="15">
        <f>Z6/Z$7</f>
        <v>0.46946046388506135</v>
      </c>
      <c r="AC6" s="14">
        <f>+OneStream!M10</f>
        <v>711530057.98899996</v>
      </c>
      <c r="AD6" s="15">
        <f>AC6/AC$7</f>
        <v>0.46685826699510841</v>
      </c>
      <c r="AF6" s="14">
        <f>+OneStream!N10</f>
        <v>715137494.61899996</v>
      </c>
      <c r="AG6" s="15">
        <f>AF6/AF$7</f>
        <v>0.46208319202079229</v>
      </c>
      <c r="AI6" s="14">
        <f>+OneStream!O10</f>
        <v>718236889.91900003</v>
      </c>
      <c r="AJ6" s="15">
        <f>AI6/AI$7</f>
        <v>0.46006392492206477</v>
      </c>
      <c r="AL6" s="29">
        <f t="shared" si="0"/>
        <v>690157543.11924994</v>
      </c>
      <c r="AM6" s="31">
        <f t="shared" si="0"/>
        <v>0.46441291960143927</v>
      </c>
      <c r="AN6" s="31">
        <f t="shared" si="1"/>
        <v>0.46444154716564384</v>
      </c>
    </row>
    <row r="7" spans="1:40" s="13" customFormat="1" x14ac:dyDescent="0.35">
      <c r="A7" s="10" t="s">
        <v>4</v>
      </c>
      <c r="B7" s="16">
        <f>SUM(B4:B6)</f>
        <v>1403791970.0320001</v>
      </c>
      <c r="C7" s="17">
        <f>SUM(C4:C6)</f>
        <v>1</v>
      </c>
      <c r="D7" s="10"/>
      <c r="E7" s="16">
        <f>SUM(E4:E6)</f>
        <v>1433244481.0019999</v>
      </c>
      <c r="F7" s="17">
        <f>SUM(F4:F6)</f>
        <v>1</v>
      </c>
      <c r="G7" s="10"/>
      <c r="H7" s="16">
        <f>SUM(H4:H6)</f>
        <v>1449430506.2579999</v>
      </c>
      <c r="I7" s="17">
        <f>SUM(I4:I6)</f>
        <v>1</v>
      </c>
      <c r="K7" s="16">
        <f>SUM(K4:K6)</f>
        <v>1456003662.7909999</v>
      </c>
      <c r="L7" s="17">
        <f>SUM(L4:L6)</f>
        <v>1</v>
      </c>
      <c r="N7" s="16">
        <f>SUM(N4:N6)</f>
        <v>1460045589.2609999</v>
      </c>
      <c r="O7" s="17">
        <f>SUM(O4:O6)</f>
        <v>1</v>
      </c>
      <c r="Q7" s="16">
        <f>SUM(Q4:Q6)</f>
        <v>1473674405.4549999</v>
      </c>
      <c r="R7" s="17">
        <f>SUM(R4:R6)</f>
        <v>1</v>
      </c>
      <c r="T7" s="16">
        <f>SUM(T4:T6)</f>
        <v>1499533348.6329999</v>
      </c>
      <c r="U7" s="17">
        <f>SUM(U4:U6)</f>
        <v>1</v>
      </c>
      <c r="W7" s="16">
        <f>SUM(W4:W6)</f>
        <v>1509394422.823</v>
      </c>
      <c r="X7" s="17">
        <f>SUM(X4:X6)</f>
        <v>1</v>
      </c>
      <c r="Z7" s="16">
        <f>SUM(Z4:Z6)</f>
        <v>1513927453.6289999</v>
      </c>
      <c r="AA7" s="17">
        <f>SUM(AA4:AA6)</f>
        <v>1</v>
      </c>
      <c r="AC7" s="16">
        <f>SUM(AC4:AC6)</f>
        <v>1524081521.7189999</v>
      </c>
      <c r="AD7" s="17">
        <f>SUM(AD4:AD6)</f>
        <v>1</v>
      </c>
      <c r="AF7" s="16">
        <f>SUM(AF4:AF6)</f>
        <v>1547637972.9189999</v>
      </c>
      <c r="AG7" s="17">
        <f>SUM(AG4:AG6)</f>
        <v>1</v>
      </c>
      <c r="AI7" s="16">
        <f>SUM(AI4:AI6)</f>
        <v>1561167592.1789999</v>
      </c>
      <c r="AJ7" s="17">
        <f>SUM(AJ4:AJ6)</f>
        <v>1.0000000000000002</v>
      </c>
      <c r="AL7" s="30">
        <f>SUM(AL4:AL6)</f>
        <v>1485994410.5584166</v>
      </c>
      <c r="AM7" s="32">
        <f>SUM(AM4:AM6)</f>
        <v>1</v>
      </c>
      <c r="AN7" s="32">
        <f>SUM(AN4:AN6)</f>
        <v>1</v>
      </c>
    </row>
    <row r="8" spans="1:40" s="13" customFormat="1" x14ac:dyDescent="0.35">
      <c r="A8" s="10"/>
      <c r="B8" s="10"/>
      <c r="C8" s="10"/>
      <c r="D8" s="10"/>
      <c r="E8" s="10"/>
      <c r="F8" s="10"/>
      <c r="G8" s="10"/>
    </row>
    <row r="9" spans="1:40" s="7" customFormat="1" x14ac:dyDescent="0.35">
      <c r="B9" s="42">
        <v>44227</v>
      </c>
      <c r="C9" s="43"/>
      <c r="D9" s="9"/>
      <c r="E9" s="42">
        <v>44255</v>
      </c>
      <c r="F9" s="43"/>
      <c r="G9" s="9"/>
      <c r="H9" s="42">
        <v>44286</v>
      </c>
      <c r="I9" s="43"/>
      <c r="K9" s="42">
        <v>44316</v>
      </c>
      <c r="L9" s="43"/>
      <c r="N9" s="42">
        <v>44347</v>
      </c>
      <c r="O9" s="43"/>
      <c r="Q9" s="42">
        <v>44377</v>
      </c>
      <c r="R9" s="43"/>
      <c r="T9" s="42">
        <v>44408</v>
      </c>
      <c r="U9" s="43"/>
      <c r="W9" s="42">
        <v>44439</v>
      </c>
      <c r="X9" s="43"/>
      <c r="Z9" s="42">
        <v>44469</v>
      </c>
      <c r="AA9" s="43"/>
      <c r="AB9" s="9"/>
      <c r="AC9" s="42">
        <v>44500</v>
      </c>
      <c r="AD9" s="43"/>
      <c r="AE9" s="9"/>
      <c r="AF9" s="42">
        <v>44530</v>
      </c>
      <c r="AG9" s="43"/>
      <c r="AI9" s="42">
        <v>44561</v>
      </c>
      <c r="AJ9" s="43"/>
    </row>
    <row r="10" spans="1:40" s="9" customFormat="1" x14ac:dyDescent="0.35">
      <c r="B10" s="9" t="s">
        <v>5</v>
      </c>
      <c r="C10" s="9" t="s">
        <v>6</v>
      </c>
      <c r="E10" s="9" t="s">
        <v>5</v>
      </c>
      <c r="F10" s="9" t="s">
        <v>6</v>
      </c>
      <c r="H10" s="9" t="s">
        <v>5</v>
      </c>
      <c r="I10" s="9" t="s">
        <v>6</v>
      </c>
      <c r="K10" s="9" t="s">
        <v>5</v>
      </c>
      <c r="L10" s="9" t="s">
        <v>6</v>
      </c>
      <c r="N10" s="9" t="s">
        <v>5</v>
      </c>
      <c r="O10" s="9" t="s">
        <v>6</v>
      </c>
      <c r="Q10" s="9" t="s">
        <v>5</v>
      </c>
      <c r="R10" s="9" t="s">
        <v>6</v>
      </c>
      <c r="T10" s="9" t="s">
        <v>5</v>
      </c>
      <c r="U10" s="9" t="s">
        <v>6</v>
      </c>
      <c r="W10" s="9" t="s">
        <v>5</v>
      </c>
      <c r="X10" s="9" t="s">
        <v>6</v>
      </c>
      <c r="Z10" s="9" t="s">
        <v>5</v>
      </c>
      <c r="AA10" s="9" t="s">
        <v>6</v>
      </c>
      <c r="AC10" s="9" t="s">
        <v>5</v>
      </c>
      <c r="AD10" s="9" t="s">
        <v>6</v>
      </c>
      <c r="AF10" s="9" t="s">
        <v>5</v>
      </c>
      <c r="AG10" s="9" t="s">
        <v>6</v>
      </c>
      <c r="AI10" s="9" t="s">
        <v>5</v>
      </c>
      <c r="AJ10" s="9" t="s">
        <v>6</v>
      </c>
    </row>
    <row r="11" spans="1:40" s="13" customFormat="1" x14ac:dyDescent="0.35">
      <c r="A11" s="10" t="s">
        <v>3</v>
      </c>
      <c r="B11" s="11">
        <f>+OneStream!D14+OneStream!D15+OneStream!D16+'CRC Balances'!B8</f>
        <v>170308207.75</v>
      </c>
      <c r="C11" s="12">
        <f>B11/B$14</f>
        <v>0.1079397697986786</v>
      </c>
      <c r="D11" s="10"/>
      <c r="E11" s="11">
        <f>+OneStream!E14+OneStream!E15+OneStream!E16+'CRC Balances'!C8</f>
        <v>170360718.81999999</v>
      </c>
      <c r="F11" s="12">
        <f>E11/E$14</f>
        <v>0.10751228156238095</v>
      </c>
      <c r="G11" s="10"/>
      <c r="H11" s="11">
        <f>+OneStream!F14+OneStream!F15+OneStream!F16+'CRC Balances'!D8</f>
        <v>169273371.90000001</v>
      </c>
      <c r="I11" s="12">
        <f>H11/H$14</f>
        <v>0.10655509975909637</v>
      </c>
      <c r="K11" s="11">
        <f>+OneStream!G14+OneStream!G15+OneStream!G16+'CRC Balances'!E8</f>
        <v>170041869.97</v>
      </c>
      <c r="L11" s="12">
        <f>K11/K$14</f>
        <v>0.10679816024198664</v>
      </c>
      <c r="N11" s="11">
        <f>+OneStream!H14+OneStream!H15+OneStream!H16+'CRC Balances'!F8</f>
        <v>168412434.05000001</v>
      </c>
      <c r="O11" s="12">
        <f>N11/N$14</f>
        <v>0.10566136310282921</v>
      </c>
      <c r="Q11" s="11">
        <f>+OneStream!I14+OneStream!I15+OneStream!I16+'CRC Balances'!G8</f>
        <v>115387438.12</v>
      </c>
      <c r="R11" s="12">
        <f>Q11/Q$14</f>
        <v>7.2409136822441461E-2</v>
      </c>
      <c r="T11" s="11">
        <f>+OneStream!J14+OneStream!J15+OneStream!J16+'CRC Balances'!H8</f>
        <v>117258644.2</v>
      </c>
      <c r="U11" s="12">
        <f>T11/T$14</f>
        <v>7.3242908847561933E-2</v>
      </c>
      <c r="W11" s="11">
        <f>+OneStream!K14+OneStream!K15+OneStream!K16+'CRC Balances'!I8</f>
        <v>118887254.27000001</v>
      </c>
      <c r="X11" s="12">
        <f>W11/W$14</f>
        <v>7.3923777765001406E-2</v>
      </c>
      <c r="Z11" s="11">
        <f>+OneStream!L14+OneStream!L15+OneStream!L16+'CRC Balances'!J8</f>
        <v>134445390.34999999</v>
      </c>
      <c r="AA11" s="12">
        <f>Z11/Z$14</f>
        <v>8.267404708374039E-2</v>
      </c>
      <c r="AC11" s="11">
        <f>+OneStream!M14+OneStream!M15+OneStream!M16+'CRC Balances'!K8</f>
        <v>101476017.42</v>
      </c>
      <c r="AD11" s="12">
        <f>AC11/AC$14</f>
        <v>6.1690936363933309E-2</v>
      </c>
      <c r="AF11" s="11">
        <f>+OneStream!N14+OneStream!N15+OneStream!N16+'CRC Balances'!L8</f>
        <v>118545064.42</v>
      </c>
      <c r="AG11" s="12">
        <f>AF11/AF$14</f>
        <v>7.1125805052025981E-2</v>
      </c>
      <c r="AI11" s="11">
        <f>+OneStream!O14+OneStream!O15+OneStream!O16+'CRC Balances'!M8</f>
        <v>148122801.42000002</v>
      </c>
      <c r="AJ11" s="12">
        <f>AI11/AI$14</f>
        <v>8.7183050762868794E-2</v>
      </c>
      <c r="AL11" s="29">
        <f t="shared" ref="AL11:AM13" si="2">AVERAGE(AI11,AC11,Z11,W11,T11,Q11,N11,K11,H11,E11,B11,AF11)</f>
        <v>141876601.05750003</v>
      </c>
      <c r="AM11" s="28">
        <f t="shared" si="2"/>
        <v>8.8059694763545415E-2</v>
      </c>
      <c r="AN11" s="31">
        <f>AL11/$AL$14</f>
        <v>8.7864740525267937E-2</v>
      </c>
    </row>
    <row r="12" spans="1:40" s="13" customFormat="1" x14ac:dyDescent="0.35">
      <c r="A12" s="10" t="s">
        <v>2</v>
      </c>
      <c r="B12" s="11">
        <f>+OneStream!D13+OneStream!D17+OneStream!D18</f>
        <v>678975045.21000004</v>
      </c>
      <c r="C12" s="12">
        <f t="shared" ref="C12:C13" si="3">B12/B$14</f>
        <v>0.43032811540473043</v>
      </c>
      <c r="D12" s="10"/>
      <c r="E12" s="11">
        <f>+OneStream!E13+OneStream!E17+OneStream!E18</f>
        <v>678998723.21000004</v>
      </c>
      <c r="F12" s="12">
        <f t="shared" ref="F12:F13" si="4">E12/E$14</f>
        <v>0.42850665585287823</v>
      </c>
      <c r="G12" s="10"/>
      <c r="H12" s="11">
        <f>+OneStream!F13+OneStream!F17+OneStream!F18</f>
        <v>679022401.23000002</v>
      </c>
      <c r="I12" s="12">
        <f t="shared" ref="I12:I13" si="5">H12/H$14</f>
        <v>0.42743462181675729</v>
      </c>
      <c r="K12" s="11">
        <f>+OneStream!G13+OneStream!G17+OneStream!G18</f>
        <v>679046079.21000004</v>
      </c>
      <c r="L12" s="12">
        <f t="shared" ref="L12:L13" si="6">K12/K$14</f>
        <v>0.4264883230933475</v>
      </c>
      <c r="N12" s="11">
        <f>+OneStream!H13+OneStream!H17+OneStream!H18</f>
        <v>679069757.22000003</v>
      </c>
      <c r="O12" s="12">
        <f t="shared" ref="O12:O13" si="7">N12/N$14</f>
        <v>0.42604595435316966</v>
      </c>
      <c r="Q12" s="11">
        <f>+OneStream!I13+OneStream!I17+OneStream!I18</f>
        <v>679093435.23000002</v>
      </c>
      <c r="R12" s="12">
        <f t="shared" ref="R12:R13" si="8">Q12/Q$14</f>
        <v>0.42615184345849361</v>
      </c>
      <c r="T12" s="11">
        <f>+OneStream!J13+OneStream!J17+OneStream!J18</f>
        <v>679117113.22000003</v>
      </c>
      <c r="U12" s="12">
        <f t="shared" ref="U12:U13" si="9">T12/T$14</f>
        <v>0.42419484857383216</v>
      </c>
      <c r="W12" s="11">
        <f>+OneStream!K13+OneStream!K17+OneStream!K18</f>
        <v>679140791.24000001</v>
      </c>
      <c r="X12" s="12">
        <f t="shared" ref="X12:X13" si="10">W12/W$14</f>
        <v>0.42228793347986004</v>
      </c>
      <c r="Z12" s="11">
        <f>+OneStream!L13+OneStream!L17+OneStream!L18</f>
        <v>679164469.23000002</v>
      </c>
      <c r="AA12" s="12">
        <f t="shared" ref="AA12:AA13" si="11">Z12/Z$14</f>
        <v>0.41763629947112263</v>
      </c>
      <c r="AC12" s="11">
        <f>+OneStream!M13+OneStream!M17+OneStream!M18</f>
        <v>729179759.60000002</v>
      </c>
      <c r="AD12" s="12">
        <f t="shared" ref="AD12:AD13" si="12">AC12/AC$14</f>
        <v>0.44329471426896866</v>
      </c>
      <c r="AF12" s="11">
        <f>+OneStream!N13+OneStream!N17+OneStream!N18</f>
        <v>729200533.82000005</v>
      </c>
      <c r="AG12" s="12">
        <f t="shared" ref="AG12:AG13" si="13">AF12/AF$14</f>
        <v>0.43751273210801295</v>
      </c>
      <c r="AI12" s="11">
        <f>+OneStream!O13+OneStream!O17+OneStream!O18</f>
        <v>729220943.36000001</v>
      </c>
      <c r="AJ12" s="12">
        <f t="shared" ref="AJ12:AJ13" si="14">AI12/AI$14</f>
        <v>0.42920945264891375</v>
      </c>
      <c r="AL12" s="29">
        <f t="shared" si="2"/>
        <v>691602420.98166668</v>
      </c>
      <c r="AM12" s="28">
        <f t="shared" si="2"/>
        <v>0.42825762454417399</v>
      </c>
      <c r="AN12" s="31">
        <f t="shared" ref="AN12:AN13" si="15">AL12/$AL$14</f>
        <v>0.4283121163973565</v>
      </c>
    </row>
    <row r="13" spans="1:40" s="13" customFormat="1" x14ac:dyDescent="0.35">
      <c r="A13" s="10" t="s">
        <v>1</v>
      </c>
      <c r="B13" s="14">
        <f>+OneStream!D20</f>
        <v>728524519.53799999</v>
      </c>
      <c r="C13" s="15">
        <f t="shared" si="3"/>
        <v>0.46173211479659093</v>
      </c>
      <c r="D13" s="10"/>
      <c r="E13" s="14">
        <f>+OneStream!E20</f>
        <v>735210398.21800005</v>
      </c>
      <c r="F13" s="15">
        <f t="shared" si="4"/>
        <v>0.46398106258474076</v>
      </c>
      <c r="G13" s="10"/>
      <c r="H13" s="14">
        <f>+OneStream!F20</f>
        <v>740303667.74800003</v>
      </c>
      <c r="I13" s="15">
        <f t="shared" si="5"/>
        <v>0.46601027842414638</v>
      </c>
      <c r="K13" s="14">
        <f>+OneStream!G20</f>
        <v>743091818.56799996</v>
      </c>
      <c r="L13" s="15">
        <f t="shared" si="6"/>
        <v>0.46671351666466576</v>
      </c>
      <c r="N13" s="14">
        <f>+OneStream!H20</f>
        <v>746406332.44799995</v>
      </c>
      <c r="O13" s="15">
        <f t="shared" si="7"/>
        <v>0.46829268254400114</v>
      </c>
      <c r="P13" s="26"/>
      <c r="Q13" s="14">
        <f>+OneStream!I20</f>
        <v>799067167.45799994</v>
      </c>
      <c r="R13" s="15">
        <f t="shared" si="8"/>
        <v>0.5014390197190649</v>
      </c>
      <c r="T13" s="14">
        <f>+OneStream!J20</f>
        <v>804579830.56799996</v>
      </c>
      <c r="U13" s="15">
        <f t="shared" si="9"/>
        <v>0.50256224257860593</v>
      </c>
      <c r="W13" s="14">
        <f>+OneStream!K20</f>
        <v>810213008.51100004</v>
      </c>
      <c r="X13" s="15">
        <f t="shared" si="10"/>
        <v>0.5037882887551387</v>
      </c>
      <c r="Z13" s="14">
        <f>+OneStream!L20</f>
        <v>812600482.02600002</v>
      </c>
      <c r="AA13" s="15">
        <f t="shared" si="11"/>
        <v>0.49968965344513705</v>
      </c>
      <c r="AC13" s="14">
        <f>+OneStream!M20</f>
        <v>814253887.20299995</v>
      </c>
      <c r="AD13" s="15">
        <f t="shared" si="12"/>
        <v>0.49501434936709798</v>
      </c>
      <c r="AF13" s="14">
        <f>+OneStream!N20</f>
        <v>818949974.95299995</v>
      </c>
      <c r="AG13" s="15">
        <f t="shared" si="13"/>
        <v>0.49136146283996118</v>
      </c>
      <c r="AI13" s="14">
        <f>+OneStream!O20</f>
        <v>821642470.13100004</v>
      </c>
      <c r="AJ13" s="15">
        <f t="shared" si="14"/>
        <v>0.4836074965882175</v>
      </c>
      <c r="AL13" s="29">
        <f t="shared" si="2"/>
        <v>781236963.11416674</v>
      </c>
      <c r="AM13" s="28">
        <f t="shared" si="2"/>
        <v>0.48368268069228071</v>
      </c>
      <c r="AN13" s="31">
        <f t="shared" si="15"/>
        <v>0.48382314307737562</v>
      </c>
    </row>
    <row r="14" spans="1:40" s="13" customFormat="1" x14ac:dyDescent="0.35">
      <c r="A14" s="10" t="s">
        <v>4</v>
      </c>
      <c r="B14" s="16">
        <f>SUM(B11:B13)</f>
        <v>1577807772.4980001</v>
      </c>
      <c r="C14" s="17">
        <f>SUM(C11:C13)</f>
        <v>1</v>
      </c>
      <c r="D14" s="10"/>
      <c r="E14" s="16">
        <f>SUM(E11:E13)</f>
        <v>1584569840.2480001</v>
      </c>
      <c r="F14" s="17">
        <f>SUM(F11:F13)</f>
        <v>1</v>
      </c>
      <c r="G14" s="10"/>
      <c r="H14" s="16">
        <f>SUM(H11:H13)</f>
        <v>1588599440.878</v>
      </c>
      <c r="I14" s="17">
        <f>SUM(I11:I13)</f>
        <v>1</v>
      </c>
      <c r="K14" s="16">
        <f>SUM(K11:K13)</f>
        <v>1592179767.7480001</v>
      </c>
      <c r="L14" s="17">
        <f>SUM(L11:L13)</f>
        <v>0.99999999999999989</v>
      </c>
      <c r="N14" s="16">
        <f>SUM(N11:N13)</f>
        <v>1593888523.7179999</v>
      </c>
      <c r="O14" s="17">
        <f>SUM(O11:O13)</f>
        <v>1</v>
      </c>
      <c r="Q14" s="16">
        <f>SUM(Q11:Q13)</f>
        <v>1593548040.8080001</v>
      </c>
      <c r="R14" s="17">
        <f>SUM(R11:R13)</f>
        <v>1</v>
      </c>
      <c r="T14" s="16">
        <f>SUM(T11:T13)</f>
        <v>1600955587.9879999</v>
      </c>
      <c r="U14" s="17">
        <f>SUM(U11:U13)</f>
        <v>1</v>
      </c>
      <c r="W14" s="16">
        <f>SUM(W11:W13)</f>
        <v>1608241054.0209999</v>
      </c>
      <c r="X14" s="17">
        <f>SUM(X11:X13)</f>
        <v>1.0000000000000002</v>
      </c>
      <c r="Z14" s="16">
        <f>SUM(Z11:Z13)</f>
        <v>1626210341.6059999</v>
      </c>
      <c r="AA14" s="17">
        <f>SUM(AA11:AA13)</f>
        <v>1</v>
      </c>
      <c r="AC14" s="16">
        <f>SUM(AC11:AC13)</f>
        <v>1644909664.223</v>
      </c>
      <c r="AD14" s="17">
        <f>SUM(AD11:AD13)</f>
        <v>1</v>
      </c>
      <c r="AF14" s="16">
        <f>SUM(AF11:AF13)</f>
        <v>1666695573.1929998</v>
      </c>
      <c r="AG14" s="17">
        <f>SUM(AG11:AG13)</f>
        <v>1</v>
      </c>
      <c r="AI14" s="16">
        <f>SUM(AI11:AI13)</f>
        <v>1698986214.911</v>
      </c>
      <c r="AJ14" s="17">
        <f>SUM(AJ11:AJ13)</f>
        <v>1</v>
      </c>
      <c r="AL14" s="30">
        <f>SUM(AL11:AL13)</f>
        <v>1614715985.1533334</v>
      </c>
      <c r="AM14" s="17">
        <f>SUM(AM11:AM13)</f>
        <v>1</v>
      </c>
      <c r="AN14" s="32">
        <f>SUM(AN11:AN13)</f>
        <v>1</v>
      </c>
    </row>
    <row r="15" spans="1:40" s="13" customFormat="1" x14ac:dyDescent="0.35">
      <c r="A15" s="10"/>
      <c r="B15" s="10"/>
      <c r="C15" s="10"/>
      <c r="D15" s="10"/>
      <c r="E15" s="10"/>
      <c r="F15" s="10"/>
      <c r="G15" s="10"/>
      <c r="AL15" s="29"/>
    </row>
    <row r="16" spans="1:40" s="7" customFormat="1" x14ac:dyDescent="0.35">
      <c r="B16" s="42">
        <v>44592</v>
      </c>
      <c r="C16" s="43"/>
      <c r="D16" s="9"/>
      <c r="E16" s="42">
        <v>44620</v>
      </c>
      <c r="F16" s="43"/>
      <c r="G16" s="9"/>
      <c r="H16" s="42">
        <v>44651</v>
      </c>
      <c r="I16" s="43"/>
      <c r="K16" s="42">
        <v>44681</v>
      </c>
      <c r="L16" s="43"/>
      <c r="N16" s="42">
        <v>44712</v>
      </c>
      <c r="O16" s="43"/>
      <c r="Q16" s="42">
        <v>44742</v>
      </c>
      <c r="R16" s="43"/>
      <c r="T16" s="42">
        <v>44773</v>
      </c>
      <c r="U16" s="43"/>
      <c r="W16" s="42">
        <v>44804</v>
      </c>
      <c r="X16" s="43"/>
      <c r="Z16" s="42">
        <v>44834</v>
      </c>
      <c r="AA16" s="43"/>
      <c r="AB16" s="9"/>
      <c r="AC16" s="42">
        <v>44865</v>
      </c>
      <c r="AD16" s="43"/>
      <c r="AE16" s="9"/>
      <c r="AF16" s="42">
        <v>44895</v>
      </c>
      <c r="AG16" s="43"/>
      <c r="AI16" s="42"/>
      <c r="AJ16" s="43"/>
      <c r="AL16" s="33"/>
    </row>
    <row r="17" spans="1:40" s="9" customFormat="1" x14ac:dyDescent="0.35">
      <c r="B17" s="9" t="s">
        <v>5</v>
      </c>
      <c r="C17" s="9" t="s">
        <v>6</v>
      </c>
      <c r="E17" s="9" t="s">
        <v>5</v>
      </c>
      <c r="F17" s="9" t="s">
        <v>6</v>
      </c>
      <c r="H17" s="9" t="s">
        <v>5</v>
      </c>
      <c r="I17" s="9" t="s">
        <v>6</v>
      </c>
      <c r="K17" s="9" t="s">
        <v>5</v>
      </c>
      <c r="L17" s="9" t="s">
        <v>6</v>
      </c>
      <c r="N17" s="9" t="s">
        <v>5</v>
      </c>
      <c r="O17" s="9" t="s">
        <v>6</v>
      </c>
      <c r="Q17" s="9" t="s">
        <v>5</v>
      </c>
      <c r="R17" s="9" t="s">
        <v>6</v>
      </c>
      <c r="T17" s="9" t="s">
        <v>5</v>
      </c>
      <c r="U17" s="9" t="s">
        <v>6</v>
      </c>
      <c r="W17" s="9" t="s">
        <v>5</v>
      </c>
      <c r="X17" s="9" t="s">
        <v>6</v>
      </c>
      <c r="Z17" s="9" t="s">
        <v>5</v>
      </c>
      <c r="AA17" s="9" t="s">
        <v>6</v>
      </c>
      <c r="AC17" s="9" t="s">
        <v>5</v>
      </c>
      <c r="AD17" s="9" t="s">
        <v>6</v>
      </c>
      <c r="AF17" s="9" t="s">
        <v>5</v>
      </c>
      <c r="AG17" s="9" t="s">
        <v>6</v>
      </c>
      <c r="AL17" s="34"/>
    </row>
    <row r="18" spans="1:40" s="13" customFormat="1" x14ac:dyDescent="0.35">
      <c r="A18" s="10" t="s">
        <v>3</v>
      </c>
      <c r="B18" s="11">
        <f>+OneStream!D24+OneStream!D25+OneStream!D26+'CRC Balances'!B12</f>
        <v>151126497.42000002</v>
      </c>
      <c r="C18" s="12">
        <f>B18/B$21</f>
        <v>8.8065274179133998E-2</v>
      </c>
      <c r="D18" s="10"/>
      <c r="E18" s="11">
        <f>+OneStream!E24+OneStream!E25+OneStream!E26+'CRC Balances'!C12</f>
        <v>128105151.42</v>
      </c>
      <c r="F18" s="12">
        <f>E18/E$21</f>
        <v>7.539370635673838E-2</v>
      </c>
      <c r="G18" s="10"/>
      <c r="H18" s="11">
        <f>+OneStream!F24+OneStream!F25+OneStream!F26+'CRC Balances'!D12</f>
        <v>91258298.420000002</v>
      </c>
      <c r="I18" s="12">
        <f>H18/H$21</f>
        <v>5.4753962432441822E-2</v>
      </c>
      <c r="K18" s="11">
        <f>+OneStream!G24+OneStream!G25+OneStream!G26+'CRC Balances'!E12</f>
        <v>84151606.420000002</v>
      </c>
      <c r="L18" s="12">
        <f>K18/K$21</f>
        <v>5.0599193505470423E-2</v>
      </c>
      <c r="N18" s="11">
        <f>+OneStream!H24+OneStream!H25+OneStream!H26+'CRC Balances'!F12</f>
        <v>89070637.420000002</v>
      </c>
      <c r="O18" s="12">
        <f>N18/N$21</f>
        <v>5.3293059675853835E-2</v>
      </c>
      <c r="Q18" s="11">
        <f>+OneStream!I24+OneStream!I25+OneStream!I26+'CRC Balances'!G12</f>
        <v>36812367.420000002</v>
      </c>
      <c r="R18" s="12">
        <f>Q18/Q$21</f>
        <v>2.2091271723296255E-2</v>
      </c>
      <c r="T18" s="11">
        <f>+OneStream!J24+OneStream!J25+OneStream!J26+'CRC Balances'!H12</f>
        <v>56957443.420000002</v>
      </c>
      <c r="U18" s="12">
        <f>T18/T$21</f>
        <v>3.3616466361093771E-2</v>
      </c>
      <c r="W18" s="11">
        <f>+OneStream!K24+OneStream!K25+OneStream!K26+'CRC Balances'!I12</f>
        <v>65782607.420000002</v>
      </c>
      <c r="X18" s="12">
        <f>W18/W$21</f>
        <v>3.8448030141274195E-2</v>
      </c>
      <c r="Z18" s="11">
        <f>+OneStream!L24+OneStream!L25+OneStream!L26+'CRC Balances'!J12</f>
        <v>104924683.42</v>
      </c>
      <c r="AA18" s="12">
        <f>Z18/Z$21</f>
        <v>5.9735259546682372E-2</v>
      </c>
      <c r="AC18" s="11">
        <f>+OneStream!M24+OneStream!M25+OneStream!M26+'CRC Balances'!K12</f>
        <v>189102894.62</v>
      </c>
      <c r="AD18" s="12">
        <f>AC18/AC$21</f>
        <v>0.10709515286575703</v>
      </c>
      <c r="AF18" s="11">
        <f>+OneStream!N24+OneStream!N25+OneStream!N26+'CRC Balances'!L12</f>
        <v>187303926.94</v>
      </c>
      <c r="AG18" s="12">
        <f>AF18/AF$21</f>
        <v>0.10592167539598732</v>
      </c>
      <c r="AI18" s="22"/>
      <c r="AJ18" s="23"/>
      <c r="AL18" s="29">
        <f t="shared" ref="AL18:AM20" si="16">AVERAGE(AC18,Z18,W18,T18,Q18,N18,K18,H18,E18,B18,AF18)</f>
        <v>107690555.8490909</v>
      </c>
      <c r="AM18" s="28">
        <f t="shared" si="16"/>
        <v>6.2637550198520853E-2</v>
      </c>
      <c r="AN18" s="31">
        <f>AL18/$AL$21</f>
        <v>6.3082300205988248E-2</v>
      </c>
    </row>
    <row r="19" spans="1:40" s="13" customFormat="1" x14ac:dyDescent="0.35">
      <c r="A19" s="10" t="s">
        <v>2</v>
      </c>
      <c r="B19" s="11">
        <f>+OneStream!D23+OneStream!D27+OneStream!D28</f>
        <v>729242182.69000006</v>
      </c>
      <c r="C19" s="12">
        <f t="shared" ref="C19:C20" si="17">B19/B$21</f>
        <v>0.42494806574592137</v>
      </c>
      <c r="D19" s="10"/>
      <c r="E19" s="11">
        <f>+OneStream!E23+OneStream!E27+OneStream!E28</f>
        <v>729265860.70000005</v>
      </c>
      <c r="F19" s="12">
        <f t="shared" ref="F19:F20" si="18">E19/E$21</f>
        <v>0.42919473220361054</v>
      </c>
      <c r="G19" s="10"/>
      <c r="H19" s="11">
        <f>+OneStream!F23+OneStream!F27+OneStream!F28</f>
        <v>729298210.57000005</v>
      </c>
      <c r="I19" s="12">
        <f t="shared" ref="I19:I20" si="19">H19/H$21</f>
        <v>0.43757080194304182</v>
      </c>
      <c r="K19" s="11">
        <f>+OneStream!G23+OneStream!G27+OneStream!G28</f>
        <v>729322172.86000001</v>
      </c>
      <c r="L19" s="12">
        <f t="shared" ref="L19:L20" si="20">K19/K$21</f>
        <v>0.43853130465733642</v>
      </c>
      <c r="N19" s="11">
        <f>+OneStream!H23+OneStream!H27+OneStream!H28</f>
        <v>729347122.63999999</v>
      </c>
      <c r="O19" s="12">
        <f t="shared" ref="O19:O20" si="21">N19/N$21</f>
        <v>0.43638555709424054</v>
      </c>
      <c r="Q19" s="11">
        <f>+OneStream!I23+OneStream!I27+OneStream!I28</f>
        <v>779100896.40999997</v>
      </c>
      <c r="R19" s="12">
        <f t="shared" ref="R19:R20" si="22">Q19/Q$21</f>
        <v>0.46754204656520287</v>
      </c>
      <c r="T19" s="11">
        <f>+OneStream!J23+OneStream!J27+OneStream!J28</f>
        <v>779039859.25999999</v>
      </c>
      <c r="U19" s="12">
        <f t="shared" ref="U19:U20" si="23">T19/T$21</f>
        <v>0.45979183141442015</v>
      </c>
      <c r="W19" s="11">
        <f>+OneStream!K23+OneStream!K27+OneStream!K28</f>
        <v>779067100.51999998</v>
      </c>
      <c r="X19" s="12">
        <f t="shared" ref="X19:X20" si="24">W19/W$21</f>
        <v>0.45534217231044583</v>
      </c>
      <c r="Z19" s="11">
        <f>+OneStream!L23+OneStream!L27+OneStream!L28</f>
        <v>779095224.30999994</v>
      </c>
      <c r="AA19" s="12">
        <f t="shared" ref="AA19:AA20" si="25">Z19/Z$21</f>
        <v>0.44355106843112518</v>
      </c>
      <c r="AC19" s="11">
        <f>+OneStream!M23+OneStream!M27+OneStream!M28</f>
        <v>704147803.78999996</v>
      </c>
      <c r="AD19" s="12">
        <f t="shared" ref="AD19:AD20" si="26">AC19/AC$21</f>
        <v>0.39878192683678515</v>
      </c>
      <c r="AF19" s="11">
        <f>+OneStream!N23+OneStream!N27+OneStream!N28</f>
        <v>704173801.22000003</v>
      </c>
      <c r="AG19" s="12">
        <f t="shared" ref="AG19:AG20" si="27">AF19/AF$21</f>
        <v>0.39821518968513808</v>
      </c>
      <c r="AI19" s="22"/>
      <c r="AJ19" s="23"/>
      <c r="AL19" s="29">
        <f t="shared" si="16"/>
        <v>742827294.08818185</v>
      </c>
      <c r="AM19" s="28">
        <f t="shared" si="16"/>
        <v>0.43544133608066071</v>
      </c>
      <c r="AN19" s="31">
        <f t="shared" ref="AN19:AN20" si="28">AL19/$AL$21</f>
        <v>0.43512872598166819</v>
      </c>
    </row>
    <row r="20" spans="1:40" s="13" customFormat="1" x14ac:dyDescent="0.35">
      <c r="A20" s="10" t="s">
        <v>1</v>
      </c>
      <c r="B20" s="14">
        <f>+OneStream!D30</f>
        <v>835704980.35000002</v>
      </c>
      <c r="C20" s="15">
        <f t="shared" si="17"/>
        <v>0.48698666007494468</v>
      </c>
      <c r="D20" s="10"/>
      <c r="E20" s="14">
        <f>+OneStream!E30</f>
        <v>841778129.24000001</v>
      </c>
      <c r="F20" s="15">
        <f t="shared" si="18"/>
        <v>0.49541156143965104</v>
      </c>
      <c r="G20" s="10"/>
      <c r="H20" s="14">
        <f>+OneStream!F30</f>
        <v>846141102.75999999</v>
      </c>
      <c r="I20" s="15">
        <f t="shared" si="19"/>
        <v>0.50767523562451644</v>
      </c>
      <c r="K20" s="14">
        <f>+OneStream!G30</f>
        <v>849627953.97000003</v>
      </c>
      <c r="L20" s="15">
        <f t="shared" si="20"/>
        <v>0.51086950183719315</v>
      </c>
      <c r="N20" s="14">
        <f>+OneStream!H30</f>
        <v>852918769.72000003</v>
      </c>
      <c r="O20" s="15">
        <f t="shared" si="21"/>
        <v>0.51032138322990572</v>
      </c>
      <c r="Q20" s="14">
        <f>+OneStream!I30</f>
        <v>850462845.29999995</v>
      </c>
      <c r="R20" s="15">
        <f t="shared" si="22"/>
        <v>0.5103666817115009</v>
      </c>
      <c r="T20" s="14">
        <f>+OneStream!J30</f>
        <v>858334362.28999996</v>
      </c>
      <c r="U20" s="15">
        <f t="shared" si="23"/>
        <v>0.50659170222448613</v>
      </c>
      <c r="W20" s="14">
        <f>+OneStream!K30</f>
        <v>866098998.10000002</v>
      </c>
      <c r="X20" s="15">
        <f t="shared" si="24"/>
        <v>0.50620979754827999</v>
      </c>
      <c r="Z20" s="14">
        <f>+OneStream!L30</f>
        <v>872475070.54999995</v>
      </c>
      <c r="AA20" s="15">
        <f t="shared" si="25"/>
        <v>0.49671367202219252</v>
      </c>
      <c r="AC20" s="14">
        <f>+OneStream!M30</f>
        <v>872495832.22000003</v>
      </c>
      <c r="AD20" s="15">
        <f t="shared" si="26"/>
        <v>0.49412292029745769</v>
      </c>
      <c r="AF20" s="14">
        <f>+OneStream!N30</f>
        <v>876847085.80999994</v>
      </c>
      <c r="AG20" s="15">
        <f t="shared" si="27"/>
        <v>0.49586313491887457</v>
      </c>
      <c r="AI20" s="22"/>
      <c r="AJ20" s="23"/>
      <c r="AL20" s="29">
        <f t="shared" si="16"/>
        <v>856625920.93727291</v>
      </c>
      <c r="AM20" s="28">
        <f t="shared" si="16"/>
        <v>0.50192111372081838</v>
      </c>
      <c r="AN20" s="31">
        <f t="shared" si="28"/>
        <v>0.50178897381234366</v>
      </c>
    </row>
    <row r="21" spans="1:40" s="13" customFormat="1" x14ac:dyDescent="0.35">
      <c r="A21" s="10" t="s">
        <v>4</v>
      </c>
      <c r="B21" s="16">
        <f>SUM(B18:B20)</f>
        <v>1716073660.46</v>
      </c>
      <c r="C21" s="17">
        <f>SUM(C18:C20)</f>
        <v>1</v>
      </c>
      <c r="D21" s="10"/>
      <c r="E21" s="16">
        <f>SUM(E18:E20)</f>
        <v>1699149141.3600001</v>
      </c>
      <c r="F21" s="17">
        <f>SUM(F18:F20)</f>
        <v>1</v>
      </c>
      <c r="G21" s="10"/>
      <c r="H21" s="16">
        <f>SUM(H18:H20)</f>
        <v>1666697611.75</v>
      </c>
      <c r="I21" s="17">
        <f>SUM(I18:I20)</f>
        <v>1</v>
      </c>
      <c r="K21" s="16">
        <f>SUM(K18:K20)</f>
        <v>1663101733.25</v>
      </c>
      <c r="L21" s="17">
        <f>SUM(L18:L20)</f>
        <v>1</v>
      </c>
      <c r="N21" s="16">
        <f>SUM(N18:N20)</f>
        <v>1671336529.78</v>
      </c>
      <c r="O21" s="17">
        <f>SUM(O18:O20)</f>
        <v>1</v>
      </c>
      <c r="Q21" s="16">
        <f>SUM(Q18:Q20)</f>
        <v>1666376109.1299999</v>
      </c>
      <c r="R21" s="17">
        <f>SUM(R18:R20)</f>
        <v>1</v>
      </c>
      <c r="T21" s="16">
        <f>SUM(T18:T20)</f>
        <v>1694331664.9699998</v>
      </c>
      <c r="U21" s="17">
        <f>SUM(U18:U20)</f>
        <v>1</v>
      </c>
      <c r="W21" s="16">
        <f>SUM(W18:W20)</f>
        <v>1710948706.04</v>
      </c>
      <c r="X21" s="17">
        <f>SUM(X18:X20)</f>
        <v>1</v>
      </c>
      <c r="Z21" s="16">
        <f>SUM(Z18:Z20)</f>
        <v>1756494978.2799997</v>
      </c>
      <c r="AA21" s="17">
        <f>SUM(AA18:AA20)</f>
        <v>1</v>
      </c>
      <c r="AC21" s="16">
        <f>SUM(AC18:AC20)</f>
        <v>1765746530.6300001</v>
      </c>
      <c r="AD21" s="17">
        <f>SUM(AD18:AD20)</f>
        <v>0.99999999999999978</v>
      </c>
      <c r="AF21" s="16">
        <f>SUM(AF18:AF20)</f>
        <v>1768324813.97</v>
      </c>
      <c r="AG21" s="17">
        <f>SUM(AG18:AG20)</f>
        <v>1</v>
      </c>
      <c r="AI21" s="24"/>
      <c r="AJ21" s="17"/>
      <c r="AL21" s="30">
        <f>SUM(AL18:AL20)</f>
        <v>1707143770.8745456</v>
      </c>
      <c r="AM21" s="17">
        <f>SUM(AM18:AM20)</f>
        <v>1</v>
      </c>
      <c r="AN21" s="32">
        <f>SUM(AN18:AN20)</f>
        <v>1</v>
      </c>
    </row>
    <row r="27" spans="1:40" x14ac:dyDescent="0.35">
      <c r="B27" s="25"/>
    </row>
    <row r="28" spans="1:40" x14ac:dyDescent="0.35">
      <c r="B28" s="25"/>
      <c r="Q28" s="25"/>
      <c r="AI28" s="25"/>
    </row>
    <row r="30" spans="1:40" x14ac:dyDescent="0.35">
      <c r="K30" s="25"/>
      <c r="Q30" s="25"/>
    </row>
  </sheetData>
  <mergeCells count="36">
    <mergeCell ref="AC16:AD16"/>
    <mergeCell ref="AF16:AG16"/>
    <mergeCell ref="B16:C16"/>
    <mergeCell ref="E16:F16"/>
    <mergeCell ref="K16:L16"/>
    <mergeCell ref="N16:O16"/>
    <mergeCell ref="T16:U16"/>
    <mergeCell ref="W16:X16"/>
    <mergeCell ref="H16:I16"/>
    <mergeCell ref="Q16:R16"/>
    <mergeCell ref="Z16:AA16"/>
    <mergeCell ref="AF2:AG2"/>
    <mergeCell ref="B9:C9"/>
    <mergeCell ref="E9:F9"/>
    <mergeCell ref="K9:L9"/>
    <mergeCell ref="N9:O9"/>
    <mergeCell ref="T9:U9"/>
    <mergeCell ref="W9:X9"/>
    <mergeCell ref="AC9:AD9"/>
    <mergeCell ref="AF9:AG9"/>
    <mergeCell ref="AI16:AJ16"/>
    <mergeCell ref="B2:C2"/>
    <mergeCell ref="E2:F2"/>
    <mergeCell ref="K2:L2"/>
    <mergeCell ref="N2:O2"/>
    <mergeCell ref="H2:I2"/>
    <mergeCell ref="Q2:R2"/>
    <mergeCell ref="Z2:AA2"/>
    <mergeCell ref="AI2:AJ2"/>
    <mergeCell ref="H9:I9"/>
    <mergeCell ref="Q9:R9"/>
    <mergeCell ref="Z9:AA9"/>
    <mergeCell ref="AI9:AJ9"/>
    <mergeCell ref="T2:U2"/>
    <mergeCell ref="W2:X2"/>
    <mergeCell ref="AC2:AD2"/>
  </mergeCells>
  <pageMargins left="0.25" right="0.25" top="0.75" bottom="0.75" header="0.3" footer="0.3"/>
  <pageSetup scale="35" orientation="landscape" r:id="rId1"/>
  <headerFooter>
    <oddHeader>&amp;R&amp;"Times New Roman,Bold"&amp;10KyPSC Case No. 2022-00372
AG-DR-01-166 Attachment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EF88-275F-4C82-953A-D4C546977A57}">
  <dimension ref="A1:O30"/>
  <sheetViews>
    <sheetView view="pageLayout" zoomScaleNormal="100" workbookViewId="0">
      <selection activeCell="A2" sqref="A2"/>
    </sheetView>
  </sheetViews>
  <sheetFormatPr defaultColWidth="8.81640625" defaultRowHeight="14.5" x14ac:dyDescent="0.35"/>
  <cols>
    <col min="1" max="1" width="20.453125" customWidth="1"/>
    <col min="2" max="2" width="3.36328125" customWidth="1"/>
    <col min="3" max="3" width="23.453125" customWidth="1"/>
    <col min="4" max="15" width="16.453125" customWidth="1"/>
  </cols>
  <sheetData>
    <row r="1" spans="1:15" ht="15" thickBot="1" x14ac:dyDescent="0.4">
      <c r="A1" s="1" t="s">
        <v>26</v>
      </c>
    </row>
    <row r="2" spans="1:15" x14ac:dyDescent="0.35">
      <c r="A2" s="2" t="s">
        <v>7</v>
      </c>
      <c r="D2" s="5" t="s">
        <v>33</v>
      </c>
      <c r="E2" s="5" t="s">
        <v>34</v>
      </c>
      <c r="F2" s="5" t="s">
        <v>14</v>
      </c>
      <c r="G2" s="5" t="s">
        <v>31</v>
      </c>
      <c r="H2" s="5" t="s">
        <v>32</v>
      </c>
      <c r="I2" s="5" t="s">
        <v>15</v>
      </c>
      <c r="J2" s="5" t="s">
        <v>29</v>
      </c>
      <c r="K2" s="5" t="s">
        <v>30</v>
      </c>
      <c r="L2" s="5" t="s">
        <v>16</v>
      </c>
      <c r="M2" s="5" t="s">
        <v>27</v>
      </c>
      <c r="N2" s="5" t="s">
        <v>28</v>
      </c>
      <c r="O2" s="5" t="s">
        <v>17</v>
      </c>
    </row>
    <row r="3" spans="1:15" x14ac:dyDescent="0.35">
      <c r="A3" s="2" t="s">
        <v>8</v>
      </c>
      <c r="C3" t="s">
        <v>9</v>
      </c>
      <c r="D3" s="4">
        <v>633828153.5</v>
      </c>
      <c r="E3" s="4">
        <v>633852382.21000004</v>
      </c>
      <c r="F3" s="4">
        <v>633876610.89999998</v>
      </c>
      <c r="G3" s="4">
        <v>633900839.62</v>
      </c>
      <c r="H3" s="4">
        <v>633925068.28999996</v>
      </c>
      <c r="I3" s="4">
        <v>633949296.98000002</v>
      </c>
      <c r="J3" s="4">
        <v>633973525.67999995</v>
      </c>
      <c r="K3" s="4">
        <v>633966688.48000002</v>
      </c>
      <c r="L3" s="4">
        <v>703776358.53999996</v>
      </c>
      <c r="M3" s="4">
        <v>703788878.30999994</v>
      </c>
      <c r="N3" s="4">
        <v>703784493.88</v>
      </c>
      <c r="O3" s="4">
        <v>653796136.84000003</v>
      </c>
    </row>
    <row r="4" spans="1:15" ht="15" thickBot="1" x14ac:dyDescent="0.4">
      <c r="A4" s="27" t="s">
        <v>56</v>
      </c>
      <c r="C4" t="s">
        <v>10</v>
      </c>
      <c r="D4" s="4">
        <v>53160000</v>
      </c>
      <c r="E4" s="4">
        <v>76699000</v>
      </c>
      <c r="F4" s="4">
        <v>89612000</v>
      </c>
      <c r="G4" s="4">
        <v>94825000</v>
      </c>
      <c r="H4" s="4">
        <v>95412000</v>
      </c>
      <c r="I4" s="4">
        <v>80660000</v>
      </c>
      <c r="J4" s="4">
        <v>102213000</v>
      </c>
      <c r="K4" s="4">
        <v>107038000</v>
      </c>
      <c r="L4" s="4">
        <v>39762000</v>
      </c>
      <c r="M4" s="4">
        <v>49867000</v>
      </c>
      <c r="N4" s="4">
        <v>67261000</v>
      </c>
      <c r="O4" s="4">
        <v>75472000</v>
      </c>
    </row>
    <row r="5" spans="1:15" x14ac:dyDescent="0.35">
      <c r="A5" s="3"/>
      <c r="C5" t="s">
        <v>11</v>
      </c>
      <c r="D5" s="4">
        <v>-0.57999999999999996</v>
      </c>
      <c r="E5" s="4">
        <v>-0.57999999999999996</v>
      </c>
      <c r="F5" s="4">
        <v>-0.57999999999999996</v>
      </c>
      <c r="G5" s="4">
        <v>-0.57999999999999996</v>
      </c>
      <c r="H5" s="4">
        <v>-0.57999999999999996</v>
      </c>
      <c r="I5" s="4">
        <v>-0.57999999999999996</v>
      </c>
      <c r="J5" s="4">
        <v>-0.57999999999999996</v>
      </c>
      <c r="K5" s="4">
        <v>-0.57999999999999996</v>
      </c>
      <c r="L5" s="4">
        <v>-0.57999999999999996</v>
      </c>
      <c r="M5" s="4">
        <v>-0.57999999999999996</v>
      </c>
      <c r="N5" s="4">
        <v>-0.57999999999999996</v>
      </c>
      <c r="O5" s="4">
        <v>49999999.420000002</v>
      </c>
    </row>
    <row r="6" spans="1:15" x14ac:dyDescent="0.35">
      <c r="A6" s="3"/>
      <c r="C6" t="s">
        <v>52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</row>
    <row r="7" spans="1:15" x14ac:dyDescent="0.35">
      <c r="A7" s="3"/>
      <c r="C7" t="s">
        <v>12</v>
      </c>
      <c r="D7" s="4">
        <v>25000000</v>
      </c>
      <c r="E7" s="4">
        <v>25000000</v>
      </c>
      <c r="F7" s="4">
        <v>25000000</v>
      </c>
      <c r="G7" s="4">
        <v>25000000</v>
      </c>
      <c r="H7" s="4">
        <v>25000000</v>
      </c>
      <c r="I7" s="4">
        <v>25000000</v>
      </c>
      <c r="J7" s="4">
        <v>25000000</v>
      </c>
      <c r="K7" s="4">
        <v>25000000</v>
      </c>
      <c r="L7" s="4">
        <v>25000000</v>
      </c>
      <c r="M7" s="4">
        <v>25000000</v>
      </c>
      <c r="N7" s="4">
        <v>25000000</v>
      </c>
      <c r="O7" s="4">
        <v>25000000</v>
      </c>
    </row>
    <row r="8" spans="1:15" x14ac:dyDescent="0.35">
      <c r="A8" s="3"/>
      <c r="C8" t="s">
        <v>51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spans="1:15" x14ac:dyDescent="0.35">
      <c r="A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35">
      <c r="A10" s="3"/>
      <c r="C10" t="s">
        <v>13</v>
      </c>
      <c r="D10" s="4">
        <v>654042353.11199999</v>
      </c>
      <c r="E10" s="4">
        <v>660740900.37199998</v>
      </c>
      <c r="F10" s="4">
        <v>663425861.93799996</v>
      </c>
      <c r="G10" s="4">
        <v>666196879.75100005</v>
      </c>
      <c r="H10" s="4">
        <v>669538473.551</v>
      </c>
      <c r="I10" s="4">
        <v>698334042.05499995</v>
      </c>
      <c r="J10" s="4">
        <v>704484738.53299999</v>
      </c>
      <c r="K10" s="4">
        <v>709493740.92299998</v>
      </c>
      <c r="L10" s="4">
        <v>710729084.66900003</v>
      </c>
      <c r="M10" s="4">
        <v>711530057.98899996</v>
      </c>
      <c r="N10" s="4">
        <v>715137494.61899996</v>
      </c>
      <c r="O10" s="4">
        <v>718236889.91900003</v>
      </c>
    </row>
    <row r="11" spans="1:15" x14ac:dyDescent="0.35">
      <c r="A11" s="3"/>
    </row>
    <row r="12" spans="1:15" x14ac:dyDescent="0.35">
      <c r="D12" s="5" t="s">
        <v>35</v>
      </c>
      <c r="E12" s="5" t="s">
        <v>36</v>
      </c>
      <c r="F12" s="5" t="s">
        <v>18</v>
      </c>
      <c r="G12" s="5" t="s">
        <v>37</v>
      </c>
      <c r="H12" s="5" t="s">
        <v>38</v>
      </c>
      <c r="I12" s="5" t="s">
        <v>19</v>
      </c>
      <c r="J12" s="5" t="s">
        <v>39</v>
      </c>
      <c r="K12" s="5" t="s">
        <v>40</v>
      </c>
      <c r="L12" s="5" t="s">
        <v>20</v>
      </c>
      <c r="M12" s="5" t="s">
        <v>41</v>
      </c>
      <c r="N12" s="5" t="s">
        <v>42</v>
      </c>
      <c r="O12" s="5" t="s">
        <v>21</v>
      </c>
    </row>
    <row r="13" spans="1:15" x14ac:dyDescent="0.35">
      <c r="C13" t="s">
        <v>9</v>
      </c>
      <c r="D13" s="4">
        <v>653975045.21000004</v>
      </c>
      <c r="E13" s="4">
        <v>653998723.21000004</v>
      </c>
      <c r="F13" s="4">
        <v>654022401.23000002</v>
      </c>
      <c r="G13" s="4">
        <v>654046079.21000004</v>
      </c>
      <c r="H13" s="4">
        <v>654069757.22000003</v>
      </c>
      <c r="I13" s="4">
        <v>654093435.23000002</v>
      </c>
      <c r="J13" s="4">
        <v>654117113.22000003</v>
      </c>
      <c r="K13" s="4">
        <v>654140791.24000001</v>
      </c>
      <c r="L13" s="4">
        <v>654164469.23000002</v>
      </c>
      <c r="M13" s="4">
        <v>704179759.60000002</v>
      </c>
      <c r="N13" s="4">
        <v>704200533.82000005</v>
      </c>
      <c r="O13" s="4">
        <v>704220943.36000001</v>
      </c>
    </row>
    <row r="14" spans="1:15" x14ac:dyDescent="0.35">
      <c r="C14" t="s">
        <v>10</v>
      </c>
      <c r="D14" s="4">
        <v>78847000</v>
      </c>
      <c r="E14" s="4">
        <v>79904000</v>
      </c>
      <c r="F14" s="4">
        <v>79798000</v>
      </c>
      <c r="G14" s="4">
        <v>83201000</v>
      </c>
      <c r="H14" s="4">
        <v>83368000</v>
      </c>
      <c r="I14" s="4">
        <v>31652000</v>
      </c>
      <c r="J14" s="4">
        <v>33581000</v>
      </c>
      <c r="K14" s="4">
        <v>35316000</v>
      </c>
      <c r="L14" s="4">
        <v>51940000</v>
      </c>
      <c r="M14" s="4">
        <v>17686000</v>
      </c>
      <c r="N14" s="4">
        <v>80672000</v>
      </c>
      <c r="O14" s="4">
        <v>102596000</v>
      </c>
    </row>
    <row r="15" spans="1:15" x14ac:dyDescent="0.35">
      <c r="C15" t="s">
        <v>11</v>
      </c>
      <c r="D15" s="4">
        <v>49860291.75</v>
      </c>
      <c r="E15" s="4">
        <v>49875814.82</v>
      </c>
      <c r="F15" s="4">
        <v>49891337.899999999</v>
      </c>
      <c r="G15" s="4">
        <v>49906860.969999999</v>
      </c>
      <c r="H15" s="4">
        <v>49922384.049999997</v>
      </c>
      <c r="I15" s="4">
        <v>49937907.119999997</v>
      </c>
      <c r="J15" s="4">
        <v>49953430.200000003</v>
      </c>
      <c r="K15" s="4">
        <v>49968953.270000003</v>
      </c>
      <c r="L15" s="4">
        <v>49984476.350000001</v>
      </c>
      <c r="M15" s="4">
        <v>49999999.420000002</v>
      </c>
      <c r="N15" s="4">
        <v>-0.57999999999999996</v>
      </c>
      <c r="O15" s="4">
        <v>-0.57999999999999996</v>
      </c>
    </row>
    <row r="16" spans="1:15" x14ac:dyDescent="0.35">
      <c r="C16" t="s">
        <v>52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</row>
    <row r="17" spans="3:15" x14ac:dyDescent="0.35">
      <c r="C17" t="s">
        <v>12</v>
      </c>
      <c r="D17" s="4">
        <v>25000000</v>
      </c>
      <c r="E17" s="4">
        <v>25000000</v>
      </c>
      <c r="F17" s="4">
        <v>25000000</v>
      </c>
      <c r="G17" s="4">
        <v>25000000</v>
      </c>
      <c r="H17" s="4">
        <v>25000000</v>
      </c>
      <c r="I17" s="4">
        <v>25000000</v>
      </c>
      <c r="J17" s="4">
        <v>25000000</v>
      </c>
      <c r="K17" s="4">
        <v>25000000</v>
      </c>
      <c r="L17" s="4">
        <v>25000000</v>
      </c>
      <c r="M17" s="4">
        <v>25000000</v>
      </c>
      <c r="N17" s="4">
        <v>25000000</v>
      </c>
      <c r="O17" s="4">
        <v>25000000</v>
      </c>
    </row>
    <row r="18" spans="3:15" x14ac:dyDescent="0.35">
      <c r="C18" t="s">
        <v>51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spans="3:15" x14ac:dyDescent="0.35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3:15" x14ac:dyDescent="0.35">
      <c r="C20" t="s">
        <v>13</v>
      </c>
      <c r="D20" s="4">
        <v>728524519.53799999</v>
      </c>
      <c r="E20" s="4">
        <v>735210398.21800005</v>
      </c>
      <c r="F20" s="4">
        <v>740303667.74800003</v>
      </c>
      <c r="G20" s="4">
        <v>743091818.56799996</v>
      </c>
      <c r="H20" s="4">
        <v>746406332.44799995</v>
      </c>
      <c r="I20" s="4">
        <v>799067167.45799994</v>
      </c>
      <c r="J20" s="4">
        <v>804579830.56799996</v>
      </c>
      <c r="K20" s="4">
        <v>810213008.51100004</v>
      </c>
      <c r="L20" s="4">
        <v>812600482.02600002</v>
      </c>
      <c r="M20" s="4">
        <v>814253887.20299995</v>
      </c>
      <c r="N20" s="4">
        <v>818949974.95299995</v>
      </c>
      <c r="O20" s="4">
        <v>821642470.13100004</v>
      </c>
    </row>
    <row r="22" spans="3:15" x14ac:dyDescent="0.35">
      <c r="D22" s="5" t="s">
        <v>43</v>
      </c>
      <c r="E22" s="5" t="s">
        <v>44</v>
      </c>
      <c r="F22" s="5" t="s">
        <v>22</v>
      </c>
      <c r="G22" s="5" t="s">
        <v>45</v>
      </c>
      <c r="H22" s="5" t="s">
        <v>46</v>
      </c>
      <c r="I22" s="5" t="s">
        <v>23</v>
      </c>
      <c r="J22" s="5" t="s">
        <v>47</v>
      </c>
      <c r="K22" s="5" t="s">
        <v>48</v>
      </c>
      <c r="L22" s="5" t="s">
        <v>24</v>
      </c>
      <c r="M22" s="5" t="s">
        <v>49</v>
      </c>
      <c r="N22" s="5" t="s">
        <v>50</v>
      </c>
      <c r="O22" s="5" t="s">
        <v>25</v>
      </c>
    </row>
    <row r="23" spans="3:15" x14ac:dyDescent="0.35">
      <c r="C23" t="s">
        <v>9</v>
      </c>
      <c r="D23" s="4">
        <v>704242182.69000006</v>
      </c>
      <c r="E23" s="4">
        <v>704265860.70000005</v>
      </c>
      <c r="F23" s="4">
        <v>704298210.57000005</v>
      </c>
      <c r="G23" s="4">
        <v>704322172.86000001</v>
      </c>
      <c r="H23" s="4">
        <v>704347122.63999999</v>
      </c>
      <c r="I23" s="4">
        <v>754100896.40999997</v>
      </c>
      <c r="J23" s="4">
        <v>754039859.25999999</v>
      </c>
      <c r="K23" s="4">
        <v>754067100.51999998</v>
      </c>
      <c r="L23" s="4">
        <v>754095224.30999994</v>
      </c>
      <c r="M23" s="4">
        <v>679147803.78999996</v>
      </c>
      <c r="N23" s="4">
        <v>679173801.22000003</v>
      </c>
      <c r="O23" s="4">
        <v>679176671.27999997</v>
      </c>
    </row>
    <row r="24" spans="3:15" x14ac:dyDescent="0.35">
      <c r="C24" t="s">
        <v>10</v>
      </c>
      <c r="D24" s="4">
        <v>101489000</v>
      </c>
      <c r="E24" s="4">
        <v>81313000</v>
      </c>
      <c r="F24" s="4">
        <v>52361000</v>
      </c>
      <c r="G24" s="4">
        <v>47066000</v>
      </c>
      <c r="H24" s="4">
        <v>53307000</v>
      </c>
      <c r="I24" s="4">
        <v>7278000</v>
      </c>
      <c r="J24" s="4">
        <v>26640000</v>
      </c>
      <c r="K24" s="4">
        <v>38332000</v>
      </c>
      <c r="L24" s="4">
        <v>74494000</v>
      </c>
      <c r="M24" s="4">
        <v>81309000</v>
      </c>
      <c r="N24" s="4">
        <v>76917000</v>
      </c>
      <c r="O24" s="4">
        <v>81232000</v>
      </c>
    </row>
    <row r="25" spans="3:15" x14ac:dyDescent="0.35">
      <c r="C25" t="s">
        <v>11</v>
      </c>
      <c r="D25" s="4">
        <v>-0.57999999999999996</v>
      </c>
      <c r="E25" s="4">
        <v>-0.57999999999999996</v>
      </c>
      <c r="F25" s="4">
        <v>-0.57999999999999996</v>
      </c>
      <c r="G25" s="4">
        <v>-0.57999999999999996</v>
      </c>
      <c r="H25" s="4">
        <v>-0.57999999999999996</v>
      </c>
      <c r="I25" s="4">
        <v>-0.57999999999999996</v>
      </c>
      <c r="J25" s="4">
        <v>-0.57999999999999996</v>
      </c>
      <c r="K25" s="4">
        <v>-0.57999999999999996</v>
      </c>
      <c r="L25" s="4">
        <v>-0.57999999999999996</v>
      </c>
      <c r="M25" s="4">
        <v>74975607.620000005</v>
      </c>
      <c r="N25" s="4">
        <v>74977733.939999998</v>
      </c>
      <c r="O25" s="4">
        <v>74979869.599999994</v>
      </c>
    </row>
    <row r="26" spans="3:15" x14ac:dyDescent="0.35">
      <c r="C26" t="s">
        <v>52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3:15" x14ac:dyDescent="0.35">
      <c r="C27" t="s">
        <v>12</v>
      </c>
      <c r="D27" s="4">
        <v>25000000</v>
      </c>
      <c r="E27" s="4">
        <v>25000000</v>
      </c>
      <c r="F27" s="4">
        <v>25000000</v>
      </c>
      <c r="G27" s="4">
        <v>25000000</v>
      </c>
      <c r="H27" s="4">
        <v>25000000</v>
      </c>
      <c r="I27" s="4">
        <v>25000000</v>
      </c>
      <c r="J27" s="4">
        <v>25000000</v>
      </c>
      <c r="K27" s="4">
        <v>25000000</v>
      </c>
      <c r="L27" s="4">
        <v>25000000</v>
      </c>
      <c r="M27" s="4">
        <v>25000000</v>
      </c>
      <c r="N27" s="4">
        <v>25000000</v>
      </c>
      <c r="O27" s="4">
        <v>25000000</v>
      </c>
    </row>
    <row r="28" spans="3:15" x14ac:dyDescent="0.35">
      <c r="C28" t="s">
        <v>51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</row>
    <row r="29" spans="3:15" x14ac:dyDescent="0.3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3:15" x14ac:dyDescent="0.35">
      <c r="C30" t="s">
        <v>13</v>
      </c>
      <c r="D30" s="6">
        <v>835704980.35000002</v>
      </c>
      <c r="E30" s="6">
        <v>841778129.24000001</v>
      </c>
      <c r="F30" s="6">
        <v>846141102.75999999</v>
      </c>
      <c r="G30" s="6">
        <v>849627953.97000003</v>
      </c>
      <c r="H30" s="6">
        <v>852918769.72000003</v>
      </c>
      <c r="I30" s="6">
        <v>850462845.29999995</v>
      </c>
      <c r="J30" s="6">
        <v>858334362.28999996</v>
      </c>
      <c r="K30" s="6">
        <v>866098998.10000002</v>
      </c>
      <c r="L30" s="6">
        <v>872475070.54999995</v>
      </c>
      <c r="M30" s="6">
        <v>872495832.22000003</v>
      </c>
      <c r="N30" s="6">
        <v>876847085.80999994</v>
      </c>
      <c r="O30" s="6">
        <v>880194488.35000002</v>
      </c>
    </row>
  </sheetData>
  <phoneticPr fontId="7" type="noConversion"/>
  <pageMargins left="0.25" right="0.25" top="0.75" bottom="0.75" header="0.3" footer="0.3"/>
  <pageSetup scale="39" orientation="landscape" r:id="rId1"/>
  <headerFooter>
    <oddHeader>&amp;R&amp;"Times New Roman,Bold"&amp;10KyPSC Case No. 2022-00372
AG-DR-01-166 Attachment
Page 1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E6BB-7092-4BB1-81D5-62F8AF0FEBE3}">
  <dimension ref="A1:N12"/>
  <sheetViews>
    <sheetView view="pageLayout" zoomScaleNormal="100" workbookViewId="0">
      <selection activeCell="A2" sqref="A2"/>
    </sheetView>
  </sheetViews>
  <sheetFormatPr defaultColWidth="9.1796875" defaultRowHeight="14.5" x14ac:dyDescent="0.35"/>
  <cols>
    <col min="2" max="12" width="12" customWidth="1"/>
    <col min="13" max="13" width="15.81640625" bestFit="1" customWidth="1"/>
  </cols>
  <sheetData>
    <row r="1" spans="1:14" x14ac:dyDescent="0.35">
      <c r="A1" s="19" t="s">
        <v>54</v>
      </c>
    </row>
    <row r="3" spans="1:14" s="19" customFormat="1" x14ac:dyDescent="0.35">
      <c r="B3" s="20">
        <v>43831</v>
      </c>
      <c r="C3" s="20">
        <v>43862</v>
      </c>
      <c r="D3" s="20">
        <v>43891</v>
      </c>
      <c r="E3" s="20">
        <v>43922</v>
      </c>
      <c r="F3" s="20">
        <v>43952</v>
      </c>
      <c r="G3" s="20">
        <v>43983</v>
      </c>
      <c r="H3" s="20">
        <v>44013</v>
      </c>
      <c r="I3" s="20">
        <v>44044</v>
      </c>
      <c r="J3" s="20">
        <v>44075</v>
      </c>
      <c r="K3" s="20">
        <v>44105</v>
      </c>
      <c r="L3" s="20">
        <v>44136</v>
      </c>
      <c r="M3" s="20">
        <v>44166</v>
      </c>
    </row>
    <row r="4" spans="1:14" x14ac:dyDescent="0.35">
      <c r="A4" t="s">
        <v>53</v>
      </c>
      <c r="B4" s="18">
        <v>37761464</v>
      </c>
      <c r="C4" s="18">
        <v>36952199</v>
      </c>
      <c r="D4" s="18">
        <v>37516034</v>
      </c>
      <c r="E4" s="18">
        <v>36080944</v>
      </c>
      <c r="F4" s="18">
        <v>36170048</v>
      </c>
      <c r="G4" s="18">
        <v>35731067</v>
      </c>
      <c r="H4" s="18">
        <v>33862085</v>
      </c>
      <c r="I4" s="18">
        <v>33895994</v>
      </c>
      <c r="J4" s="18">
        <v>34660011</v>
      </c>
      <c r="K4" s="18">
        <v>33895586</v>
      </c>
      <c r="L4" s="18">
        <v>36454985</v>
      </c>
      <c r="M4" s="18">
        <v>38662566</v>
      </c>
      <c r="N4" s="18"/>
    </row>
    <row r="7" spans="1:14" s="19" customFormat="1" x14ac:dyDescent="0.35">
      <c r="B7" s="20">
        <v>44197</v>
      </c>
      <c r="C7" s="20">
        <v>44228</v>
      </c>
      <c r="D7" s="20">
        <v>44256</v>
      </c>
      <c r="E7" s="20">
        <v>44287</v>
      </c>
      <c r="F7" s="20">
        <v>44317</v>
      </c>
      <c r="G7" s="20">
        <v>44348</v>
      </c>
      <c r="H7" s="20">
        <v>44378</v>
      </c>
      <c r="I7" s="20">
        <v>44409</v>
      </c>
      <c r="J7" s="20">
        <v>44440</v>
      </c>
      <c r="K7" s="20">
        <v>44470</v>
      </c>
      <c r="L7" s="20">
        <v>44501</v>
      </c>
      <c r="M7" s="20">
        <v>44531</v>
      </c>
    </row>
    <row r="8" spans="1:14" x14ac:dyDescent="0.35">
      <c r="A8" t="s">
        <v>53</v>
      </c>
      <c r="B8" s="18">
        <v>41600916</v>
      </c>
      <c r="C8" s="18">
        <v>40580904</v>
      </c>
      <c r="D8" s="18">
        <v>39584034</v>
      </c>
      <c r="E8" s="18">
        <v>36934009</v>
      </c>
      <c r="F8" s="18">
        <v>35122050</v>
      </c>
      <c r="G8" s="18">
        <v>33797531</v>
      </c>
      <c r="H8" s="21">
        <v>33724214</v>
      </c>
      <c r="I8" s="21">
        <v>33602301</v>
      </c>
      <c r="J8" s="21">
        <v>32520914</v>
      </c>
      <c r="K8" s="21">
        <v>33790018</v>
      </c>
      <c r="L8" s="21">
        <v>37873065</v>
      </c>
      <c r="M8" s="21">
        <v>45526802</v>
      </c>
    </row>
    <row r="11" spans="1:14" s="19" customFormat="1" x14ac:dyDescent="0.35">
      <c r="B11" s="20">
        <v>44562</v>
      </c>
      <c r="C11" s="20">
        <v>44593</v>
      </c>
      <c r="D11" s="20">
        <v>44621</v>
      </c>
      <c r="E11" s="20">
        <v>44652</v>
      </c>
      <c r="F11" s="20">
        <v>44682</v>
      </c>
      <c r="G11" s="20">
        <v>44713</v>
      </c>
      <c r="H11" s="20">
        <v>44743</v>
      </c>
      <c r="I11" s="20">
        <v>44774</v>
      </c>
      <c r="J11" s="20">
        <v>44805</v>
      </c>
      <c r="K11" s="20">
        <v>44835</v>
      </c>
      <c r="L11" s="20">
        <v>44866</v>
      </c>
      <c r="M11" s="20">
        <v>44896</v>
      </c>
    </row>
    <row r="12" spans="1:14" x14ac:dyDescent="0.35">
      <c r="A12" t="s">
        <v>53</v>
      </c>
      <c r="B12" s="21">
        <v>49637498</v>
      </c>
      <c r="C12" s="21">
        <v>46792152</v>
      </c>
      <c r="D12" s="21">
        <v>38897299</v>
      </c>
      <c r="E12" s="21">
        <v>37085607</v>
      </c>
      <c r="F12" s="21">
        <v>35763638</v>
      </c>
      <c r="G12" s="21">
        <v>29534368</v>
      </c>
      <c r="H12" s="21">
        <v>30317444</v>
      </c>
      <c r="I12" s="21">
        <v>27450608</v>
      </c>
      <c r="J12" s="21">
        <v>30430684</v>
      </c>
      <c r="K12" s="21">
        <v>32818287</v>
      </c>
      <c r="L12" s="21">
        <v>35409193</v>
      </c>
      <c r="M12" t="s">
        <v>55</v>
      </c>
    </row>
  </sheetData>
  <pageMargins left="0.25" right="0.25" top="0.75" bottom="0.75" header="0.3" footer="0.3"/>
  <pageSetup scale="39" orientation="portrait" r:id="rId1"/>
  <headerFooter>
    <oddHeader>&amp;R&amp;"Times New Roman,Bold"&amp;10KyPSC Case No. 2022-00372
AG-DR-01-166 Attachment
Page 1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3EE5-5529-6647-94DD-EB6FAF3B8AE4}">
  <dimension ref="D5:G14"/>
  <sheetViews>
    <sheetView showGridLines="0" tabSelected="1" zoomScale="130" zoomScaleNormal="130" workbookViewId="0">
      <selection activeCell="D4" sqref="D4"/>
    </sheetView>
  </sheetViews>
  <sheetFormatPr defaultColWidth="10.90625" defaultRowHeight="14.5" x14ac:dyDescent="0.35"/>
  <cols>
    <col min="4" max="4" width="14.81640625" customWidth="1"/>
  </cols>
  <sheetData>
    <row r="5" spans="4:7" ht="15.5" x14ac:dyDescent="0.35">
      <c r="D5" s="40" t="s">
        <v>57</v>
      </c>
      <c r="E5" s="41"/>
      <c r="F5" s="41"/>
      <c r="G5" s="41"/>
    </row>
    <row r="6" spans="4:7" x14ac:dyDescent="0.35">
      <c r="D6" s="41" t="s">
        <v>59</v>
      </c>
      <c r="E6" s="41"/>
      <c r="F6" s="41"/>
      <c r="G6" s="41"/>
    </row>
    <row r="7" spans="4:7" x14ac:dyDescent="0.35">
      <c r="D7" s="41" t="s">
        <v>58</v>
      </c>
      <c r="E7" s="41"/>
      <c r="F7" s="41"/>
      <c r="G7" s="41"/>
    </row>
    <row r="9" spans="4:7" x14ac:dyDescent="0.35">
      <c r="E9" s="35">
        <v>2020</v>
      </c>
      <c r="F9" s="35">
        <v>2021</v>
      </c>
      <c r="G9" s="35">
        <v>2022</v>
      </c>
    </row>
    <row r="11" spans="4:7" x14ac:dyDescent="0.35">
      <c r="D11" s="10" t="s">
        <v>3</v>
      </c>
      <c r="E11" s="36">
        <f>'Cap Structure'!AM4</f>
        <v>7.9264072373197061E-2</v>
      </c>
      <c r="F11" s="36">
        <f>'Cap Structure'!AN11</f>
        <v>8.7864740525267937E-2</v>
      </c>
      <c r="G11" s="37">
        <f>'Cap Structure'!AM18</f>
        <v>6.2637550198520853E-2</v>
      </c>
    </row>
    <row r="12" spans="4:7" x14ac:dyDescent="0.35">
      <c r="D12" s="10" t="s">
        <v>2</v>
      </c>
      <c r="E12" s="36">
        <f>'Cap Structure'!AM5</f>
        <v>0.45632300802536374</v>
      </c>
      <c r="F12" s="36">
        <f>'Cap Structure'!AN12</f>
        <v>0.4283121163973565</v>
      </c>
      <c r="G12" s="37">
        <f>'Cap Structure'!AM19</f>
        <v>0.43544133608066071</v>
      </c>
    </row>
    <row r="13" spans="4:7" x14ac:dyDescent="0.35">
      <c r="D13" s="10" t="s">
        <v>1</v>
      </c>
      <c r="E13" s="38">
        <f>'Cap Structure'!AM6</f>
        <v>0.46441291960143927</v>
      </c>
      <c r="F13" s="38">
        <f>'Cap Structure'!AN13</f>
        <v>0.48382314307737562</v>
      </c>
      <c r="G13" s="39">
        <f>'Cap Structure'!AM20</f>
        <v>0.50192111372081838</v>
      </c>
    </row>
    <row r="14" spans="4:7" x14ac:dyDescent="0.35">
      <c r="D14" s="10" t="s">
        <v>4</v>
      </c>
      <c r="E14" s="36">
        <f>'Cap Structure'!AM7</f>
        <v>1</v>
      </c>
      <c r="F14" s="36">
        <f>'Cap Structure'!AN14</f>
        <v>1</v>
      </c>
      <c r="G14" s="37">
        <f>'Cap Structure'!AM21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Bauer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FEA3E4-5BAE-4777-953E-1938B3265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E66055-629C-45AE-9BC4-895B3E189E6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5fd72d-7e83-4669-aadd-86863736241e"/>
    <ds:schemaRef ds:uri="http://purl.org/dc/terms/"/>
    <ds:schemaRef ds:uri="5ba878c6-b33b-4b7d-8b1a-66240161f50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F50350-23E4-4969-A3A6-CAA473471D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Cap Structure</vt:lpstr>
      <vt:lpstr>OneStream</vt:lpstr>
      <vt:lpstr>CRC Balances</vt:lpstr>
      <vt:lpstr>Table 2</vt:lpstr>
      <vt:lpstr>'Cap Structure'!Print_Area</vt:lpstr>
      <vt:lpstr>'CRC Balances'!Print_Area</vt:lpstr>
      <vt:lpstr>OneStream!Print_Area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Cap Structure by Month 2020-2022</dc:subject>
  <dc:creator>Heuer, Spencer</dc:creator>
  <cp:lastModifiedBy>angela.goad</cp:lastModifiedBy>
  <cp:lastPrinted>2023-01-24T00:07:33Z</cp:lastPrinted>
  <dcterms:created xsi:type="dcterms:W3CDTF">2023-01-13T20:38:19Z</dcterms:created>
  <dcterms:modified xsi:type="dcterms:W3CDTF">2023-03-10T02:37:23Z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0x0101005C6E46BEEC65514998BA1B34889D3D88</vt:lpwstr>
  </property>
</Properties>
</file>