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wal-mart.com/sites/EnergyRegulatory/Shared Documents/Case Management/Kentucky/KY 2022-00372 Duke Energy Kentucky GRC/"/>
    </mc:Choice>
  </mc:AlternateContent>
  <xr:revisionPtr revIDLastSave="0" documentId="8_{E3AEE8DB-C10D-4ECD-A69E-E2BFCDFE2385}" xr6:coauthVersionLast="47" xr6:coauthVersionMax="47" xr10:uidLastSave="{00000000-0000-0000-0000-000000000000}"/>
  <bookViews>
    <workbookView xWindow="28680" yWindow="-120" windowWidth="29040" windowHeight="15720" tabRatio="818" xr2:uid="{52C36DF4-28B6-4AB4-87FB-5E40A2502B69}"/>
  </bookViews>
  <sheets>
    <sheet name="Ex SWC-2" sheetId="19" r:id="rId1"/>
    <sheet name="Ex SWC-3" sheetId="2" r:id="rId2"/>
    <sheet name="Figure 1" sheetId="29" state="hidden" r:id="rId3"/>
    <sheet name="Data for Figure 1" sheetId="28" state="hidden" r:id="rId4"/>
    <sheet name="Ex SWC-4" sheetId="30" r:id="rId5"/>
    <sheet name="Ex SWC-5" sheetId="3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0">'[1]OKLA DATA'!$D$205</definedName>
    <definedName name="\A">#REF!</definedName>
    <definedName name="\B">#REF!</definedName>
    <definedName name="\c">'[2]AF Sum Sht'!#REF!</definedName>
    <definedName name="\D">#REF!</definedName>
    <definedName name="\E">#REF!</definedName>
    <definedName name="\i">'[2]AF Sum Sht'!#REF!</definedName>
    <definedName name="\J">#REF!</definedName>
    <definedName name="\o">#REF!</definedName>
    <definedName name="\P">'[1]OKLA DATA'!$A$136</definedName>
    <definedName name="\S">#REF!</definedName>
    <definedName name="\T">#REF!</definedName>
    <definedName name="_________________________________zz1" hidden="1">'[3]Rent Roll'!#REF!</definedName>
    <definedName name="________________________________zz1" hidden="1">'[3]Rent Roll'!#REF!</definedName>
    <definedName name="_______________________________zz1" hidden="1">'[3]Rent Roll'!#REF!</definedName>
    <definedName name="______________________________zz1" hidden="1">'[3]Rent Roll'!#REF!</definedName>
    <definedName name="_____________________________zz1" hidden="1">'[3]Rent Roll'!#REF!</definedName>
    <definedName name="____________________________zz1" hidden="1">'[3]Rent Roll'!#REF!</definedName>
    <definedName name="___________________________zz1" hidden="1">'[3]Rent Roll'!#REF!</definedName>
    <definedName name="__________________________zz1" hidden="1">'[3]Rent Roll'!#REF!</definedName>
    <definedName name="_________________________zz1" hidden="1">'[3]Rent Roll'!#REF!</definedName>
    <definedName name="________________________zz1" hidden="1">'[3]Rent Roll'!#REF!</definedName>
    <definedName name="_______________________zz1" hidden="1">'[3]Rent Roll'!#REF!</definedName>
    <definedName name="______________________zz1" hidden="1">'[3]Rent Roll'!#REF!</definedName>
    <definedName name="_____________________zz1" hidden="1">'[3]Rent Roll'!#REF!</definedName>
    <definedName name="____________________zz1" hidden="1">'[3]Rent Roll'!#REF!</definedName>
    <definedName name="___________________zz1" hidden="1">'[3]Rent Roll'!#REF!</definedName>
    <definedName name="__________________zz1" hidden="1">'[3]Rent Roll'!#REF!</definedName>
    <definedName name="_________________zz1" hidden="1">'[3]Rent Roll'!#REF!</definedName>
    <definedName name="________________zz1" hidden="1">'[3]Rent Roll'!#REF!</definedName>
    <definedName name="_______________zz1" hidden="1">'[3]Rent Roll'!#REF!</definedName>
    <definedName name="______________zz1" hidden="1">'[3]Rent Roll'!#REF!</definedName>
    <definedName name="_____________zz1" hidden="1">'[3]Rent Roll'!#REF!</definedName>
    <definedName name="____________zz1" hidden="1">'[3]Rent Roll'!#REF!</definedName>
    <definedName name="___________old2" hidden="1">{#N/A,#N/A,FALSE,"Summary";#N/A,#N/A,FALSE,"Buckets";#N/A,#N/A,FALSE,"Northstar";#N/A,#N/A,FALSE,"Comp"}</definedName>
    <definedName name="___________old3" hidden="1">{#N/A,#N/A,FALSE,"Emmes Services";#N/A,#N/A,FALSE,"Emmes Capital";#N/A,#N/A,FALSE,"Emmes &amp; Co"}</definedName>
    <definedName name="___________old4" hidden="1">{#N/A,#N/A,FALSE,"Summary";#N/A,#N/A,FALSE,"Buckets";#N/A,#N/A,FALSE,"Northstar";#N/A,#N/A,FALSE,"Comp"}</definedName>
    <definedName name="___________old5" hidden="1">{#N/A,#N/A,FALSE,"Emmes Services";#N/A,#N/A,FALSE,"Emmes Capital";#N/A,#N/A,FALSE,"Emmes &amp; Co"}</definedName>
    <definedName name="___________old6" hidden="1">{#N/A,#N/A,FALSE,"Summary";#N/A,#N/A,FALSE,"Buckets";#N/A,#N/A,FALSE,"Northstar";#N/A,#N/A,FALSE,"Comp"}</definedName>
    <definedName name="___________zz1" hidden="1">'[3]Rent Roll'!#REF!</definedName>
    <definedName name="__________old2" hidden="1">{#N/A,#N/A,FALSE,"Summary";#N/A,#N/A,FALSE,"Buckets";#N/A,#N/A,FALSE,"Northstar";#N/A,#N/A,FALSE,"Comp"}</definedName>
    <definedName name="__________old3" hidden="1">{#N/A,#N/A,FALSE,"Emmes Services";#N/A,#N/A,FALSE,"Emmes Capital";#N/A,#N/A,FALSE,"Emmes &amp; Co"}</definedName>
    <definedName name="__________old4" hidden="1">{#N/A,#N/A,FALSE,"Summary";#N/A,#N/A,FALSE,"Buckets";#N/A,#N/A,FALSE,"Northstar";#N/A,#N/A,FALSE,"Comp"}</definedName>
    <definedName name="__________old5" hidden="1">{#N/A,#N/A,FALSE,"Emmes Services";#N/A,#N/A,FALSE,"Emmes Capital";#N/A,#N/A,FALSE,"Emmes &amp; Co"}</definedName>
    <definedName name="__________old6" hidden="1">{#N/A,#N/A,FALSE,"Summary";#N/A,#N/A,FALSE,"Buckets";#N/A,#N/A,FALSE,"Northstar";#N/A,#N/A,FALSE,"Comp"}</definedName>
    <definedName name="__________zz1" hidden="1">'[3]Rent Roll'!#REF!</definedName>
    <definedName name="_________old2" hidden="1">{#N/A,#N/A,FALSE,"Summary";#N/A,#N/A,FALSE,"Buckets";#N/A,#N/A,FALSE,"Northstar";#N/A,#N/A,FALSE,"Comp"}</definedName>
    <definedName name="_________old3" hidden="1">{#N/A,#N/A,FALSE,"Emmes Services";#N/A,#N/A,FALSE,"Emmes Capital";#N/A,#N/A,FALSE,"Emmes &amp; Co"}</definedName>
    <definedName name="_________old4" hidden="1">{#N/A,#N/A,FALSE,"Summary";#N/A,#N/A,FALSE,"Buckets";#N/A,#N/A,FALSE,"Northstar";#N/A,#N/A,FALSE,"Comp"}</definedName>
    <definedName name="_________old5" hidden="1">{#N/A,#N/A,FALSE,"Emmes Services";#N/A,#N/A,FALSE,"Emmes Capital";#N/A,#N/A,FALSE,"Emmes &amp; Co"}</definedName>
    <definedName name="_________old6" hidden="1">{#N/A,#N/A,FALSE,"Summary";#N/A,#N/A,FALSE,"Buckets";#N/A,#N/A,FALSE,"Northstar";#N/A,#N/A,FALSE,"Comp"}</definedName>
    <definedName name="_________zz1" hidden="1">'[3]Rent Roll'!#REF!</definedName>
    <definedName name="________old2" hidden="1">{#N/A,#N/A,FALSE,"Summary";#N/A,#N/A,FALSE,"Buckets";#N/A,#N/A,FALSE,"Northstar";#N/A,#N/A,FALSE,"Comp"}</definedName>
    <definedName name="________old3" hidden="1">{#N/A,#N/A,FALSE,"Emmes Services";#N/A,#N/A,FALSE,"Emmes Capital";#N/A,#N/A,FALSE,"Emmes &amp; Co"}</definedName>
    <definedName name="________old4" hidden="1">{#N/A,#N/A,FALSE,"Summary";#N/A,#N/A,FALSE,"Buckets";#N/A,#N/A,FALSE,"Northstar";#N/A,#N/A,FALSE,"Comp"}</definedName>
    <definedName name="________old5" hidden="1">{#N/A,#N/A,FALSE,"Emmes Services";#N/A,#N/A,FALSE,"Emmes Capital";#N/A,#N/A,FALSE,"Emmes &amp; Co"}</definedName>
    <definedName name="________old6" hidden="1">{#N/A,#N/A,FALSE,"Summary";#N/A,#N/A,FALSE,"Buckets";#N/A,#N/A,FALSE,"Northstar";#N/A,#N/A,FALSE,"Comp"}</definedName>
    <definedName name="________zz1" hidden="1">'[3]Rent Roll'!#REF!</definedName>
    <definedName name="_______old2" hidden="1">{#N/A,#N/A,FALSE,"Summary";#N/A,#N/A,FALSE,"Buckets";#N/A,#N/A,FALSE,"Northstar";#N/A,#N/A,FALSE,"Comp"}</definedName>
    <definedName name="_______old3" hidden="1">{#N/A,#N/A,FALSE,"Emmes Services";#N/A,#N/A,FALSE,"Emmes Capital";#N/A,#N/A,FALSE,"Emmes &amp; Co"}</definedName>
    <definedName name="_______old4" hidden="1">{#N/A,#N/A,FALSE,"Summary";#N/A,#N/A,FALSE,"Buckets";#N/A,#N/A,FALSE,"Northstar";#N/A,#N/A,FALSE,"Comp"}</definedName>
    <definedName name="_______old5" hidden="1">{#N/A,#N/A,FALSE,"Emmes Services";#N/A,#N/A,FALSE,"Emmes Capital";#N/A,#N/A,FALSE,"Emmes &amp; Co"}</definedName>
    <definedName name="_______old6" hidden="1">{#N/A,#N/A,FALSE,"Summary";#N/A,#N/A,FALSE,"Buckets";#N/A,#N/A,FALSE,"Northstar";#N/A,#N/A,FALSE,"Comp"}</definedName>
    <definedName name="_______zz1" hidden="1">'[3]Rent Roll'!#REF!</definedName>
    <definedName name="______old2" hidden="1">{#N/A,#N/A,FALSE,"Summary";#N/A,#N/A,FALSE,"Buckets";#N/A,#N/A,FALSE,"Northstar";#N/A,#N/A,FALSE,"Comp"}</definedName>
    <definedName name="______old3" hidden="1">{#N/A,#N/A,FALSE,"Emmes Services";#N/A,#N/A,FALSE,"Emmes Capital";#N/A,#N/A,FALSE,"Emmes &amp; Co"}</definedName>
    <definedName name="______old4" hidden="1">{#N/A,#N/A,FALSE,"Summary";#N/A,#N/A,FALSE,"Buckets";#N/A,#N/A,FALSE,"Northstar";#N/A,#N/A,FALSE,"Comp"}</definedName>
    <definedName name="______old5" hidden="1">{#N/A,#N/A,FALSE,"Emmes Services";#N/A,#N/A,FALSE,"Emmes Capital";#N/A,#N/A,FALSE,"Emmes &amp; Co"}</definedName>
    <definedName name="______old6" hidden="1">{#N/A,#N/A,FALSE,"Summary";#N/A,#N/A,FALSE,"Buckets";#N/A,#N/A,FALSE,"Northstar";#N/A,#N/A,FALSE,"Comp"}</definedName>
    <definedName name="______zz1" hidden="1">'[3]Rent Roll'!#REF!</definedName>
    <definedName name="_____old2" hidden="1">{#N/A,#N/A,FALSE,"Summary";#N/A,#N/A,FALSE,"Buckets";#N/A,#N/A,FALSE,"Northstar";#N/A,#N/A,FALSE,"Comp"}</definedName>
    <definedName name="_____old3" hidden="1">{#N/A,#N/A,FALSE,"Emmes Services";#N/A,#N/A,FALSE,"Emmes Capital";#N/A,#N/A,FALSE,"Emmes &amp; Co"}</definedName>
    <definedName name="_____old4" hidden="1">{#N/A,#N/A,FALSE,"Summary";#N/A,#N/A,FALSE,"Buckets";#N/A,#N/A,FALSE,"Northstar";#N/A,#N/A,FALSE,"Comp"}</definedName>
    <definedName name="_____old5" hidden="1">{#N/A,#N/A,FALSE,"Emmes Services";#N/A,#N/A,FALSE,"Emmes Capital";#N/A,#N/A,FALSE,"Emmes &amp; Co"}</definedName>
    <definedName name="_____old6" hidden="1">{#N/A,#N/A,FALSE,"Summary";#N/A,#N/A,FALSE,"Buckets";#N/A,#N/A,FALSE,"Northstar";#N/A,#N/A,FALSE,"Comp"}</definedName>
    <definedName name="_____pr1103" hidden="1">{"page1",#N/A,FALSE,"The Sheet!!";"page2",#N/A,FALSE,"The Sheet!!"}</definedName>
    <definedName name="_____zz1" hidden="1">'[3]Rent Roll'!#REF!</definedName>
    <definedName name="____old2" hidden="1">{#N/A,#N/A,FALSE,"Summary";#N/A,#N/A,FALSE,"Buckets";#N/A,#N/A,FALSE,"Northstar";#N/A,#N/A,FALSE,"Comp"}</definedName>
    <definedName name="____old3" hidden="1">{#N/A,#N/A,FALSE,"Emmes Services";#N/A,#N/A,FALSE,"Emmes Capital";#N/A,#N/A,FALSE,"Emmes &amp; Co"}</definedName>
    <definedName name="____old4" hidden="1">{#N/A,#N/A,FALSE,"Summary";#N/A,#N/A,FALSE,"Buckets";#N/A,#N/A,FALSE,"Northstar";#N/A,#N/A,FALSE,"Comp"}</definedName>
    <definedName name="____old5" hidden="1">{#N/A,#N/A,FALSE,"Emmes Services";#N/A,#N/A,FALSE,"Emmes Capital";#N/A,#N/A,FALSE,"Emmes &amp; Co"}</definedName>
    <definedName name="____old6" hidden="1">{#N/A,#N/A,FALSE,"Summary";#N/A,#N/A,FALSE,"Buckets";#N/A,#N/A,FALSE,"Northstar";#N/A,#N/A,FALSE,"Comp"}</definedName>
    <definedName name="____pr1103" hidden="1">{"page1",#N/A,FALSE,"The Sheet!!";"page2",#N/A,FALSE,"The Sheet!!"}</definedName>
    <definedName name="____zz1" hidden="1">'[3]Rent Roll'!#REF!</definedName>
    <definedName name="___old2" hidden="1">{#N/A,#N/A,FALSE,"Summary";#N/A,#N/A,FALSE,"Buckets";#N/A,#N/A,FALSE,"Northstar";#N/A,#N/A,FALSE,"Comp"}</definedName>
    <definedName name="___old3" hidden="1">{#N/A,#N/A,FALSE,"Emmes Services";#N/A,#N/A,FALSE,"Emmes Capital";#N/A,#N/A,FALSE,"Emmes &amp; Co"}</definedName>
    <definedName name="___old4" hidden="1">{#N/A,#N/A,FALSE,"Summary";#N/A,#N/A,FALSE,"Buckets";#N/A,#N/A,FALSE,"Northstar";#N/A,#N/A,FALSE,"Comp"}</definedName>
    <definedName name="___old5" hidden="1">{#N/A,#N/A,FALSE,"Emmes Services";#N/A,#N/A,FALSE,"Emmes Capital";#N/A,#N/A,FALSE,"Emmes &amp; Co"}</definedName>
    <definedName name="___old6" hidden="1">{#N/A,#N/A,FALSE,"Summary";#N/A,#N/A,FALSE,"Buckets";#N/A,#N/A,FALSE,"Northstar";#N/A,#N/A,FALSE,"Comp"}</definedName>
    <definedName name="___pr1103" hidden="1">{"page1",#N/A,FALSE,"The Sheet!!";"page2",#N/A,FALSE,"The Sheet!!"}</definedName>
    <definedName name="___xlfn.BAHTTEXT" hidden="1">#NAME?</definedName>
    <definedName name="___zz1" hidden="1">'[3]Rent Roll'!#REF!</definedName>
    <definedName name="__123Graph_A" hidden="1">[4]G!#REF!</definedName>
    <definedName name="__123Graph_ADFIR_MNTH" hidden="1">[5]CR_Data!#REF!</definedName>
    <definedName name="__123Graph_ADFIR_YTD" hidden="1">[5]CR_Data!#REF!</definedName>
    <definedName name="__123Graph_ARWD_MNTH" hidden="1">[5]CR_Data!#REF!</definedName>
    <definedName name="__123Graph_ARWD_YTD" hidden="1">[5]CR_Data!#REF!</definedName>
    <definedName name="__123Graph_B" hidden="1">[4]G!#REF!</definedName>
    <definedName name="__123Graph_BDFIR_MNTH" hidden="1">[5]CR_Data!#REF!</definedName>
    <definedName name="__123Graph_BDFIR_YTD" hidden="1">[5]CR_Data!#REF!</definedName>
    <definedName name="__123Graph_BRWD_MNTH" hidden="1">[5]CR_Data!#REF!</definedName>
    <definedName name="__123Graph_BRWD_YTD" hidden="1">[5]CR_Data!#REF!</definedName>
    <definedName name="__123Graph_C" hidden="1">[4]G!#REF!</definedName>
    <definedName name="__123Graph_D" hidden="1">#REF!</definedName>
    <definedName name="__123Graph_E" hidden="1">[4]G!#REF!</definedName>
    <definedName name="__123Graph_F" hidden="1">[4]G!#REF!</definedName>
    <definedName name="__123Graph_FGROWTH2" hidden="1">[6]FLASH!#REF!</definedName>
    <definedName name="__123Graph_X" hidden="1">[7]B!$A$14:$A$14</definedName>
    <definedName name="__2__123Graph_ACHART_1" hidden="1">'[3]Rent Roll'!#REF!</definedName>
    <definedName name="__FDS_HYPERLINK_TOGGLE_STATE__" hidden="1">"ON"</definedName>
    <definedName name="__FDS_UNIQUE_RANGE_ID_GENERATOR_COUNTER" hidden="1">1</definedName>
    <definedName name="__FDS_USED_FOR_REUSING_RANGE_IDS_RECYCLE" hidden="1">{2005}</definedName>
    <definedName name="__old2" hidden="1">{#N/A,#N/A,FALSE,"Summary";#N/A,#N/A,FALSE,"Buckets";#N/A,#N/A,FALSE,"Northstar";#N/A,#N/A,FALSE,"Comp"}</definedName>
    <definedName name="__old3" hidden="1">{#N/A,#N/A,FALSE,"Emmes Services";#N/A,#N/A,FALSE,"Emmes Capital";#N/A,#N/A,FALSE,"Emmes &amp; Co"}</definedName>
    <definedName name="__old4" hidden="1">{#N/A,#N/A,FALSE,"Summary";#N/A,#N/A,FALSE,"Buckets";#N/A,#N/A,FALSE,"Northstar";#N/A,#N/A,FALSE,"Comp"}</definedName>
    <definedName name="__old5" hidden="1">{#N/A,#N/A,FALSE,"Emmes Services";#N/A,#N/A,FALSE,"Emmes Capital";#N/A,#N/A,FALSE,"Emmes &amp; Co"}</definedName>
    <definedName name="__old6" hidden="1">{#N/A,#N/A,FALSE,"Summary";#N/A,#N/A,FALSE,"Buckets";#N/A,#N/A,FALSE,"Northstar";#N/A,#N/A,FALSE,"Comp"}</definedName>
    <definedName name="__xlfn.BAHTTEXT" hidden="1">#NAME?</definedName>
    <definedName name="__xlfn.SUMIFS" hidden="1">#NAME?</definedName>
    <definedName name="__zz1" hidden="1">'[3]Rent Roll'!#REF!</definedName>
    <definedName name="_1__123Graph_ACHART_1" hidden="1">[7]B!$E$6:$E$8</definedName>
    <definedName name="_1__123Graph_ACHART_17" hidden="1">'[8]10'!#REF!</definedName>
    <definedName name="_10">#REF!</definedName>
    <definedName name="_10__123Graph_BQRE_S_BY_CO." hidden="1">'[9]QRE Charts'!$D$302:$R$302</definedName>
    <definedName name="_10__123Graph_CCHART_1" hidden="1">[10]Norm!$D$7:$D$16</definedName>
    <definedName name="_10__123Graph_CCHART_2" hidden="1">'[10]Peak Day Ref'!$C$9:$G$9</definedName>
    <definedName name="_10__123Graph_ECHART_2" hidden="1">'[10]Peak Day Ref'!$C$11:$G$11</definedName>
    <definedName name="_11__123Graph_BQRE_S_BY_TYPE" hidden="1">'[9]QRE''s'!$D$100:$R$100</definedName>
    <definedName name="_11__123Graph_DCHART_1" hidden="1">[10]Norm!$F$7:$F$16</definedName>
    <definedName name="_11__123Graph_FCHART_2" hidden="1">'[10]Peak Day Ref'!#REF!</definedName>
    <definedName name="_11P1">#REF!</definedName>
    <definedName name="_11P2">#REF!</definedName>
    <definedName name="_11P3">#REF!</definedName>
    <definedName name="_12__123Graph_BCHART_1" hidden="1">[10]Norm!$C$7:$C$16</definedName>
    <definedName name="_12__123Graph_BSENS_COMPARISON" hidden="1">'[9]QRE Charts'!$E$366:$O$366</definedName>
    <definedName name="_12__123Graph_CCHART_2" hidden="1">'[10]Peak Day Ref'!$C$9:$G$9</definedName>
    <definedName name="_12__123Graph_XCHART_1" hidden="1">[10]Norm!$A$7:$A$16</definedName>
    <definedName name="_13__123Graph_BSUPPLIES_BY_B_U" hidden="1">'[9]QRE Charts'!$D$250:$Q$250</definedName>
    <definedName name="_13__123Graph_XCHART_2" hidden="1">[10]Norm!$A$7:$A$16</definedName>
    <definedName name="_14__123Graph_ACHART_2" hidden="1">'[10]Peak Day Ref'!#REF!</definedName>
    <definedName name="_14__123Graph_BTAX_CREDIT" hidden="1">'[9]QRE Charts'!$E$332:$E$342</definedName>
    <definedName name="_14__123Graph_DCHART_1" hidden="1">[10]Norm!$F$7:$F$16</definedName>
    <definedName name="_14__123Graph_DCHART_2" hidden="1">'[10]Peak Day Ref'!#REF!</definedName>
    <definedName name="_15__123Graph_BWAGES_BY_B_U" hidden="1">'[9]QRE Charts'!$D$224:$R$224</definedName>
    <definedName name="_15__123Graph_ECHART_1" hidden="1">[10]Norm!$G$7:$G$16</definedName>
    <definedName name="_16__123Graph_CCONTRACT_BY_B_U" hidden="1">'[9]QRE Charts'!$D$277:$Q$277</definedName>
    <definedName name="_16__123Graph_DCHART_2" hidden="1">'[10]Peak Day Ref'!#REF!</definedName>
    <definedName name="_16__123Graph_ECHART_2" hidden="1">'[10]Peak Day Ref'!$C$11:$G$11</definedName>
    <definedName name="_16P1">#REF!</definedName>
    <definedName name="_16P2">#REF!</definedName>
    <definedName name="_17__123Graph_BCHART_1" hidden="1">[10]Norm!$C$7:$C$16</definedName>
    <definedName name="_17__123Graph_CQRE_S_BY_CO." hidden="1">'[9]QRE Charts'!$D$303:$R$303</definedName>
    <definedName name="_17P1">#REF!</definedName>
    <definedName name="_17P2">#REF!</definedName>
    <definedName name="_17P3">#REF!</definedName>
    <definedName name="_17P4">#REF!</definedName>
    <definedName name="_17P5">#REF!</definedName>
    <definedName name="_18__123Graph_BCHART_2" hidden="1">'[10]Peak Day Ref'!#REF!</definedName>
    <definedName name="_18__123Graph_CQRE_S_BY_TYPE" hidden="1">'[9]QRE''s'!$D$101:$R$101</definedName>
    <definedName name="_18__123Graph_ECHART_1" hidden="1">[10]Norm!$G$7:$G$16</definedName>
    <definedName name="_18P1">#REF!</definedName>
    <definedName name="_18P2">#REF!</definedName>
    <definedName name="_19">#REF!</definedName>
    <definedName name="_19__123Graph_CSENS_COMPARISON" hidden="1">'[9]QRE Charts'!$E$367:$O$367</definedName>
    <definedName name="_19__123Graph_FCHART_2" hidden="1">'[10]Peak Day Ref'!#REF!</definedName>
    <definedName name="_1P1">#REF!</definedName>
    <definedName name="_1P2">#REF!</definedName>
    <definedName name="_1P3">#REF!</definedName>
    <definedName name="_2__123Graph_ACHART_1" hidden="1">'[3]Rent Roll'!#REF!</definedName>
    <definedName name="_2__123Graph_ACHART_2" hidden="1">'[10]Peak Day Ref'!#REF!</definedName>
    <definedName name="_2__123Graph_ACONTRACT_BY_B_U" hidden="1">'[9]QRE Charts'!$D$275:$Q$275</definedName>
    <definedName name="_2__123Graph_BCHART_1" hidden="1">[7]B!$F$6:$F$8</definedName>
    <definedName name="_20">#REF!</definedName>
    <definedName name="_20__123Graph_CSUPPLIES_BY_B_U" hidden="1">'[9]QRE Charts'!$D$251:$Q$251</definedName>
    <definedName name="_20__123Graph_ECHART_2" hidden="1">'[10]Peak Day Ref'!$C$11:$G$11</definedName>
    <definedName name="_20__123Graph_XCHART_1" hidden="1">[10]Norm!$A$7:$A$16</definedName>
    <definedName name="_2001__FDSAUDITLINK__" hidden="1">{"fdsup://directions/FAT%20Viewer?WINDOW=first_popup&amp;DYN_ARGS=TRUE&amp;START_MAXIMIZED=FALSE&amp;TITLEBAR=FactSet Market Aggregates&amp;ACTION=UPDATE&amp;CREATOR=FACTSET&amp;HEIGHT=450&amp;WIDTH=500&amp;DOC_NAME=FAT:FMA_AUDIT_SUMMARY.FAT&amp;VAR:CURRENCY=USD&amp;VAR:AUDIT_ID=INDEX%3APERSONAL%","3ACITI_SMALL_MID_CAP_DEFENSIVES.OFDB&amp;VAR:CALC_MODE=AGGREGATE&amp;VAR:CHGPERIOD=NA&amp;DISPLAY_STRING=audit&amp;VAR:FQLFORMULA=FMA_DIV_YLD&amp;VAR:MEASURE=DIV_YLD&amp;VAR:NULL=.HTML&amp;VAR:PED=1995&amp;VAR:PERIOD=CY&amp;VAR:THRESH=     0.25|  9498.97|Market Capitalization Available| 380","21.05|Market Capitalization|FmaThresholdMcapNA&amp;VAR:PCT=Y&amp;VAR:V=6.320217&amp;VAR:P=1&amp;VAR:DATE=19951130"}</definedName>
    <definedName name="_2002__FDSAUDITLINK__" hidden="1">{"fdsup://directions/FAT%20Viewer?WINDOW=first_popup&amp;DYN_ARGS=TRUE&amp;START_MAXIMIZED=FALSE&amp;TITLEBAR=FactSet Market Aggregates&amp;ACTION=UPDATE&amp;CREATOR=FACTSET&amp;HEIGHT=450&amp;WIDTH=500&amp;DOC_NAME=FAT:FMA_AUDIT_SUMMARY.FAT&amp;VAR:CURRENCY=USD&amp;VAR:AUDIT_ID=INDEX%3APERSONAL%","3ACITI_SMALL_MID_CAP_DEFENSIVES.OFDB&amp;VAR:CALC_MODE=AGGREGATE&amp;VAR:CHGPERIOD=NA&amp;DISPLAY_STRING=audit&amp;VAR:FQLFORMULA=FMA_DIV_YLD&amp;VAR:MEASURE=DIV_YLD&amp;VAR:NULL=.HTML&amp;VAR:PED=1995&amp;VAR:PERIOD=CY&amp;VAR:THRESH=     0.25|  9887.51|Market Capitalization Available| 396","04.85|Market Capitalization|FmaThresholdMcapNA&amp;VAR:PCT=Y&amp;VAR:V=6.071855&amp;VAR:P=1&amp;VAR:DATE=19951229"}</definedName>
    <definedName name="_2003__FDSAUDITLINK__" hidden="1">{"fdsup://directions/FAT%20Viewer?WINDOW=first_popup&amp;DYN_ARGS=TRUE&amp;START_MAXIMIZED=FALSE&amp;TITLEBAR=FactSet Market Aggregates&amp;ACTION=UPDATE&amp;CREATOR=FACTSET&amp;HEIGHT=450&amp;WIDTH=500&amp;DOC_NAME=FAT:FMA_AUDIT_SUMMARY.FAT&amp;VAR:CURRENCY=USD&amp;VAR:AUDIT_ID=INDEX%3APERSONAL%","3ACITI_SMALL_MID_CAP_DEFENSIVES.OFDB&amp;VAR:CALC_MODE=AGGREGATE&amp;VAR:CHGPERIOD=NA&amp;DISPLAY_STRING=audit&amp;VAR:FQLFORMULA=FMA_DIV_YLD&amp;VAR:MEASURE=DIV_YLD&amp;VAR:NULL=.HTML&amp;VAR:PED=1995&amp;VAR:PERIOD=CY&amp;VAR:THRESH=     0.25|  9996.78|Market Capitalization Available| 400","18.80|Market Capitalization|FmaThresholdMcapNA&amp;VAR:PCT=Y&amp;VAR:V=6.005485&amp;VAR:P=1&amp;VAR:DATE=19960131"}</definedName>
    <definedName name="_2004__FDSAUDITLINK__" hidden="1">{"fdsup://directions/FAT%20Viewer?WINDOW=first_popup&amp;DYN_ARGS=TRUE&amp;START_MAXIMIZED=FALSE&amp;TITLEBAR=FactSet Market Aggregates&amp;ACTION=UPDATE&amp;CREATOR=FACTSET&amp;HEIGHT=450&amp;WIDTH=500&amp;DOC_NAME=FAT:FMA_AUDIT_SUMMARY.FAT&amp;VAR:CURRENCY=USD&amp;VAR:AUDIT_ID=INDEX%3APERSONAL%","3ACITI_SMALL_MID_CAP_DEFENSIVES.OFDB&amp;VAR:CALC_MODE=AGGREGATE&amp;VAR:CHGPERIOD=NA&amp;DISPLAY_STRING=audit&amp;VAR:FQLFORMULA=FMA_DIV_YLD&amp;VAR:MEASURE=DIV_YLD&amp;VAR:NULL=.HTML&amp;VAR:PED=1995&amp;VAR:PERIOD=CY&amp;VAR:THRESH=-|-|-|-|-|-&amp;VAR:PCT=Y&amp;VAR:V=6.058270&amp;VAR:P=1&amp;VAR:DATE=19","960229"}</definedName>
    <definedName name="_21">#REF!</definedName>
    <definedName name="_21__123Graph_CCHART_1" hidden="1">[10]Norm!$D$7:$D$16</definedName>
    <definedName name="_21__123Graph_CWAGES_BY_B_U" hidden="1">'[9]QRE Charts'!$D$225:$R$225</definedName>
    <definedName name="_21__123Graph_XCHART_2" hidden="1">[10]Norm!$A$7:$A$16</definedName>
    <definedName name="_22">#REF!</definedName>
    <definedName name="_22__123Graph_DCONTRACT_BY_B_U" hidden="1">'[9]QRE Charts'!$D$278:$Q$278</definedName>
    <definedName name="_22__123Graph_FCHART_2" hidden="1">'[10]Peak Day Ref'!#REF!</definedName>
    <definedName name="_23__123Graph_DQRE_S_BY_CO." hidden="1">'[9]QRE Charts'!$D$304:$R$304</definedName>
    <definedName name="_2346__FDSAUDITLINK__" hidden="1">{"fdsup://directions/FAT%20Viewer?WINDOW=first_popup&amp;DYN_ARGS=TRUE&amp;START_MAXIMIZED=FALSE&amp;TITLEBAR=FactSet Market Aggregates&amp;ACTION=UPDATE&amp;CREATOR=FACTSET&amp;HEIGHT=450&amp;WIDTH=500&amp;DOC_NAME=FAT:FMA_AUDIT_SUMMARY.FAT&amp;VAR:CURRENCY=USD&amp;VAR:AUDIT_ID=INDEX%3APERSONAL%","3ACITI_SMALL_MID_CAP_DEFENSIVES.OFDB&amp;VAR:CALC_MODE=AGGREGATE&amp;VAR:CHGPERIOD=NA&amp;DISPLAY_STRING=audit&amp;VAR:FQLFORMULA=FMA_DIV_YLD&amp;VAR:MEASURE=DIV_YLD&amp;VAR:NULL=.HTML&amp;VAR:PED=1995&amp;VAR:PERIOD=CY&amp;VAR:THRESH=-|-|-|-|-|-&amp;VAR:PCT=Y&amp;VAR:V=6.196855&amp;VAR:P=1&amp;VAR:DATE=19","951031"}</definedName>
    <definedName name="_2349__FDSAUDITLINK__" hidden="1">{"fdsup://directions/FAT%20Viewer?WINDOW=first_popup&amp;DYN_ARGS=TRUE&amp;START_MAXIMIZED=FALSE&amp;TITLEBAR=FactSet Market Aggregates&amp;ACTION=UPDATE&amp;CREATOR=FACTSET&amp;HEIGHT=450&amp;WIDTH=500&amp;DOC_NAME=FAT:FMA_AUDIT_SUMMARY.FAT&amp;VAR:CURRENCY=USD&amp;VAR:AUDIT_ID=INDEX%3APERSONAL%","3ACITI_SMALL_MID_CAP_DEFENSIVES.OFDB&amp;VAR:CALC_MODE=AGGREGATE&amp;VAR:CHGPERIOD=NA&amp;DISPLAY_STRING=audit&amp;VAR:FQLFORMULA=FMA_DIV_YLD&amp;VAR:MEASURE=DIV_YLD&amp;VAR:NULL=.HTML&amp;VAR:PED=1995&amp;VAR:PERIOD=CY&amp;VAR:THRESH=     0.25|  3204.02|Market Capitalization Available| 368","42.56|Market Capitalization|FmaThresholdMcapNA&amp;VAR:PCT=Y&amp;VAR:V=7.220513&amp;VAR:P=1&amp;VAR:DATE=19950929"}</definedName>
    <definedName name="_24__123Graph_CCHART_2" hidden="1">'[10]Peak Day Ref'!$C$9:$G$9</definedName>
    <definedName name="_24__123Graph_DSUPPLIES_BY_B_U" hidden="1">'[9]QRE Charts'!$D$252:$Q$252</definedName>
    <definedName name="_24__123Graph_XCHART_1" hidden="1">[10]Norm!$A$7:$A$16</definedName>
    <definedName name="_25__123Graph_DWAGES_BY_B_U" hidden="1">'[9]QRE Charts'!$D$226:$R$226</definedName>
    <definedName name="_26__123Graph_ECONTRACT_BY_B_U" hidden="1">'[9]QRE Charts'!$D$279:$Q$279</definedName>
    <definedName name="_26__123Graph_XCHART_2" hidden="1">[10]Norm!$A$7:$A$16</definedName>
    <definedName name="_27__123Graph_DCHART_1" hidden="1">[10]Norm!$F$7:$F$16</definedName>
    <definedName name="_27__123Graph_EQRE_S_BY_CO." hidden="1">'[9]QRE Charts'!$D$305:$R$305</definedName>
    <definedName name="_28__123Graph_BCHART_2" hidden="1">'[10]Peak Day Ref'!#REF!</definedName>
    <definedName name="_28__123Graph_ESUPPLIES_BY_B_U" hidden="1">'[9]QRE Charts'!$D$253:$Q$253</definedName>
    <definedName name="_29__123Graph_EWAGES_BY_B_U" hidden="1">'[9]QRE Charts'!$D$227:$R$227</definedName>
    <definedName name="_2P1">#REF!</definedName>
    <definedName name="_2P2">#REF!</definedName>
    <definedName name="_3">#REF!</definedName>
    <definedName name="_3__123Graph_ACHART_1" hidden="1">[10]Norm!$B$7:$B$16</definedName>
    <definedName name="_3__123Graph_ACHART_17" hidden="1">'[8]10'!#REF!</definedName>
    <definedName name="_3__123Graph_AQRE_S_BY_CO." hidden="1">'[9]QRE Charts'!$D$301:$R$301</definedName>
    <definedName name="_3__123Graph_BCHART_1" hidden="1">[10]Norm!$C$7:$C$16</definedName>
    <definedName name="_3__123Graph_XCHART_1" hidden="1">[7]B!$A$6:$A$8</definedName>
    <definedName name="_30__123Graph_FCONTRACT_BY_B_U" hidden="1">'[9]QRE Charts'!$D$280:$Q$280</definedName>
    <definedName name="_31__123Graph_CCHART_1" hidden="1">[10]Norm!$D$7:$D$16</definedName>
    <definedName name="_31__123Graph_FQRE_S_BY_CO." hidden="1">'[9]QRE Charts'!$D$306:$R$306</definedName>
    <definedName name="_32__123Graph_FSUPPLIES_BY_B_U" hidden="1">'[9]QRE Charts'!$D$254:$Q$254</definedName>
    <definedName name="_33__123Graph_DCHART_2" hidden="1">'[10]Peak Day Ref'!#REF!</definedName>
    <definedName name="_33__123Graph_FWAGES_BY_B_U" hidden="1">'[9]QRE Charts'!$D$228:$R$228</definedName>
    <definedName name="_34__123Graph_CCHART_2" hidden="1">'[10]Peak Day Ref'!$C$9:$G$9</definedName>
    <definedName name="_34__123Graph_XCONTRACT_BY_B_U" hidden="1">'[9]QRE Charts'!$D$222:$R$222</definedName>
    <definedName name="_35__123Graph_XQRE_S_BY_CO." hidden="1">'[9]QRE Charts'!$D$222:$R$222</definedName>
    <definedName name="_36__123Graph_ECHART_1" hidden="1">[10]Norm!$G$7:$G$16</definedName>
    <definedName name="_36__123Graph_XQRE_S_BY_TYPE" hidden="1">'[9]QRE Charts'!$D$222:$R$222</definedName>
    <definedName name="_37__123Graph_DCHART_1" hidden="1">[10]Norm!$F$7:$F$16</definedName>
    <definedName name="_37__123Graph_XSUPPLIES_BY_B_U" hidden="1">'[9]QRE Charts'!$D$222:$R$222</definedName>
    <definedName name="_38__123Graph_XTAX_CREDIT" hidden="1">'[9]QRE Charts'!$C$332:$C$342</definedName>
    <definedName name="_39__123Graph_ECHART_2" hidden="1">'[10]Peak Day Ref'!$C$11:$G$11</definedName>
    <definedName name="_4">#REF!</definedName>
    <definedName name="_4__123Graph_ACHART_2" hidden="1">'[10]Peak Day Ref'!#REF!</definedName>
    <definedName name="_4__123Graph_AQRE_S_BY_TYPE" hidden="1">'[9]QRE''s'!$D$99:$R$99</definedName>
    <definedName name="_4__123Graph_BCHART_2" hidden="1">'[10]Peak Day Ref'!#REF!</definedName>
    <definedName name="_45__123Graph_FCHART_2" hidden="1">'[10]Peak Day Ref'!#REF!</definedName>
    <definedName name="_48__123Graph_DCHART_2" hidden="1">'[10]Peak Day Ref'!#REF!</definedName>
    <definedName name="_48__123Graph_XCHART_1" hidden="1">[10]Norm!$A$7:$A$16</definedName>
    <definedName name="_5">#REF!</definedName>
    <definedName name="_5__123Graph_ACHART_1" hidden="1">'[3]Rent Roll'!#REF!</definedName>
    <definedName name="_5__123Graph_ACHART_17" hidden="1">'[8]10'!#REF!</definedName>
    <definedName name="_5__123Graph_ASENS_COMPARISON" hidden="1">'[9]QRE Charts'!$E$365:$O$365</definedName>
    <definedName name="_5__123Graph_BCHART_1" hidden="1">[10]Norm!$C$7:$C$16</definedName>
    <definedName name="_5__123Graph_CCHART_1" hidden="1">[10]Norm!$D$7:$D$16</definedName>
    <definedName name="_51__123Graph_ECHART_1" hidden="1">[10]Norm!$G$7:$G$16</definedName>
    <definedName name="_51__123Graph_XCHART_2" hidden="1">[10]Norm!$A$7:$A$16</definedName>
    <definedName name="_54__123Graph_ECHART_2" hidden="1">'[10]Peak Day Ref'!$C$11:$G$11</definedName>
    <definedName name="_6">#REF!</definedName>
    <definedName name="_6__123Graph_ASUPPLIES_BY_B_U" hidden="1">'[9]QRE Charts'!$D$249:$Q$249</definedName>
    <definedName name="_6__123Graph_BCHART_1" hidden="1">[10]Norm!$C$7:$C$16</definedName>
    <definedName name="_6__123Graph_CCHART_2" hidden="1">'[10]Peak Day Ref'!$C$9:$G$9</definedName>
    <definedName name="_65__123Graph_FCHART_2" hidden="1">'[10]Peak Day Ref'!#REF!</definedName>
    <definedName name="_68__123Graph_XCHART_1" hidden="1">[10]Norm!$A$7:$A$16</definedName>
    <definedName name="_7">#REF!</definedName>
    <definedName name="_7__123Graph_ATAX_CREDIT" hidden="1">'[9]QRE Charts'!$D$332:$D$342</definedName>
    <definedName name="_7__123Graph_DCHART_1" hidden="1">[10]Norm!$F$7:$F$16</definedName>
    <definedName name="_71__123Graph_XCHART_2" hidden="1">[10]Norm!$A$7:$A$16</definedName>
    <definedName name="_8">#REF!</definedName>
    <definedName name="_8__123Graph_AWAGES_BY_B_U" hidden="1">'[9]QRE Charts'!$D$223:$R$223</definedName>
    <definedName name="_8__123Graph_BCHART_2" hidden="1">'[10]Peak Day Ref'!#REF!</definedName>
    <definedName name="_8__123Graph_DCHART_2" hidden="1">'[10]Peak Day Ref'!#REF!</definedName>
    <definedName name="_9__123Graph_ACHART_2" hidden="1">'[10]Peak Day Ref'!#REF!</definedName>
    <definedName name="_9__123Graph_BCONTRACT_BY_B_U" hidden="1">'[9]QRE Charts'!$D$276:$Q$276</definedName>
    <definedName name="_9__123Graph_CCHART_1" hidden="1">[10]Norm!$D$7:$D$16</definedName>
    <definedName name="_9__123Graph_ECHART_1" hidden="1">[10]Norm!$G$7:$G$16</definedName>
    <definedName name="_9P1">#REF!</definedName>
    <definedName name="_9P2">#REF!</definedName>
    <definedName name="_9P3">#REF!</definedName>
    <definedName name="_9P4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ACKLOG" hidden="1">"1, 1, 1, False, 2, True, False, , 0, False, False, 1, 1"</definedName>
    <definedName name="_bdm.2207F620CE6D42929582D025DD809506.edm" hidden="1">[11]Gas_Revenue!$A:$IV</definedName>
    <definedName name="_bdm.A5C39B558B834CE19308F585C997BC09.edm" hidden="1">[11]CommonEquity!$A:$IV</definedName>
    <definedName name="_bdm.ACDBA611A3254BECAA049668AB21DC2F.edm" hidden="1">[11]Gas_Cost!$A:$IV</definedName>
    <definedName name="_bdm.C57F38AD0D474BB0900D57CB3B252F95.edm" hidden="1">[11]IncomeStmt!$A:$IV</definedName>
    <definedName name="_bs1" hidden="1">{#N/A,#N/A,FALSE,"BS Compare"}</definedName>
    <definedName name="_DAT1">'[12]WP-H-14-682010_Lobby'!$A$3:$A$31</definedName>
    <definedName name="_DAT10">'[12]WP-H-14-682010_LobbyA'!$J$2:$J$586</definedName>
    <definedName name="_DAT2">'[12]WP-H-14-682010_Lobby'!$B$3:$B$31</definedName>
    <definedName name="_DAT3">'[12]WP-H-14-682010_Lobby'!$C$3:$C$31</definedName>
    <definedName name="_DAT4">'[12]WP-H-14-682010_Lobby'!$E$3:$E$31</definedName>
    <definedName name="_DAT5">'[12]WP-H-14-682010_Lobby'!$F$3:$F$31</definedName>
    <definedName name="_DAT6">'[12]WP-H-14-682010_Lobby'!$G$3:$G$31</definedName>
    <definedName name="_DAT7">'[12]WP-H-14-682010_LobbyA'!$G$2:$G$586</definedName>
    <definedName name="_DAT8">'[12]WP-H-14-682010_LobbyA'!$H$2:$H$586</definedName>
    <definedName name="_DAT9">'[12]WP-H-14-682010_LobbyA'!$I$2:$I$586</definedName>
    <definedName name="_Dist_Values" hidden="1">#REF!</definedName>
    <definedName name="_DL15" hidden="1">{"Christian",#N/A,FALSE,"K1 TAX";"evan",#N/A,FALSE,"K1 TAX";"Gail",#N/A,FALSE,"K1 TAX";"Gretchen",#N/A,FALSE,"K1 TAX";"Gun",#N/A,FALSE,"K1 TAX";"master k1",#N/A,FALSE,"K1 TAX";"Michael",#N/A,FALSE,"K1 TAX";"philip",#N/A,FALSE,"K1 TAX";"steve",#N/A,FALSE,"K1 TAX";"Thomas",#N/A,FALSE,"K1 TAX"}</definedName>
    <definedName name="_DL152" hidden="1">{"Christian",#N/A,FALSE,"K1 TAX";"evan",#N/A,FALSE,"K1 TAX";"Gail",#N/A,FALSE,"K1 TAX";"Gretchen",#N/A,FALSE,"K1 TAX";"Gun",#N/A,FALSE,"K1 TAX";"master k1",#N/A,FALSE,"K1 TAX";"Michael",#N/A,FALSE,"K1 TAX";"philip",#N/A,FALSE,"K1 TAX";"steve",#N/A,FALSE,"K1 TAX";"Thomas",#N/A,FALSE,"K1 TAX"}</definedName>
    <definedName name="_E75" hidden="1">{"Christian",#N/A,FALSE,"K1 TAX";"evan",#N/A,FALSE,"K1 TAX";"Gail",#N/A,FALSE,"K1 TAX";"Gretchen",#N/A,FALSE,"K1 TAX";"Gun",#N/A,FALSE,"K1 TAX";"master k1",#N/A,FALSE,"K1 TAX";"Michael",#N/A,FALSE,"K1 TAX";"philip",#N/A,FALSE,"K1 TAX";"steve",#N/A,FALSE,"K1 TAX";"Thomas",#N/A,FALSE,"K1 TAX"}</definedName>
    <definedName name="_F75" hidden="1">{"WagesSum",#N/A,FALSE,"State";"MemberComp",#N/A,FALSE,"MemberComp";"Def&amp;SSSHcomp",#N/A,FALSE,"DefComp";"Apportion (state)",#N/A,FALSE,"State"}</definedName>
    <definedName name="_Fill" localSheetId="0" hidden="1">'[13]COST OF SERVICE'!#REF!</definedName>
    <definedName name="_Fill" localSheetId="1" hidden="1">'[13]COST OF SERVICE'!#REF!</definedName>
    <definedName name="_Fill" localSheetId="4" hidden="1">'[13]COST OF SERVICE'!#REF!</definedName>
    <definedName name="_Fill" hidden="1">'[13]COST OF SERVICE'!#REF!</definedName>
    <definedName name="_Fill_D" hidden="1">#REF!</definedName>
    <definedName name="_xlnm._FilterDatabase" localSheetId="1" hidden="1">'Ex SWC-3'!$A$7:$AA$91</definedName>
    <definedName name="_xlnm._FilterDatabase" hidden="1">#REF!</definedName>
    <definedName name="_G75" hidden="1">{"Christian",#N/A,FALSE,"K1 TAX";"evan",#N/A,FALSE,"K1 TAX";"Gail",#N/A,FALSE,"K1 TAX";"Gretchen",#N/A,FALSE,"K1 TAX";"Gun",#N/A,FALSE,"K1 TAX";"master k1",#N/A,FALSE,"K1 TAX";"Michael",#N/A,FALSE,"K1 TAX";"philip",#N/A,FALSE,"K1 TAX";"steve",#N/A,FALSE,"K1 TAX";"Thomas",#N/A,FALSE,"K1 TAX"}</definedName>
    <definedName name="_Jan09" hidden="1">{"YTD-Total",#N/A,FALSE,"Provision"}</definedName>
    <definedName name="_Key1" localSheetId="0" hidden="1">#REF!</definedName>
    <definedName name="_Key1" localSheetId="1" hidden="1">#REF!</definedName>
    <definedName name="_Key1" localSheetId="4" hidden="1">#REF!</definedName>
    <definedName name="_Key1" hidden="1">#REF!</definedName>
    <definedName name="_Key1a" hidden="1">#REF!</definedName>
    <definedName name="_Key2" hidden="1">#REF!</definedName>
    <definedName name="_Key2a" hidden="1">#REF!</definedName>
    <definedName name="_old2" hidden="1">{#N/A,#N/A,FALSE,"Summary";#N/A,#N/A,FALSE,"Buckets";#N/A,#N/A,FALSE,"Northstar";#N/A,#N/A,FALSE,"Comp"}</definedName>
    <definedName name="_old3" hidden="1">{#N/A,#N/A,FALSE,"Emmes Services";#N/A,#N/A,FALSE,"Emmes Capital";#N/A,#N/A,FALSE,"Emmes &amp; Co"}</definedName>
    <definedName name="_old4" hidden="1">{#N/A,#N/A,FALSE,"Summary";#N/A,#N/A,FALSE,"Buckets";#N/A,#N/A,FALSE,"Northstar";#N/A,#N/A,FALSE,"Comp"}</definedName>
    <definedName name="_old5" hidden="1">{#N/A,#N/A,FALSE,"Emmes Services";#N/A,#N/A,FALSE,"Emmes Capital";#N/A,#N/A,FALSE,"Emmes &amp; Co"}</definedName>
    <definedName name="_old6" hidden="1">{#N/A,#N/A,FALSE,"Summary";#N/A,#N/A,FALSE,"Buckets";#N/A,#N/A,FALSE,"Northstar";#N/A,#N/A,FALSE,"Comp"}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pr1103" hidden="1">{"page1",#N/A,FALSE,"The Sheet!!";"page2",#N/A,FALSE,"The Sheet!!"}</definedName>
    <definedName name="_pub2" hidden="1">"L10003649.xls"</definedName>
    <definedName name="_q3" hidden="1">'[14]1601 Detail information'!$H$97:$H$129</definedName>
    <definedName name="_Regression_Int" hidden="1">1</definedName>
    <definedName name="_Sort" localSheetId="0" hidden="1">#REF!</definedName>
    <definedName name="_Sort" localSheetId="1" hidden="1">#REF!</definedName>
    <definedName name="_Sort" localSheetId="4" hidden="1">#REF!</definedName>
    <definedName name="_Sort" hidden="1">#REF!</definedName>
    <definedName name="_Sort2" hidden="1">#REF!</definedName>
    <definedName name="_T62" hidden="1">{"BookMem",#N/A,FALSE,"BookMemEquity";"TaxMem",#N/A,FALSE,"TaxMemEquity";"EqCalcs",#N/A,FALSE,"EQcalcs";"Distrib",#N/A,FALSE,"Distributions"}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zz1" hidden="1">'[3]Rent Roll'!#REF!</definedName>
    <definedName name="aa" hidden="1">{#N/A,#N/A,FALSE,"Input";#N/A,#N/A,FALSE,"LastYearInput";#N/A,#N/A,FALSE,"NextYearData";#N/A,#N/A,FALSE,"NPPC";#N/A,#N/A,FALSE,"ReconPC";#N/A,#N/A,FALSE,"PSCAmort";#N/A,#N/A,FALSE,"FASBGL";#N/A,#N/A,FALSE,"FAS132";#N/A,#N/A,FALSE,"AML";#N/A,#N/A,FALSE,"FAS35"}</definedName>
    <definedName name="aa.2" hidden="1">{#N/A,#N/A,FALSE,"Cashflow Analysis";#N/A,#N/A,FALSE,"Sensitivity Analysis";#N/A,#N/A,FALSE,"PV";#N/A,#N/A,FALSE,"Pro Forma"}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NeedRiskToolbar" hidden="1">"Yes"</definedName>
    <definedName name="ABS" hidden="1">#REF!</definedName>
    <definedName name="Access_Button" hidden="1">"Loan_Front_End_Input_List"</definedName>
    <definedName name="Access_Button1" hidden="1">"Headcount_Workbook_Schedules_List"</definedName>
    <definedName name="AccessDatabase" hidden="1">"P:\HR\SharonPlummer\Headcount Workbook.mdb"</definedName>
    <definedName name="ad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adfa" hidden="1">{"cap_structure",#N/A,FALSE,"Graph-Mkt Cap";"price",#N/A,FALSE,"Graph-Price";"ebit",#N/A,FALSE,"Graph-EBITDA";"ebitda",#N/A,FALSE,"Graph-EBITDA"}</definedName>
    <definedName name="adfadf" hidden="1">#REF!</definedName>
    <definedName name="ADFWAE" hidden="1">{"summary1",#N/A,TRUE,"Comps";"summary2",#N/A,TRUE,"Comps";"summary3",#N/A,TRUE,"Comps"}</definedName>
    <definedName name="adgad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ds" hidden="1">{"inputs raw data",#N/A,TRUE,"INPUT"}</definedName>
    <definedName name="ADSFA" hidden="1">{"inputs raw data",#N/A,TRUE,"INPUT"}</definedName>
    <definedName name="AEWEW" hidden="1">{"inputs raw data",#N/A,TRUE,"INPUT"}</definedName>
    <definedName name="Airport">'[15]Customer Bill Details (External'!$O$157</definedName>
    <definedName name="ALT_TRANS_INV">#REF!</definedName>
    <definedName name="AMOUNTS">#REF!</definedName>
    <definedName name="anscount" hidden="1">1</definedName>
    <definedName name="APRCURMOUNBILL">#REF!</definedName>
    <definedName name="APRELPCREDITS">#REF!</definedName>
    <definedName name="APRELPRECOV">#REF!</definedName>
    <definedName name="arew" hidden="1">{"cap_structure",#N/A,FALSE,"Graph-Mkt Cap";"price",#N/A,FALSE,"Graph-Price";"ebit",#N/A,FALSE,"Graph-EBITDA";"ebitda",#N/A,FALSE,"Graph-EBITDA"}</definedName>
    <definedName name="arg" hidden="1">{"inputs raw data",#N/A,TRUE,"INPUT"}</definedName>
    <definedName name="as" hidden="1">{"FCB_ALL",#N/A,FALSE,"FCB"}</definedName>
    <definedName name="AS2DocOpenMode" hidden="1">"AS2DocumentEdit"</definedName>
    <definedName name="AS2StaticLS" hidden="1">#REF!</definedName>
    <definedName name="AS2TickmarkLS" hidden="1">#REF!</definedName>
    <definedName name="asdf" hidden="1">{#N/A,#N/A,FALSE,"CAPREIT"}</definedName>
    <definedName name="asdfasdfasdfa" localSheetId="4" hidden="1">binary</definedName>
    <definedName name="asdfasdfasdfa" hidden="1">binary</definedName>
    <definedName name="asdfasfsa" localSheetId="4" hidden="1">binary</definedName>
    <definedName name="asdfasfsa" hidden="1">binary</definedName>
    <definedName name="asdfsd" localSheetId="4" hidden="1">binary</definedName>
    <definedName name="asdfsd" hidden="1">binary</definedName>
    <definedName name="asfsaf" localSheetId="4" hidden="1">binary</definedName>
    <definedName name="asfsaf" hidden="1">binary</definedName>
    <definedName name="ASS" hidden="1">#REF!</definedName>
    <definedName name="ATOKA">[16]Atoka!$A$1:$K$33</definedName>
    <definedName name="Attach3" hidden="1">{"Grant",#N/A,FALSE,"Grant";"GP Developer",#N/A,FALSE,"GP &amp; Dev Loans";"Operating Analysis",#N/A,FALSE,"Operations";"Tax Credit",#N/A,FALSE,"Tax Credits";"Tax Credit Analysis",#N/A,FALSE,"TC Analysis"}</definedName>
    <definedName name="AUGCURMOUNBILL">#REF!</definedName>
    <definedName name="AUGELPCREDITS">#REF!</definedName>
    <definedName name="AUGELPRECOV">#REF!</definedName>
    <definedName name="B52.1" hidden="1">{"BookMem",#N/A,FALSE,"BookMemEquity";"TaxMem",#N/A,FALSE,"TaxMemEquity";"EqCalcs",#N/A,FALSE,"EQcalcs";"Distrib",#N/A,FALSE,"Distributions"}</definedName>
    <definedName name="BACKLOG" hidden="1">"1, 1, 1, False, 2, True, False, , 0, False, False, 1, 1"</definedName>
    <definedName name="BACKLOG0" hidden="1">"1, 1, 1, False, 2, True, False, , 0, False, False, 1, 1"</definedName>
    <definedName name="bbbbbb" hidden="1">{#N/A,#N/A,FALSE,"Services Summary";#N/A,#N/A,FALSE,"Emmes Summary";#N/A,#N/A,FALSE,"Northstar"}</definedName>
    <definedName name="BGYRBAL">#REF!</definedName>
    <definedName name="BLPH1" hidden="1">[17]Datos_Bloomberg!#REF!</definedName>
    <definedName name="BLPH10" hidden="1">[17]Datos_Bloomberg!#REF!</definedName>
    <definedName name="BLPH11" hidden="1">[17]Datos_Bloomberg!#REF!</definedName>
    <definedName name="BLPH12" hidden="1">[17]Datos_Bloomberg!#REF!</definedName>
    <definedName name="BLPH13" hidden="1">[17]Datos_Bloomberg!#REF!</definedName>
    <definedName name="BLPH2" hidden="1">[17]Datos_Bloomberg!#REF!</definedName>
    <definedName name="BLPH3" hidden="1">[17]Datos_Bloomberg!#REF!</definedName>
    <definedName name="BLPH5" hidden="1">[17]Datos_Bloomberg!#REF!</definedName>
    <definedName name="BLPH6" hidden="1">[17]Datos_Bloomberg!#REF!</definedName>
    <definedName name="BLPH7" hidden="1">[17]Datos_Bloomberg!#REF!</definedName>
    <definedName name="BLPH8" hidden="1">[17]Datos_Bloomberg!#REF!</definedName>
    <definedName name="BLPH9" hidden="1">[17]Datos_Bloomberg!#REF!</definedName>
    <definedName name="bn" hidden="1">'[18]Gross Receipts'!$B$49</definedName>
    <definedName name="BookIncome" hidden="1">#REF!</definedName>
    <definedName name="bs" hidden="1">{#N/A,#N/A,FALSE,"BS Compare"}</definedName>
    <definedName name="BudgetSumm" hidden="1">{#N/A,#N/A,FALSE,"Cashflow Analysis";#N/A,#N/A,FALSE,"Sensitivity Analysis";#N/A,#N/A,FALSE,"PV";#N/A,#N/A,FALSE,"Pro Forma"}</definedName>
    <definedName name="BudgetSumm.2" hidden="1">{#N/A,#N/A,FALSE,"Cashflow Analysis";#N/A,#N/A,FALSE,"Sensitivity Analysis";#N/A,#N/A,FALSE,"PV";#N/A,#N/A,FALSE,"Pro Forma"}</definedName>
    <definedName name="Calculation_of_Ok_Juris_Cost_of_Fuel" localSheetId="0">#REF!</definedName>
    <definedName name="Calculation_of_Ok_Juris_Cost_of_Fuel" localSheetId="1">#REF!</definedName>
    <definedName name="Calculation_of_Ok_Juris_Cost_of_Fuel" localSheetId="4">#REF!</definedName>
    <definedName name="Calculation_of_Ok_Juris_Cost_of_Fuel">#REF!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bChart1413667_opts" hidden="1">"1, 9, 1, False, 2, False, False, , 0, False, False, 1, 1"</definedName>
    <definedName name="cb_Chart_1_opts" hidden="1">"1, 1, 1, False, 2, False, False, , 0, False, False, 1, 1"</definedName>
    <definedName name="cb_Chart_10_opts" hidden="1">"1, 8, 1, False, 2, False, False, , 0, False, False, 1, 1"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5, 1, False, 2, False, False, , 0, False, False, 1, 2"</definedName>
    <definedName name="cb_Chart_12_opts" hidden="1">"1, 5, 1, False, 2, True, False, , 0, True, False, 1, 2"</definedName>
    <definedName name="cb_Chart_13_opts" hidden="1">"1, 5, 1, False, 2, True, False, , 0, True, False, 1, 2"</definedName>
    <definedName name="cb_Chart_14_opts" hidden="1">"2, 2, 2, True, 2, False, False, , 0, False, True, 1,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"2, 1, 2, True, 2, False, False, , 0, False, True, 1, 2"</definedName>
    <definedName name="cb_Chart_1670_opts" hidden="1">"1, 5, 1, False, 2, True, False, , 0, False, False, 2, 1"</definedName>
    <definedName name="cb_Chart_17_opts" hidden="1">"1, 9, 1, False, 2, False, False, , 0, False, False, 1, 1"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2_opts" hidden="1">"2, 1, 3, True, 2, False, True, , 1, False, False, 1, 1"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_opts" hidden="1">"1, 9, 1, False, 2, False, False, , 0, False, False, 1, 1"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"2, 1, 2, True, 2, False, False, , 0, False, True, 1, 1"</definedName>
    <definedName name="cb_Chart_26_opts" hidden="1">"1, 2, 1, False, 2, False, False, , 0, False, False, 2, 1"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" hidden="1">[19]Stacked_Column_w_labels!$B$5:$E$12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3, 1, False, 2, False, False, , 0, False, True, 2, 1"</definedName>
    <definedName name="cb_Chart_30" hidden="1">[19]Stacked_Column_w_labels!$B$5:$E$12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10, 1, False, 2, True, False, , 0, False, False, 2, 2"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1, 1, False, 2, False, False, , 0, False, False, 2, 1"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10, 1, False, 2, True, False, , 0, False, False, 2, 1"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5_opts" hidden="1">"1, 10, 1, False, 2, False, False, , 0, False, False, 1, 1"</definedName>
    <definedName name="cb_Chart_52582_opts" hidden="1">"1, 1, 1, False, 2, False, False, , 0, False, False, 1, 2"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3, 1, False, 2, False, False, , 0, False, True, 2, 2"</definedName>
    <definedName name="cb_Chart_5449_opts" hidden="1">"1, 1, 1, False, 2, False, False, , 0, False, False, 1, 1"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_opts" hidden="1">"1, 1, 1, False, 2, False,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_opts" hidden="1">"1, 10, 1, False, 2, False, False, , 0, False, False, 3, 1"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"1, 10, 1, False, 2, True, False, , 0, False, False, 3,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1, 1, False, 2, True,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2, 1, False, 2, False, False, , 0, False, False, 2, 1"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2, 1, False, 2, False, False, , 0, False, False, 2, 1"</definedName>
    <definedName name="cb_sChart_36498_opts" hidden="1">"1, 3, 1, False, 2, False, False, , 0, False, False, 1, 2"</definedName>
    <definedName name="cb_sChart_37450_opts" hidden="1">"1, 1, 1, False, 2, True, False, , 0, False, False, 1, 2"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1, 1, False, 2, True, False, , 0, False, False, 1, 2"</definedName>
    <definedName name="cb_sChart_5449_opts" hidden="1">"1, 3, 1, False, 2, False, False, , 0, False, True, 2, 2"</definedName>
    <definedName name="cb_sChart_5723_opts" hidden="1">"1, 1, 1, False, 2, True, False, , 0, False, False, 2, 1"</definedName>
    <definedName name="cb_sChart_58046_opts" hidden="1">"1, 1, 1, False, 2, True, False, , 0, False, False, 1,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1, 1, False, 2, False, False, , 0, False, False, 1, 1"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2, 1, False, 2, False, False, , 0, False, False, 2, 1"</definedName>
    <definedName name="cb_sChart_79140_opts" hidden="1">"1, 1, 1, False, 2, True, False, , 0, False, False, 1, 2"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1, 1, False, 2, True, False, , 0, False, False, 1, 2"</definedName>
    <definedName name="cb_sChart_87236_opts" hidden="1">"1, 2, 1, False, 2, False, False, , 0, False, False, 2, 1"</definedName>
    <definedName name="cb_sChart_95047_opts" hidden="1">"1, 3, 1, False, 2, False, False, , 0, False, False, 1, 2"</definedName>
    <definedName name="cb_sChart_96286_opts" hidden="1">"1, 2, 1, False, 2, False, False, , 0, False, False, 2, 1"</definedName>
    <definedName name="cb_sChart13E63D6_opts" hidden="1">"1, 9, 1, False, 2, False, False, , 0, False, True, 1, 1"</definedName>
    <definedName name="cb_sChart13E695B_opts" hidden="1">"1, 9, 1, False, 2, False, False, , 0, False, True, 1, 1"</definedName>
    <definedName name="cb_sChart13EFE5F_opts" hidden="1">"1, 9, 1, False, 2, False, False, , 0, False, True, 1, 1"</definedName>
    <definedName name="cb_sChart13F3564_opts" hidden="1">"1, 9, 1, False, 2, False, False, , 0, False, True, 1, 1"</definedName>
    <definedName name="cb_sChart13F8015_opts" hidden="1">"1, 9, 1, False, 2, False, False, , 0, False, True, 1, 1"</definedName>
    <definedName name="cb_sChart140C6EA_opts" hidden="1">"1, 8, 1, False, 2, False, False, , 0, False, False, 1, 1"</definedName>
    <definedName name="cb_sChart140F3B8_opts" hidden="1">"1, 9, 1, False, 2, False, False, , 0, False, False, 1, 1"</definedName>
    <definedName name="cb_sChart1411056_opts" hidden="1">"1, 1, 1, False, 2, False, False, , 0, False, False, 1, 1"</definedName>
    <definedName name="cb_sChart1414A6F_opts" hidden="1">"1, 1, 1, False, 2, False, False, , 0, False, False, 1, 1"</definedName>
    <definedName name="cb_sChart1414F00_opts" hidden="1">"1, 1, 1, False, 2, False, False, , 0, False, False, 1, 1"</definedName>
    <definedName name="cb_sChart1416B2A_opts" hidden="1">"1, 1, 1, False, 2, False, False, , 0, False, False, 1, 1"</definedName>
    <definedName name="cb_sChart14223CF_opts" hidden="1">"1, 9, 1, False, 2, False, False, , 0, False, False, 1, 1"</definedName>
    <definedName name="cb_sChart149F47F_opts" hidden="1">"1, 9, 1, False, 2, False, False, , 0, False, False, 1, 1"</definedName>
    <definedName name="cb_sChart14A2C1B_opts" hidden="1">"1, 1, 1, False, 2, False, False, , 0, False, False, 1, 1"</definedName>
    <definedName name="cb_sChart14A42F0_opts" hidden="1">"1, 1, 1, False, 2, False, False, , 0, False, False, 1, 1"</definedName>
    <definedName name="cb_sChart14B58E5_opts" hidden="1">"1, 1, 1, False, 2, False, False, , 0, False, False, 1, 1"</definedName>
    <definedName name="cb_sChart14B76F6_opts" hidden="1">"1, 9, 1, False, 2, False, False, , 0, False, False, 1, 1"</definedName>
    <definedName name="cb_sChart14BFE75_opts" hidden="1">"1, 1, 1, False, 2, False, False, , 0, False, False, 1, 1"</definedName>
    <definedName name="cb_sChart14C49D3_opts" hidden="1">"1, 9, 1, False, 2, False, False, , 0, False, False, 1, 1"</definedName>
    <definedName name="cb_sChart165A81A_opts" hidden="1">"1, 10, 1, False, 2, True, False, , 0, False, True, 1, 1"</definedName>
    <definedName name="cb_sChart19C792B_opts" hidden="1">"1, 3, 1, False, 2, True, False, , 0, False, True, 2, 2"</definedName>
    <definedName name="cb_sChart19C7B9C_opts" hidden="1">"1, 3, 1, False, 2, True, False, , 0, False, True, 2, 2"</definedName>
    <definedName name="cb_sChart19C98AE_opts" hidden="1">"1, 10, 1, False, 2, True, False, , 0, False, False, 2, 1"</definedName>
    <definedName name="cb_sChart19CCEE4_opts" hidden="1">"1, 4, 1, False, 2, True, False, , 0, False, False, 2, 1"</definedName>
    <definedName name="cb_sChart19CEAB2_opts" hidden="1">"1, 2, 1, False, 2, False, False, , 0, False, False, 2, 1"</definedName>
    <definedName name="cb_sChart19D0170_opts" hidden="1">"1, 2, 1, False, 2, False, False, , 0, False, False, 2, 1"</definedName>
    <definedName name="cb_sChart19D07DB_opts" hidden="1">"1, 2, 1, False, 2, False, False, , 0, False, False, 2, 1"</definedName>
    <definedName name="cb_sChart19D26B1_opts" hidden="1">"1, 2, 1, False, 2, False, False, , 0, False, False, 2, 2"</definedName>
    <definedName name="cb_sChart19D3562_opts" hidden="1">"1, 2, 1, False, 2, False, False, , 0, False, False, 2, 2"</definedName>
    <definedName name="cb_sChart19DE90E_opts" hidden="1">"1, 3, 1, False, 2, True, False, , 0, False, True, 2, 2"</definedName>
    <definedName name="cb_sChart19F3671_opts" hidden="1">"1, 8, 1, False, 2, False, False, , 0, False, False, 1, 1"</definedName>
    <definedName name="cb_sChart1A18C50_opts" hidden="1">"1, 2, 1, False, 2, True, False, , 0, False, False, 2, 2"</definedName>
    <definedName name="cb_sChart1A18D66_opts" hidden="1">"1, 2, 1, False, 2, True, False, , 0, False, False, 2, 2"</definedName>
    <definedName name="cb_sChart1A18F07_opts" hidden="1">"1, 2, 1, False, 2, True, False, , 0, False, False, 2, 2"</definedName>
    <definedName name="cb_sChart1A5A8EC_opts" hidden="1">"1, 2, 1, False, 2, False, False, , 0, False, False, 2, 2"</definedName>
    <definedName name="cb_sChart1AC042A_opts" hidden="1">"1, 2, 1, False, 2, True, False, , 0, False, False, 2, 2"</definedName>
    <definedName name="cb_sChart1AC064A_opts" hidden="1">"1, 2, 1, False, 2, True, False, , 0, False, False, 2, 2"</definedName>
    <definedName name="cb_sChart1AC0FF7_opts" hidden="1">"1, 2, 1, False, 2, True, False, , 0, False, False, 2, 2"</definedName>
    <definedName name="cb_sChart1AC18EB_opts" hidden="1">"1, 2, 1, False, 2, True, False, , 0, False, False, 2, 2"</definedName>
    <definedName name="cb_sChart1AC22BA_opts" hidden="1">"1, 2, 1, False, 2, True, False, , 0, False, False, 2, 2"</definedName>
    <definedName name="cb_sChart1AC6600_opts" hidden="1">"1, 2, 1, False, 2, False, False, , 0, False, False, 2, 2"</definedName>
    <definedName name="cb_sChart1AC7142_opts" hidden="1">"1, 2, 1, False, 2, False, False, , 0, False, False, 2, 2"</definedName>
    <definedName name="cb_sChart1AC81DA_opts" hidden="1">"1, 2, 1, False, 2, False, False, , 0, False, False, 2, 2"</definedName>
    <definedName name="cb_sChart1AC900C_opts" hidden="1">"1, 2, 1, False, 2, False, False, , 0, False, False, 2, 2"</definedName>
    <definedName name="cb_sChart1AC9562_opts" hidden="1">"1, 2, 1, False, 2, False, False, , 0, False, False, 2, 2"</definedName>
    <definedName name="cb_sChart1ACAEE2_opts" hidden="1">"1, 2, 1, False, 2, False, False, , 0, False, False, 2, 2"</definedName>
    <definedName name="cb_sChart1B47EAA_opts" hidden="1">"1, 1, 1, False, 2, False, False, , 0, False, False, 1, 1"</definedName>
    <definedName name="cb_sChart1B4920F_opts" hidden="1">"1, 1, 1, False, 2, False, False, , 0, False, False, 3, 1"</definedName>
    <definedName name="cb_sChart1B493DE_opts" hidden="1">"1, 1, 1, False, 2, False, False, , 0, False, False, 1, 2"</definedName>
    <definedName name="cb_sChart1B4955C_opts" hidden="1">"1, 1, 1, False, 2, True, False, , 0, False, False, 1, 2"</definedName>
    <definedName name="cb_sChart1B497CD_opts" hidden="1">"1, 1, 1, False, 2, True, False, , 0, False, False, 1, 2"</definedName>
    <definedName name="cb_sChart1C5631E_opts" hidden="1">"1, 1, 1, False, 2, True, False, , 0, False, False, 1, 2"</definedName>
    <definedName name="cb_sChart1D14B5A_opts" hidden="1">"2, 1, 1, False, 2, False, False, , 0, False, True, 2, 1"</definedName>
    <definedName name="cb_sChart1D14D4B_opts" hidden="1">"1, 9, 1, False, 2, False, False, , 0, False, True, 2, 1"</definedName>
    <definedName name="cb_sChart1D167F8_opts" hidden="1">"1, 9, 1, False, 2, False, False, , 0, False, True, 2, 1"</definedName>
    <definedName name="cb_sChart37E9C5C_opts" hidden="1">"1, 8, 1, False, 2, False, False, , 0, False, False, 1, 1"</definedName>
    <definedName name="cb_sChart37EA302_opts" hidden="1">"1, 8, 1, False, 2, False, False, , 0, False, False, 1, 1"</definedName>
    <definedName name="cb_sChart41E9A35_opts" hidden="1">"1, 9, 1, False, 2, False, False, , 0, False, True, 1, 1"</definedName>
    <definedName name="cb_sChart7B4662_opts" hidden="1">"1, 1, 1, False, 2, True, False, , 0, False, False, 1, 1"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WorkbookPriority" hidden="1">-941019081</definedName>
    <definedName name="CCCALC">#REF!</definedName>
    <definedName name="Central_Maine_Power_Company">#REF!</definedName>
    <definedName name="CEP">#REF!</definedName>
    <definedName name="check2" hidden="1">{#N/A,#N/A,FALSE,"Cashflow Analysis";#N/A,#N/A,FALSE,"Sensitivity Analysis";#N/A,#N/A,FALSE,"PV";#N/A,#N/A,FALSE,"Pro Forma"}</definedName>
    <definedName name="CIQWBGuid" hidden="1">"9931764d-e136-4af2-9d39-8c06edba69dd"</definedName>
    <definedName name="combined1" hidden="1">{"YTD-Total",#N/A,TRUE,"Provision";"YTD-Utility",#N/A,TRUE,"Prov Utility";"YTD-NonUtility",#N/A,TRUE,"Prov NonUtility"}</definedName>
    <definedName name="Comparison_of_Fuel_Okla_Juris" localSheetId="0">#REF!</definedName>
    <definedName name="Comparison_of_Fuel_Okla_Juris" localSheetId="1">#REF!</definedName>
    <definedName name="Comparison_of_Fuel_Okla_Juris" localSheetId="4">#REF!</definedName>
    <definedName name="Comparison_of_Fuel_Okla_Juris">#REF!</definedName>
    <definedName name="CONOCO_FAC" localSheetId="0">#REF!</definedName>
    <definedName name="CONOCO_FAC" localSheetId="1">#REF!</definedName>
    <definedName name="CONOCO_FAC" localSheetId="4">#REF!</definedName>
    <definedName name="CONOCO_FAC">#REF!</definedName>
    <definedName name="correctsheet" hidden="1">{"Christian",#N/A,FALSE,"K1 TAX";"evan",#N/A,FALSE,"K1 TAX";"Gail",#N/A,FALSE,"K1 TAX";"Gretchen",#N/A,FALSE,"K1 TAX";"Gun",#N/A,FALSE,"K1 TAX";"master k1",#N/A,FALSE,"K1 TAX";"Michael",#N/A,FALSE,"K1 TAX";"philip",#N/A,FALSE,"K1 TAX";"steve",#N/A,FALSE,"K1 TAX";"Thomas",#N/A,FALSE,"K1 TAX"}</definedName>
    <definedName name="correctsheet1" hidden="1">{"Christian",#N/A,FALSE,"K1 TAX";"evan",#N/A,FALSE,"K1 TAX";"Gail",#N/A,FALSE,"K1 TAX";"Gretchen",#N/A,FALSE,"K1 TAX";"Gun",#N/A,FALSE,"K1 TAX";"master k1",#N/A,FALSE,"K1 TAX";"Michael",#N/A,FALSE,"K1 TAX";"philip",#N/A,FALSE,"K1 TAX";"steve",#N/A,FALSE,"K1 TAX";"Thomas",#N/A,FALSE,"K1 TAX"}</definedName>
    <definedName name="cp_by_group" localSheetId="0">#REF!</definedName>
    <definedName name="cp_by_group" localSheetId="1">#REF!</definedName>
    <definedName name="cp_by_group" localSheetId="4">#REF!</definedName>
    <definedName name="cp_by_group">#REF!</definedName>
    <definedName name="cp_by_serv_level" localSheetId="0">#REF!</definedName>
    <definedName name="cp_by_serv_level" localSheetId="1">#REF!</definedName>
    <definedName name="cp_by_serv_level" localSheetId="4">#REF!</definedName>
    <definedName name="cp_by_serv_level">#REF!</definedName>
    <definedName name="cp_input_area" localSheetId="0">#REF!</definedName>
    <definedName name="cp_input_area" localSheetId="1">#REF!</definedName>
    <definedName name="cp_input_area" localSheetId="4">#REF!</definedName>
    <definedName name="cp_input_area">#REF!</definedName>
    <definedName name="CSHWRKCP">#REF!</definedName>
    <definedName name="current" hidden="1">{#N/A,#N/A,TRUE,"PHONE"}</definedName>
    <definedName name="CUST_SRV_INF_WT">#REF!</definedName>
    <definedName name="Cwvu.GREY_ALL." hidden="1">#REF!</definedName>
    <definedName name="cxgxgfgfs" hidden="1">{#N/A,#N/A,FALSE,"Cashflow Analysis";#N/A,#N/A,FALSE,"Sensitivity Analysis";#N/A,#N/A,FALSE,"PV";#N/A,#N/A,FALSE,"Pro Forma"}</definedName>
    <definedName name="cxgxgfgfs.2" hidden="1">{#N/A,#N/A,FALSE,"Cashflow Analysis";#N/A,#N/A,FALSE,"Sensitivity Analysis";#N/A,#N/A,FALSE,"PV";#N/A,#N/A,FALSE,"Pro Forma"}</definedName>
    <definedName name="dad" hidden="1">{#N/A,#N/A,FALSE,"ForestPark"}</definedName>
    <definedName name="DAFAD" hidden="1">{"cap_structure",#N/A,FALSE,"Graph-Mkt Cap";"price",#N/A,FALSE,"Graph-Price";"ebit",#N/A,FALSE,"Graph-EBITDA";"ebitda",#N/A,FALSE,"Graph-EBITDA"}</definedName>
    <definedName name="Dashboard" hidden="1">{#N/A,#N/A,FALSE,"INCOME"}</definedName>
    <definedName name="DATA">'[1]OKLA DATA'!$A$1:$B$118</definedName>
    <definedName name="DATA_01" hidden="1">'[20]Bond Amortization'!#REF!</definedName>
    <definedName name="DATA_08" hidden="1">'[20]Bond Amortization'!#REF!</definedName>
    <definedName name="Data_for_Above_Calculations" localSheetId="0">#REF!</definedName>
    <definedName name="Data_for_Above_Calculations" localSheetId="1">#REF!</definedName>
    <definedName name="Data_for_Above_Calculations" localSheetId="4">#REF!</definedName>
    <definedName name="Data_for_Above_Calculations">#REF!</definedName>
    <definedName name="DATEHEADERS">#REF!</definedName>
    <definedName name="DD" hidden="1">{"Conol gross povision grouped",#N/A,FALSE,"Consol Gross";"Consol Gross Grouped",#N/A,FALSE,"Consol Gross"}</definedName>
    <definedName name="dddd" hidden="1">'[21]CAM 1999 EXPENSE POOL'!#REF!</definedName>
    <definedName name="dddddd" hidden="1">{#N/A,#N/A,FALSE,"CAPREIT"}</definedName>
    <definedName name="ddddddd" hidden="1">{#N/A,#N/A,FALSE,"CAPREIT"}</definedName>
    <definedName name="de" hidden="1">{#N/A,#N/A,FALSE,"SP2"}</definedName>
    <definedName name="DECCURMOUNBILL">#REF!</definedName>
    <definedName name="DECELPCREDITS">#REF!</definedName>
    <definedName name="DECELPRECOV">#REF!</definedName>
    <definedName name="DEF" hidden="1">#REF!</definedName>
    <definedName name="delete" hidden="1">{#N/A,#N/A,FALSE,"Introduction";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;#N/A,#N/A,FALSE,"NPPC";#N/A,#N/A,FALSE,"ReconPC";#N/A,#N/A,FALSE,"PSCAmort";#N/A,#N/A,FALSE,"FASBGL";#N/A,#N/A,FALSE,"FAS132";#N/A,#N/A,FALSE,"AML";#N/A,#N/A,FALSE,"FAS35";#N/A,#N/A,FALSE,"PI";#N/A,#N/A,FALSE,"DataRecon";#N/A,#N/A,FALSE,"GraphInput";#N/A,#N/A,FALSE,"Grph_Contrib";#N/A,#N/A,FALSE,"Grph_Fund";#N/A,#N/A,FALSE,"Grph_FAS87";#N/A,#N/A,FALSE,"Grph_FAS35";#N/A,#N/A,FALSE,"Grph_PI";#N/A,#N/A,FALSE,"Grph_Asset";#N/A,#N/A,FALSE,"Grph_Invest";#N/A,#N/A,FALSE,"ARPSOutput"}</definedName>
    <definedName name="delete.this.name" hidden="1">{#N/A,#N/A,FALSE,"Aging Summary";#N/A,#N/A,FALSE,"Ratio Analysis";#N/A,#N/A,FALSE,"Test 120 Day Accts";#N/A,#N/A,FALSE,"Tickmarks"}</definedName>
    <definedName name="Delete.this.name.2" hidden="1">{#N/A,#N/A,FALSE,"Input";#N/A,#N/A,FALSE,"1997";#N/A,#N/A,FALSE,"1996";#N/A,#N/A,FALSE,"1995";#N/A,#N/A,FALSE,"1994";#N/A,#N/A,FALSE,"1993";#N/A,#N/A,FALSE,"1993-1";#N/A,#N/A,FALSE,"1992";#N/A,#N/A,FALSE,"1991";#N/A,#N/A,FALSE,"1990";#N/A,#N/A,FALSE,"1989";#N/A,#N/A,FALSE,"1988"}</definedName>
    <definedName name="delete.tmp" hidden="1">{#N/A,#N/A,FALSE,"Introduction";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;#N/A,#N/A,FALSE,"NPPC";#N/A,#N/A,FALSE,"ReconPC";#N/A,#N/A,FALSE,"PSCAmort";#N/A,#N/A,FALSE,"FASBGL";#N/A,#N/A,FALSE,"FAS132";#N/A,#N/A,FALSE,"AML";#N/A,#N/A,FALSE,"FAS35";#N/A,#N/A,FALSE,"PI";#N/A,#N/A,FALSE,"DataRecon";#N/A,#N/A,FALSE,"GraphInput";#N/A,#N/A,FALSE,"Grph_Contrib";#N/A,#N/A,FALSE,"Grph_Fund";#N/A,#N/A,FALSE,"Grph_FAS87";#N/A,#N/A,FALSE,"Grph_FAS35";#N/A,#N/A,FALSE,"Grph_PI";#N/A,#N/A,FALSE,"Grph_Asset";#N/A,#N/A,FALSE,"Grph_Invest";#N/A,#N/A,FALSE,"ARPSOutput"}</definedName>
    <definedName name="delete5" hidden="1">'[3]Rent Roll'!#REF!</definedName>
    <definedName name="DELME" hidden="1">{#N/A,#N/A,FALSE,"A";#N/A,#N/A,FALSE,"C"}</definedName>
    <definedName name="DELME2" hidden="1">{#N/A,#N/A,FALSE,"Expense Detail";#N/A,#N/A,FALSE,"Worksheet";#N/A,#N/A,FALSE,"Audit";#N/A,#N/A,FALSE,"Exclusions";#N/A,#N/A,FALSE,"Variance";#N/A,#N/A,FALSE,"Average Occupancy";#N/A,#N/A,FALSE,"Maintenance &amp; Repairs Occ. Adj.";#N/A,#N/A,FALSE,"Cleaning Occupancy Adj.";#N/A,#N/A,FALSE,"Escalatable Expenses 95";#N/A,#N/A,FALSE,"Rec 95";#N/A,#N/A,FALSE,"Statements"}</definedName>
    <definedName name="DELME3" hidden="1">{#N/A,#N/A,FALSE,"Common Area Accrual";#N/A,#N/A,FALSE,"Unit One LaSalle";#N/A,#N/A,FALSE,"Unit One CW";#N/A,#N/A,FALSE,"Unit One LaSallle + C &amp; W";#N/A,#N/A,FALSE,"Consolidated Accrual"}</definedName>
    <definedName name="DELME4" hidden="1">{#N/A,#N/A,FALSE,"399 Park Var";#N/A,#N/A,FALSE,"PK NOTES"}</definedName>
    <definedName name="DELME5" hidden="1">{#N/A,#N/A,FALSE,"Expense Detail ";#N/A,#N/A,FALSE,"Worksheet";#N/A,#N/A,FALSE,"Audit";#N/A,#N/A,FALSE,"Exclusions";#N/A,#N/A,FALSE,"Variance";#N/A,#N/A,FALSE,"Reconciliation"}</definedName>
    <definedName name="DELME7" hidden="1">{#N/A,#N/A,FALSE,"399 ACC Budget";#N/A,#N/A,FALSE,"Variance";#N/A,#N/A,FALSE,"399 Park RPSF";#N/A,#N/A,FALSE,"399 Rent Detail";#N/A,#N/A,FALSE,"Common";#N/A,#N/A,FALSE,"RH";#N/A,#N/A,FALSE,"R&amp;H";#N/A,#N/A,FALSE,"399 Opex Detail";#N/A,#N/A,FALSE,"399 RE Tax Detail";#N/A,#N/A,FALSE,"399 Electric Inclusion";#N/A,#N/A,FALSE,"Subelect";#N/A,#N/A,FALSE,"Wtr";#N/A,#N/A,FALSE,"OTHVAC"}</definedName>
    <definedName name="delmes" hidden="1">{#N/A,#N/A,FALSE,"Expense Detail ";#N/A,#N/A,FALSE,"Worksheet";#N/A,#N/A,FALSE,"Audit";#N/A,#N/A,FALSE,"Exclusions";#N/A,#N/A,FALSE,"Variance";#N/A,#N/A,FALSE,"Reconciliation"}</definedName>
    <definedName name="DELOSS">#REF!</definedName>
    <definedName name="DEMDLOSS">#REF!</definedName>
    <definedName name="DEMDLOSS_Q1">#REF!</definedName>
    <definedName name="DEMDLOSS_Q2">#REF!</definedName>
    <definedName name="DEMDLOSS_Q3">#REF!</definedName>
    <definedName name="DEMDLOSS_Q4">#REF!</definedName>
    <definedName name="DFAC_INV_RES">#REF!</definedName>
    <definedName name="DFAC_INV_RES_SRC">#REF!</definedName>
    <definedName name="dfas" hidden="1">{"Assumptions",#N/A,FALSE,"Assumptions";"Sum",#N/A,FALSE,"Summary";"Notes",#N/A,FALSE,"Notes";"Inputs",#N/A,FALSE,"Inputs";"Other Inputs",#N/A,FALSE,"Inputs";"RD",#N/A,FALSE,"RD";"Revenue Detail",#N/A,FALSE,"Revenue";"Expense Detail",#N/A,FALSE,"Expense";"Tax Detail",#N/A,FALSE,"Tax";"FinSt",#N/A,FALSE,"Financials"}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fgd" hidden="1">{#N/A,#N/A,FALSE,"Cashflow Analysis";#N/A,#N/A,FALSE,"Sensitivity Analysis";#N/A,#N/A,FALSE,"PV";#N/A,#N/A,FALSE,"Pro Forma"}</definedName>
    <definedName name="dfsdfsdfsdf" localSheetId="0" hidden="1">'[13]COST OF SERVICE'!#REF!</definedName>
    <definedName name="dfsdfsdfsdf" localSheetId="4" hidden="1">'[13]COST OF SERVICE'!#REF!</definedName>
    <definedName name="dfsdfsdfsdf" hidden="1">'[13]COST OF SERVICE'!#REF!</definedName>
    <definedName name="DHG" hidden="1">{"cap_structure",#N/A,FALSE,"Graph-Mkt Cap";"price",#N/A,FALSE,"Graph-Price";"ebit",#N/A,FALSE,"Graph-EBITDA";"ebitda",#N/A,FALSE,"Graph-EBITDA"}</definedName>
    <definedName name="dis" hidden="1">{#N/A,#N/A,FALSE,"Cashflow Analysis";#N/A,#N/A,FALSE,"Sensitivity Analysis";#N/A,#N/A,FALSE,"PV";#N/A,#N/A,FALSE,"Pro Forma"}</definedName>
    <definedName name="dis.2" hidden="1">{#N/A,#N/A,FALSE,"Cashflow Analysis";#N/A,#N/A,FALSE,"Sensitivity Analysis";#N/A,#N/A,FALSE,"PV";#N/A,#N/A,FALSE,"Pro Forma"}</definedName>
    <definedName name="ds" hidden="1">{#N/A,#N/A,FALSE,"CAPREIT"}</definedName>
    <definedName name="dsfd" hidden="1">{#N/A,#N/A,FALSE,"Summary EPS";#N/A,#N/A,FALSE,"1st Qtr Electric";#N/A,#N/A,FALSE,"1st Qtr Australia";#N/A,#N/A,FALSE,"1st Qtr Telecom";#N/A,#N/A,FALSE,"1st QTR Other"}</definedName>
    <definedName name="dupesheet">#REF!</definedName>
    <definedName name="ECC">#REF!</definedName>
    <definedName name="ECCINFLATION">#REF!</definedName>
    <definedName name="ee" hidden="1">{#N/A,#N/A,TRUE,"Title Page";#N/A,#N/A,TRUE,"Executive Summary";#N/A,#N/A,TRUE,"Cash Flow";#N/A,#N/A,TRUE,"Exp Detail";#N/A,#N/A,TRUE,"Pricing Matrix";#N/A,#N/A,TRUE,"Value Matrix";#N/A,#N/A,TRUE,"Assumptions";#N/A,#N/A,TRUE,"Vacant Space";#N/A,#N/A,TRUE,"2nd Generation";#N/A,#N/A,TRUE,"Existing vs Mkt";#N/A,#N/A,TRUE,"Expiration Schedule";#N/A,#N/A,TRUE,"Expiration Graph ";#N/A,#N/A,TRUE,"Residual - Marketing";#N/A,#N/A,TRUE,"Vacancy Detail"}</definedName>
    <definedName name="eee" hidden="1">{#N/A,#N/A,FALSE,"Broker Sheet";#N/A,#N/A,FALSE,"Exec.Summary";#N/A,#N/A,FALSE,"Argus Cash Flow";#N/A,#N/A,FALSE,"SPF";#N/A,#N/A,FALSE,"RentRoll"}</definedName>
    <definedName name="eeerre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eEmerge" hidden="1">{#N/A,#N/A,FALSE,"Summary";#N/A,#N/A,FALSE,"Buckets";#N/A,#N/A,FALSE,"Northstar";#N/A,#N/A,FALSE,"Comp"}</definedName>
    <definedName name="efff" hidden="1">{"cashcons",#N/A,FALSE,"CASHCONS";"cash7000",#N/A,FALSE,"CASH7000";"cash9000",#N/A,FALSE,"CASH9000";"assu7000",#N/A,FALSE,"ASSU7000";"assu9000",#N/A,FALSE,"ASSU9000";"rentroll",#N/A,FALSE,"RENTROLL";"expr7000",#N/A,FALSE,"EXPR7000";"expr9000",#N/A,FALSE,"EXPR9000"}</definedName>
    <definedName name="EGEXMPCA.XLS" localSheetId="0">[22]Input_Data!#REF!</definedName>
    <definedName name="EGEXMPCA.XLS" localSheetId="4">[22]Input_Data!#REF!</definedName>
    <definedName name="EGEXMPCA.XLS">[22]Input_Data!#REF!</definedName>
    <definedName name="eight" hidden="1">[23]states!$A$65,[23]states!$AG$34</definedName>
    <definedName name="ELOSS">#REF!</definedName>
    <definedName name="Emily" hidden="1">{#N/A,#N/A,FALSE,"Consltd-For contngcy";"PaymentView",#N/A,FALSE,"Consltd-For contngcy"}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TRY">#REF!</definedName>
    <definedName name="EPMWorkbookOptions_1" hidden="1">"SAEAAB|LCAAAAAAABADsvQdgHEmWJSYvbcp7f0r1StfgdKEIgGATJNiQQBDswYjN5pLsHWlHIymrKoHKZVZlXWYWQMztnbz33nvvvffee||997o7nU4n99//P1xmZAFs9s5K2smeIYCqyB8/fnwfPyIe/x7vFmV6mddNUS0/|2h3vPNRmi|n1axYXnz20bo939799KPf4|g3Th5/t6rfTqrq7Zerlpo2Kb23bB69a4rPPpq37erR3btXV1fjq3v"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"jqr64u7ezs3v39/7i|evpPF9k28WyabPlNP/IvjW7|a2PqNc0ffwqP6/zZv7l8stVvjw6z8omf3w3/JDbnZR5Vj/N2uzL5evsMjctux9zWzOWl3XV5tM2n5nW/S/C9lez9C6IYRsqNY7|nwAAAP//Sn4wTEgBAAA="</definedName>
    <definedName name="EPMWorkbookOptions_3" hidden="1">"Nny1sOEQv9xHsVUOzZ2h3zaw7fgciJ4/MrT38jSgc6X8cgPT+G+F3DvnBUEe9HWJo6NmPzKyRU6SuwyYUo3xGYh6GK6ujCcINwBHby8irdvLOXxXsLVE2HlvMOVKeYpG03y5MmHzbHFaz9fKCOUBREV2Mqqy1VFps3JQK8KwBG1HQ3OS52jSQ4sRKVcRYsGojBQgIlt9H6bnHcWfhWeFV8W+/sCQy2K9DAAg2RtSOGH4wUAY4vHs/SCaI+Xx"</definedName>
    <definedName name="EPMWorkbookOptions_4" hidden="1">"zjTm99QmdKijHPr44Z6ny9F/uuVLMmnyUgbED0QZZkCCWcOCLGtClaSUACYcfU4V9jWS/7Pr6S1R57v/0PcAYMlm7vy2xySy7XkYg+Faj3+sXhpJe6jLetyh3E4CC7wudmT1x6fTt1Qql1mWPT99i8lL3x3EYKTygj5I7yYtmonCKxkQP5CO2I87kNspZi1e5zVV+HQtq1QZUKtVz69lpeTVMo9hMEq7zR4f9zC9KBBVVOQMiAeE3QLp8bEv"</definedName>
    <definedName name="EPMWorkbookOptions_5" hidden="1">"ZRdPGi3uRG6nuHf7uiBf8/Mqm7zivmV4tE2VpCEZF1UhtRUtCktf7icFy+3ksCR2eIkQ7uqff+H8+0QuJy+RfSCDYcsAANpxD9jLU9E05SmjEqIiyGpG5ZhKiUntR9eTUOrFSuyh3E4bJHmniFdsgJXkNUAXYXjHth2OeaBekEkn1fuBSCCaqKX2G3Q0kBTvAqKBtLqPcQdyO81OVXRhoBK8wjXf+arJa3k+kCRMyZ84SG3ehlhIQobCQ9Fp"</definedName>
    <definedName name="EPMWorkbookOptions_6" hidden="1">"pra/hVgMtFbcWdxOJde7vWu+tdSSV8I3BI9+kAiYcqElprZ6nSDSl2O/A7soETaLkVCM6LKe3p9XnYiSRDC5nY7XE3ltoIraFbtePXldb0dxuyX7oWdbsr8SCngTLcTRUWcQA6M7cWItfEzTPxg+2smpaIqRPZNNeYnM3fm94KArJ8wRxBujsqnBV7STPB52ZXdnWElYOi7GnXR4Iii/nnhPjevajxAbcDRHPYRfDhZC41+/HMx6Z2YbvwH+"</definedName>
    <definedName name="EPMWorkbookOptions_7" hidden="1">"o9DRbjsAAA=="</definedName>
    <definedName name="er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ere" hidden="1">{#N/A,#N/A,FALSE,"CAPREIT"}</definedName>
    <definedName name="eree" hidden="1">{"cashcons",#N/A,FALSE,"CASHCONS";"cash7000",#N/A,FALSE,"CASH7000";"cash9000",#N/A,FALSE,"CASH9000";"assu7000",#N/A,FALSE,"ASSU7000";"assu9000",#N/A,FALSE,"ASSU9000";"rentroll",#N/A,FALSE,"RENTROLL";"expr7000",#N/A,FALSE,"EXPR7000";"expr9000",#N/A,FALSE,"EXPR9000"}</definedName>
    <definedName name="errere" hidden="1">{#N/A,#N/A,FALSE,"Broker Sheet";#N/A,#N/A,FALSE,"Exec.Summary";#N/A,#N/A,FALSE,"Argus Cash Flow";#N/A,#N/A,FALSE,"SPF";#N/A,#N/A,FALSE,"RentRoll"}</definedName>
    <definedName name="errr" hidden="1">{"cashcons",#N/A,FALSE,"CASHCONS";"cash7000",#N/A,FALSE,"CASH7000";"cash9000",#N/A,FALSE,"CASH9000";"assu7000",#N/A,FALSE,"ASSU7000";"assu9000",#N/A,FALSE,"ASSU9000";"rentroll",#N/A,FALSE,"RENTROLL";"expr7000",#N/A,FALSE,"EXPR7000";"expr9000",#N/A,FALSE,"EXPR9000"}</definedName>
    <definedName name="ev.Calculation" hidden="1">-4105</definedName>
    <definedName name="ev.Initialized" hidden="1">FALSE</definedName>
    <definedName name="EV__EVCOM_OPTIONS__" hidden="1">8</definedName>
    <definedName name="EV__EXPOPTIONS__" hidden="1">0</definedName>
    <definedName name="EV__LASTREFTIME__" hidden="1">42537.6621180556</definedName>
    <definedName name="EV__MAXEXPCOLS__" hidden="1">100</definedName>
    <definedName name="EV__MAXEXPROWS__" hidden="1">1000</definedName>
    <definedName name="EV__MEMORYCVW__" hidden="1">0</definedName>
    <definedName name="EV__USERCHANGEOPTIONS__" hidden="1">1</definedName>
    <definedName name="EV__WBEVMODE__" hidden="1">1</definedName>
    <definedName name="EV__WBREFOPTIONS__" hidden="1">134217728</definedName>
    <definedName name="EV__WBVERSION__" hidden="1">0</definedName>
    <definedName name="EV_LASTREFTIME_2" hidden="1">40324.6713773148</definedName>
    <definedName name="ExpDurant">'[15]Customer Bill Details (External'!$O$113</definedName>
    <definedName name="ExpGlenpool">'[15]Customer Bill Details (External'!$O$41</definedName>
    <definedName name="FAC_CALC" localSheetId="0">#REF!</definedName>
    <definedName name="FAC_CALC" localSheetId="1">#REF!</definedName>
    <definedName name="FAC_CALC" localSheetId="4">#REF!</definedName>
    <definedName name="FAC_CALC">#REF!</definedName>
    <definedName name="fadsf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FCTCcalcN">"optbox_FCcalcN"</definedName>
    <definedName name="FCTCcalcY">"optbox_FccalcY"</definedName>
    <definedName name="fdfdfd" hidden="1">{#N/A,#N/A,FALSE,"CAPREIT"}</definedName>
    <definedName name="fdfdfdf" hidden="1">{#N/A,#N/A,FALSE,"CAPREIT"}</definedName>
    <definedName name="fdgad" hidden="1">{"inputs raw data",#N/A,TRUE,"INPUT"}</definedName>
    <definedName name="FEBCURMOUNBILL">#REF!</definedName>
    <definedName name="FEBELPCREDITS">#REF!</definedName>
    <definedName name="FEBELPRECOV">#REF!</definedName>
    <definedName name="FF" hidden="1">{#N/A,#N/A,FALSE,"ForestPark"}</definedName>
    <definedName name="FFF" hidden="1">{#N/A,#N/A,FALSE,"SP2"}</definedName>
    <definedName name="ffffff" hidden="1">{#N/A,#N/A,FALSE,"Cashflow Analysis";#N/A,#N/A,FALSE,"Sensitivity Analysis";#N/A,#N/A,FALSE,"PV";#N/A,#N/A,FALSE,"Pro Forma"}</definedName>
    <definedName name="ffffff.2" hidden="1">{#N/A,#N/A,FALSE,"Cashflow Analysis";#N/A,#N/A,FALSE,"Sensitivity Analysis";#N/A,#N/A,FALSE,"PV";#N/A,#N/A,FALSE,"Pro Forma"}</definedName>
    <definedName name="fgf" hidden="1">{#N/A,#N/A,FALSE,"Aging Summary";#N/A,#N/A,FALSE,"Ratio Analysis";#N/A,#N/A,FALSE,"Test 120 Day Accts";#N/A,#N/A,FALSE,"Tickmarks"}</definedName>
    <definedName name="fh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fhj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five" hidden="1">[23]states!$A$85,[23]states!$G$32</definedName>
    <definedName name="fm" hidden="1">{"summary1",#N/A,TRUE,"Comps";"summary2",#N/A,TRUE,"Comps";"summary3",#N/A,TRUE,"Comps"}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recastPeriod" hidden="1">[24]Reference!$C$26:$F$40</definedName>
    <definedName name="ForgivenKWH">'[25]Accounts T&amp;D As Filed'!$R$2:$R$5256</definedName>
    <definedName name="four" hidden="1">[23]states!$A$83,[23]states!$AG$25,[23]states!$B$80</definedName>
    <definedName name="FUEL_EXCLUSION_SECTION" localSheetId="0">#REF!</definedName>
    <definedName name="FUEL_EXCLUSION_SECTION" localSheetId="1">#REF!</definedName>
    <definedName name="FUEL_EXCLUSION_SECTION" localSheetId="4">#REF!</definedName>
    <definedName name="FUEL_EXCLUSION_SECTION">#REF!</definedName>
    <definedName name="Fuel_Pro_Forma_Adj" localSheetId="0">#REF!</definedName>
    <definedName name="Fuel_Pro_Forma_Adj" localSheetId="1">#REF!</definedName>
    <definedName name="Fuel_Pro_Forma_Adj" localSheetId="4">#REF!</definedName>
    <definedName name="Fuel_Pro_Forma_Adj">#REF!</definedName>
    <definedName name="FUELGEN">#REF!</definedName>
    <definedName name="FUELSTOCK">#REF!</definedName>
    <definedName name="GASCOST" localSheetId="0">#REF!</definedName>
    <definedName name="GASCOST" localSheetId="1">#REF!</definedName>
    <definedName name="GASCOST" localSheetId="4">#REF!</definedName>
    <definedName name="GASCOST">#REF!</definedName>
    <definedName name="gegeg" hidden="1">{#N/A,#N/A,FALSE,"Cashflow Analysis";#N/A,#N/A,FALSE,"Sensitivity Analysis";#N/A,#N/A,FALSE,"PV";#N/A,#N/A,FALSE,"Pro Forma"}</definedName>
    <definedName name="gegeg.2" hidden="1">{#N/A,#N/A,FALSE,"Cashflow Analysis";#N/A,#N/A,FALSE,"Sensitivity Analysis";#N/A,#N/A,FALSE,"PV";#N/A,#N/A,FALSE,"Pro Forma"}</definedName>
    <definedName name="GeogiaPac">'[15]Customer Bill Details (External'!$O$319</definedName>
    <definedName name="gfhs" hidden="1">{"summary1",#N/A,TRUE,"Comps";"summary2",#N/A,TRUE,"Comps";"summary3",#N/A,TRUE,"Comps"}</definedName>
    <definedName name="gg" hidden="1">{#N/A,#N/A,FALSE,"Cashflow Analysis";#N/A,#N/A,FALSE,"Sensitivity Analysis";#N/A,#N/A,FALSE,"PV";#N/A,#N/A,FALSE,"Pro Forma"}</definedName>
    <definedName name="gg.2" hidden="1">{#N/A,#N/A,FALSE,"Cashflow Analysis";#N/A,#N/A,FALSE,"Sensitivity Analysis";#N/A,#N/A,FALSE,"PV";#N/A,#N/A,FALSE,"Pro Forma"}</definedName>
    <definedName name="ghfgh" localSheetId="0">#REF!</definedName>
    <definedName name="ghfgh" localSheetId="1">#REF!</definedName>
    <definedName name="ghfgh" localSheetId="4">#REF!</definedName>
    <definedName name="ghfgh">#REF!</definedName>
    <definedName name="GKUY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GOD" hidden="1">{#N/A,#N/A,TRUE,"Facility-Input";#N/A,#N/A,TRUE,"Graphs";#N/A,#N/A,TRUE,"TOTAL"}</definedName>
    <definedName name="golly" hidden="1">{#N/A,#N/A,TRUE,"Facility-Input";#N/A,#N/A,TRUE,"Graphs";#N/A,#N/A,TRUE,"TOTAL"}</definedName>
    <definedName name="GOODBYE" hidden="1">{#N/A,#N/A,TRUE,"Facility-Input";#N/A,#N/A,TRUE,"Graphs";#N/A,#N/A,TRUE,"TOTAL"}</definedName>
    <definedName name="gygu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h" hidden="1">{"Assumptions",#N/A,FALSE,"Assumptions";"Sum",#N/A,FALSE,"Summary";"Notes",#N/A,FALSE,"Notes";"Inputs",#N/A,FALSE,"Inputs";"Other Inputs",#N/A,FALSE,"Inputs";"RD",#N/A,FALSE,"RD";"Revenue Detail",#N/A,FALSE,"Revenue";"Expense Detail",#N/A,FALSE,"Expense";"Tax Detail",#N/A,FALSE,"Tax";"FinSt",#N/A,FALSE,"Financials"}</definedName>
    <definedName name="H_Control" hidden="1">{"'I1'!$B$2:$N$14"}</definedName>
    <definedName name="HD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header">#REF!</definedName>
    <definedName name="hello" hidden="1">{#N/A,#N/A,TRUE,"Facility-Input";#N/A,#N/A,TRUE,"Graphs";#N/A,#N/A,TRUE,"TOTAL"}</definedName>
    <definedName name="HertzData">'[15]Customer Bill Details (External'!$O$280</definedName>
    <definedName name="HertzRes">'[15]Customer Bill Details (External'!$O$239</definedName>
    <definedName name="hjf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g" hidden="1">{#N/A,#N/A,FALSE,"Services Summary";#N/A,#N/A,FALSE,"Emmes Summary";#N/A,#N/A,FALSE,"Northstar"}</definedName>
    <definedName name="hope" hidden="1">{#N/A,#N/A,FALSE,"LP Exp";#N/A,#N/A,FALSE,"Salary";#N/A,#N/A,FALSE,"Admin Exp";#N/A,#N/A,FALSE,"QTS Bud";#N/A,#N/A,FALSE,"Marketing"}</definedName>
    <definedName name="Img_ML_3c7g1a7g" hidden="1">"IMG_3"</definedName>
    <definedName name="Img_ML_7g5e5e2b" hidden="1">"IMG_3"</definedName>
    <definedName name="Img_ML_8h7g4d4d" hidden="1">"IMG_3"</definedName>
    <definedName name="Img_Production_Breakdown" hidden="1">"IMG_3"</definedName>
    <definedName name="IndexGraph" hidden="1">[6]FLASH!#REF!</definedName>
    <definedName name="Indexx" hidden="1">{"YTD-Total",#N/A,TRUE,"Provision";"YTD-Utility",#N/A,TRUE,"Prov Utility";"YTD-NonUtility",#N/A,TRUE,"Prov NonUtility"}</definedName>
    <definedName name="INPUT">#REF!</definedName>
    <definedName name="IntroPrintArea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ENCY" hidden="1">"c8960"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ATERAL_TYPE" hidden="1">"c8954"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P" hidden="1">"c8880"</definedName>
    <definedName name="IQ_EPS_AP_ABS" hidden="1">"c8899"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REUT" hidden="1">"c5497"</definedName>
    <definedName name="IQ_EPS_EST_CIQ" hidden="1">"c4994"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PRIMARY" hidden="1">"c2232"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" hidden="1">"c1635"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CIQ" hidden="1">"c12022"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40891.8641319444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"c10073"</definedName>
    <definedName name="IQ_OG_DAILY_PRDUCTION_GROWTH_GAS_EQUIVALENT" hidden="1">"c10076"</definedName>
    <definedName name="IQ_OG_DAILY_PRDUCTION_GROWTH_NGL" hidden="1">"c10074"</definedName>
    <definedName name="IQ_OG_DAILY_PRDUCTION_GROWTH_OIL" hidden="1">"c10072"</definedName>
    <definedName name="IQ_OG_DAILY_PRDUCTION_GROWTH_OIL_EQUIVALENT" hidden="1">"c10075"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"c10067"</definedName>
    <definedName name="IQ_OG_PRDUCTION_GROWTH_GAS_EQUIVALENT" hidden="1">"c10070"</definedName>
    <definedName name="IQ_OG_PRDUCTION_GROWTH_NGL" hidden="1">"c10068"</definedName>
    <definedName name="IQ_OG_PRDUCTION_GROWTH_OIL" hidden="1">"c10066"</definedName>
    <definedName name="IQ_OG_PRDUCTION_GROWTH_OIL_EQUIVALENT" hidden="1">"c10069"</definedName>
    <definedName name="IQ_OG_PRDUCTION_GROWTH_TOAL" hidden="1">"c10071"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"c10027"</definedName>
    <definedName name="IQ_PHARMBIO_NUMBER_PROD__CLINICAL_DEV" hidden="1">"c10022"</definedName>
    <definedName name="IQ_PHARMBIO_NUMBER_PROD__LAUNCHED_DURING_PERIOD" hidden="1">"c10028"</definedName>
    <definedName name="IQ_PHARMBIO_NUMBER_PROD__PHASE_I" hidden="1">"c10023"</definedName>
    <definedName name="IQ_PHARMBIO_NUMBER_PROD__PHASE_II" hidden="1">"c10024"</definedName>
    <definedName name="IQ_PHARMBIO_NUMBER_PROD__PHASE_III" hidden="1">"c10025"</definedName>
    <definedName name="IQ_PHARMBIO_NUMBER_PROD__PRE_CLINICAL_TRIALS" hidden="1">"c10021"</definedName>
    <definedName name="IQ_PHARMBIO_NUMBER_PROD__PRE_REGISTRATION" hidden="1">"c10026"</definedName>
    <definedName name="IQ_PHARMBIO_NUMBER_PROD__RESEARCH_DEV" hidden="1">"c10020"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39850.4334606481</definedName>
    <definedName name="IQ_RISK_ADJ_BANK_ASSETS" hidden="1">"c2670"</definedName>
    <definedName name="IQ_RISK_WEIGHTED_ASSETS_FDIC" hidden="1">"c6370"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ERVICE_FEE" hidden="1">"c8951"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RUCT_FIN_CLASS" hidden="1">"c8950"</definedName>
    <definedName name="IQ_STRUCT_FIN_SERIES" hidden="1">"c8956"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ITEM_CIQID" hidden="1">"c8949"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"iQShowQuarterlyAnnual"</definedName>
    <definedName name="IsColHidden" hidden="1">FALSE</definedName>
    <definedName name="IsLTMColHidden" hidden="1">FALSE</definedName>
    <definedName name="j" hidden="1">{"Assumptions",#N/A,FALSE,"Assumptions";"Sum",#N/A,FALSE,"Summary";"Notes",#N/A,FALSE,"Notes";"Inputs",#N/A,FALSE,"Inputs";"Other Inputs",#N/A,FALSE,"Inputs";"RD",#N/A,FALSE,"RD";"Revenue Detail",#N/A,FALSE,"Revenue";"Expense Detail",#N/A,FALSE,"Expense";"Tax Detail",#N/A,FALSE,"Tax";"FinSt",#N/A,FALSE,"Financials"}</definedName>
    <definedName name="JANCURMOUNBILL">#REF!</definedName>
    <definedName name="JANELPCREDITS">#REF!</definedName>
    <definedName name="JANELPRECOV">#REF!</definedName>
    <definedName name="jb" hidden="1">{"summary1",#N/A,TRUE,"Comps";"summary2",#N/A,TRUE,"Comps";"summary3",#N/A,TRUE,"Comps"}</definedName>
    <definedName name="JBL" localSheetId="0">#REF!</definedName>
    <definedName name="JBL" localSheetId="1">#REF!</definedName>
    <definedName name="JBL" localSheetId="4">#REF!</definedName>
    <definedName name="JBL">#REF!</definedName>
    <definedName name="JE">#REF!</definedName>
    <definedName name="JESUS" hidden="1">{#N/A,#N/A,TRUE,"Facility-Input";#N/A,#N/A,TRUE,"Graphs";#N/A,#N/A,TRUE,"TOTAL"}</definedName>
    <definedName name="jj" hidden="1">#REF!</definedName>
    <definedName name="jk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JOURENTRY">#REF!</definedName>
    <definedName name="JULCURMOUNBILL">#REF!</definedName>
    <definedName name="JULELPCREDITS">#REF!</definedName>
    <definedName name="JULELPRECOV">#REF!</definedName>
    <definedName name="JUNCURMOUNBILL">#REF!</definedName>
    <definedName name="JUNELPCREDITS">#REF!</definedName>
    <definedName name="JUNELPRECOV">#REF!</definedName>
    <definedName name="Juris_Weather_Adj_Data" localSheetId="0">#REF!</definedName>
    <definedName name="Juris_Weather_Adj_Data" localSheetId="1">#REF!</definedName>
    <definedName name="Juris_Weather_Adj_Data" localSheetId="4">#REF!</definedName>
    <definedName name="Juris_Weather_Adj_Data">#REF!</definedName>
    <definedName name="KGKHJ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kjj" localSheetId="4" hidden="1">binary</definedName>
    <definedName name="kjj" hidden="1">binary</definedName>
    <definedName name="kopi" hidden="1">'[26]BKR01 bridge'!#REF!</definedName>
    <definedName name="kurt" hidden="1">{#N/A,#N/A,FALSE,"SPCondo"}</definedName>
    <definedName name="kyd.ChngCell.01." hidden="1">#REF!</definedName>
    <definedName name="kyd.CounterLimitCell.01." hidden="1">"x"</definedName>
    <definedName name="kyd.Dim.01." hidden="1">"tm1serv:company"</definedName>
    <definedName name="kyd.ElementList.01." hidden="1">#REF!</definedName>
    <definedName name="kyd.ElementType.01." hidden="1">1</definedName>
    <definedName name="kyd.ItemType.01." hidden="1">2</definedName>
    <definedName name="kyd.MacroAtEnd." hidden="1">""</definedName>
    <definedName name="kyd.MacroEachCycle." hidden="1">""</definedName>
    <definedName name="kyd.MacroEndOfEachCycle." hidden="1">""</definedName>
    <definedName name="kyd.NumLevels.01." hidden="1">999</definedName>
    <definedName name="kyd.PanicStop." hidden="1">FALSE</definedName>
    <definedName name="kyd.ParentName.01." hidden="1">""</definedName>
    <definedName name="kyd.PreScreenData." hidden="1">FALSE</definedName>
    <definedName name="kyd.PrintParent.01." hidden="1">TRUE</definedName>
    <definedName name="kyd.PrintStdWhen." hidden="1">1</definedName>
    <definedName name="kyd.SaveAsFile." hidden="1">FALSE</definedName>
    <definedName name="kyd.SelectString.01." hidden="1">"*"</definedName>
    <definedName name="kyd.StdSortHide." hidden="1">FALSE</definedName>
    <definedName name="LessThan30">'[25]LT 30 day'!$AC$2:$AC$5256</definedName>
    <definedName name="ListOffset" hidden="1">1</definedName>
    <definedName name="lk" hidden="1">{#N/A,#N/A,FALSE,"CAPREIT"}</definedName>
    <definedName name="ll" hidden="1">{#N/A,#N/A,TRUE,"XL Cash Flow";#N/A,#N/A,TRUE,"Prop Valuation";#N/A,#N/A,TRUE,"Equity";#N/A,#N/A,TRUE,"Modeling assumptions";#N/A,#N/A,TRUE,"NER Model";#N/A,#N/A,TRUE,"Lease Exp";#N/A,#N/A,TRUE,"Inc &amp; Exp";#N/A,#N/A,TRUE,"Formatted - roll";#N/A,#N/A,TRUE,"Debt Model";#N/A,#N/A,TRUE,"Debt-Moody";#N/A,#N/A,TRUE,"Debt"}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LHRAT">#REF!</definedName>
    <definedName name="M" hidden="1">"4FI2VQOPA6I2KN827ZBHJ1484"</definedName>
    <definedName name="MacSteel">'[15]Customer Bill Details (External'!$O$77</definedName>
    <definedName name="manmall" hidden="1">{#N/A,#N/A,FALSE,"Aging Summary";#N/A,#N/A,FALSE,"Ratio Analysis";#N/A,#N/A,FALSE,"Test 120 Day Accts";#N/A,#N/A,FALSE,"Tickmarks"}</definedName>
    <definedName name="MARCURMOUNBILL">#REF!</definedName>
    <definedName name="MARELPCREDITS">#REF!</definedName>
    <definedName name="MARELPRECOV">#REF!</definedName>
    <definedName name="Master" hidden="1">{#N/A,#N/A,FALSE,"Actual";#N/A,#N/A,FALSE,"Normalized";#N/A,#N/A,FALSE,"Electric Actual";#N/A,#N/A,FALSE,"Electric Normalized"}</definedName>
    <definedName name="matrix" hidden="1">{#N/A,#N/A,FALSE,"1Summary";#N/A,#N/A,FALSE,"2Assumptions";#N/A,#N/A,FALSE,"3Cash Flow";#N/A,#N/A,FALSE,"4Return of Investment Chart";#N/A,#N/A,FALSE,"5Year 1 Reconciliation";#N/A,#N/A,FALSE,"6Residual";#N/A,#N/A,FALSE,"7Pricing Matrix";#N/A,#N/A,FALSE,"8Vacancy Matrix";#N/A,#N/A,FALSE,"9Vacancy Chart";#N/A,#N/A,FALSE,"AExpiration Schedule";#N/A,#N/A,FALSE,"BExpiration Chart";#N/A,#N/A,FALSE,"CLease-up Schedule";#N/A,#N/A,FALSE,"DWeighted Average Calculation"}</definedName>
    <definedName name="MAYCURMOUNBILL">#REF!</definedName>
    <definedName name="MAYELPCREDITS">#REF!</definedName>
    <definedName name="MAYELPRECOV">#REF!</definedName>
    <definedName name="mb_inputLocation" hidden="1">[27]Inputs!#REF!</definedName>
    <definedName name="METERO_M">#REF!</definedName>
    <definedName name="METERWGT">#REF!</definedName>
    <definedName name="MEWarning" hidden="1">0</definedName>
    <definedName name="MGHM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mhj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mm" hidden="1">{#N/A,#N/A,FALSE,"1Summary";#N/A,#N/A,FALSE,"2Assumptions";#N/A,#N/A,FALSE,"3Cash Flow";#N/A,#N/A,FALSE,"4Return of Investment Chart";#N/A,#N/A,FALSE,"5Year 1 Reconciliation";#N/A,#N/A,FALSE,"6Residual";#N/A,#N/A,FALSE,"7Pricing Matrix";#N/A,#N/A,FALSE,"8Vacancy Matrix";#N/A,#N/A,FALSE,"9Vacancy Chart";#N/A,#N/A,FALSE,"AExpiration Schedule";#N/A,#N/A,FALSE,"BExpiration Chart";#N/A,#N/A,FALSE,"CLease-up Schedule";#N/A,#N/A,FALSE,"DWeighted Average Calculation"}</definedName>
    <definedName name="mn" hidden="1">{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}</definedName>
    <definedName name="MO">#REF!</definedName>
    <definedName name="MONTH">#REF!</definedName>
    <definedName name="movelines">"movelines"</definedName>
    <definedName name="n" hidden="1">{#N/A,#N/A,FALSE,"Introduction";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;#N/A,#N/A,FALSE,"NPPC";#N/A,#N/A,FALSE,"ReconPC";#N/A,#N/A,FALSE,"PSCAmort";#N/A,#N/A,FALSE,"FASBGL";#N/A,#N/A,FALSE,"FAS132";#N/A,#N/A,FALSE,"AML";#N/A,#N/A,FALSE,"FAS35";#N/A,#N/A,FALSE,"PI";#N/A,#N/A,FALSE,"DataRecon";#N/A,#N/A,FALSE,"GraphInput";#N/A,#N/A,FALSE,"Grph_Contrib";#N/A,#N/A,FALSE,"Grph_Fund";#N/A,#N/A,FALSE,"Grph_FAS87";#N/A,#N/A,FALSE,"Grph_FAS35";#N/A,#N/A,FALSE,"Grph_PI";#N/A,#N/A,FALSE,"Grph_Asset";#N/A,#N/A,FALSE,"Grph_Invest";#N/A,#N/A,FALSE,"ARPSOutput"}</definedName>
    <definedName name="NAMETABLE">#REF!</definedName>
    <definedName name="net" hidden="1">{#N/A,#N/A,TRUE,"PHONE"}</definedName>
    <definedName name="nj" hidden="1">'[18]Gross Receipts'!$B$49:$F$59</definedName>
    <definedName name="nm" hidden="1">{#N/A,#N/A,FALSE,"Input";#N/A,#N/A,FALSE,"LastYearInput";#N/A,#N/A,FALSE,"NextYearData";#N/A,#N/A,FALSE,"NPPC";#N/A,#N/A,FALSE,"ReconPC";#N/A,#N/A,FALSE,"PSCAmort";#N/A,#N/A,FALSE,"FASBGL";#N/A,#N/A,FALSE,"FAS132";#N/A,#N/A,FALSE,"AML";#N/A,#N/A,FALSE,"FAS35"}</definedName>
    <definedName name="No" hidden="1">{#N/A,#N/A,FALSE,"CAPREIT"}</definedName>
    <definedName name="Nov." hidden="1">{"Assumptions",#N/A,FALSE,"Assumptions";"Sum",#N/A,FALSE,"Summary";"Notes",#N/A,FALSE,"Notes";"Inputs",#N/A,FALSE,"Inputs";"Other Inputs",#N/A,FALSE,"Inputs";"RD",#N/A,FALSE,"RD";"Revenue Detail",#N/A,FALSE,"Revenue";"Expense Detail",#N/A,FALSE,"Expense";"Tax Detail",#N/A,FALSE,"Tax";"FinSt",#N/A,FALSE,"Financials"}</definedName>
    <definedName name="NOVCURMOUNBILL">#REF!</definedName>
    <definedName name="NOVELPCREDITS">#REF!</definedName>
    <definedName name="NOVELPRECOV">#REF!</definedName>
    <definedName name="occupancy" hidden="1">'[21]CAM 1999 EXPENSE POOL'!#REF!</definedName>
    <definedName name="OCTCURMOUNBILL">#REF!</definedName>
    <definedName name="OCTELPCREDITS">#REF!</definedName>
    <definedName name="OCTELPRECOV">#REF!</definedName>
    <definedName name="OKCOALADJ" localSheetId="0">#REF!</definedName>
    <definedName name="OKCOALADJ" localSheetId="1">#REF!</definedName>
    <definedName name="OKCOALADJ" localSheetId="4">#REF!</definedName>
    <definedName name="OKCOALADJ">#REF!</definedName>
    <definedName name="OKLAFAC" localSheetId="0">#REF!</definedName>
    <definedName name="OKLAFAC" localSheetId="1">#REF!</definedName>
    <definedName name="OKLAFAC" localSheetId="4">#REF!</definedName>
    <definedName name="OKLAFAC">#REF!</definedName>
    <definedName name="oldfile2" hidden="1">{#N/A,#N/A,FALSE,"Summary";#N/A,#N/A,FALSE,"Buckets";#N/A,#N/A,FALSE,"Northstar";#N/A,#N/A,FALSE,"Comp"}</definedName>
    <definedName name="osje" hidden="1">{#N/A,#N/A,FALSE,"Input";#N/A,#N/A,FALSE,"1997";#N/A,#N/A,FALSE,"1996";#N/A,#N/A,FALSE,"1995";#N/A,#N/A,FALSE,"1994";#N/A,#N/A,FALSE,"1993";#N/A,#N/A,FALSE,"1993-1";#N/A,#N/A,FALSE,"1992";#N/A,#N/A,FALSE,"1991";#N/A,#N/A,FALSE,"1990";#N/A,#N/A,FALSE,"1989";#N/A,#N/A,FALSE,"1988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" localSheetId="0">#REF!</definedName>
    <definedName name="Page" localSheetId="1">#REF!</definedName>
    <definedName name="Page" localSheetId="4">#REF!</definedName>
    <definedName name="Page">#REF!</definedName>
    <definedName name="PAGE_1" localSheetId="0">#REF!</definedName>
    <definedName name="PAGE_1" localSheetId="1">#REF!</definedName>
    <definedName name="PAGE_1" localSheetId="4">#REF!</definedName>
    <definedName name="PAGE_1">#REF!</definedName>
    <definedName name="PAGE_2" localSheetId="0">#REF!</definedName>
    <definedName name="PAGE_2" localSheetId="1">#REF!</definedName>
    <definedName name="PAGE_2" localSheetId="4">#REF!</definedName>
    <definedName name="PAGE_2">#REF!</definedName>
    <definedName name="PAGE_3">#N/A</definedName>
    <definedName name="PAGE_4">#N/A</definedName>
    <definedName name="Pageheaders" localSheetId="0">'[28]COST OF SERVICE'!#REF!</definedName>
    <definedName name="Pageheaders" localSheetId="1">'[28]COST OF SERVICE'!#REF!</definedName>
    <definedName name="Pageheaders" localSheetId="4">'[28]COST OF SERVICE'!#REF!</definedName>
    <definedName name="Pageheaders">'[28]COST OF SERVICE'!#REF!</definedName>
    <definedName name="PensionChoices" hidden="1">#REF!</definedName>
    <definedName name="Percent" localSheetId="0">#REF!</definedName>
    <definedName name="Percent" localSheetId="1">#REF!</definedName>
    <definedName name="Percent" localSheetId="4">#REF!</definedName>
    <definedName name="Percent">#REF!</definedName>
    <definedName name="PERIOD1">#REF!</definedName>
    <definedName name="PERIOD2">#REF!</definedName>
    <definedName name="PERIOD3">#REF!</definedName>
    <definedName name="PERIOD4">#REF!</definedName>
    <definedName name="PERIOD5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ains">'[15]Customer Bill Details (External'!$O$402</definedName>
    <definedName name="PopCache_FA_MASS_ADDITIONS_DEPRECIATE_FLAG" hidden="1">[29]PopCache!$B$1:$B$2</definedName>
    <definedName name="PopCache_FA_MASS_ADDITIONS_PROPERTY_TYPE_CODE" hidden="1">[29]PopCache!$C$1:$C$2</definedName>
    <definedName name="post" hidden="1">{#N/A,#N/A,FALSE,"Input";#N/A,#N/A,FALSE,"1997";#N/A,#N/A,FALSE,"1996";#N/A,#N/A,FALSE,"1995";#N/A,#N/A,FALSE,"1994";#N/A,#N/A,FALSE,"1993";#N/A,#N/A,FALSE,"1993-1";#N/A,#N/A,FALSE,"1992";#N/A,#N/A,FALSE,"1991";#N/A,#N/A,FALSE,"1990";#N/A,#N/A,FALSE,"1989";#N/A,#N/A,FALSE,"1988"}</definedName>
    <definedName name="print_all_D_1" localSheetId="0">#REF!</definedName>
    <definedName name="print_all_D_1" localSheetId="1">#REF!</definedName>
    <definedName name="print_all_D_1" localSheetId="4">#REF!</definedName>
    <definedName name="print_all_D_1">#REF!</definedName>
    <definedName name="_xlnm.Print_Titles" localSheetId="1">'Ex SWC-3'!$1:$10</definedName>
    <definedName name="prueba">'[30]REVREQ-VL'!$A$1:$O$47</definedName>
    <definedName name="PUB_FileID" hidden="1">"L10004026.xls"</definedName>
    <definedName name="PUB_UserID" hidden="1">"MAYERX"</definedName>
    <definedName name="q" hidden="1">{"TaxSum",#N/A,FALSE,"TaxSum";"Msum",#N/A,FALSE,"MSum";"IncStmnt",#N/A,FALSE,"IncStmnt";"Ccorps",#N/A,FALSE,"IncStmnt";"Meals",#N/A,FALSE,"Meals";"Other",#N/A,FALSE,"Other";"IntangSum",#N/A,FALSE,"IntangSummary";"AmortDetail",#N/A,FALSE,"AmortDetail";"Deprec",#N/A,FALSE,"Deprec"}</definedName>
    <definedName name="QF1_PG1">[31]QF1_PG1!$A$1:$F$47</definedName>
    <definedName name="QF1_PG2">[31]QF1_PG2!$A$1:$H$55</definedName>
    <definedName name="QF1_PG3">[31]QF1_PG3!$A$1:$E$42</definedName>
    <definedName name="qre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qwert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Radnor" localSheetId="4" hidden="1">binary</definedName>
    <definedName name="Radnor" hidden="1">binary</definedName>
    <definedName name="RateCat">'[25]Accounts T&amp;D As Filed'!$L$2:$L$5256</definedName>
    <definedName name="RateCat2">'[25]LT 30 day'!$AD$2:$AD$5256</definedName>
    <definedName name="Rec_Rate">#REF!</definedName>
    <definedName name="Reconcilement" localSheetId="0">#REF!</definedName>
    <definedName name="Reconcilement" localSheetId="1">#REF!</definedName>
    <definedName name="Reconcilement" localSheetId="4">#REF!</definedName>
    <definedName name="Reconcilement">#REF!</definedName>
    <definedName name="ReportGroup" hidden="1">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skMultipleCPUSupportEnabled" hidden="1">TRUE</definedName>
    <definedName name="ROR">#REF!</definedName>
    <definedName name="ROR_Debt">#REF!</definedName>
    <definedName name="RORINPUT">'[28]COST OF SERVICE'!$AK$1489</definedName>
    <definedName name="RoseState">'[15]Customer Bill Details (External'!$O$198</definedName>
    <definedName name="rp" hidden="1">{"summary1",#N/A,TRUE,"Comps";"summary2",#N/A,TRUE,"Comps";"summary3",#N/A,TRUE,"Comps"}</definedName>
    <definedName name="RPA" hidden="1">{#N/A,#N/A,FALSE,"Cashflow Analysis";#N/A,#N/A,FALSE,"Sensitivity Analysis";#N/A,#N/A,FALSE,"PV";#N/A,#N/A,FALSE,"Pro Forma"}</definedName>
    <definedName name="RPA.2" hidden="1">{#N/A,#N/A,FALSE,"Cashflow Analysis";#N/A,#N/A,FALSE,"Sensitivity Analysis";#N/A,#N/A,FALSE,"PV";#N/A,#N/A,FALSE,"Pro Forma"}</definedName>
    <definedName name="rr" localSheetId="4" hidden="1">nopat/capital</definedName>
    <definedName name="rr" hidden="1">nopat/capital</definedName>
    <definedName name="russell" hidden="1">{#N/A,#N/A,FALSE,"SPCondo"}</definedName>
    <definedName name="s" hidden="1">{"YTD-Total",#N/A,TRUE,"Provision";"YTD-Utility",#N/A,TRUE,"Prov Utility";"YTD-NonUtility",#N/A,TRUE,"Prov NonUtility"}</definedName>
    <definedName name="sa" hidden="1">{"cap_structure",#N/A,FALSE,"Graph-Mkt Cap";"price",#N/A,FALSE,"Graph-Price";"ebit",#N/A,FALSE,"Graph-EBITDA";"ebitda",#N/A,FALSE,"Graph-EBITDA"}</definedName>
    <definedName name="sagf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sal" hidden="1">{#N/A,#N/A,FALSE,"IPCOVER";#N/A,#N/A,FALSE,"STATEMENT";#N/A,#N/A,FALSE,"MARGIN";#N/A,#N/A,FALSE,"GNS &amp; LSS";#N/A,#N/A,FALSE,"IPREALGL";#N/A,#N/A,FALSE,"SHRTACCT"}</definedName>
    <definedName name="SAPBEXdnldView" hidden="1">"D3AGMWPPTUYDCJTDZ8WJR9VSG"</definedName>
    <definedName name="SAPBEXhrIndnt" hidden="1">"Wide"</definedName>
    <definedName name="SAPBEXrevision" hidden="1">17</definedName>
    <definedName name="SAPBEXsysID" hidden="1">"PBW"</definedName>
    <definedName name="SAPBEXwbID" hidden="1">"3UU3TFCENPZ5B2MUM8U0OEJHM"</definedName>
    <definedName name="SAPsysID" hidden="1">"708C5W7SBKP804JT78WJ0JNKI"</definedName>
    <definedName name="SAPwbID" hidden="1">"ARS"</definedName>
    <definedName name="sarf" hidden="1">#REF!</definedName>
    <definedName name="sch" localSheetId="0">#REF!</definedName>
    <definedName name="sch" localSheetId="1">#REF!</definedName>
    <definedName name="sch" localSheetId="4">#REF!</definedName>
    <definedName name="sch">#REF!</definedName>
    <definedName name="SCH_B1">[32]SCH_B1!$A$1:$G$30</definedName>
    <definedName name="SCH_B3">[32]SCH_B3!$A$1:$G$42</definedName>
    <definedName name="SCH_C2">[32]SCH_C2!$A$1:$G$42</definedName>
    <definedName name="SCH_D2">[32]SCH_D2!$A$1:$G$42</definedName>
    <definedName name="SCH_H2">[32]SCH_H2!$A$1:$G$42</definedName>
    <definedName name="SCHED10">#REF!</definedName>
    <definedName name="SCHED11P1">#REF!</definedName>
    <definedName name="SCHED11P2">#REF!</definedName>
    <definedName name="SCHED11P3">#REF!</definedName>
    <definedName name="SCHED16P1">#REF!</definedName>
    <definedName name="SCHED16P2">#REF!</definedName>
    <definedName name="SCHED17P1">#REF!</definedName>
    <definedName name="SCHED17P2">#REF!</definedName>
    <definedName name="SCHED17P3">#REF!</definedName>
    <definedName name="SCHED17P4">#REF!</definedName>
    <definedName name="SCHED17P5">#REF!</definedName>
    <definedName name="SCHED18P1">#REF!</definedName>
    <definedName name="SCHED18P2">#REF!</definedName>
    <definedName name="SCHED19">#REF!</definedName>
    <definedName name="SCHED1P1">#REF!</definedName>
    <definedName name="SCHED1P2">#REF!</definedName>
    <definedName name="SCHED1P3">#REF!</definedName>
    <definedName name="SCHED20">#REF!</definedName>
    <definedName name="SCHED21">#REF!</definedName>
    <definedName name="SCHED22">#REF!</definedName>
    <definedName name="SCHED2P1">#REF!</definedName>
    <definedName name="SCHED2P2">#REF!</definedName>
    <definedName name="SCHED3">#REF!</definedName>
    <definedName name="SCHED4">#REF!</definedName>
    <definedName name="SCHED5">#REF!</definedName>
    <definedName name="SCHED6">#REF!</definedName>
    <definedName name="SCHED7">#REF!</definedName>
    <definedName name="SCHED8">#REF!</definedName>
    <definedName name="SCHED9P1">#REF!</definedName>
    <definedName name="SCHED9P2">#REF!</definedName>
    <definedName name="SCHED9P3">#REF!</definedName>
    <definedName name="SCHED9P4">#REF!</definedName>
    <definedName name="sdfga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SEPCURMOUNBILL">#REF!</definedName>
    <definedName name="SEPELPCREDITS">#REF!</definedName>
    <definedName name="SEPELPRECOV">#REF!</definedName>
    <definedName name="seven" hidden="1">[23]states!$A$88,[23]states!$T$32</definedName>
    <definedName name="six" hidden="1">[23]states!$A$87,[23]states!$O$32</definedName>
    <definedName name="solver_adj" hidden="1">#N/A</definedName>
    <definedName name="solver_lhs1" hidden="1">#REF!</definedName>
    <definedName name="solver_lhs10" hidden="1">[33]CFADS!#REF!</definedName>
    <definedName name="solver_lhs11" hidden="1">[33]CFADS!#REF!</definedName>
    <definedName name="solver_lhs12" hidden="1">[34]CFADS!#REF!</definedName>
    <definedName name="solver_lhs13" hidden="1">[33]CFADS!#REF!</definedName>
    <definedName name="solver_lhs14" hidden="1">[33]CFADS!#REF!</definedName>
    <definedName name="solver_lhs15" hidden="1">[33]CFADS!#REF!</definedName>
    <definedName name="solver_lhs16" hidden="1">[33]CFADS!#REF!</definedName>
    <definedName name="solver_lhs17" hidden="1">[33]CFADS!#REF!</definedName>
    <definedName name="solver_lhs18" hidden="1">[33]CFADS!#REF!</definedName>
    <definedName name="solver_lhs19" hidden="1">[33]CFADS!#REF!</definedName>
    <definedName name="solver_lhs2" hidden="1">#REF!</definedName>
    <definedName name="solver_lhs20" hidden="1">[33]CFADS!#REF!</definedName>
    <definedName name="solver_lhs21" hidden="1">[33]CFADS!#REF!</definedName>
    <definedName name="solver_lhs22" hidden="1">[33]CFADS!#REF!</definedName>
    <definedName name="solver_lhs23" hidden="1">[33]CFADS!#REF!</definedName>
    <definedName name="solver_lhs24" hidden="1">[33]CFADS!#REF!</definedName>
    <definedName name="solver_lhs25" hidden="1">[33]CFADS!#REF!</definedName>
    <definedName name="solver_lhs26" hidden="1">[33]CFADS!#REF!</definedName>
    <definedName name="solver_lhs27" hidden="1">[33]CFADS!#REF!</definedName>
    <definedName name="solver_lhs28" hidden="1">[33]CFADS!#REF!</definedName>
    <definedName name="solver_lhs29" hidden="1">[33]CFADS!#REF!</definedName>
    <definedName name="solver_lhs3" hidden="1">#REF!</definedName>
    <definedName name="solver_lhs30" hidden="1">[33]CFADS!#REF!</definedName>
    <definedName name="solver_lhs31" hidden="1">[33]CFADS!#REF!</definedName>
    <definedName name="solver_lhs32" hidden="1">[33]CFADS!#REF!</definedName>
    <definedName name="solver_lhs33" hidden="1">[33]CFADS!#REF!</definedName>
    <definedName name="solver_lhs34" hidden="1">[34]CFADS!#REF!</definedName>
    <definedName name="solver_lhs35" hidden="1">[33]CFADS!#REF!</definedName>
    <definedName name="solver_lhs36" hidden="1">[33]CFADS!#REF!</definedName>
    <definedName name="solver_lhs37" hidden="1">[33]CFADS!#REF!</definedName>
    <definedName name="solver_lhs38" hidden="1">[33]CFADS!#REF!</definedName>
    <definedName name="solver_lhs39" hidden="1">[33]CFADS!#REF!</definedName>
    <definedName name="solver_lhs4" hidden="1">#REF!</definedName>
    <definedName name="solver_lhs40" hidden="1">[33]CFADS!#REF!</definedName>
    <definedName name="solver_lhs41" hidden="1">[33]CFADS!#REF!</definedName>
    <definedName name="solver_lhs42" hidden="1">[33]CFADS!#REF!</definedName>
    <definedName name="solver_lhs43" hidden="1">[33]CFADS!#REF!</definedName>
    <definedName name="solver_lhs44" hidden="1">[33]CFADS!#REF!</definedName>
    <definedName name="solver_lhs45" hidden="1">[33]CFADS!#REF!</definedName>
    <definedName name="solver_lhs46" hidden="1">[33]CFADS!#REF!</definedName>
    <definedName name="solver_lhs47" hidden="1">[33]CFADS!#REF!</definedName>
    <definedName name="solver_lhs48" hidden="1">[33]CFADS!#REF!</definedName>
    <definedName name="solver_lhs49" hidden="1">[33]CFADS!#REF!</definedName>
    <definedName name="solver_lhs5" hidden="1">[33]CFADS!#REF!</definedName>
    <definedName name="solver_lhs50" hidden="1">[33]CFADS!#REF!</definedName>
    <definedName name="solver_lhs51" hidden="1">[33]CFADS!#REF!</definedName>
    <definedName name="solver_lhs52" hidden="1">[33]CFADS!#REF!</definedName>
    <definedName name="solver_lhs53" hidden="1">[33]CFADS!#REF!</definedName>
    <definedName name="solver_lhs54" hidden="1">[33]CFADS!#REF!</definedName>
    <definedName name="solver_lhs55" hidden="1">[33]CFADS!#REF!</definedName>
    <definedName name="solver_lhs56" hidden="1">[34]CFADS!#REF!</definedName>
    <definedName name="solver_lhs57" hidden="1">[33]CFADS!#REF!</definedName>
    <definedName name="solver_lhs58" hidden="1">[33]CFADS!#REF!</definedName>
    <definedName name="solver_lhs59" hidden="1">[33]CFADS!#REF!</definedName>
    <definedName name="solver_lhs6" hidden="1">[33]CFADS!#REF!</definedName>
    <definedName name="solver_lhs60" hidden="1">[33]CFADS!#REF!</definedName>
    <definedName name="solver_lhs61" hidden="1">[33]CFADS!#REF!</definedName>
    <definedName name="solver_lhs62" hidden="1">[33]CFADS!#REF!</definedName>
    <definedName name="solver_lhs63" hidden="1">[33]CFADS!#REF!</definedName>
    <definedName name="solver_lhs64" hidden="1">[33]CFADS!#REF!</definedName>
    <definedName name="solver_lhs65" hidden="1">[33]CFADS!#REF!</definedName>
    <definedName name="solver_lhs66" hidden="1">[33]CFADS!#REF!</definedName>
    <definedName name="solver_lhs67" hidden="1">[33]CFADS!#REF!</definedName>
    <definedName name="solver_lhs68" hidden="1">[33]CFADS!#REF!</definedName>
    <definedName name="solver_lhs69" hidden="1">[33]CFADS!#REF!</definedName>
    <definedName name="solver_lhs7" hidden="1">[33]CFADS!#REF!</definedName>
    <definedName name="solver_lhs70" hidden="1">[33]CFADS!#REF!</definedName>
    <definedName name="solver_lhs71" hidden="1">[33]CFADS!#REF!</definedName>
    <definedName name="solver_lhs72" hidden="1">[33]CFADS!#REF!</definedName>
    <definedName name="solver_lhs73" hidden="1">[33]CFADS!#REF!</definedName>
    <definedName name="solver_lhs74" hidden="1">[33]CFADS!#REF!</definedName>
    <definedName name="solver_lhs75" hidden="1">[33]CFADS!#REF!</definedName>
    <definedName name="solver_lhs76" hidden="1">[33]CFADS!#REF!</definedName>
    <definedName name="solver_lhs77" hidden="1">[33]CFADS!#REF!</definedName>
    <definedName name="solver_lhs78" hidden="1">[34]CFADS!#REF!</definedName>
    <definedName name="solver_lhs79" hidden="1">[33]CFADS!#REF!</definedName>
    <definedName name="solver_lhs8" hidden="1">[33]CFADS!#REF!</definedName>
    <definedName name="solver_lhs80" hidden="1">[33]CFADS!#REF!</definedName>
    <definedName name="solver_lhs81" hidden="1">[33]CFADS!#REF!</definedName>
    <definedName name="solver_lhs82" hidden="1">[33]CFADS!#REF!</definedName>
    <definedName name="solver_lhs83" hidden="1">[33]CFADS!#REF!</definedName>
    <definedName name="solver_lhs84" hidden="1">[33]CFADS!#REF!</definedName>
    <definedName name="solver_lhs85" hidden="1">[33]CFADS!#REF!</definedName>
    <definedName name="solver_lhs86" hidden="1">[33]CFADS!#REF!</definedName>
    <definedName name="solver_lhs87" hidden="1">[33]CFADS!#REF!</definedName>
    <definedName name="solver_lhs88" hidden="1">[33]CFADS!#REF!</definedName>
    <definedName name="solver_lhs9" hidden="1">[33]CFADS!#REF!</definedName>
    <definedName name="solver_opt" hidden="1">#REF!</definedName>
    <definedName name="solver_rel10" hidden="1">5</definedName>
    <definedName name="solver_rel11" hidden="1">5</definedName>
    <definedName name="solver_rel12" hidden="1">5</definedName>
    <definedName name="solver_rel13" hidden="1">5</definedName>
    <definedName name="solver_rel14" hidden="1">5</definedName>
    <definedName name="solver_rel15" hidden="1">5</definedName>
    <definedName name="solver_rel16" hidden="1">5</definedName>
    <definedName name="solver_rel17" hidden="1">5</definedName>
    <definedName name="solver_rel18" hidden="1">5</definedName>
    <definedName name="solver_rel19" hidden="1">5</definedName>
    <definedName name="solver_rel2" hidden="1">1</definedName>
    <definedName name="solver_rel20" hidden="1">5</definedName>
    <definedName name="solver_rel21" hidden="1">5</definedName>
    <definedName name="solver_rel22" hidden="1">5</definedName>
    <definedName name="solver_rel23" hidden="1">1</definedName>
    <definedName name="solver_rel24" hidden="1">5</definedName>
    <definedName name="solver_rel25" hidden="1">5</definedName>
    <definedName name="solver_rel26" hidden="1">5</definedName>
    <definedName name="solver_rel27" hidden="1">5</definedName>
    <definedName name="solver_rel28" hidden="1">5</definedName>
    <definedName name="solver_rel29" hidden="1">5</definedName>
    <definedName name="solver_rel3" hidden="1">3</definedName>
    <definedName name="solver_rel30" hidden="1">5</definedName>
    <definedName name="solver_rel31" hidden="1">5</definedName>
    <definedName name="solver_rel32" hidden="1">5</definedName>
    <definedName name="solver_rel33" hidden="1">5</definedName>
    <definedName name="solver_rel34" hidden="1">5</definedName>
    <definedName name="solver_rel35" hidden="1">5</definedName>
    <definedName name="solver_rel36" hidden="1">5</definedName>
    <definedName name="solver_rel37" hidden="1">5</definedName>
    <definedName name="solver_rel38" hidden="1">5</definedName>
    <definedName name="solver_rel39" hidden="1">5</definedName>
    <definedName name="solver_rel4" hidden="1">3</definedName>
    <definedName name="solver_rel40" hidden="1">5</definedName>
    <definedName name="solver_rel41" hidden="1">5</definedName>
    <definedName name="solver_rel42" hidden="1">5</definedName>
    <definedName name="solver_rel43" hidden="1">5</definedName>
    <definedName name="solver_rel44" hidden="1">5</definedName>
    <definedName name="solver_rel45" hidden="1">1</definedName>
    <definedName name="solver_rel46" hidden="1">5</definedName>
    <definedName name="solver_rel47" hidden="1">5</definedName>
    <definedName name="solver_rel48" hidden="1">5</definedName>
    <definedName name="solver_rel49" hidden="1">5</definedName>
    <definedName name="solver_rel5" hidden="1">5</definedName>
    <definedName name="solver_rel50" hidden="1">5</definedName>
    <definedName name="solver_rel51" hidden="1">5</definedName>
    <definedName name="solver_rel52" hidden="1">5</definedName>
    <definedName name="solver_rel53" hidden="1">5</definedName>
    <definedName name="solver_rel54" hidden="1">5</definedName>
    <definedName name="solver_rel55" hidden="1">5</definedName>
    <definedName name="solver_rel56" hidden="1">5</definedName>
    <definedName name="solver_rel57" hidden="1">5</definedName>
    <definedName name="solver_rel58" hidden="1">5</definedName>
    <definedName name="solver_rel59" hidden="1">5</definedName>
    <definedName name="solver_rel6" hidden="1">5</definedName>
    <definedName name="solver_rel60" hidden="1">5</definedName>
    <definedName name="solver_rel61" hidden="1">5</definedName>
    <definedName name="solver_rel62" hidden="1">5</definedName>
    <definedName name="solver_rel63" hidden="1">5</definedName>
    <definedName name="solver_rel64" hidden="1">5</definedName>
    <definedName name="solver_rel65" hidden="1">5</definedName>
    <definedName name="solver_rel66" hidden="1">5</definedName>
    <definedName name="solver_rel67" hidden="1">1</definedName>
    <definedName name="solver_rel68" hidden="1">5</definedName>
    <definedName name="solver_rel69" hidden="1">5</definedName>
    <definedName name="solver_rel7" hidden="1">5</definedName>
    <definedName name="solver_rel70" hidden="1">5</definedName>
    <definedName name="solver_rel71" hidden="1">5</definedName>
    <definedName name="solver_rel72" hidden="1">5</definedName>
    <definedName name="solver_rel73" hidden="1">5</definedName>
    <definedName name="solver_rel74" hidden="1">5</definedName>
    <definedName name="solver_rel75" hidden="1">5</definedName>
    <definedName name="solver_rel76" hidden="1">5</definedName>
    <definedName name="solver_rel77" hidden="1">5</definedName>
    <definedName name="solver_rel78" hidden="1">5</definedName>
    <definedName name="solver_rel79" hidden="1">5</definedName>
    <definedName name="solver_rel8" hidden="1">5</definedName>
    <definedName name="solver_rel80" hidden="1">5</definedName>
    <definedName name="solver_rel81" hidden="1">5</definedName>
    <definedName name="solver_rel82" hidden="1">5</definedName>
    <definedName name="solver_rel83" hidden="1">5</definedName>
    <definedName name="solver_rel84" hidden="1">5</definedName>
    <definedName name="solver_rel85" hidden="1">5</definedName>
    <definedName name="solver_rel86" hidden="1">5</definedName>
    <definedName name="solver_rel87" hidden="1">5</definedName>
    <definedName name="solver_rel88" hidden="1">5</definedName>
    <definedName name="solver_rel9" hidden="1">5</definedName>
    <definedName name="solver_rhs10" localSheetId="4" hidden="1">binary</definedName>
    <definedName name="solver_rhs10" hidden="1">binary</definedName>
    <definedName name="solver_rhs11" localSheetId="4" hidden="1">binary</definedName>
    <definedName name="solver_rhs11" hidden="1">binary</definedName>
    <definedName name="solver_rhs12" localSheetId="4" hidden="1">binary</definedName>
    <definedName name="solver_rhs12" hidden="1">binary</definedName>
    <definedName name="solver_rhs13" localSheetId="4" hidden="1">binary</definedName>
    <definedName name="solver_rhs13" hidden="1">binary</definedName>
    <definedName name="solver_rhs14" localSheetId="4" hidden="1">binary</definedName>
    <definedName name="solver_rhs14" hidden="1">binary</definedName>
    <definedName name="solver_rhs15" localSheetId="4" hidden="1">binary</definedName>
    <definedName name="solver_rhs15" hidden="1">binary</definedName>
    <definedName name="solver_rhs16" localSheetId="4" hidden="1">binary</definedName>
    <definedName name="solver_rhs16" hidden="1">binary</definedName>
    <definedName name="solver_rhs17" localSheetId="4" hidden="1">binary</definedName>
    <definedName name="solver_rhs17" hidden="1">binary</definedName>
    <definedName name="solver_rhs18" localSheetId="4" hidden="1">binary</definedName>
    <definedName name="solver_rhs18" hidden="1">binary</definedName>
    <definedName name="solver_rhs19" localSheetId="4" hidden="1">binary</definedName>
    <definedName name="solver_rhs19" hidden="1">binary</definedName>
    <definedName name="solver_rhs2" hidden="1">-100</definedName>
    <definedName name="solver_rhs20" localSheetId="4" hidden="1">binary</definedName>
    <definedName name="solver_rhs20" hidden="1">binary</definedName>
    <definedName name="solver_rhs21" localSheetId="4" hidden="1">binary</definedName>
    <definedName name="solver_rhs21" hidden="1">binary</definedName>
    <definedName name="solver_rhs22" localSheetId="4" hidden="1">binary</definedName>
    <definedName name="solver_rhs22" hidden="1">binary</definedName>
    <definedName name="solver_rhs23" hidden="1">[33]CFADS!#REF!</definedName>
    <definedName name="solver_rhs24" localSheetId="4" hidden="1">binary</definedName>
    <definedName name="solver_rhs24" hidden="1">binary</definedName>
    <definedName name="solver_rhs25" localSheetId="4" hidden="1">binary</definedName>
    <definedName name="solver_rhs25" hidden="1">binary</definedName>
    <definedName name="solver_rhs26" localSheetId="4" hidden="1">binary</definedName>
    <definedName name="solver_rhs26" hidden="1">binary</definedName>
    <definedName name="solver_rhs27" localSheetId="4" hidden="1">binary</definedName>
    <definedName name="solver_rhs27" hidden="1">binary</definedName>
    <definedName name="solver_rhs28" localSheetId="4" hidden="1">binary</definedName>
    <definedName name="solver_rhs28" hidden="1">binary</definedName>
    <definedName name="solver_rhs29" localSheetId="4" hidden="1">binary</definedName>
    <definedName name="solver_rhs29" hidden="1">binary</definedName>
    <definedName name="solver_rhs3" hidden="1">-100</definedName>
    <definedName name="solver_rhs30" localSheetId="4" hidden="1">binary</definedName>
    <definedName name="solver_rhs30" hidden="1">binary</definedName>
    <definedName name="solver_rhs31" localSheetId="4" hidden="1">binary</definedName>
    <definedName name="solver_rhs31" hidden="1">binary</definedName>
    <definedName name="solver_rhs32" localSheetId="4" hidden="1">binary</definedName>
    <definedName name="solver_rhs32" hidden="1">binary</definedName>
    <definedName name="solver_rhs33" localSheetId="4" hidden="1">binary</definedName>
    <definedName name="solver_rhs33" hidden="1">binary</definedName>
    <definedName name="solver_rhs34" localSheetId="4" hidden="1">binary</definedName>
    <definedName name="solver_rhs34" hidden="1">binary</definedName>
    <definedName name="solver_rhs35" localSheetId="4" hidden="1">binary</definedName>
    <definedName name="solver_rhs35" hidden="1">binary</definedName>
    <definedName name="solver_rhs36" localSheetId="4" hidden="1">binary</definedName>
    <definedName name="solver_rhs36" hidden="1">binary</definedName>
    <definedName name="solver_rhs37" localSheetId="4" hidden="1">binary</definedName>
    <definedName name="solver_rhs37" hidden="1">binary</definedName>
    <definedName name="solver_rhs38" localSheetId="4" hidden="1">binary</definedName>
    <definedName name="solver_rhs38" hidden="1">binary</definedName>
    <definedName name="solver_rhs39" localSheetId="4" hidden="1">binary</definedName>
    <definedName name="solver_rhs39" hidden="1">binary</definedName>
    <definedName name="solver_rhs4" hidden="1">-100</definedName>
    <definedName name="solver_rhs40" localSheetId="4" hidden="1">binary</definedName>
    <definedName name="solver_rhs40" hidden="1">binary</definedName>
    <definedName name="solver_rhs41" localSheetId="4" hidden="1">binary</definedName>
    <definedName name="solver_rhs41" hidden="1">binary</definedName>
    <definedName name="solver_rhs42" localSheetId="4" hidden="1">binary</definedName>
    <definedName name="solver_rhs42" hidden="1">binary</definedName>
    <definedName name="solver_rhs43" localSheetId="4" hidden="1">binary</definedName>
    <definedName name="solver_rhs43" hidden="1">binary</definedName>
    <definedName name="solver_rhs44" localSheetId="4" hidden="1">binary</definedName>
    <definedName name="solver_rhs44" hidden="1">binary</definedName>
    <definedName name="solver_rhs45" hidden="1">[33]CFADS!#REF!</definedName>
    <definedName name="solver_rhs46" localSheetId="4" hidden="1">binary</definedName>
    <definedName name="solver_rhs46" hidden="1">binary</definedName>
    <definedName name="solver_rhs47" localSheetId="4" hidden="1">binary</definedName>
    <definedName name="solver_rhs47" hidden="1">binary</definedName>
    <definedName name="solver_rhs48" localSheetId="4" hidden="1">binary</definedName>
    <definedName name="solver_rhs48" hidden="1">binary</definedName>
    <definedName name="solver_rhs49" localSheetId="4" hidden="1">binary</definedName>
    <definedName name="solver_rhs49" hidden="1">binary</definedName>
    <definedName name="solver_rhs5" localSheetId="4" hidden="1">binary</definedName>
    <definedName name="solver_rhs5" hidden="1">binary</definedName>
    <definedName name="solver_rhs50" localSheetId="4" hidden="1">binary</definedName>
    <definedName name="solver_rhs50" hidden="1">binary</definedName>
    <definedName name="solver_rhs51" localSheetId="4" hidden="1">binary</definedName>
    <definedName name="solver_rhs51" hidden="1">binary</definedName>
    <definedName name="solver_rhs52" localSheetId="4" hidden="1">binary</definedName>
    <definedName name="solver_rhs52" hidden="1">binary</definedName>
    <definedName name="solver_rhs53" localSheetId="4" hidden="1">binary</definedName>
    <definedName name="solver_rhs53" hidden="1">binary</definedName>
    <definedName name="solver_rhs54" localSheetId="4" hidden="1">binary</definedName>
    <definedName name="solver_rhs54" hidden="1">binary</definedName>
    <definedName name="solver_rhs55" localSheetId="4" hidden="1">binary</definedName>
    <definedName name="solver_rhs55" hidden="1">binary</definedName>
    <definedName name="solver_rhs56" localSheetId="4" hidden="1">binary</definedName>
    <definedName name="solver_rhs56" hidden="1">binary</definedName>
    <definedName name="solver_rhs57" localSheetId="4" hidden="1">binary</definedName>
    <definedName name="solver_rhs57" hidden="1">binary</definedName>
    <definedName name="solver_rhs58" localSheetId="4" hidden="1">binary</definedName>
    <definedName name="solver_rhs58" hidden="1">binary</definedName>
    <definedName name="solver_rhs59" localSheetId="4" hidden="1">binary</definedName>
    <definedName name="solver_rhs59" hidden="1">binary</definedName>
    <definedName name="solver_rhs6" localSheetId="4" hidden="1">binary</definedName>
    <definedName name="solver_rhs6" hidden="1">binary</definedName>
    <definedName name="solver_rhs60" localSheetId="4" hidden="1">binary</definedName>
    <definedName name="solver_rhs60" hidden="1">binary</definedName>
    <definedName name="solver_rhs61" localSheetId="4" hidden="1">binary</definedName>
    <definedName name="solver_rhs61" hidden="1">binary</definedName>
    <definedName name="solver_rhs62" localSheetId="4" hidden="1">binary</definedName>
    <definedName name="solver_rhs62" hidden="1">binary</definedName>
    <definedName name="solver_rhs63" localSheetId="4" hidden="1">binary</definedName>
    <definedName name="solver_rhs63" hidden="1">binary</definedName>
    <definedName name="solver_rhs64" localSheetId="4" hidden="1">binary</definedName>
    <definedName name="solver_rhs64" hidden="1">binary</definedName>
    <definedName name="solver_rhs65" localSheetId="4" hidden="1">binary</definedName>
    <definedName name="solver_rhs65" hidden="1">binary</definedName>
    <definedName name="solver_rhs66" localSheetId="4" hidden="1">binary</definedName>
    <definedName name="solver_rhs66" hidden="1">binary</definedName>
    <definedName name="solver_rhs67" hidden="1">[33]CFADS!#REF!</definedName>
    <definedName name="solver_rhs68" localSheetId="4" hidden="1">binary</definedName>
    <definedName name="solver_rhs68" hidden="1">binary</definedName>
    <definedName name="solver_rhs69" localSheetId="4" hidden="1">binary</definedName>
    <definedName name="solver_rhs69" hidden="1">binary</definedName>
    <definedName name="solver_rhs7" localSheetId="4" hidden="1">binary</definedName>
    <definedName name="solver_rhs7" hidden="1">binary</definedName>
    <definedName name="solver_rhs70" localSheetId="4" hidden="1">binary</definedName>
    <definedName name="solver_rhs70" hidden="1">binary</definedName>
    <definedName name="solver_rhs71" localSheetId="4" hidden="1">binary</definedName>
    <definedName name="solver_rhs71" hidden="1">binary</definedName>
    <definedName name="solver_rhs72" localSheetId="4" hidden="1">binary</definedName>
    <definedName name="solver_rhs72" hidden="1">binary</definedName>
    <definedName name="solver_rhs73" localSheetId="4" hidden="1">binary</definedName>
    <definedName name="solver_rhs73" hidden="1">binary</definedName>
    <definedName name="solver_rhs74" localSheetId="4" hidden="1">binary</definedName>
    <definedName name="solver_rhs74" hidden="1">binary</definedName>
    <definedName name="solver_rhs75" localSheetId="4" hidden="1">binary</definedName>
    <definedName name="solver_rhs75" hidden="1">binary</definedName>
    <definedName name="solver_rhs76" localSheetId="4" hidden="1">binary</definedName>
    <definedName name="solver_rhs76" hidden="1">binary</definedName>
    <definedName name="solver_rhs77" localSheetId="4" hidden="1">binary</definedName>
    <definedName name="solver_rhs77" hidden="1">binary</definedName>
    <definedName name="solver_rhs78" localSheetId="4" hidden="1">binary</definedName>
    <definedName name="solver_rhs78" hidden="1">binary</definedName>
    <definedName name="solver_rhs79" localSheetId="4" hidden="1">binary</definedName>
    <definedName name="solver_rhs79" hidden="1">binary</definedName>
    <definedName name="solver_rhs8" localSheetId="4" hidden="1">binary</definedName>
    <definedName name="solver_rhs8" hidden="1">binary</definedName>
    <definedName name="solver_rhs80" localSheetId="4" hidden="1">binary</definedName>
    <definedName name="solver_rhs80" hidden="1">binary</definedName>
    <definedName name="solver_rhs81" localSheetId="4" hidden="1">binary</definedName>
    <definedName name="solver_rhs81" hidden="1">binary</definedName>
    <definedName name="solver_rhs82" localSheetId="4" hidden="1">binary</definedName>
    <definedName name="solver_rhs82" hidden="1">binary</definedName>
    <definedName name="solver_rhs83" localSheetId="4" hidden="1">binary</definedName>
    <definedName name="solver_rhs83" hidden="1">binary</definedName>
    <definedName name="solver_rhs84" localSheetId="4" hidden="1">binary</definedName>
    <definedName name="solver_rhs84" hidden="1">binary</definedName>
    <definedName name="solver_rhs85" localSheetId="4" hidden="1">binary</definedName>
    <definedName name="solver_rhs85" hidden="1">binary</definedName>
    <definedName name="solver_rhs86" localSheetId="4" hidden="1">binary</definedName>
    <definedName name="solver_rhs86" hidden="1">binary</definedName>
    <definedName name="solver_rhs87" localSheetId="4" hidden="1">binary</definedName>
    <definedName name="solver_rhs87" hidden="1">binary</definedName>
    <definedName name="solver_rhs88" localSheetId="4" hidden="1">binary</definedName>
    <definedName name="solver_rhs88" hidden="1">binary</definedName>
    <definedName name="solver_rhs9" localSheetId="4" hidden="1">binary</definedName>
    <definedName name="solver_rhs9" hidden="1">binary</definedName>
    <definedName name="soso" hidden="1">{#N/A,#N/A,FALSE,"399 ACC Budget";#N/A,#N/A,FALSE,"Variance";#N/A,#N/A,FALSE,"399 Park RPSF";#N/A,#N/A,FALSE,"399 Rent Detail";#N/A,#N/A,FALSE,"Common";#N/A,#N/A,FALSE,"RH";#N/A,#N/A,FALSE,"R&amp;H";#N/A,#N/A,FALSE,"399 Opex Detail";#N/A,#N/A,FALSE,"399 RE Tax Detail";#N/A,#N/A,FALSE,"399 Electric Inclusion";#N/A,#N/A,FALSE,"Subelect";#N/A,#N/A,FALSE,"Wtr";#N/A,#N/A,FALSE,"OTHVAC"}</definedName>
    <definedName name="spippw" hidden="1">{#N/A,#N/A,FALSE,"Actual";#N/A,#N/A,FALSE,"Normalized";#N/A,#N/A,FALSE,"Electric Actual";#N/A,#N/A,FALSE,"Electric Normalized"}</definedName>
    <definedName name="SPM" hidden="1">{#N/A,#N/A,FALSE,"Cashflow Analysis";#N/A,#N/A,FALSE,"Sensitivity Analysis";#N/A,#N/A,FALSE,"PV";#N/A,#N/A,FALSE,"Pro Forma"}</definedName>
    <definedName name="SPM.2" hidden="1">{#N/A,#N/A,FALSE,"Cashflow Analysis";#N/A,#N/A,FALSE,"Sensitivity Analysis";#N/A,#N/A,FALSE,"PV";#N/A,#N/A,FALSE,"Pro Forma"}</definedName>
    <definedName name="sss" hidden="1">{#N/A,#N/A,FALSE,"Aging Summary";#N/A,#N/A,FALSE,"Ratio Analysis";#N/A,#N/A,FALSE,"Test 120 Day Accts";#N/A,#N/A,FALSE,"Tickmarks"}</definedName>
    <definedName name="standard1" hidden="1">{"YTD-Total",#N/A,FALSE,"Provision"}</definedName>
    <definedName name="steve" hidden="1">{#N/A,#N/A,FALSE,"Aging Summary";#N/A,#N/A,FALSE,"Ratio Analysis";#N/A,#N/A,FALSE,"Test 120 Day Accts";#N/A,#N/A,FALSE,"Tickmarks"}</definedName>
    <definedName name="SUBO_M">#REF!</definedName>
    <definedName name="SummaryDownload" comment="'=OFFSET('Monthly Revenue'!$A$5,0,0,COUNTA('Monthly Revenue'!$A:$A),9)">OFFSET('[35](1)Summary Download'!$B$6,0,0,COUNTA('[35](1)Summary Download'!$B:$B),43)</definedName>
    <definedName name="Sysco">'[15]Customer Bill Details (External'!$O$362</definedName>
    <definedName name="szd" hidden="1">{#N/A,#N/A,FALSE,"CAPREIT"}</definedName>
    <definedName name="t">#REF!</definedName>
    <definedName name="TaxAnalysis" hidden="1">{"CAM97_1",#N/A,FALSE,"ACTUAL 1997 BILLING SHEET"}</definedName>
    <definedName name="test" localSheetId="0">#REF!</definedName>
    <definedName name="test" localSheetId="1">#REF!</definedName>
    <definedName name="test" localSheetId="4">#REF!</definedName>
    <definedName name="test">#REF!</definedName>
    <definedName name="TEST0">'[12]WP-H-14-682010_Lobby'!$A$3:$G$31</definedName>
    <definedName name="TESTHKEY">'[12]WP-H-14-682010_Lobby'!$G$1</definedName>
    <definedName name="TESTKEYS">'[12]WP-H-14-682010_Lobby'!$A$3:$F$31</definedName>
    <definedName name="TESTVKEY">'[12]WP-H-14-682010_Lobby'!$A$1:$F$1</definedName>
    <definedName name="tex" hidden="1">{"BookMem",#N/A,FALSE,"BookMemEquity";"TaxMem",#N/A,FALSE,"TaxMemEquity";"EqCalcs",#N/A,FALSE,"EQcalcs";"Distrib",#N/A,FALSE,"Distributions"}</definedName>
    <definedName name="thinkcell3" hidden="1">'[36]BKR01 bridge'!#REF!</definedName>
    <definedName name="Thinkcell4" hidden="1">'[26]BKR01 bridge'!#REF!</definedName>
    <definedName name="TLA.003" hidden="1">#REF!</definedName>
    <definedName name="TLA.004" hidden="1">#REF!</definedName>
    <definedName name="TLA.008" hidden="1">#REF!</definedName>
    <definedName name="TLA.028" hidden="1">#REF!</definedName>
    <definedName name="TLA.056" hidden="1">#REF!</definedName>
    <definedName name="TP_Footer_Path" hidden="1">"S:\03890\06ret\othsys\TEAM\CNG\"</definedName>
    <definedName name="TP_Footer_User" hidden="1">"boris vaynblat"</definedName>
    <definedName name="TP_Footer_Version" hidden="1">"v4.00"</definedName>
    <definedName name="TRANOM">#REF!</definedName>
    <definedName name="TRANS_BUDGT">#REF!</definedName>
    <definedName name="tyler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tyler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uyfkf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UYR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v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Value.2" hidden="1">{#N/A,#N/A,FALSE,"Cashflow Analysis";#N/A,#N/A,FALSE,"Sensitivity Analysis";#N/A,#N/A,FALSE,"PV";#N/A,#N/A,FALSE,"Pro Forma"}</definedName>
    <definedName name="value1" hidden="1">{#N/A,#N/A,FALSE,"Cashflow Analysis";#N/A,#N/A,FALSE,"Sensitivity Analysis";#N/A,#N/A,FALSE,"PV";#N/A,#N/A,FALSE,"Pro Forma"}</definedName>
    <definedName name="value1.2" hidden="1">{#N/A,#N/A,FALSE,"Cashflow Analysis";#N/A,#N/A,FALSE,"Sensitivity Analysis";#N/A,#N/A,FALSE,"PV";#N/A,#N/A,FALSE,"Pro Forma"}</definedName>
    <definedName name="Variance" hidden="1">{"Assumptions",#N/A,FALSE,"Assumptions";"Sum",#N/A,FALSE,"Summary";"Notes",#N/A,FALSE,"Notes";"Inputs",#N/A,FALSE,"Inputs";"Other Inputs",#N/A,FALSE,"Inputs";"RD",#N/A,FALSE,"RD";"Revenue Detail",#N/A,FALSE,"Revenue";"Expense Detail",#N/A,FALSE,"Expense";"Tax Detail",#N/A,FALSE,"Tax";"FinSt",#N/A,FALSE,"Financials"}</definedName>
    <definedName name="VAROM">#REF!</definedName>
    <definedName name="vc" hidden="1">{#N/A,#N/A,FALSE,"Aging Summary";#N/A,#N/A,FALSE,"Ratio Analysis";#N/A,#N/A,FALSE,"Test 120 Day Accts";#N/A,#N/A,FALSE,"Tickmarks"}</definedName>
    <definedName name="vend" hidden="1">{#N/A,#N/A,FALSE,"Sum";#N/A,#N/A,FALSE,"HC";#N/A,#N/A,FALSE,"Soft";#N/A,#N/A,FALSE,"FF&amp;E";#N/A,#N/A,FALSE,"Other PC";#N/A,#N/A,FALSE,"Fac";#N/A,#N/A,FALSE,"bud var"}</definedName>
    <definedName name="vvvv" hidden="1">{#N/A,#N/A,FALSE,"Cashflow Analysis";#N/A,#N/A,FALSE,"Sensitivity Analysis";#N/A,#N/A,FALSE,"PV";#N/A,#N/A,FALSE,"Pro Forma"}</definedName>
    <definedName name="VVVV.2" hidden="1">{#N/A,#N/A,FALSE,"Cashflow Analysis";#N/A,#N/A,FALSE,"Sensitivity Analysis";#N/A,#N/A,FALSE,"PV";#N/A,#N/A,FALSE,"Pro Forma"}</definedName>
    <definedName name="w" hidden="1">{"cap_structure",#N/A,FALSE,"Graph-Mkt Cap";"price",#N/A,FALSE,"Graph-Price";"ebit",#N/A,FALSE,"Graph-EBITDA";"ebitda",#N/A,FALSE,"Graph-EBITDA"}</definedName>
    <definedName name="wafe" hidden="1">{"summary1",#N/A,TRUE,"Comps";"summary2",#N/A,TRUE,"Comps";"summary3",#N/A,TRUE,"Comps"}</definedName>
    <definedName name="WEA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eather_Fuel_Cost_Calc" localSheetId="0">#REF!</definedName>
    <definedName name="Weather_Fuel_Cost_Calc" localSheetId="1">#REF!</definedName>
    <definedName name="Weather_Fuel_Cost_Calc" localSheetId="4">#REF!</definedName>
    <definedName name="Weather_Fuel_Cost_Calc">#REF!</definedName>
    <definedName name="wefa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EIGHAVG" localSheetId="0">#REF!</definedName>
    <definedName name="WEIGHAVG" localSheetId="1">#REF!</definedName>
    <definedName name="WEIGHAVG" localSheetId="4">#REF!</definedName>
    <definedName name="WEIGHAVG">#REF!</definedName>
    <definedName name="weird" hidden="1">{"cashcons",#N/A,FALSE,"CASHCONS";"cash7000",#N/A,FALSE,"CASH7000";"cash9000",#N/A,FALSE,"CASH9000";"assu7000",#N/A,FALSE,"ASSU7000";"assu9000",#N/A,FALSE,"ASSU9000";"rentroll",#N/A,FALSE,"RENTROLL";"expr7000",#N/A,FALSE,"EXPR7000";"expr9000",#N/A,FALSE,"EXPR9000"}</definedName>
    <definedName name="weird2" hidden="1">{"cashcons",#N/A,FALSE,"CASHCONS";"cash7000",#N/A,FALSE,"CASH7000";"cash9000",#N/A,FALSE,"CASH9000";"assu7000",#N/A,FALSE,"ASSU7000";"assu9000",#N/A,FALSE,"ASSU9000";"rentroll",#N/A,FALSE,"RENTROLL";"expr7000",#N/A,FALSE,"EXPR7000";"expr9000",#N/A,FALSE,"EXPR9000"}</definedName>
    <definedName name="WelfareChoices" hidden="1">#REF!</definedName>
    <definedName name="WEQQE" hidden="1">{"summary1",#N/A,TRUE,"Comps";"summary2",#N/A,TRUE,"Comps";"summary3",#N/A,TRUE,"Comps"}</definedName>
    <definedName name="working" hidden="1">{#N/A,#N/A,FALSE,"Input";#N/A,#N/A,FALSE,"1997";#N/A,#N/A,FALSE,"1996";#N/A,#N/A,FALSE,"1995";#N/A,#N/A,FALSE,"1994";#N/A,#N/A,FALSE,"1993";#N/A,#N/A,FALSE,"1993-1";#N/A,#N/A,FALSE,"1992";#N/A,#N/A,FALSE,"1991";#N/A,#N/A,FALSE,"1990";#N/A,#N/A,FALSE,"1989";#N/A,#N/A,FALSE,"1988"}</definedName>
    <definedName name="WP_B9a">[37]WP_B9!$A$29:$U$61</definedName>
    <definedName name="WP_B9b" localSheetId="0">[37]WP_B9!#REF!</definedName>
    <definedName name="WP_B9b" localSheetId="1">[37]WP_B9!#REF!</definedName>
    <definedName name="WP_B9b" localSheetId="4">[37]WP_B9!#REF!</definedName>
    <definedName name="WP_B9b">[37]WP_B9!#REF!</definedName>
    <definedName name="WP_G6" localSheetId="0">#REF!</definedName>
    <definedName name="WP_G6" localSheetId="1">#REF!</definedName>
    <definedName name="WP_G6" localSheetId="4">#REF!</definedName>
    <definedName name="WP_G6">#REF!</definedName>
    <definedName name="WQE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qwe" hidden="1">#REF!</definedName>
    <definedName name="wr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rn.222W83._.RR." hidden="1">{"aa",#N/A,FALSE,"222W83 Resid ";"bbb",#N/A,FALSE,"222W83 Resid ";"cc",#N/A,FALSE,"222W83 Resid "}</definedName>
    <definedName name="wrn.360w55._.RR." hidden="1">{"aa",#N/A,FALSE,"360 West 55th";"bb",#N/A,FALSE,"360 West 55th";"cc",#N/A,FALSE,"360 West 55th"}</definedName>
    <definedName name="wrn.370._.RR." hidden="1">{"rr1",#N/A,FALSE,"Rent Roll";"rr2",#N/A,FALSE,"Rent Roll";"rr3",#N/A,FALSE,"Rent Roll";"rr4",#N/A,FALSE,"Rent Roll";"rr5",#N/A,FALSE,"Rent Roll";"rr6",#N/A,FALSE,"Rent Roll"}</definedName>
    <definedName name="wrn.370EXP." hidden="1">{"exp1",#N/A,FALSE,"Expiration";"exp2",#N/A,FALSE,"Expiration";"exp3",#N/A,FALSE,"Expiration";"exp4",#N/A,FALSE,"Expiration"}</definedName>
    <definedName name="wrn.399." hidden="1">{#N/A,#N/A,FALSE,"A";#N/A,#N/A,FALSE,"C"}</definedName>
    <definedName name="wrn.3cases." hidden="1">{#N/A,"Base",FALSE,"Dividend";#N/A,"Conservative",FALSE,"Dividend";#N/A,"Downside",FALSE,"Dividend"}</definedName>
    <definedName name="wrn.94._.to._.00._.IS." hidden="1">{#N/A,#N/A,FALSE,"INCOME"}</definedName>
    <definedName name="wrn.ACC._.PROV." localSheetId="0" hidden="1">{"JURIS_ACC_PROV",#N/A,FALSE,"COSTSTUDY";"OKCLS_ACC_PROV",#N/A,FALSE,"COSTSTUDY"}</definedName>
    <definedName name="wrn.ACC._.PROV." localSheetId="1" hidden="1">{"JURIS_ACC_PROV",#N/A,FALSE,"COSTSTUDY";"OKCLS_ACC_PROV",#N/A,FALSE,"COSTSTUDY"}</definedName>
    <definedName name="wrn.ACC._.PROV." localSheetId="4" hidden="1">{"JURIS_ACC_PROV",#N/A,FALSE,"COSTSTUDY";"OKCLS_ACC_PROV",#N/A,FALSE,"COSTSTUDY"}</definedName>
    <definedName name="wrn.ACC._.PROV." hidden="1">{"JURIS_ACC_PROV",#N/A,FALSE,"COSTSTUDY";"OKCLS_ACC_PROV",#N/A,FALSE,"COSTSTUDY"}</definedName>
    <definedName name="wrn.Accretion." hidden="1">{"Accretion",#N/A,FALSE,"Assum"}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{#N/A,#N/A,FALSE,"Summary EPS";#N/A,#N/A,FALSE,"1st Qtr Electric";#N/A,#N/A,FALSE,"1st Qtr Australia";#N/A,#N/A,FALSE,"1st Qtr Telecom";#N/A,#N/A,FALSE,"1st QTR Other"}</definedName>
    <definedName name="wrn.All._.Consolidations." hidden="1">{#N/A,#N/A,FALSE,"Emmes Services";#N/A,#N/A,FALSE,"Emmes Capital";#N/A,#N/A,FALSE,"Emmes &amp; Co"}</definedName>
    <definedName name="wrn.All._.eEmerge" hidden="1">{#N/A,#N/A,FALSE,"Emmes Services";#N/A,#N/A,FALSE,"Emmes Capital";#N/A,#N/A,FALSE,"Emmes &amp; Co"}</definedName>
    <definedName name="wrn.All._.pages." hidden="1">{#N/A,#N/A,FALSE,"Summary 1";#N/A,#N/A,FALSE,"Domestic";#N/A,#N/A,FALSE,"Australia";#N/A,#N/A,FALSE,"Other"}</definedName>
    <definedName name="wrn.AllResults." hidden="1">{#N/A,#N/A,FALSE,"Introduction";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;#N/A,#N/A,FALSE,"NPPC";#N/A,#N/A,FALSE,"ReconPC";#N/A,#N/A,FALSE,"PSCAmort";#N/A,#N/A,FALSE,"FASBGL";#N/A,#N/A,FALSE,"FAS132";#N/A,#N/A,FALSE,"AML";#N/A,#N/A,FALSE,"FAS35";#N/A,#N/A,FALSE,"PI";#N/A,#N/A,FALSE,"DataRecon";#N/A,#N/A,FALSE,"GraphInput";#N/A,#N/A,FALSE,"Grph_Contrib";#N/A,#N/A,FALSE,"Grph_Fund";#N/A,#N/A,FALSE,"Grph_FAS87";#N/A,#N/A,FALSE,"Grph_FAS35";#N/A,#N/A,FALSE,"Grph_PI";#N/A,#N/A,FALSE,"Grph_Asset";#N/A,#N/A,FALSE,"Grph_Invest";#N/A,#N/A,FALSE,"ARPSOutput"}</definedName>
    <definedName name="wrn.Annual._.Cashflows." hidden="1">{"Revenues",#N/A,FALSE,"MDU";"Depreciation",#N/A,FALSE,"MDU";"Debt",#N/A,FALSE,"MDU";"Financials",#N/A,FALSE,"MDU";"Accounts",#N/A,FALSE,"MDU"}</definedName>
    <definedName name="wrn.Annual._.Cashflows2." hidden="1">{"Revenues",#N/A,FALSE,"MDU";"Depreciation",#N/A,FALSE,"MDU";"Debt",#N/A,FALSE,"MDU";"Financials",#N/A,FALSE,"MDU";"Accounts",#N/A,FALSE,"MDU"}</definedName>
    <definedName name="wrn.Arcform1." hidden="1">{"One",#N/A,FALSE,"Property";"Rent Analysis",#N/A,FALSE,"Rent &amp; Income";"Market",#N/A,FALSE,"Market";"Environmental",#N/A,FALSE,"Environmental"}</definedName>
    <definedName name="wrn.Arcform2." hidden="1">{"Development Team",#N/A,FALSE,"Team";"Environmental",#N/A,FALSE,"Environmental";"Permanent",#N/A,FALSE,"Perm Mtg";"Soft",#N/A,FALSE,"Soft Mtg"}</definedName>
    <definedName name="wrn.Arcform3." hidden="1">{"Grant",#N/A,FALSE,"Grant";"GP Developer",#N/A,FALSE,"GP &amp; Dev Loans";"Operating Analysis",#N/A,FALSE,"Operations";"Tax Credit",#N/A,FALSE,"Tax Credits";"Tax Credit Analysis",#N/A,FALSE,"TC Analysis"}</definedName>
    <definedName name="wrn.Arcform4." hidden="1">{"Construction Analysis",#N/A,FALSE,"Constr Analysis";"Construction Financing",#N/A,FALSE,"Constr Finan";"Guarantees and Reserves",#N/A,FALSE,"Guar &amp; Reserves"}</definedName>
    <definedName name="wrn.Assumptions." hidden="1">{"Assumptions",#N/A,FALSE,"Assum"}</definedName>
    <definedName name="wrn.Bal._.Sht._.Bud._.vs._.Act." hidden="1">{#N/A,#N/A,FALSE,"BS Compare"}</definedName>
    <definedName name="wrn.Balance._.Sheet." hidden="1">{#N/A,#N/A,FALSE,"Balance Sht"}</definedName>
    <definedName name="wrn.bleu4." hidden="1">{#N/A,#N/A,FALSE}</definedName>
    <definedName name="wrn.Book." hidden="1">{"EVA",#N/A,FALSE,"SMT2";#N/A,#N/A,FALSE,"Summary";#N/A,#N/A,FALSE,"Graphs";#N/A,#N/A,FALSE,"4 Panel"}</definedName>
    <definedName name="wrn.Book._D" hidden="1">{"EVA",#N/A,FALSE,"SMT2";#N/A,#N/A,FALSE,"Summary";#N/A,#N/A,FALSE,"Graphs";#N/A,#N/A,FALSE,"4 Panel"}</definedName>
    <definedName name="wrn.Bridge.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AM97_1." hidden="1">{"CAM97_1",#N/A,FALSE,"ACTUAL 1997 BILLING SHEET"}</definedName>
    <definedName name="wrn.CAM97_2." hidden="1">{"CAM97_2",#N/A,FALSE,"ACTUAL 1997 BILLING SHEET"}</definedName>
    <definedName name="wrn.CAPACITY._.ALLOC._.SUMMARY." localSheetId="0" hidden="1">{"CAP_ALLOC_SUMMARY",#N/A,FALSE,"Alloc Summary"}</definedName>
    <definedName name="wrn.CAPACITY._.ALLOC._.SUMMARY." localSheetId="1" hidden="1">{"CAP_ALLOC_SUMMARY",#N/A,FALSE,"Alloc Summary"}</definedName>
    <definedName name="wrn.CAPACITY._.ALLOC._.SUMMARY." localSheetId="4" hidden="1">{"CAP_ALLOC_SUMMARY",#N/A,FALSE,"Alloc Summary"}</definedName>
    <definedName name="wrn.CAPACITY._.ALLOC._.SUMMARY." hidden="1">{"CAP_ALLOC_SUMMARY",#N/A,FALSE,"Alloc Summary"}</definedName>
    <definedName name="wrn.Capital._.96." hidden="1">{#N/A,#N/A,FALSE,"Building Imp";#N/A,#N/A,FALSE,"Deferred Legal";#N/A,#N/A,FALSE,"Tenant Improvements";#N/A,#N/A,FALSE,"Lease Commissions";#N/A,#N/A,FALSE,"F &amp; F";#N/A,#N/A,FALSE,"CIP General"}</definedName>
    <definedName name="wrn.Capital._.96.B" hidden="1">{#N/A,#N/A,FALSE,"Building Imp";#N/A,#N/A,FALSE,"Deferred Legal";#N/A,#N/A,FALSE,"Tenant Improvements";#N/A,#N/A,FALSE,"Lease Commissions";#N/A,#N/A,FALSE,"F &amp; F";#N/A,#N/A,FALSE,"CIP General"}</definedName>
    <definedName name="wrn.CAPREIT." hidden="1">{#N/A,#N/A,FALSE,"CAPREIT"}</definedName>
    <definedName name="wrn.CAPREIT2" hidden="1">{#N/A,#N/A,FALSE,"CAPREIT"}</definedName>
    <definedName name="wrn.Cash._.Flow._.Statement." hidden="1">{"CashPrintArea",#N/A,FALSE,"Cash (c)"}</definedName>
    <definedName name="wrn.Cash._.Flows." hidden="1">{#N/A,#N/A,FALSE,"Cash Flows"}</definedName>
    <definedName name="wrn.CASHFLOW." hidden="1">{#N/A,#N/A,FALSE,"CASHFLOW"}</definedName>
    <definedName name="wrn.CCC." hidden="1">{#N/A,#N/A,FALSE,"A";#N/A,#N/A,FALSE,"B"}</definedName>
    <definedName name="wrn.CCC._.OPEX." hidden="1">{#N/A,#N/A,FALSE,"Expense Detail";#N/A,#N/A,FALSE,"Worksheet";#N/A,#N/A,FALSE,"Audit";#N/A,#N/A,FALSE,"Exclusions";#N/A,#N/A,FALSE,"Variance";#N/A,#N/A,FALSE,"Average Occupancy";#N/A,#N/A,FALSE,"Maintenance &amp; Repairs Occ. Adj.";#N/A,#N/A,FALSE,"Cleaning Occupancy Adj.";#N/A,#N/A,FALSE,"Escalatable Expenses 95";#N/A,#N/A,FALSE,"Rec 95";#N/A,#N/A,FALSE,"Statements"}</definedName>
    <definedName name="wrn.CF._.Statement." hidden="1">{"CashPrintArea",#N/A,FALSE,"Cash (c)"}</definedName>
    <definedName name="wrn.CF._.Statement._.Base._.Case." hidden="1">{"CashPrintArea",#N/A,FALSE,"Cash (c)"}</definedName>
    <definedName name="wrn.check." hidden="1">{#N/A,#N/A,FALSE,"Input";#N/A,#N/A,FALSE,"1997";#N/A,#N/A,FALSE,"1996";#N/A,#N/A,FALSE,"1995";#N/A,#N/A,FALSE,"1994";#N/A,#N/A,FALSE,"1993";#N/A,#N/A,FALSE,"1993-1";#N/A,#N/A,FALSE,"1992";#N/A,#N/A,FALSE,"1991";#N/A,#N/A,FALSE,"1990";#N/A,#N/A,FALSE,"1989";#N/A,#N/A,FALSE,"1988"}</definedName>
    <definedName name="wrn.CLOSING._.PACKAGE." hidden="1">{#N/A,#N/A,FALSE,"COVER";#N/A,#N/A,FALSE,"INDEX";#N/A,#N/A,FALSE,"SCH-02";#N/A,#N/A,FALSE,"SCH-03";#N/A,#N/A,FALSE,"SCH-04";#N/A,#N/A,FALSE,"SCH-05";#N/A,#N/A,FALSE,"SCH-06";#N/A,#N/A,FALSE,"SCH-08";#N/A,#N/A,FALSE,"SCH-09";#N/A,#N/A,FALSE,"SCH-10";#N/A,#N/A,FALSE,"SCH-11";#N/A,#N/A,FALSE,"SCH-12";#N/A,#N/A,FALSE,"SCH-13";#N/A,#N/A,FALSE,"SCH-14P1";#N/A,#N/A,FALSE,"SCH-14P2";#N/A,#N/A,FALSE,"SCH-15";#N/A,#N/A,FALSE,"SCH-16";#N/A,#N/A,FALSE,"SCH-17";#N/A,#N/A,FALSE,"SCH-18";#N/A,#N/A,FALSE,"SCH-19";#N/A,#N/A,FALSE,"SCH-20";#N/A,#N/A,FALSE,"SCH-21";#N/A,#N/A,FALSE,"SCH-22P1";#N/A,#N/A,FALSE,"SCH-22P2";#N/A,#N/A,FALSE,"SCH-23";#N/A,#N/A,FALSE,"SCH-25";#N/A,#N/A,FALSE,"SCH-26";#N/A,#N/A,FALSE,"SCH-27";#N/A,#N/A,FALSE,"SCH-28";#N/A,#N/A,FALSE,"SCH-29";#N/A,#N/A,FALSE,"SCH-30";#N/A,#N/A,FALSE,"SCH-31";#N/A,#N/A,FALSE,"SCH-32";#N/A,#N/A,FALSE,"SCH-33";#N/A,#N/A,FALSE,"SCH-34";#N/A,#N/A,FALSE,"SCH-35";#N/A,#N/A,FALSE,"SCH-36";#N/A,#N/A,FALSE,"SCH-37";#N/A,#N/A,FALSE,"SCH-38";#N/A,#N/A,FALSE,"SCH-39";#N/A,#N/A,FALSE,"SCH-40";#N/A,#N/A,FALSE,"SCH-41";#N/A,#N/A,FALSE,"SCH-42P1";#N/A,#N/A,FALSE,"SCH-42P2";#N/A,#N/A,FALSE,"SCH-43";#N/A,#N/A,FALSE,"SCH-44";#N/A,#N/A,FALSE,"SCH-45";#N/A,#N/A,FALSE,"SCH-46";#N/A,#N/A,FALSE,"SCH-47";#N/A,#N/A,FALSE,"SCH-48P1";#N/A,#N/A,FALSE,"SCH-48P2";#N/A,#N/A,FALSE,"SCH-48P3";#N/A,#N/A,FALSE,"SCH-49"}</definedName>
    <definedName name="wrn.Combined._.YTD." hidden="1">{"YTD-Total",#N/A,TRUE,"Provision";"YTD-Utility",#N/A,TRUE,"Prov Utility";"YTD-NonUtility",#N/A,TRUE,"Prov NonUtility"}</definedName>
    <definedName name="wrn.Compensation." hidden="1">{"WagesSum",#N/A,FALSE,"State";"MemberComp",#N/A,FALSE,"MemberComp";"Def&amp;SSSHcomp",#N/A,FALSE,"DefComp";"Apportion (state)",#N/A,FALSE,"State"}</definedName>
    <definedName name="wrn.Competition." hidden="1">{#N/A,#N/A,FALSE,"CompSummary";#N/A,#N/A,FALSE,"Comp1";#N/A,#N/A,FALSE,"Comp2";#N/A,#N/A,FALSE,"Comp3";#N/A,#N/A,FALSE,"Comp4";#N/A,#N/A,FALSE,"Comp5";#N/A,#N/A,FALSE,"Our Prop";#N/A,#N/A,FALSE,"Projection Sheet"}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te._.Set._D" hidden="1">{#N/A,#N/A,FALSE,"Full";#N/A,#N/A,FALSE,"Half";#N/A,#N/A,FALSE,"Op Expenses";#N/A,#N/A,FALSE,"Cap Charge";#N/A,#N/A,FALSE,"Cost C";#N/A,#N/A,FALSE,"PP&amp;E";#N/A,#N/A,FALSE,"R&amp;D"}</definedName>
    <definedName name="wrn.Complete._D" hidden="1">{#N/A,#N/A,FALSE,"SMT1";#N/A,#N/A,FALSE,"SMT2";#N/A,#N/A,FALSE,"Summary";#N/A,#N/A,FALSE,"Graphs";#N/A,#N/A,FALSE,"4 Panel"}</definedName>
    <definedName name="wrn.CONDO." hidden="1">{#N/A,#N/A,FALSE,"SPCondo"}</definedName>
    <definedName name="wrn.ConsolGrossGrp." hidden="1">{"Conol gross povision grouped",#N/A,FALSE,"Consol Gross";"Consol Gross Grouped",#N/A,FALSE,"Consol Gross"}</definedName>
    <definedName name="wrn.CUST._.REV._.ALLOC._.INPUT." localSheetId="0" hidden="1">{"SECTK_JURIS_CUSTREV",#N/A,FALSE,"COSTSTUDY";"SECTK_OKCLS_CUSTREV",#N/A,FALSE,"COSTSTUDY"}</definedName>
    <definedName name="wrn.CUST._.REV._.ALLOC._.INPUT." localSheetId="1" hidden="1">{"SECTK_JURIS_CUSTREV",#N/A,FALSE,"COSTSTUDY";"SECTK_OKCLS_CUSTREV",#N/A,FALSE,"COSTSTUDY"}</definedName>
    <definedName name="wrn.CUST._.REV._.ALLOC._.INPUT." localSheetId="4" hidden="1">{"SECTK_JURIS_CUSTREV",#N/A,FALSE,"COSTSTUDY";"SECTK_OKCLS_CUSTREV",#N/A,FALSE,"COSTSTUDY"}</definedName>
    <definedName name="wrn.CUST._.REV._.ALLOC._.INPUT." hidden="1">{"SECTK_JURIS_CUSTREV",#N/A,FALSE,"COSTSTUDY";"SECTK_OKCLS_CUSTREV",#N/A,FALSE,"COSTSTUDY"}</definedName>
    <definedName name="wrn.CUSTOMER._.ALLOC._.RATIOS." localSheetId="0" hidden="1">{"JURIS_CUST_ALLOC_RATIOS",#N/A,FALSE,"COSTSTUDY";"OKCLS_CUST_ALLOC_RATIOS",#N/A,FALSE,"COSTSTUDY"}</definedName>
    <definedName name="wrn.CUSTOMER._.ALLOC._.RATIOS." localSheetId="1" hidden="1">{"JURIS_CUST_ALLOC_RATIOS",#N/A,FALSE,"COSTSTUDY";"OKCLS_CUST_ALLOC_RATIOS",#N/A,FALSE,"COSTSTUDY"}</definedName>
    <definedName name="wrn.CUSTOMER._.ALLOC._.RATIOS." localSheetId="4" hidden="1">{"JURIS_CUST_ALLOC_RATIOS",#N/A,FALSE,"COSTSTUDY";"OKCLS_CUST_ALLOC_RATIOS",#N/A,FALSE,"COSTSTUDY"}</definedName>
    <definedName name="wrn.CUSTOMER._.ALLOC._.RATIOS." hidden="1">{"JURIS_CUST_ALLOC_RATIOS",#N/A,FALSE,"COSTSTUDY";"OKCLS_CUST_ALLOC_RATIOS",#N/A,FALSE,"COSTSTUDY"}</definedName>
    <definedName name="wrn.DATABASE." hidden="1">{"DBINPUT1",#N/A,FALSE,"Database";"DBINPUT2",#N/A,FALSE,"Database"}</definedName>
    <definedName name="wrn.DEMAND._.ENERGY._.RATIOS." localSheetId="0" hidden="1">{"JURIS_DMDENRGY_RATIOS",#N/A,FALSE,"COSTSTUDY";"OKCLS_DMDENRGY_RATIOS",#N/A,FALSE,"COSTSTUDY"}</definedName>
    <definedName name="wrn.DEMAND._.ENERGY._.RATIOS." localSheetId="1" hidden="1">{"JURIS_DMDENRGY_RATIOS",#N/A,FALSE,"COSTSTUDY";"OKCLS_DMDENRGY_RATIOS",#N/A,FALSE,"COSTSTUDY"}</definedName>
    <definedName name="wrn.DEMAND._.ENERGY._.RATIOS." localSheetId="4" hidden="1">{"JURIS_DMDENRGY_RATIOS",#N/A,FALSE,"COSTSTUDY";"OKCLS_DMDENRGY_RATIOS",#N/A,FALSE,"COSTSTUDY"}</definedName>
    <definedName name="wrn.DEMAND._.ENERGY._.RATIOS." hidden="1">{"JURIS_DMDENRGY_RATIOS",#N/A,FALSE,"COSTSTUDY";"OKCLS_DMDENRGY_RATIOS",#N/A,FALSE,"COSTSTUDY"}</definedName>
    <definedName name="wrn.DEPRECIATION._.EXPENSE." localSheetId="0" hidden="1">{"JURIS_DEPR_EXP",#N/A,FALSE,"COSTSTUDY";"OKCLS_DEPR_EXP",#N/A,FALSE,"COSTSTUDY"}</definedName>
    <definedName name="wrn.DEPRECIATION._.EXPENSE." localSheetId="1" hidden="1">{"JURIS_DEPR_EXP",#N/A,FALSE,"COSTSTUDY";"OKCLS_DEPR_EXP",#N/A,FALSE,"COSTSTUDY"}</definedName>
    <definedName name="wrn.DEPRECIATION._.EXPENSE." localSheetId="4" hidden="1">{"JURIS_DEPR_EXP",#N/A,FALSE,"COSTSTUDY";"OKCLS_DEPR_EXP",#N/A,FALSE,"COSTSTUDY"}</definedName>
    <definedName name="wrn.DEPRECIATION._.EXPENSE." hidden="1">{"JURIS_DEPR_EXP",#N/A,FALSE,"COSTSTUDY";"OKCLS_DEPR_EXP",#N/A,FALSE,"COSTSTUDY"}</definedName>
    <definedName name="wrn.DEVLP._.LABOR._.ALLOC." localSheetId="0" hidden="1">{"JURIS_LAB_ALOC_DEVLP",#N/A,FALSE,"COSTSTUDY";"OKCLS_LAB_ALOC_DEVLP",#N/A,FALSE,"COSTSTUDY"}</definedName>
    <definedName name="wrn.DEVLP._.LABOR._.ALLOC." localSheetId="1" hidden="1">{"JURIS_LAB_ALOC_DEVLP",#N/A,FALSE,"COSTSTUDY";"OKCLS_LAB_ALOC_DEVLP",#N/A,FALSE,"COSTSTUDY"}</definedName>
    <definedName name="wrn.DEVLP._.LABOR._.ALLOC." localSheetId="4" hidden="1">{"JURIS_LAB_ALOC_DEVLP",#N/A,FALSE,"COSTSTUDY";"OKCLS_LAB_ALOC_DEVLP",#N/A,FALSE,"COSTSTUDY"}</definedName>
    <definedName name="wrn.DEVLP._.LABOR._.ALLOC." hidden="1">{"JURIS_LAB_ALOC_DEVLP",#N/A,FALSE,"COSTSTUDY";"OKCLS_LAB_ALOC_DEVLP",#N/A,FALSE,"COSTSTUDY"}</definedName>
    <definedName name="wrn.Dividers." hidden="1">{#N/A,#N/A,FALSE,"Dividers"}</definedName>
    <definedName name="wrn.DMD._.ENERGY._.ALLOC._.INPUT." localSheetId="0" hidden="1">{"JURIS_DMDENRGY_AL_INPUT",#N/A,FALSE,"COSTSTUDY";"OKCLS_DMDENRGY_AL_INPUT",#N/A,FALSE,"COSTSTUDY"}</definedName>
    <definedName name="wrn.DMD._.ENERGY._.ALLOC._.INPUT." localSheetId="1" hidden="1">{"JURIS_DMDENRGY_AL_INPUT",#N/A,FALSE,"COSTSTUDY";"OKCLS_DMDENRGY_AL_INPUT",#N/A,FALSE,"COSTSTUDY"}</definedName>
    <definedName name="wrn.DMD._.ENERGY._.ALLOC._.INPUT." localSheetId="4" hidden="1">{"JURIS_DMDENRGY_AL_INPUT",#N/A,FALSE,"COSTSTUDY";"OKCLS_DMDENRGY_AL_INPUT",#N/A,FALSE,"COSTSTUDY"}</definedName>
    <definedName name="wrn.DMD._.ENERGY._.ALLOC._.INPUT." hidden="1">{"JURIS_DMDENRGY_AL_INPUT",#N/A,FALSE,"COSTSTUDY";"OKCLS_DMDENRGY_AL_INPUT",#N/A,FALSE,"COSTSTUDY"}</definedName>
    <definedName name="wrn.Entry._.Grids." hidden="1">{#N/A,#N/A,FALSE,"Services JE Grid";#N/A,#N/A,FALSE,"Emmes JE Grid";#N/A,#N/A,FALSE,"Capital JE Grid "}</definedName>
    <definedName name="wrn.Equity." hidden="1">{"BookMem",#N/A,FALSE,"BookMemEquity";"TaxMem",#N/A,FALSE,"TaxMemEquity";"EqCalcs",#N/A,FALSE,"EQcalcs";"Distrib",#N/A,FALSE,"Distributions"}</definedName>
    <definedName name="wrn.ESTADOS._.FINANCIEROS.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xhibits." hidden="1">{#N/A,#N/A,FALSE,"EX I";#N/A,#N/A,FALSE,"EX II";#N/A,#N/A,FALSE,"EX IV";#N/A,#N/A,FALSE,"EX V";#N/A,#N/A,FALSE,"EX VI";#N/A,#N/A,FALSE,"EX VII";#N/A,#N/A,FALSE,"EX VIII";#N/A,#N/A,FALSE,"EX IX";#N/A,#N/A,FALSE,"EX X";#N/A,#N/A,FALSE,"EX XI"}</definedName>
    <definedName name="wrn.EXPENSE." hidden="1">{#N/A,#N/A,FALSE,"Common Area Accrual";#N/A,#N/A,FALSE,"Unit One LaSalle";#N/A,#N/A,FALSE,"Unit One CW";#N/A,#N/A,FALSE,"Unit One LaSallle + C &amp; W";#N/A,#N/A,FALSE,"Consolidated Accrual"}</definedName>
    <definedName name="wrn.Expense._.Detail." hidden="1">{#N/A,#N/A,FALSE,"Common Area Accrual";#N/A,#N/A,FALSE,"Unit One LaSalle";#N/A,#N/A,FALSE,"Unit One CW";#N/A,#N/A,FALSE,"Unit One LaSalle + C &amp; W";#N/A,#N/A,FALSE,"Consolidated Accrual"}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ASBResults." hidden="1">{#N/A,#N/A,FALSE,"Input";#N/A,#N/A,FALSE,"LastYearInput";#N/A,#N/A,FALSE,"NextYearData";#N/A,#N/A,FALSE,"NPPC";#N/A,#N/A,FALSE,"ReconPC";#N/A,#N/A,FALSE,"PSCAmort";#N/A,#N/A,FALSE,"FASBGL";#N/A,#N/A,FALSE,"FAS132";#N/A,#N/A,FALSE,"AML";#N/A,#N/A,FALSE,"FAS35"}</definedName>
    <definedName name="wrn.FCB." hidden="1">{"FCB_ALL",#N/A,FALSE,"FCB"}</definedName>
    <definedName name="wrn.fcb2" hidden="1">{"FCB_ALL",#N/A,FALSE,"FCB"}</definedName>
    <definedName name="wrn.FCG." hidden="1">{#N/A,#N/A,TRUE,"Title Page";#N/A,#N/A,TRUE,"Executive Summary";#N/A,#N/A,TRUE,"Cash Flow";#N/A,#N/A,TRUE,"Exp Detail";#N/A,#N/A,TRUE,"Pricing Matrix";#N/A,#N/A,TRUE,"Value Matrix";#N/A,#N/A,TRUE,"Assumptions";#N/A,#N/A,TRUE,"Vacant Space";#N/A,#N/A,TRUE,"2nd Generation";#N/A,#N/A,TRUE,"Existing vs Mkt";#N/A,#N/A,TRUE,"Expiration Schedule";#N/A,#N/A,TRUE,"Expiration Graph ";#N/A,#N/A,TRUE,"Residual - Marketing";#N/A,#N/A,TRUE,"Vacancy Detail"}</definedName>
    <definedName name="wrn.Financial._.Model." hidden="1">{#N/A,#N/A,TRUE,"Input Sheet Model";#N/A,#N/A,TRUE,"Project Proforma Detail";#N/A,#N/A,TRUE,"Signoff Summary";#N/A,#N/A,TRUE,"Assumptions";#N/A,#N/A,TRUE,"Constr. Int. Inc.";#N/A,#N/A,TRUE,"Cashflow Projection"}</definedName>
    <definedName name="wrn.FORECAST._.ONLY.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RESTPARK." hidden="1">{#N/A,#N/A,FALSE,"ForestPark"}</definedName>
    <definedName name="wrn.Full._.Budget." hidden="1">{#N/A,#N/A,FALSE,"Sum";#N/A,#N/A,FALSE,"HC";#N/A,#N/A,FALSE,"Soft";#N/A,#N/A,FALSE,"FF&amp;E";#N/A,#N/A,FALSE,"Other PC";#N/A,#N/A,FALSE,"Fac";#N/A,#N/A,FALSE,"bud var"}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age." hidden="1">{#N/A,#N/A,FALSE,"Emmes Summary";#N/A,#N/A,FALSE,"Services Summary";#N/A,#N/A,FALSE,"Emmes All";#N/A,#N/A,FALSE,"Master Services";#N/A,#N/A,FALSE,"Emmes &amp; Co";#N/A,#N/A,FALSE,"Emmes JE Grid";#N/A,#N/A,FALSE,"Emmes  Entries";#N/A,#N/A,FALSE,"Emmes Services";#N/A,#N/A,FALSE,"Services JE Grid";#N/A,#N/A,FALSE,"Services Entries";#N/A,#N/A,FALSE,"Emmes Capital";#N/A,#N/A,FALSE,"Capital JE Grid ";#N/A,#N/A,FALSE,"Capital  Entries";#N/A,#N/A,FALSE,"Emmes Invest in LLC"}</definedName>
    <definedName name="wrn.Full._.View." hidden="1">{"FullView",#N/A,FALSE,"Consltd-For contngcy"}</definedName>
    <definedName name="wrn.Full_Template." hidden="1">{#N/A,#N/A,FALSE,"1Summary";#N/A,#N/A,FALSE,"2Assumptions";#N/A,#N/A,FALSE,"3Cash Flow";#N/A,#N/A,FALSE,"4Return of Investment Chart";#N/A,#N/A,FALSE,"5Year 1 Reconciliation";#N/A,#N/A,FALSE,"6Residual";#N/A,#N/A,FALSE,"7Pricing Matrix";#N/A,#N/A,FALSE,"8Vacancy Matrix";#N/A,#N/A,FALSE,"9Vacancy Chart";#N/A,#N/A,FALSE,"AExpiration Schedule";#N/A,#N/A,FALSE,"BExpiration Chart";#N/A,#N/A,FALSE,"CLease-up Schedule";#N/A,#N/A,FALSE,"DWeighted Average Calculation"}</definedName>
    <definedName name="wrn.FundingResults." hidden="1">{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}</definedName>
    <definedName name="wrn.GraphResults." hidden="1">{#N/A,#N/A,FALSE,"GraphInput";#N/A,#N/A,FALSE,"Grph_Contrib";#N/A,#N/A,FALSE,"Grph_Fund";#N/A,#N/A,FALSE,"Grph_FAS87";#N/A,#N/A,FALSE,"Grph_FAS35";#N/A,#N/A,FALSE,"Grph_PI";#N/A,#N/A,FALSE,"Grph_Asset";#N/A,#N/A,FALSE,"Grph_Invest"}</definedName>
    <definedName name="wrn.gunsmoke." hidden="1">{#N/A,#N/A,TRUE,"SAFEWAY- 030125";#N/A,#N/A,TRUE,"FRED MEYER #260543 (2)";#N/A,#N/A,TRUE,"FOOD-4-LESS- 350001"}</definedName>
    <definedName name="wrn.Inc._.Stm._.Bud._.vs._.Act." hidden="1">{#N/A,#N/A,FALSE,"Bud Vs Act"}</definedName>
    <definedName name="wrn.Income._.Statements." hidden="1">{#N/A,#N/A,FALSE,"Income Stmt"}</definedName>
    <definedName name="wrn.INCOME._.TAX._.CALCULATION." localSheetId="0" hidden="1">{"JURIS_INC_TAX_CALC",#N/A,FALSE,"COSTSTUDY";"OKCLS_INC_TAX_CALC",#N/A,FALSE,"COSTSTUDY"}</definedName>
    <definedName name="wrn.INCOME._.TAX._.CALCULATION." localSheetId="1" hidden="1">{"JURIS_INC_TAX_CALC",#N/A,FALSE,"COSTSTUDY";"OKCLS_INC_TAX_CALC",#N/A,FALSE,"COSTSTUDY"}</definedName>
    <definedName name="wrn.INCOME._.TAX._.CALCULATION." localSheetId="4" hidden="1">{"JURIS_INC_TAX_CALC",#N/A,FALSE,"COSTSTUDY";"OKCLS_INC_TAX_CALC",#N/A,FALSE,"COSTSTUDY"}</definedName>
    <definedName name="wrn.INCOME._.TAX._.CALCULATION." hidden="1">{"JURIS_INC_TAX_CALC",#N/A,FALSE,"COSTSTUDY";"OKCLS_INC_TAX_CALC",#N/A,FALSE,"COSTSTUDY"}</definedName>
    <definedName name="wrn.Incr.._.CF._.Statement." hidden="1">{"IncrCashPrintArea",#N/A,FALSE,"Incr_CF"}</definedName>
    <definedName name="wrn.Incr.._.Profitability._.Indicators." hidden="1">{"IncrProfPrintArea",#N/A,FALSE,"Incr_Prof"}</definedName>
    <definedName name="wrn.INPUT._.INFO." hidden="1">{"Input",#N/A,FALSE,"INPUT"}</definedName>
    <definedName name="wrn.INTERNAL._.ALLOC._.INPUT." localSheetId="0" hidden="1">{"JURIS_INT_ALOC_AMTS",#N/A,FALSE,"COSTSTUDY";"OKCLS_INT_ALOC_AMTS",#N/A,FALSE,"COSTSTUDY"}</definedName>
    <definedName name="wrn.INTERNAL._.ALLOC._.INPUT." localSheetId="1" hidden="1">{"JURIS_INT_ALOC_AMTS",#N/A,FALSE,"COSTSTUDY";"OKCLS_INT_ALOC_AMTS",#N/A,FALSE,"COSTSTUDY"}</definedName>
    <definedName name="wrn.INTERNAL._.ALLOC._.INPUT." localSheetId="4" hidden="1">{"JURIS_INT_ALOC_AMTS",#N/A,FALSE,"COSTSTUDY";"OKCLS_INT_ALOC_AMTS",#N/A,FALSE,"COSTSTUDY"}</definedName>
    <definedName name="wrn.INTERNAL._.ALLOC._.INPUT." hidden="1">{"JURIS_INT_ALOC_AMTS",#N/A,FALSE,"COSTSTUDY";"OKCLS_INT_ALOC_AMTS",#N/A,FALSE,"COSTSTUDY"}</definedName>
    <definedName name="wrn.INTERNAL._.ALLOC._.RATIOS." localSheetId="0" hidden="1">{"JURIS_INTAL_RATIOS",#N/A,FALSE,"COSTSTUDY";"OKCLS_INTAL_RATIOS",#N/A,FALSE,"COSTSTUDY"}</definedName>
    <definedName name="wrn.INTERNAL._.ALLOC._.RATIOS." localSheetId="1" hidden="1">{"JURIS_INTAL_RATIOS",#N/A,FALSE,"COSTSTUDY";"OKCLS_INTAL_RATIOS",#N/A,FALSE,"COSTSTUDY"}</definedName>
    <definedName name="wrn.INTERNAL._.ALLOC._.RATIOS." localSheetId="4" hidden="1">{"JURIS_INTAL_RATIOS",#N/A,FALSE,"COSTSTUDY";"OKCLS_INTAL_RATIOS",#N/A,FALSE,"COSTSTUDY"}</definedName>
    <definedName name="wrn.INTERNAL._.ALLOC._.RATIOS." hidden="1">{"JURIS_INTAL_RATIOS",#N/A,FALSE,"COSTSTUDY";"OKCLS_INTAL_RATIOS",#N/A,FALSE,"COSTSTUDY"}</definedName>
    <definedName name="wrn.IP._.STOCK._.REPORT." hidden="1">{#N/A,#N/A,FALSE,"IPCOVER";#N/A,#N/A,FALSE,"STATEMENT";#N/A,#N/A,FALSE,"MARGIN";#N/A,#N/A,FALSE,"GNS &amp; LSS";#N/A,#N/A,FALSE,"IPREALGL";#N/A,#N/A,FALSE,"SHRTACCT"}</definedName>
    <definedName name="wrn.IRR." hidden="1">{"IRR Benefits",#N/A,FALSE,"IRR";"Tax Credits",#N/A,FALSE,"IRR"}</definedName>
    <definedName name="wrn.IRR._.CORP._.7." hidden="1">{"IRR",#N/A,FALSE,"Corp 7 IRR";"Input",#N/A,FALSE,"Corp 7 IRR"}</definedName>
    <definedName name="wrn.k1._.attachment." hidden="1">{"Christian",#N/A,FALSE,"K1 TAX";"evan",#N/A,FALSE,"K1 TAX";"Gail",#N/A,FALSE,"K1 TAX";"Gretchen",#N/A,FALSE,"K1 TAX";"Gun",#N/A,FALSE,"K1 TAX";"master k1",#N/A,FALSE,"K1 TAX";"Michael",#N/A,FALSE,"K1 TAX";"philip",#N/A,FALSE,"K1 TAX";"steve",#N/A,FALSE,"K1 TAX";"Thomas",#N/A,FALSE,"K1 TAX"}</definedName>
    <definedName name="wrn.MAIN._.PAGE._.1." hidden="1">{#N/A,#N/A,FALSE,"MAIN";#N/A,#N/A,FALSE,"MAIN"}</definedName>
    <definedName name="wrn.Manning._.Tables." hidden="1">{"Summary Manning Table by Quarter",#N/A,TRUE,"MANTBL";"Summary Payroll Cost by Month",#N/A,TRUE,"MANTBL";"Hourly Payroll - Overtime Breakdown",#N/A,TRUE,"MANTBL";"Detailed Manning Table by Quarter",#N/A,TRUE,"MANTBL"}</definedName>
    <definedName name="wrn.MiniSum." hidden="1">{#N/A,#N/A,TRUE,"Facility-Input";#N/A,#N/A,TRUE,"Graphs";#N/A,#N/A,TRUE,"TOTAL"}</definedName>
    <definedName name="wrn.MONTHLY._.OVERVIEW." hidden="1">{#N/A,#N/A,TRUE,"PHONE"}</definedName>
    <definedName name="wrn.NoAptRR." hidden="1">{#N/A,#N/A,FALSE,"AptStabYr";#N/A,#N/A,FALSE,"Hard Costs";#N/A,#N/A,FALSE,"Project Costs ";#N/A,#N/A,FALSE,"Draw M1-18";#N/A,#N/A,FALSE,"LeaseUpHotel";#N/A,#N/A,FALSE,"Apt10YrCF";#N/A,#N/A,FALSE,"Hotel CF";#N/A,#N/A,FALSE,"LeaseUpApt"}</definedName>
    <definedName name="wrn.Northstar." hidden="1">{#N/A,#N/A,FALSE,"Services Summary";#N/A,#N/A,FALSE,"Emmes Summary";#N/A,#N/A,FALSE,"Northstar"}</definedName>
    <definedName name="wrn.OFFICE._.BUDGET." hidden="1">{#N/A,#N/A,FALSE,"LP Exp";#N/A,#N/A,FALSE,"Salary";#N/A,#N/A,FALSE,"Admin Exp";#N/A,#N/A,FALSE,"QTS Bud";#N/A,#N/A,FALSE,"Marketing"}</definedName>
    <definedName name="wrn.OM._.EXPENSES." localSheetId="0" hidden="1">{"JURIS_OM_EXP",#N/A,FALSE,"COSTSTUDY";"OKCLS_OM_EXP",#N/A,FALSE,"COSTSTUDY"}</definedName>
    <definedName name="wrn.OM._.EXPENSES." localSheetId="1" hidden="1">{"JURIS_OM_EXP",#N/A,FALSE,"COSTSTUDY";"OKCLS_OM_EXP",#N/A,FALSE,"COSTSTUDY"}</definedName>
    <definedName name="wrn.OM._.EXPENSES." localSheetId="4" hidden="1">{"JURIS_OM_EXP",#N/A,FALSE,"COSTSTUDY";"OKCLS_OM_EXP",#N/A,FALSE,"COSTSTUDY"}</definedName>
    <definedName name="wrn.OM._.EXPENSES." hidden="1">{"JURIS_OM_EXP",#N/A,FALSE,"COSTSTUDY";"OKCLS_OM_EXP",#N/A,FALSE,"COSTSTUDY"}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CKAGE." hidden="1">{#N/A,#N/A,TRUE,"COVER";#N/A,#N/A,TRUE,"PROFORMA";#N/A,#N/A,TRUE,"Construction CF";#N/A,#N/A,TRUE,"CASHFLOW"}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12." hidden="1">{"page1",#N/A,FALSE,"The Sheet!!";"page2",#N/A,FALSE,"The Sheet!!"}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K._.Variance." hidden="1">{#N/A,#N/A,FALSE,"399 Park Var";#N/A,#N/A,FALSE,"PK NOTES"}</definedName>
    <definedName name="wrn.Plan." hidden="1">{#N/A,#N/A,FALSE,"Highridge Return Analysis";#N/A,#N/A,FALSE,"Sale @ end of year 3 (4yr Plan)";#N/A,#N/A,FALSE,"Highridge Assumption Page"}</definedName>
    <definedName name="wrn.PLANT._.IN._.SERVICE." localSheetId="0" hidden="1">{"JURIS_PLT_IN_SERV",#N/A,FALSE,"COSTSTUDY";"OKCLS_PLT_IN_SERV",#N/A,FALSE,"COSTSTUDY"}</definedName>
    <definedName name="wrn.PLANT._.IN._.SERVICE." localSheetId="1" hidden="1">{"JURIS_PLT_IN_SERV",#N/A,FALSE,"COSTSTUDY";"OKCLS_PLT_IN_SERV",#N/A,FALSE,"COSTSTUDY"}</definedName>
    <definedName name="wrn.PLANT._.IN._.SERVICE." localSheetId="4" hidden="1">{"JURIS_PLT_IN_SERV",#N/A,FALSE,"COSTSTUDY";"OKCLS_PLT_IN_SERV",#N/A,FALSE,"COSTSTUDY"}</definedName>
    <definedName name="wrn.PLANT._.IN._.SERVICE." hidden="1">{"JURIS_PLT_IN_SERV",#N/A,FALSE,"COSTSTUDY";"OKCLS_PLT_IN_SERV",#N/A,FALSE,"COSTSTUDY"}</definedName>
    <definedName name="wrn.PPM_GM_PPA." hidden="1">{"Assumptions",#N/A,FALSE,"Assumptions";"Sum",#N/A,FALSE,"Summary";"Notes",#N/A,FALSE,"Notes";"Inputs",#N/A,FALSE,"Inputs";"Other Inputs",#N/A,FALSE,"Inputs";"RD",#N/A,FALSE,"RD";"Revenue Detail",#N/A,FALSE,"Revenue";"Expense Detail",#N/A,FALSE,"Expense";"Tax Detail",#N/A,FALSE,"Tax";"FinSt",#N/A,FALSE,"Financials"}</definedName>
    <definedName name="wrn.PPMCoCodeView." hidden="1">{"PPM Co Code View",#N/A,FALSE,"Comp Codes"}</definedName>
    <definedName name="wrn.PPMreconview." hidden="1">{"PPM Recon View",#N/A,FALSE,"Hyperion Proof"}</definedName>
    <definedName name="wrn.Print." hidden="1">{#N/A,#N/A,TRUE,"Inputs";#N/A,#N/A,TRUE,"Cashflow Statement";#N/A,#N/A,TRUE,"Summary";#N/A,#N/A,TRUE,"Construction";#N/A,#N/A,TRUE,"RevAss";#N/A,#N/A,TRUE,"Debt";#N/A,#N/A,TRUE,"Inc";#N/A,#N/A,TRUE,"Depr"}</definedName>
    <definedName name="wrn.PRINT._.ALL." hidden="1">{#N/A,#N/A,FALSE,"Expense Detail ";#N/A,#N/A,FALSE,"Worksheet";#N/A,#N/A,FALSE,"Audit";#N/A,#N/A,FALSE,"Exclusions";#N/A,#N/A,FALSE,"Variance";#N/A,#N/A,FALSE,"Reconciliation"}</definedName>
    <definedName name="wrn.Print._.Full._.Format." hidden="1">{#N/A,#N/A,FALSE,"Assumptions";"Model",#N/A,FALSE,"MDU";#N/A,#N/A,FALSE,"Notes"}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all.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wrn.printall._D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wrn.Printout." hidden="1">{#N/A,#N/A,FALSE,"Check Sheet";#N/A,#N/A,FALSE,"Summary";#N/A,#N/A,FALSE,"Property Input";#N/A,#N/A,FALSE,"Financing Input";#N/A,#N/A,FALSE,"Syndication Input";#N/A,#N/A,FALSE,"Assumptions";#N/A,#N/A,FALSE,"TOC";#N/A,#N/A,FALSE,"General Info";#N/A,#N/A,FALSE,"Financing";#N/A,#N/A,FALSE,"Syndication";"INCOME",#N/A,FALSE,"Income &amp; Expense";#N/A,#N/A,FALSE,"Rent Schedule";"CASH",#N/A,FALSE,"Cash Flow";#N/A,#N/A,FALSE,"Taxable";#N/A,#N/A,FALSE,"Loss per Investor";#N/A,#N/A,FALSE,"Sale Benefit";#N/A,#N/A,FALSE,"Sale Results";#N/A,#N/A,FALSE,"Sale Appreciation";#N/A,#N/A,FALSE,"Source &amp; Use";#N/A,#N/A,FALSE,"Flow of Funds";#N/A,#N/A,FALSE,"Dep Schedule";#N/A,#N/A,FALSE,"Tax Pref";"mort",#N/A,FALSE,"Mortgage 1";"amort2",#N/A,FALSE,"Mortgage 2";"acc1",#N/A,FALSE,"Accrual";"ACC2",#N/A,FALSE,"Accrual";#N/A,#N/A,FALSE,"Funded Exp";#N/A,#N/A,FALSE,"Tax Credit";#N/A,#N/A,FALSE,"IRR";"_704b",#N/A,FALSE,"704(b) ";#N/A,#N/A,FALSE,"Minimum Gain";"_7A",#N/A,FALSE,"704(b) Reallocation";"_7B",#N/A,FALSE,"704(b) Reallocation"}</definedName>
    <definedName name="wrn.PRO." hidden="1">{#N/A,#N/A,FALSE,"COVER";#N/A,#N/A,FALSE,"Construction CF";#N/A,#N/A,FALSE,"PROFORMA";#N/A,#N/A,FALSE,"CASHFLOW"}</definedName>
    <definedName name="wrn.Profitability._.Indicators." hidden="1">{"ProfPrintArea",#N/A,FALSE,"Prof (c)"}</definedName>
    <definedName name="wrn.Profitability._.Indicators._.Base._.Case." hidden="1">{"ProfPrintArea",#N/A,FALSE,"Prof (c)"}</definedName>
    <definedName name="wrn.Project._.A." hidden="1">{"Proj Econ Summary",#N/A,FALSE,"Project A";"Income Statement",#N/A,FALSE,"Project A";"Cash Flow Statement",#N/A,FALSE,"Project A";"Balance Sheet",#N/A,FALSE,"Project A";"Scenario Summary (Proj A)",#N/A,FALSE,"Scenario Summary"}</definedName>
    <definedName name="wrn.ProofElectricOnly." hidden="1">{"Electric Only",#N/A,FALSE,"Hyperion Proof"}</definedName>
    <definedName name="wrn.ProofTotal." hidden="1">{"Proof Total",#N/A,FALSE,"Hyperion Proof"}</definedName>
    <definedName name="wrn.QUICK.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RATEBASE._.ADJUSTMENTS." localSheetId="0" hidden="1">{"JURIS_RB_ADJS",#N/A,FALSE,"COSTSTUDY";"OKCLS_RB_ADJS",#N/A,FALSE,"COSTSTUDY"}</definedName>
    <definedName name="wrn.RATEBASE._.ADJUSTMENTS." localSheetId="1" hidden="1">{"JURIS_RB_ADJS",#N/A,FALSE,"COSTSTUDY";"OKCLS_RB_ADJS",#N/A,FALSE,"COSTSTUDY"}</definedName>
    <definedName name="wrn.RATEBASE._.ADJUSTMENTS." localSheetId="4" hidden="1">{"JURIS_RB_ADJS",#N/A,FALSE,"COSTSTUDY";"OKCLS_RB_ADJS",#N/A,FALSE,"COSTSTUDY"}</definedName>
    <definedName name="wrn.RATEBASE._.ADJUSTMENTS." hidden="1">{"JURIS_RB_ADJS",#N/A,FALSE,"COSTSTUDY";"OKCLS_RB_ADJS",#N/A,FALSE,"COSTSTUDY"}</definedName>
    <definedName name="wrn.Rating._.Pack." hidden="1">{#N/A,#N/A,TRUE,"TEG Ratios £";#N/A,#N/A,TRUE,"TEG IS £";#N/A,#N/A,TRUE,"TEG  CF £";#N/A,#N/A,TRUE,"Assumptions";#N/A,#N/A,TRUE,"Working Assumptions"}</definedName>
    <definedName name="wrn.Ratios." hidden="1">{#N/A,#N/A,FALSE,"Ratios"}</definedName>
    <definedName name="wrn.Reformat._.only." hidden="1">{#N/A,#N/A,FALSE,"Dec 1999 mapping"}</definedName>
    <definedName name="wrn.Report." hidden="1">{#N/A,#N/A,FALSE,"Loan Summary";#N/A,#N/A,FALSE,"NOI";"RR and Expir",#N/A,FALSE,"Rental";"Sales History",#N/A,FALSE,"Rental";#N/A,#N/A,FALSE,"Reserves"}</definedName>
    <definedName name="wrn.REPORT._.FOR._.CCA." hidden="1">{"CCA",#N/A,FALSE,"INPUT";"Pricing","CCA",FALSE,"Pricing";"Rent","CCA",FALSE,"Rent,Exp";"Fund Flow",#N/A,FALSE,"Fund Flow"}</definedName>
    <definedName name="wrn.REPORT._.FOR._.LUS." hidden="1">{#N/A,#N/A,FALSE,"LeaseData";"Rent",#N/A,FALSE,"Rent,Exp"}</definedName>
    <definedName name="wrn.Risk._.Reserves." hidden="1">{#N/A,#N/A,TRUE,"Reserves";#N/A,#N/A,TRUE,"Graphs"}</definedName>
    <definedName name="wrn.SCHEDULE_K_1." localSheetId="0" hidden="1">{"SCHK1",#N/A,FALSE,"FILING REPORTS"}</definedName>
    <definedName name="wrn.SCHEDULE_K_1." localSheetId="1" hidden="1">{"SCHK1",#N/A,FALSE,"FILING REPORTS"}</definedName>
    <definedName name="wrn.SCHEDULE_K_1." localSheetId="4" hidden="1">{"SCHK1",#N/A,FALSE,"FILING REPORTS"}</definedName>
    <definedName name="wrn.SCHEDULE_K_1." hidden="1">{"SCHK1",#N/A,FALSE,"FILING REPORTS"}</definedName>
    <definedName name="wrn.SECTLREPORTS." localSheetId="0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1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4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gment._.1." hidden="1">{#N/A,#N/A,TRUE,"Segment 1"}</definedName>
    <definedName name="wrn.Segment._.2." hidden="1">{#N/A,#N/A,TRUE,"Segment 2"}</definedName>
    <definedName name="wrn.Segment._.3." hidden="1">{#N/A,#N/A,TRUE,"Segment 3"}</definedName>
    <definedName name="wrn.Segment._.4." hidden="1">{#N/A,#N/A,TRUE,"Segment 4"}</definedName>
    <definedName name="wrn.Segment._.5." hidden="1">{#N/A,#N/A,TRUE,"Segment 5"}</definedName>
    <definedName name="wrn.Side._.by._.Side." hidden="1">{"Side 99",#N/A,FALSE,"S&amp;U Side by Side"}</definedName>
    <definedName name="wrn.Snapshot." hidden="1">{#N/A,#N/A,TRUE,"Facility-Input";#N/A,#N/A,TRUE,"Graphs"}</definedName>
    <definedName name="wrn.SP2." hidden="1">{#N/A,#N/A,FALSE,"SP2"}</definedName>
    <definedName name="wrn.SPA._.Invoice." localSheetId="0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1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4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TAND_ALONE_BOTH." hidden="1">{"FCB_ALL",#N/A,FALSE,"FCB";"GREY_ALL",#N/A,FALSE,"GREY"}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andMitems." hidden="1">{"TaxSum",#N/A,FALSE,"TaxSum";"Msum",#N/A,FALSE,"MSum";"IncStmnt",#N/A,FALSE,"IncStmnt";"Ccorps",#N/A,FALSE,"IncStmnt";"Meals",#N/A,FALSE,"Meals";"Other",#N/A,FALSE,"Other";"IntangSum",#N/A,FALSE,"IntangSummary";"AmortDetail",#N/A,FALSE,"AmortDetail";"Deprec",#N/A,FALSE,"Deprec"}</definedName>
    <definedName name="wrn.SUMMARY." localSheetId="0" hidden="1">{"OKCLS_SUMMARY",#N/A,FALSE,"INTERNAL REPORTS";"JURIS_SUMMARY",#N/A,FALSE,"INTERNAL REPORTS"}</definedName>
    <definedName name="wrn.SUMMARY." localSheetId="1" hidden="1">{"OKCLS_SUMMARY",#N/A,FALSE,"INTERNAL REPORTS";"JURIS_SUMMARY",#N/A,FALSE,"INTERNAL REPORTS"}</definedName>
    <definedName name="wrn.SUMMARY." localSheetId="4" hidden="1">{"OKCLS_SUMMARY",#N/A,FALSE,"INTERNAL REPORTS";"JURIS_SUMMARY",#N/A,FALSE,"INTERNAL REPORTS"}</definedName>
    <definedName name="wrn.SUMMARY." hidden="1">{"OKCLS_SUMMARY",#N/A,FALSE,"INTERNAL REPORTS";"JURIS_SUMMARY",#N/A,FALSE,"INTERNAL REPORTS"}</definedName>
    <definedName name="wrn.Summary._.View." hidden="1">{#N/A,#N/A,FALSE,"Consltd-For contngcy"}</definedName>
    <definedName name="wrn.TAXES._.OTHER." localSheetId="0" hidden="1">{"JURIS_TAXES_OTHER",#N/A,FALSE,"COSTSTUDY";"OKCLS_TAXES_OTHER",#N/A,FALSE,"COSTSTUDY"}</definedName>
    <definedName name="wrn.TAXES._.OTHER." localSheetId="1" hidden="1">{"JURIS_TAXES_OTHER",#N/A,FALSE,"COSTSTUDY";"OKCLS_TAXES_OTHER",#N/A,FALSE,"COSTSTUDY"}</definedName>
    <definedName name="wrn.TAXES._.OTHER." localSheetId="4" hidden="1">{"JURIS_TAXES_OTHER",#N/A,FALSE,"COSTSTUDY";"OKCLS_TAXES_OTHER",#N/A,FALSE,"COSTSTUDY"}</definedName>
    <definedName name="wrn.TAXES._.OTHER." hidden="1">{"JURIS_TAXES_OTHER",#N/A,FALSE,"COSTSTUDY";"OKCLS_TAXES_OTHER",#N/A,FALSE,"COSTSTUDY"}</definedName>
    <definedName name="wrn.Template.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wrn.TEST." hidden="1">{"acc1",#N/A,TRUE,"Accrual";"ACC2",#N/A,TRUE,"Accrual"}</definedName>
    <definedName name="wrn.TIPOS." hidden="1">{#N/A,#N/A,FALSE,"Gráficos"}</definedName>
    <definedName name="wrn.Totals." hidden="1">{#N/A,#N/A,TRUE,"TOTAL";#N/A,#N/A,TRUE,"Total Pipes"}</definedName>
    <definedName name="wrn.UK._.Conversion._.Only." hidden="1">{#N/A,#N/A,FALSE,"Dec 1999 UK Continuing Ops"}</definedName>
    <definedName name="wrn.Value." hidden="1">{#N/A,#N/A,FALSE,"Cashflow Analysis";#N/A,#N/A,FALSE,"Sensitivity Analysis";#N/A,#N/A,FALSE,"PV";#N/A,#N/A,FALSE,"Pro Forma"}</definedName>
    <definedName name="wrn.Value.2" hidden="1">{#N/A,#N/A,FALSE,"Cashflow Analysis";#N/A,#N/A,FALSE,"Sensitivity Analysis";#N/A,#N/A,FALSE,"PV";#N/A,#N/A,FALSE,"Pro Forma"}</definedName>
    <definedName name="wrn.Variance." hidden="1">{#N/A,#N/A,FALSE,"CCC Variance";#N/A,#N/A,FALSE,"CCC Notes"}</definedName>
    <definedName name="wrn.Variance._.Analysis." hidden="1">{#N/A,#N/A,TRUE,"Var. to Nov Figures";#N/A,#N/A,TRUE,"TEG Ratios £";#N/A,#N/A,TRUE,"Nov Figures"}</definedName>
    <definedName name="wrn.ventana." hidden="1">{#N/A,#N/A,FALSE,"Cash Flow";#N/A,#N/A,FALSE,"scenario 1"}</definedName>
    <definedName name="wrn.Whitney._.Budget." hidden="1">{#N/A,#N/A,FALSE,"Sheet 1";#N/A,#N/A,FALSE,"Sheet 2";#N/A,#N/A,FALSE,"Sheet 5";#N/A,#N/A,FALSE,"Sheet3";#N/A,#N/A,FALSE,"Sheet 4";#N/A,#N/A,FALSE,"Sheet4A"}</definedName>
    <definedName name="wrn.Woksheets._.and._.entries." hidden="1">{#N/A,#N/A,FALSE,"Emmes Capital";#N/A,#N/A,FALSE,"Capital  Entries";#N/A,#N/A,FALSE,"Emmes Services";#N/A,#N/A,FALSE,"Services Entries";#N/A,#N/A,FALSE,"Emmes &amp; Co";#N/A,#N/A,FALSE,"Emmes  Entries";#N/A,#N/A,FALSE,"Proof"}</definedName>
    <definedName name="wrn.XL._.DTR." hidden="1">{#N/A,#N/A,TRUE,"XL Cash Flow";#N/A,#N/A,TRUE,"Prop Valuation";#N/A,#N/A,TRUE,"Equity";#N/A,#N/A,TRUE,"Modeling assumptions";#N/A,#N/A,TRUE,"NER Model";#N/A,#N/A,TRUE,"Lease Exp";#N/A,#N/A,TRUE,"Inc &amp; Exp";#N/A,#N/A,TRUE,"Formatted - roll";#N/A,#N/A,TRUE,"Debt Model";#N/A,#N/A,TRUE,"Debt-Moody";#N/A,#N/A,TRUE,"Debt"}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t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" hidden="1">{"cashcons",#N/A,FALSE,"CASHCONS";"cash7000",#N/A,FALSE,"CASH7000";"cash9000",#N/A,FALSE,"CASH9000";"assu7000",#N/A,FALSE,"ASSU7000";"assu9000",#N/A,FALSE,"ASSU9000";"rentroll",#N/A,FALSE,"RENTROLL";"expr7000",#N/A,FALSE,"EXPR7000";"expr9000",#N/A,FALSE,"EXPR9000"}</definedName>
    <definedName name="wwwww333" hidden="1">{#N/A,#N/A,FALSE,"Broker Sheet";#N/A,#N/A,FALSE,"Exec.Summary";#N/A,#N/A,FALSE,"Argus Cash Flow";#N/A,#N/A,FALSE,"SPF";#N/A,#N/A,FALSE,"RentRoll"}</definedName>
    <definedName name="wwwwwwwwwwwwwwww" hidden="1">{#N/A,#N/A,FALSE,"Broker Sheet";#N/A,#N/A,FALSE,"Exec.Summary";#N/A,#N/A,FALSE,"Argus Cash Flow";#N/A,#N/A,FALSE,"SPF";#N/A,#N/A,FALSE,"RentRoll"}</definedName>
    <definedName name="x" hidden="1">'[38]C-3.10'!#REF!</definedName>
    <definedName name="XREF_COLUMN_1" hidden="1">#REF!</definedName>
    <definedName name="XRefActiveRow" hidden="1">#REF!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xd" hidden="1">{#N/A,#N/A,FALSE,"Cashflow Analysis";#N/A,#N/A,FALSE,"Sensitivity Analysis";#N/A,#N/A,FALSE,"PV";#N/A,#N/A,FALSE,"Pro Forma"}</definedName>
    <definedName name="xxd.2" hidden="1">{#N/A,#N/A,FALSE,"Cashflow Analysis";#N/A,#N/A,FALSE,"Sensitivity Analysis";#N/A,#N/A,FALSE,"PV";#N/A,#N/A,FALSE,"Pro Forma"}</definedName>
    <definedName name="XXX" hidden="1">{"Assumptions",#N/A,FALSE,"Assumptions";"Sum",#N/A,FALSE,"Summary";"Notes",#N/A,FALSE,"Notes";"Inputs",#N/A,FALSE,"Inputs";"Other Inputs",#N/A,FALSE,"Inputs";"RD",#N/A,FALSE,"RD";"Revenue Detail",#N/A,FALSE,"Revenue";"Expense Detail",#N/A,FALSE,"Expense";"Tax Detail",#N/A,FALSE,"Tax";"FinSt",#N/A,FALSE,"Financials"}</definedName>
    <definedName name="xxxx" hidden="1">'[39]lifeline dep'!$M$17:$M$44</definedName>
    <definedName name="xyz" hidden="1">{#N/A,#N/A,TRUE,"XL Cash Flow";#N/A,#N/A,TRUE,"Prop Valuation";#N/A,#N/A,TRUE,"Equity";#N/A,#N/A,TRUE,"Modeling assumptions";#N/A,#N/A,TRUE,"NER Model";#N/A,#N/A,TRUE,"Lease Exp";#N/A,#N/A,TRUE,"Inc &amp; Exp";#N/A,#N/A,TRUE,"Formatted - roll";#N/A,#N/A,TRUE,"Debt Model";#N/A,#N/A,TRUE,"Debt-Moody";#N/A,#N/A,TRUE,"Debt"}</definedName>
    <definedName name="yea" hidden="1">{#N/A,#N/A,FALSE,"Assumptions";"Model",#N/A,FALSE,"MDU";#N/A,#N/A,FALSE,"Notes"}</definedName>
    <definedName name="Year_End_Customer_Adjustment" localSheetId="0">#REF!</definedName>
    <definedName name="Year_End_Customer_Adjustment" localSheetId="1">#REF!</definedName>
    <definedName name="Year_End_Customer_Adjustment" localSheetId="4">#REF!</definedName>
    <definedName name="Year_End_Customer_Adjustment">#REF!</definedName>
    <definedName name="YGJ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YRENDBAL">#REF!</definedName>
    <definedName name="YTDELP">#REF!</definedName>
    <definedName name="YTDUNBILLEDKWH">#REF!</definedName>
    <definedName name="z" hidden="1">{"YTD-Total",#N/A,TRUE,"Provision";"YTD-Utility",#N/A,TRUE,"Prov Utility";"YTD-NonUtility",#N/A,TRUE,"Prov NonUtility"}</definedName>
    <definedName name="Z_01844156_6462_4A28_9785_1A86F4D0C834_.wvu.PrintTitles" hidden="1">#REF!</definedName>
    <definedName name="Z_7A335D06_3E2B_11D5_982F_00B0D0A6BCF2_.wvu.PrintArea" hidden="1">[33]CFADS!$AC$1:$AQ$124</definedName>
    <definedName name="Z_F4D26AD1_3E1A_11D5_A9C5_00A0C91596F2_.wvu.PrintArea" hidden="1">[33]CFADS!$AC$1:$AQ$124</definedName>
    <definedName name="zzz6" hidden="1">'[3]Rent Roll'!#REF!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31" l="1"/>
  <c r="G12" i="31"/>
  <c r="G13" i="31"/>
  <c r="G14" i="31"/>
  <c r="G15" i="31"/>
  <c r="G16" i="31"/>
  <c r="G17" i="31"/>
  <c r="G18" i="31"/>
  <c r="G19" i="31"/>
  <c r="G20" i="31"/>
  <c r="G21" i="31"/>
  <c r="G11" i="31"/>
  <c r="G9" i="30" l="1"/>
  <c r="H9" i="30" s="1"/>
  <c r="H10" i="30" s="1"/>
  <c r="H14" i="30" s="1"/>
  <c r="H18" i="30" s="1"/>
  <c r="H22" i="30" s="1"/>
  <c r="H26" i="30" s="1"/>
  <c r="H8" i="30"/>
  <c r="H7" i="30"/>
  <c r="AA204" i="2"/>
  <c r="AA203" i="2"/>
  <c r="Y205" i="2"/>
  <c r="Y204" i="2"/>
  <c r="Y203" i="2"/>
  <c r="Y202" i="2"/>
  <c r="W205" i="2"/>
  <c r="W204" i="2"/>
  <c r="W203" i="2"/>
  <c r="W202" i="2"/>
  <c r="O205" i="2"/>
  <c r="O204" i="2"/>
  <c r="O203" i="2"/>
  <c r="O202" i="2"/>
  <c r="I205" i="2"/>
  <c r="I204" i="2"/>
  <c r="I203" i="2"/>
  <c r="I202" i="2"/>
  <c r="G201" i="2" a="1"/>
  <c r="G201" i="2" s="1"/>
  <c r="AA149" i="2"/>
  <c r="AA150" i="2"/>
  <c r="AA148" i="2"/>
  <c r="AA205" i="2" s="1"/>
  <c r="Q149" i="2"/>
  <c r="Q150" i="2"/>
  <c r="Q148" i="2"/>
  <c r="Q147" i="2"/>
  <c r="Q151" i="2"/>
  <c r="AA202" i="2" l="1"/>
  <c r="Q205" i="2"/>
  <c r="Q204" i="2"/>
  <c r="Q203" i="2"/>
  <c r="Q202" i="2"/>
  <c r="H9" i="19"/>
  <c r="H8" i="19"/>
  <c r="H7" i="19"/>
  <c r="H10" i="19" l="1"/>
  <c r="H14" i="19" s="1"/>
  <c r="H18" i="19" s="1"/>
  <c r="H22" i="19" s="1"/>
  <c r="H26" i="19" s="1"/>
  <c r="Y161" i="2"/>
  <c r="W161" i="2"/>
  <c r="O161" i="2"/>
  <c r="I161" i="2"/>
  <c r="AA146" i="2"/>
  <c r="AA145" i="2"/>
  <c r="Q146" i="2"/>
  <c r="Q145" i="2"/>
  <c r="AA144" i="2"/>
  <c r="Q144" i="2"/>
  <c r="AA143" i="2"/>
  <c r="Q143" i="2"/>
  <c r="AA142" i="2"/>
  <c r="AA141" i="2"/>
  <c r="AA140" i="2"/>
  <c r="Q142" i="2"/>
  <c r="Q141" i="2"/>
  <c r="Q140" i="2"/>
  <c r="AA139" i="2"/>
  <c r="Q139" i="2"/>
  <c r="AA138" i="2"/>
  <c r="Q138" i="2"/>
  <c r="AA137" i="2"/>
  <c r="Q137" i="2"/>
  <c r="AA136" i="2"/>
  <c r="AA135" i="2"/>
  <c r="Q136" i="2"/>
  <c r="Q135" i="2"/>
  <c r="AA134" i="2"/>
  <c r="Q134" i="2"/>
  <c r="Q133" i="2" l="1"/>
  <c r="AA133" i="2"/>
  <c r="AA132" i="2"/>
  <c r="Q132" i="2"/>
  <c r="Y155" i="2"/>
  <c r="AA131" i="2"/>
  <c r="W155" i="2"/>
  <c r="O155" i="2"/>
  <c r="Q131" i="2"/>
  <c r="I155" i="2"/>
  <c r="Y198" i="2" l="1"/>
  <c r="W198" i="2"/>
  <c r="O198" i="2"/>
  <c r="I198" i="2"/>
  <c r="Y197" i="2"/>
  <c r="W197" i="2"/>
  <c r="O197" i="2"/>
  <c r="I197" i="2"/>
  <c r="Y196" i="2"/>
  <c r="W196" i="2"/>
  <c r="O196" i="2"/>
  <c r="I196" i="2"/>
  <c r="Y195" i="2"/>
  <c r="W195" i="2"/>
  <c r="O195" i="2"/>
  <c r="I195" i="2"/>
  <c r="G194" i="2" a="1"/>
  <c r="G194" i="2" s="1"/>
  <c r="Y191" i="2"/>
  <c r="W191" i="2"/>
  <c r="O191" i="2"/>
  <c r="I191" i="2"/>
  <c r="Y190" i="2"/>
  <c r="W190" i="2"/>
  <c r="O190" i="2"/>
  <c r="I190" i="2"/>
  <c r="Y189" i="2"/>
  <c r="W189" i="2"/>
  <c r="O189" i="2"/>
  <c r="I189" i="2"/>
  <c r="Y188" i="2"/>
  <c r="W188" i="2"/>
  <c r="O188" i="2"/>
  <c r="I188" i="2"/>
  <c r="G187" i="2" a="1"/>
  <c r="G187" i="2" s="1"/>
  <c r="Y184" i="2"/>
  <c r="W184" i="2"/>
  <c r="O184" i="2"/>
  <c r="I184" i="2"/>
  <c r="Y183" i="2"/>
  <c r="W183" i="2"/>
  <c r="O183" i="2"/>
  <c r="I183" i="2"/>
  <c r="Y182" i="2"/>
  <c r="W182" i="2"/>
  <c r="O182" i="2"/>
  <c r="I182" i="2"/>
  <c r="Y181" i="2"/>
  <c r="W181" i="2"/>
  <c r="O181" i="2"/>
  <c r="I181" i="2"/>
  <c r="G180" i="2" a="1"/>
  <c r="G180" i="2" s="1"/>
  <c r="Y172" i="2"/>
  <c r="W172" i="2"/>
  <c r="O172" i="2"/>
  <c r="I172" i="2"/>
  <c r="Y171" i="2"/>
  <c r="W171" i="2"/>
  <c r="O171" i="2"/>
  <c r="I171" i="2"/>
  <c r="Y170" i="2"/>
  <c r="W170" i="2"/>
  <c r="O170" i="2"/>
  <c r="I170" i="2"/>
  <c r="Y169" i="2"/>
  <c r="W169" i="2"/>
  <c r="O169" i="2"/>
  <c r="I169" i="2"/>
  <c r="G168" i="2" a="1"/>
  <c r="G168" i="2" s="1"/>
  <c r="Y165" i="2"/>
  <c r="W165" i="2"/>
  <c r="O165" i="2"/>
  <c r="I165" i="2"/>
  <c r="Y164" i="2"/>
  <c r="W164" i="2"/>
  <c r="O164" i="2"/>
  <c r="I164" i="2"/>
  <c r="Y162" i="2"/>
  <c r="W162" i="2"/>
  <c r="O162" i="2"/>
  <c r="I162" i="2"/>
  <c r="G161" i="2"/>
  <c r="Y160" i="2"/>
  <c r="W160" i="2"/>
  <c r="O160" i="2"/>
  <c r="I160" i="2"/>
  <c r="Y159" i="2"/>
  <c r="W159" i="2"/>
  <c r="O159" i="2"/>
  <c r="I159" i="2"/>
  <c r="Y158" i="2"/>
  <c r="W158" i="2"/>
  <c r="O158" i="2"/>
  <c r="I158" i="2"/>
  <c r="Y157" i="2"/>
  <c r="W157" i="2"/>
  <c r="O157" i="2"/>
  <c r="I157" i="2"/>
  <c r="Y156" i="2"/>
  <c r="W156" i="2"/>
  <c r="O156" i="2"/>
  <c r="I156" i="2"/>
  <c r="G154" i="2"/>
  <c r="AA130" i="2"/>
  <c r="Q130" i="2"/>
  <c r="AA129" i="2"/>
  <c r="Q129" i="2"/>
  <c r="AA128" i="2"/>
  <c r="Q128" i="2"/>
  <c r="AA127" i="2"/>
  <c r="Q127" i="2"/>
  <c r="AA126" i="2"/>
  <c r="Q126" i="2"/>
  <c r="AA125" i="2"/>
  <c r="Q125" i="2"/>
  <c r="AA124" i="2"/>
  <c r="Q124" i="2"/>
  <c r="AA123" i="2"/>
  <c r="Q123" i="2"/>
  <c r="AA122" i="2"/>
  <c r="Q122" i="2"/>
  <c r="AA121" i="2"/>
  <c r="Q121" i="2"/>
  <c r="AA120" i="2"/>
  <c r="Q120" i="2"/>
  <c r="Q119" i="2"/>
  <c r="AA118" i="2"/>
  <c r="Q118" i="2"/>
  <c r="AA117" i="2"/>
  <c r="Q117" i="2"/>
  <c r="AA116" i="2"/>
  <c r="Q116" i="2"/>
  <c r="AA115" i="2"/>
  <c r="Q115" i="2"/>
  <c r="AA114" i="2"/>
  <c r="Q114" i="2"/>
  <c r="AA113" i="2"/>
  <c r="Q113" i="2"/>
  <c r="AA112" i="2"/>
  <c r="Q112" i="2"/>
  <c r="AA111" i="2"/>
  <c r="Q111" i="2"/>
  <c r="AA110" i="2"/>
  <c r="Q110" i="2"/>
  <c r="AA109" i="2"/>
  <c r="Q109" i="2"/>
  <c r="AA108" i="2"/>
  <c r="Q108" i="2"/>
  <c r="AA107" i="2"/>
  <c r="Q107" i="2"/>
  <c r="AA106" i="2"/>
  <c r="Q106" i="2"/>
  <c r="AA105" i="2"/>
  <c r="Q105" i="2"/>
  <c r="Q104" i="2"/>
  <c r="AA103" i="2"/>
  <c r="Q103" i="2"/>
  <c r="AA102" i="2"/>
  <c r="Q102" i="2"/>
  <c r="AA101" i="2"/>
  <c r="Q101" i="2"/>
  <c r="AA100" i="2"/>
  <c r="Q100" i="2"/>
  <c r="AA99" i="2"/>
  <c r="Q99" i="2"/>
  <c r="Q98" i="2"/>
  <c r="AA97" i="2"/>
  <c r="Q97" i="2"/>
  <c r="AA96" i="2"/>
  <c r="Q96" i="2"/>
  <c r="Q95" i="2"/>
  <c r="Q94" i="2"/>
  <c r="AA93" i="2"/>
  <c r="Q93" i="2"/>
  <c r="AA92" i="2"/>
  <c r="Q92" i="2"/>
  <c r="AA91" i="2"/>
  <c r="Q91" i="2"/>
  <c r="AA90" i="2"/>
  <c r="Q90" i="2"/>
  <c r="Q89" i="2"/>
  <c r="AA88" i="2"/>
  <c r="Q88" i="2"/>
  <c r="AA87" i="2"/>
  <c r="Q87" i="2"/>
  <c r="AA86" i="2"/>
  <c r="Q86" i="2"/>
  <c r="AA85" i="2"/>
  <c r="Q85" i="2"/>
  <c r="AA84" i="2"/>
  <c r="AA83" i="2"/>
  <c r="Q83" i="2"/>
  <c r="AA82" i="2"/>
  <c r="Q82" i="2"/>
  <c r="Q81" i="2"/>
  <c r="AA80" i="2"/>
  <c r="Q80" i="2"/>
  <c r="AA79" i="2"/>
  <c r="Q79" i="2"/>
  <c r="AA78" i="2"/>
  <c r="Q78" i="2"/>
  <c r="Q77" i="2"/>
  <c r="AA76" i="2"/>
  <c r="Q76" i="2"/>
  <c r="AA75" i="2"/>
  <c r="Q75" i="2"/>
  <c r="AA74" i="2"/>
  <c r="Q74" i="2"/>
  <c r="Q73" i="2"/>
  <c r="AA72" i="2"/>
  <c r="Q72" i="2"/>
  <c r="AA71" i="2"/>
  <c r="Q71" i="2"/>
  <c r="AA70" i="2"/>
  <c r="Q70" i="2"/>
  <c r="AA69" i="2"/>
  <c r="Q69" i="2"/>
  <c r="AA68" i="2"/>
  <c r="Q68" i="2"/>
  <c r="AA67" i="2"/>
  <c r="Q67" i="2"/>
  <c r="AA66" i="2"/>
  <c r="Q66" i="2"/>
  <c r="AA65" i="2"/>
  <c r="Q65" i="2"/>
  <c r="AA64" i="2"/>
  <c r="Q64" i="2"/>
  <c r="AA63" i="2"/>
  <c r="Q63" i="2"/>
  <c r="AA62" i="2"/>
  <c r="Q62" i="2"/>
  <c r="AA61" i="2"/>
  <c r="Q61" i="2"/>
  <c r="AA60" i="2"/>
  <c r="Q60" i="2"/>
  <c r="AA59" i="2"/>
  <c r="Q59" i="2"/>
  <c r="AA58" i="2"/>
  <c r="Q58" i="2"/>
  <c r="AA57" i="2"/>
  <c r="Q57" i="2"/>
  <c r="AA56" i="2"/>
  <c r="Q56" i="2"/>
  <c r="AA55" i="2"/>
  <c r="Q55" i="2"/>
  <c r="AA54" i="2"/>
  <c r="Q54" i="2"/>
  <c r="AA53" i="2"/>
  <c r="Q53" i="2"/>
  <c r="AA52" i="2"/>
  <c r="Q52" i="2"/>
  <c r="AA51" i="2"/>
  <c r="Q51" i="2"/>
  <c r="AA50" i="2"/>
  <c r="Q50" i="2"/>
  <c r="AA49" i="2"/>
  <c r="Q49" i="2"/>
  <c r="AA48" i="2"/>
  <c r="Q48" i="2"/>
  <c r="AA47" i="2"/>
  <c r="Q47" i="2"/>
  <c r="AA46" i="2"/>
  <c r="Q46" i="2"/>
  <c r="AA45" i="2"/>
  <c r="Q45" i="2"/>
  <c r="AA44" i="2"/>
  <c r="Q44" i="2"/>
  <c r="AA43" i="2"/>
  <c r="Q43" i="2"/>
  <c r="AA42" i="2"/>
  <c r="Q42" i="2"/>
  <c r="AA41" i="2"/>
  <c r="Q41" i="2"/>
  <c r="AA40" i="2"/>
  <c r="Q40" i="2"/>
  <c r="AA39" i="2"/>
  <c r="Q39" i="2"/>
  <c r="Q38" i="2"/>
  <c r="AA37" i="2"/>
  <c r="Q37" i="2"/>
  <c r="AA36" i="2"/>
  <c r="Q36" i="2"/>
  <c r="AA35" i="2"/>
  <c r="Q35" i="2"/>
  <c r="AA34" i="2"/>
  <c r="Q34" i="2"/>
  <c r="AA33" i="2"/>
  <c r="Q33" i="2"/>
  <c r="AA32" i="2"/>
  <c r="Q32" i="2"/>
  <c r="AA31" i="2"/>
  <c r="Q31" i="2"/>
  <c r="AA30" i="2"/>
  <c r="Q30" i="2"/>
  <c r="AA29" i="2"/>
  <c r="Q29" i="2"/>
  <c r="AA28" i="2"/>
  <c r="Q28" i="2"/>
  <c r="AA27" i="2"/>
  <c r="AA26" i="2"/>
  <c r="Q26" i="2"/>
  <c r="AA25" i="2"/>
  <c r="Q25" i="2"/>
  <c r="Q24" i="2"/>
  <c r="AA23" i="2"/>
  <c r="Q23" i="2"/>
  <c r="AA22" i="2"/>
  <c r="Q22" i="2"/>
  <c r="AA21" i="2"/>
  <c r="Q21" i="2"/>
  <c r="AA20" i="2"/>
  <c r="Q20" i="2"/>
  <c r="AA19" i="2"/>
  <c r="Q19" i="2"/>
  <c r="Q18" i="2"/>
  <c r="Q17" i="2"/>
  <c r="AA16" i="2"/>
  <c r="Q16" i="2"/>
  <c r="Q15" i="2"/>
  <c r="AA14" i="2"/>
  <c r="Q14" i="2"/>
  <c r="AA13" i="2"/>
  <c r="Q13" i="2"/>
  <c r="AA12" i="2"/>
  <c r="Q12" i="2"/>
  <c r="Q11" i="2"/>
  <c r="AA161" i="2" l="1"/>
  <c r="Q165" i="2"/>
  <c r="Q172" i="2"/>
  <c r="Q191" i="2"/>
  <c r="AA155" i="2"/>
  <c r="Q190" i="2"/>
  <c r="Q155" i="2"/>
  <c r="AA190" i="2"/>
  <c r="Q169" i="2"/>
  <c r="Q183" i="2"/>
  <c r="Q170" i="2"/>
  <c r="Q195" i="2"/>
  <c r="Q197" i="2"/>
  <c r="AA169" i="2"/>
  <c r="AA195" i="2"/>
  <c r="Q157" i="2"/>
  <c r="Q161" i="2"/>
  <c r="Q182" i="2"/>
  <c r="Q184" i="2"/>
  <c r="Q189" i="2"/>
  <c r="Q156" i="2"/>
  <c r="AA162" i="2"/>
  <c r="Q188" i="2"/>
  <c r="AA184" i="2"/>
  <c r="AA182" i="2"/>
  <c r="AA158" i="2"/>
  <c r="AA191" i="2"/>
  <c r="AA160" i="2"/>
  <c r="AA165" i="2"/>
  <c r="Q171" i="2"/>
  <c r="Q181" i="2"/>
  <c r="AA198" i="2"/>
  <c r="Q164" i="2"/>
  <c r="Q196" i="2"/>
  <c r="Q198" i="2"/>
  <c r="Q162" i="2"/>
  <c r="AA156" i="2"/>
  <c r="AA159" i="2"/>
  <c r="AA164" i="2"/>
  <c r="AA172" i="2"/>
  <c r="AA181" i="2"/>
  <c r="AA189" i="2"/>
  <c r="AA197" i="2"/>
  <c r="AA171" i="2"/>
  <c r="AA188" i="2"/>
  <c r="AA196" i="2"/>
  <c r="AA170" i="2"/>
  <c r="AA183" i="2"/>
  <c r="AA157" i="2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<sst xmlns="http://schemas.openxmlformats.org/spreadsheetml/2006/main" count="1393" uniqueCount="414">
  <si>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</si>
  <si>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</si>
  <si>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</si>
  <si>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</si>
  <si>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</si>
  <si>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</si>
  <si>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</si>
  <si>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</si>
  <si>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</si>
  <si>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</si>
  <si>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</si>
  <si>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</si>
  <si>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</si>
  <si>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</si>
  <si>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Reported Authorized Returns on Equity, Electric Utility Rate Cases Completed, 2019 to Present</t>
  </si>
  <si>
    <t>State</t>
  </si>
  <si>
    <t>Utility</t>
  </si>
  <si>
    <t>Parent Company Ticker</t>
  </si>
  <si>
    <t>Docket</t>
  </si>
  <si>
    <t>Requested ROE</t>
  </si>
  <si>
    <t>Order Date</t>
  </si>
  <si>
    <t>Vertically Integrated (V) / Distribution Only (D)</t>
  </si>
  <si>
    <t>Approved ROE</t>
  </si>
  <si>
    <t>Difference</t>
  </si>
  <si>
    <t>Applicant's Electric Proxy Group (Y/N)</t>
  </si>
  <si>
    <t>ROE Fully Litigated or Settled</t>
  </si>
  <si>
    <t>Approved WACC</t>
  </si>
  <si>
    <t>Approved Equity Ratio</t>
  </si>
  <si>
    <t>Equity Contribution</t>
  </si>
  <si>
    <t>(8) - (5)</t>
  </si>
  <si>
    <t>(8) X (13)</t>
  </si>
  <si>
    <t>Michigan</t>
  </si>
  <si>
    <t>Consumers Energy Co.</t>
  </si>
  <si>
    <t>CMS</t>
  </si>
  <si>
    <t>U-20134</t>
  </si>
  <si>
    <t>V</t>
  </si>
  <si>
    <t>Settled</t>
  </si>
  <si>
    <t>N/A</t>
  </si>
  <si>
    <t>West Virginia</t>
  </si>
  <si>
    <t>Appalachian Power Co.</t>
  </si>
  <si>
    <t>AEP</t>
  </si>
  <si>
    <t>18-0646-E-42T</t>
  </si>
  <si>
    <t>New Jersey</t>
  </si>
  <si>
    <t>Atlantic City Electric Co.</t>
  </si>
  <si>
    <t>EXC</t>
  </si>
  <si>
    <t>ER18080925</t>
  </si>
  <si>
    <t>D</t>
  </si>
  <si>
    <t>New York</t>
  </si>
  <si>
    <t>Orange &amp; Rockland Utilities Inc.</t>
  </si>
  <si>
    <t>ED</t>
  </si>
  <si>
    <t>18-E-0067</t>
  </si>
  <si>
    <t>Oklahoma</t>
  </si>
  <si>
    <t>Public Service Company of OK</t>
  </si>
  <si>
    <t>PUD201800097</t>
  </si>
  <si>
    <t>Maryland</t>
  </si>
  <si>
    <t>Potomac Edison Co.</t>
  </si>
  <si>
    <t>FE</t>
  </si>
  <si>
    <t>Fully Litigated</t>
  </si>
  <si>
    <t>Kentucky</t>
  </si>
  <si>
    <t>Kentucky Utilities Co.</t>
  </si>
  <si>
    <t>PPL</t>
  </si>
  <si>
    <t>2018-00294</t>
  </si>
  <si>
    <t>Louisville Gas &amp; Electric Co.</t>
  </si>
  <si>
    <t>2018-00295</t>
  </si>
  <si>
    <t>South Carolina</t>
  </si>
  <si>
    <t>Duke Energy Carolinas LLC</t>
  </si>
  <si>
    <t>DUK</t>
  </si>
  <si>
    <t>2018-319-E</t>
  </si>
  <si>
    <t>DTE Electric Co.</t>
  </si>
  <si>
    <t>DTE</t>
  </si>
  <si>
    <t>U-20162</t>
  </si>
  <si>
    <t>Duke Energy Progress LLC</t>
  </si>
  <si>
    <t>2018-318-E</t>
  </si>
  <si>
    <t>South Dakota</t>
  </si>
  <si>
    <t>Otter Tail Power Co.</t>
  </si>
  <si>
    <t>OTTR</t>
  </si>
  <si>
    <t>EL18-021</t>
  </si>
  <si>
    <t>Hawaii</t>
  </si>
  <si>
    <t>Maui Electric Company Ltd</t>
  </si>
  <si>
    <t>HE</t>
  </si>
  <si>
    <t>2017-0150</t>
  </si>
  <si>
    <t>Upper Peninsula Power Co.</t>
  </si>
  <si>
    <t>U-20276</t>
  </si>
  <si>
    <t>Potomac Electric Power Co.</t>
  </si>
  <si>
    <t>Vermont</t>
  </si>
  <si>
    <t>Green Mountain Power Corp.</t>
  </si>
  <si>
    <t>19-1932-TF</t>
  </si>
  <si>
    <t>Wisconsin</t>
  </si>
  <si>
    <t>Northern States Power Co - WI</t>
  </si>
  <si>
    <t>XEL</t>
  </si>
  <si>
    <t>4220-UR-124</t>
  </si>
  <si>
    <t>Ω</t>
  </si>
  <si>
    <t>Massachusetts</t>
  </si>
  <si>
    <t>Massachusetts Electric Co.</t>
  </si>
  <si>
    <t>NG</t>
  </si>
  <si>
    <t>DPU-18-150</t>
  </si>
  <si>
    <t>Montana</t>
  </si>
  <si>
    <t>Northwestern Corp.</t>
  </si>
  <si>
    <t>NWE</t>
  </si>
  <si>
    <t>D2018.2.12</t>
  </si>
  <si>
    <t>Wisconsin Electric Power Co.</t>
  </si>
  <si>
    <t>WEC</t>
  </si>
  <si>
    <t>05-UR-109</t>
  </si>
  <si>
    <t>Wisconsin Public Service Corp.</t>
  </si>
  <si>
    <t>6690-UR-126</t>
  </si>
  <si>
    <t>Louisiana</t>
  </si>
  <si>
    <t>Entergy New Orleans LLC</t>
  </si>
  <si>
    <t>ETR</t>
  </si>
  <si>
    <t>UD-18-07</t>
  </si>
  <si>
    <t>Idaho</t>
  </si>
  <si>
    <t>Avista Corp.</t>
  </si>
  <si>
    <t>AVA</t>
  </si>
  <si>
    <t>AVU-E-19-04</t>
  </si>
  <si>
    <t>Illinois</t>
  </si>
  <si>
    <t>Commonwealth Edison Co.</t>
  </si>
  <si>
    <t>19-0387</t>
  </si>
  <si>
    <t>Indiana</t>
  </si>
  <si>
    <t>Northern Indiana Public Service Co.</t>
  </si>
  <si>
    <t>NI</t>
  </si>
  <si>
    <t>Ameren Illinois</t>
  </si>
  <si>
    <t>AEE</t>
  </si>
  <si>
    <t>19-0436</t>
  </si>
  <si>
    <t>Georgia</t>
  </si>
  <si>
    <t>Georgia Power Co.</t>
  </si>
  <si>
    <t>SO</t>
  </si>
  <si>
    <t>Baltimore Gas and Electric Co.</t>
  </si>
  <si>
    <t>California</t>
  </si>
  <si>
    <t>Pacific Gas &amp; Electric Co.</t>
  </si>
  <si>
    <t>PCG</t>
  </si>
  <si>
    <t>A-19-04-015</t>
  </si>
  <si>
    <t>San Diego Gas &amp; Electric Co.</t>
  </si>
  <si>
    <t>SRE</t>
  </si>
  <si>
    <t>A-19-04-017</t>
  </si>
  <si>
    <t>Southern California Edison Co.</t>
  </si>
  <si>
    <t>EIX</t>
  </si>
  <si>
    <t>A-19-04-014</t>
  </si>
  <si>
    <t>Arkansas</t>
  </si>
  <si>
    <t>Southwestern Electric Power Co.</t>
  </si>
  <si>
    <t>19-008-U</t>
  </si>
  <si>
    <t>Nevada</t>
  </si>
  <si>
    <t>Sierra Pacific Power Co.</t>
  </si>
  <si>
    <t>BRK.A</t>
  </si>
  <si>
    <t>19-06002</t>
  </si>
  <si>
    <t>Iowa</t>
  </si>
  <si>
    <t>Interstate Power &amp; Light Co.</t>
  </si>
  <si>
    <t>LNT</t>
  </si>
  <si>
    <t>RPU-2019-0001</t>
  </si>
  <si>
    <t>¥</t>
  </si>
  <si>
    <t>Consolidated Edison Co. of NY</t>
  </si>
  <si>
    <t>19-E-0065</t>
  </si>
  <si>
    <t>Rockland Electric Company</t>
  </si>
  <si>
    <t>ER19050552</t>
  </si>
  <si>
    <t>Indiana Michigan Power Co.</t>
  </si>
  <si>
    <t>U-20359</t>
  </si>
  <si>
    <t>PacifiCorp</t>
  </si>
  <si>
    <t>A-18-04-002</t>
  </si>
  <si>
    <t>Colorado</t>
  </si>
  <si>
    <t>Public Service Company of Colorado</t>
  </si>
  <si>
    <t>19AL-0268E</t>
  </si>
  <si>
    <t>Texas</t>
  </si>
  <si>
    <t>Centerpoint Energy</t>
  </si>
  <si>
    <t>CNP</t>
  </si>
  <si>
    <t>Maine</t>
  </si>
  <si>
    <t>Central Maine Power Co.</t>
  </si>
  <si>
    <t>IBE</t>
  </si>
  <si>
    <t>2018-00194</t>
  </si>
  <si>
    <t>North Carolina</t>
  </si>
  <si>
    <t>Virginia Electric &amp; Power Co.</t>
  </si>
  <si>
    <t>E-22 Sub 562</t>
  </si>
  <si>
    <t>AEP Texas Inc.</t>
  </si>
  <si>
    <t>Washington</t>
  </si>
  <si>
    <t>UE-190334</t>
  </si>
  <si>
    <t>Fitchburg Gas &amp; Electric Light</t>
  </si>
  <si>
    <t>UTL</t>
  </si>
  <si>
    <t>DPU 19-130</t>
  </si>
  <si>
    <t>Duke Energy Kentucky Inc.</t>
  </si>
  <si>
    <t>2019-00271</t>
  </si>
  <si>
    <t>U-20561</t>
  </si>
  <si>
    <t>New Mexico</t>
  </si>
  <si>
    <t>Southwestern Public Service Co</t>
  </si>
  <si>
    <t>19-00170-UT</t>
  </si>
  <si>
    <t>Duke Energy Indiana, LLC</t>
  </si>
  <si>
    <t>New Hampshire</t>
  </si>
  <si>
    <t>Liberty Utilities Granite St</t>
  </si>
  <si>
    <t>AQN</t>
  </si>
  <si>
    <t>DE-19-064</t>
  </si>
  <si>
    <t>Missouri</t>
  </si>
  <si>
    <t>Empire District Electric Co.</t>
  </si>
  <si>
    <t>ER-2019-0374</t>
  </si>
  <si>
    <t>Puget Sound Energy Inc.</t>
  </si>
  <si>
    <t>UE-190529</t>
  </si>
  <si>
    <t>Delmarva Power &amp; Light Co.</t>
  </si>
  <si>
    <t> </t>
  </si>
  <si>
    <t>Hawaii Electric Light Co</t>
  </si>
  <si>
    <t>2018-0368</t>
  </si>
  <si>
    <t>Liberty Utilities</t>
  </si>
  <si>
    <t>Liberty Utilities (CalPeco Electric)</t>
  </si>
  <si>
    <t>A-18-12-001</t>
  </si>
  <si>
    <t>20-1407-TF</t>
  </si>
  <si>
    <t>Hawaiian Electric Co.</t>
  </si>
  <si>
    <t>2019-0085</t>
  </si>
  <si>
    <t>Jersey Central Power &amp; Light Co.</t>
  </si>
  <si>
    <t>ER20020146</t>
  </si>
  <si>
    <t>NY State Electric &amp; Gas Corp</t>
  </si>
  <si>
    <t>19-E-0378</t>
  </si>
  <si>
    <t>Rochester Gas &amp; Electric Corp</t>
  </si>
  <si>
    <t>19-E-0380</t>
  </si>
  <si>
    <t>Virginia</t>
  </si>
  <si>
    <t>PUR-2020-00015</t>
  </si>
  <si>
    <t>Madison Gas and Electric Co.</t>
  </si>
  <si>
    <t>MGEE</t>
  </si>
  <si>
    <t>3270-UR-123 (Elec)</t>
  </si>
  <si>
    <t>20-0381</t>
  </si>
  <si>
    <t>20-0393</t>
  </si>
  <si>
    <t>Nevada Power Co.</t>
  </si>
  <si>
    <t>20-06003</t>
  </si>
  <si>
    <t>UE-191024</t>
  </si>
  <si>
    <t>Public Service Co. of NH</t>
  </si>
  <si>
    <t>ES</t>
  </si>
  <si>
    <t>DE-19-057</t>
  </si>
  <si>
    <t>U-20697</t>
  </si>
  <si>
    <t>Oregon</t>
  </si>
  <si>
    <t>UE 374</t>
  </si>
  <si>
    <t>Arizona</t>
  </si>
  <si>
    <t>Tucson Electric Power Co.</t>
  </si>
  <si>
    <t>FTS</t>
  </si>
  <si>
    <t>E-1933A-19-0028</t>
  </si>
  <si>
    <t>Wisconsin Power and Light Co</t>
  </si>
  <si>
    <t>6680-UR-122 (Elec)</t>
  </si>
  <si>
    <t>Utah</t>
  </si>
  <si>
    <t>20-035-04</t>
  </si>
  <si>
    <t>Kentucky Power Co.</t>
  </si>
  <si>
    <t>2020-00174</t>
  </si>
  <si>
    <t>E-7, Sub 1214</t>
  </si>
  <si>
    <t>µ</t>
  </si>
  <si>
    <t>E-2, Sub 1219</t>
  </si>
  <si>
    <t>Florida</t>
  </si>
  <si>
    <t>Duke Energy Florida LLC</t>
  </si>
  <si>
    <t>20210016-EI</t>
  </si>
  <si>
    <t>Wyoming</t>
  </si>
  <si>
    <t>20000-578-ER-20</t>
  </si>
  <si>
    <t>District of Columbia</t>
  </si>
  <si>
    <t xml:space="preserve">Potomac Electric  </t>
  </si>
  <si>
    <t>FC-1156</t>
  </si>
  <si>
    <t>El Paso Electric Co.</t>
  </si>
  <si>
    <t>20-00104-UT</t>
  </si>
  <si>
    <t>2020-00349</t>
  </si>
  <si>
    <t>2020-00350 (elec.)</t>
  </si>
  <si>
    <t>NA</t>
  </si>
  <si>
    <t>ER20120746</t>
  </si>
  <si>
    <t>Dominion Energy South Carolina</t>
  </si>
  <si>
    <t>2020-125-E</t>
  </si>
  <si>
    <t>Delaware</t>
  </si>
  <si>
    <t>20-0149</t>
  </si>
  <si>
    <t>North Dakota</t>
  </si>
  <si>
    <t>Northern States Power Co.</t>
  </si>
  <si>
    <t>PU-20-441</t>
  </si>
  <si>
    <t xml:space="preserve"> </t>
  </si>
  <si>
    <t>21-1963-TF</t>
  </si>
  <si>
    <t>AVU-E-21-01</t>
  </si>
  <si>
    <t>UE-200900</t>
  </si>
  <si>
    <t>Tampa Electric Co.</t>
  </si>
  <si>
    <t>EMA</t>
  </si>
  <si>
    <t>20210034-EI</t>
  </si>
  <si>
    <t>Florida Power &amp; Light Co.</t>
  </si>
  <si>
    <t>NEE</t>
  </si>
  <si>
    <t>20210015-EI</t>
  </si>
  <si>
    <t>Versant Power</t>
  </si>
  <si>
    <t>2020-00316</t>
  </si>
  <si>
    <t>Arizona Public Service Co.</t>
  </si>
  <si>
    <t>PNW</t>
  </si>
  <si>
    <t>E-01345A-19-0236</t>
  </si>
  <si>
    <t>6.62^%</t>
  </si>
  <si>
    <t>Miinnesota</t>
  </si>
  <si>
    <t>E-017/GR-20-719</t>
  </si>
  <si>
    <t>Ohio</t>
  </si>
  <si>
    <t>Ohio Power Co.</t>
  </si>
  <si>
    <t>20-0585-EL-AIR</t>
  </si>
  <si>
    <t>Central Hudson Gas &amp; Electric</t>
  </si>
  <si>
    <t>20-E-0428</t>
  </si>
  <si>
    <t>Southwestern Electric Power Co</t>
  </si>
  <si>
    <t>PUR-2021-00058</t>
  </si>
  <si>
    <t>3270-UR-124 (Elec)</t>
  </si>
  <si>
    <t>4220-UR-125 (Elec)</t>
  </si>
  <si>
    <t>6680-UR-123 (Elec)</t>
  </si>
  <si>
    <t>21-0367</t>
  </si>
  <si>
    <t>21-0365</t>
  </si>
  <si>
    <t>ER21050823</t>
  </si>
  <si>
    <t>U-20963</t>
  </si>
  <si>
    <t>Public Service Co. of OK</t>
  </si>
  <si>
    <t>PUD202100055</t>
  </si>
  <si>
    <t>Niagara Mohawk Power Corp.</t>
  </si>
  <si>
    <t>NG.</t>
  </si>
  <si>
    <t>20-E-0380</t>
  </si>
  <si>
    <t>20-00238-UT</t>
  </si>
  <si>
    <t>Public Service Co. of CO</t>
  </si>
  <si>
    <t>21AL-0317E</t>
  </si>
  <si>
    <t>Orange &amp; Rockland Utlts Inc.</t>
  </si>
  <si>
    <t>21-E-0074</t>
  </si>
  <si>
    <t>Unitil Energy Systems Inc.</t>
  </si>
  <si>
    <t>DE-21-030</t>
  </si>
  <si>
    <t>Portland General Electric Co.</t>
  </si>
  <si>
    <t>POR</t>
  </si>
  <si>
    <t>UE-394</t>
  </si>
  <si>
    <t>21-070-U</t>
  </si>
  <si>
    <t>22-0175-TF</t>
  </si>
  <si>
    <t>Oklahoma Gas and Electric Co.</t>
  </si>
  <si>
    <t>OGE</t>
  </si>
  <si>
    <t>PUD202100164</t>
  </si>
  <si>
    <t>Tennessee</t>
  </si>
  <si>
    <t>Kingsport Power Company</t>
  </si>
  <si>
    <t>21-00107</t>
  </si>
  <si>
    <t>22-0302</t>
  </si>
  <si>
    <t>U-20836</t>
  </si>
  <si>
    <t>Entire Period</t>
  </si>
  <si>
    <t># of Decisions</t>
  </si>
  <si>
    <t>Average</t>
  </si>
  <si>
    <t>(All Utilities)</t>
  </si>
  <si>
    <t>(Distribution Only)</t>
  </si>
  <si>
    <t>(Vertically Integrated Only)</t>
  </si>
  <si>
    <t>Median</t>
  </si>
  <si>
    <t>Maximum</t>
  </si>
  <si>
    <t>Minimum</t>
  </si>
  <si>
    <t>Applicant Proxy Group</t>
  </si>
  <si>
    <t>(Distribution Only, exc. IL FRP)</t>
  </si>
  <si>
    <t>Source: S&amp;P Global Market Intelligence</t>
  </si>
  <si>
    <t>Last Updated:</t>
  </si>
  <si>
    <t>Ω Utility did not file a full rate case, approved ROE based on a settlement</t>
  </si>
  <si>
    <t>¥ Weighted to include ratemaking-principles rate base and ROE</t>
  </si>
  <si>
    <t>µ S&amp;P incorrectly reports this value as 9.6%</t>
  </si>
  <si>
    <t>Line No.</t>
  </si>
  <si>
    <t>Source</t>
  </si>
  <si>
    <t>Long-Term Debt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</si>
  <si>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</si>
  <si>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</si>
  <si>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</si>
  <si>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</si>
  <si>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</si>
  <si>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</si>
  <si>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</si>
  <si>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</si>
  <si>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</si>
  <si>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</si>
  <si>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</si>
  <si>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NSTAR Electric Co.</t>
  </si>
  <si>
    <t>DPU 22-22</t>
  </si>
  <si>
    <t>5-UR-110</t>
  </si>
  <si>
    <t>6690-UR-127</t>
  </si>
  <si>
    <t>Duke Energy Ohio Inc.</t>
  </si>
  <si>
    <t>21-0887-EL-AIR</t>
  </si>
  <si>
    <t>The Dayton Power &amp; Light Company</t>
  </si>
  <si>
    <t>AES</t>
  </si>
  <si>
    <t>20-1651-EL-AIR</t>
  </si>
  <si>
    <t>A22-04-008</t>
  </si>
  <si>
    <t>A22-04-012</t>
  </si>
  <si>
    <t>A22-04-009</t>
  </si>
  <si>
    <t>Y</t>
  </si>
  <si>
    <t>UE 399</t>
  </si>
  <si>
    <t>UE-220066</t>
  </si>
  <si>
    <t>Short-Term Debt</t>
  </si>
  <si>
    <t>Description</t>
  </si>
  <si>
    <t>Excludes California Dockets A21-08-013, A21-08-014, and A21-08-015, which reaffirmed previous Commission orders on ROE and were not new approved ROEs.</t>
  </si>
  <si>
    <t>Amount</t>
  </si>
  <si>
    <t>Percent</t>
  </si>
  <si>
    <t>Rate</t>
  </si>
  <si>
    <t>Total</t>
  </si>
  <si>
    <t>Common Stock Equity, Currently Approved</t>
  </si>
  <si>
    <t>Required Operating Income, Currently Approved ROE</t>
  </si>
  <si>
    <t>Required Operating Income, Proposed</t>
  </si>
  <si>
    <t>Proposed Gross Revenue Requirement Increase</t>
  </si>
  <si>
    <t>Gross Revenue Converstion Factor</t>
  </si>
  <si>
    <t>Difference in Operating Income</t>
  </si>
  <si>
    <t>Difference from Proposed Revenue Requirement</t>
  </si>
  <si>
    <t>Percentage of Proposed Revenue Requirement</t>
  </si>
  <si>
    <t>Revenue Requirement Impact of DEK's Proposed ROE Versus DEK's Currently Approved ROE</t>
  </si>
  <si>
    <t>Schedule A</t>
  </si>
  <si>
    <t>Rate Base</t>
  </si>
  <si>
    <t>Sum Line 1 to Line 3</t>
  </si>
  <si>
    <t>Schedule J</t>
  </si>
  <si>
    <t>Line 4 x Line 5</t>
  </si>
  <si>
    <t>Line 7 - Line 6</t>
  </si>
  <si>
    <t>Line 8 x Line 9</t>
  </si>
  <si>
    <t>Line 10 / Line 11</t>
  </si>
  <si>
    <t>Minnesota</t>
  </si>
  <si>
    <t>Minnesota Power Enterprises Inc.</t>
  </si>
  <si>
    <t>Cheyenne Light Fuel Power Co.</t>
  </si>
  <si>
    <t>ALE</t>
  </si>
  <si>
    <t>BKH</t>
  </si>
  <si>
    <t>U-35441</t>
  </si>
  <si>
    <t>U-21224</t>
  </si>
  <si>
    <t>E-015/GR-21-335</t>
  </si>
  <si>
    <t>2022-254-E</t>
  </si>
  <si>
    <t>20003-214-ER-22</t>
  </si>
  <si>
    <t>Duke Energy Kentucky (Proposed)</t>
  </si>
  <si>
    <t>Revenue Requirement Impact of DEK's Proposed ROE Versus Approved ROEs for Vertically Integrated Utilities, 2019-Present</t>
  </si>
  <si>
    <t>Exhibit SWC-3</t>
  </si>
  <si>
    <t>Common Stock Equity, Vertically Integrated</t>
  </si>
  <si>
    <t>Required Operating Income, Vertically Integrated</t>
  </si>
  <si>
    <t>Rate Class</t>
  </si>
  <si>
    <t>Present Rate of Return</t>
  </si>
  <si>
    <t>Rate of Return Index</t>
  </si>
  <si>
    <t>Calculation of Rate of Return Indexes, DEK Cost of Service Results, 12 CP Methodology</t>
  </si>
  <si>
    <t>Rate RS</t>
  </si>
  <si>
    <t>Rate DS</t>
  </si>
  <si>
    <t>Rate GS-FL</t>
  </si>
  <si>
    <t>Rate EH</t>
  </si>
  <si>
    <t>Rate SP</t>
  </si>
  <si>
    <t>Rate DT - Secondary</t>
  </si>
  <si>
    <t>Rate DT - Primary</t>
  </si>
  <si>
    <t>Rate DP</t>
  </si>
  <si>
    <t>Rate TT</t>
  </si>
  <si>
    <t>Lighting</t>
  </si>
  <si>
    <t>Other - Water Pumping</t>
  </si>
  <si>
    <t>Source: Exhibit JEZ-2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</si>
</sst>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000000000000%"/>
    <numFmt numFmtId="168" formatCode="_(* #,##0.0000_);_(* \(#,##0.0000\);_(* &quot;-&quot;??_);_(@_)"/>
    <numFmt numFmtId="169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</cellStyleXfs>
  <cellXfs count="111">
    <xf numFmtId="0" fontId="0" fillId="0" borderId="0" xfId="0"/>
    <xf numFmtId="49" fontId="3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wrapText="1"/>
    </xf>
    <xf numFmtId="10" fontId="5" fillId="0" borderId="0" xfId="0" applyNumberFormat="1" applyFont="1"/>
    <xf numFmtId="0" fontId="6" fillId="0" borderId="0" xfId="0" applyFont="1" applyAlignment="1">
      <alignment horizontal="center" vertical="top" wrapText="1"/>
    </xf>
    <xf numFmtId="0" fontId="5" fillId="0" borderId="1" xfId="0" applyFont="1" applyBorder="1"/>
    <xf numFmtId="0" fontId="6" fillId="0" borderId="1" xfId="0" applyFont="1" applyBorder="1" applyAlignment="1">
      <alignment horizontal="center" vertical="top" wrapText="1"/>
    </xf>
    <xf numFmtId="10" fontId="5" fillId="0" borderId="1" xfId="0" applyNumberFormat="1" applyFont="1" applyBorder="1"/>
    <xf numFmtId="0" fontId="6" fillId="0" borderId="0" xfId="0" applyFont="1" applyAlignment="1">
      <alignment wrapText="1"/>
    </xf>
    <xf numFmtId="0" fontId="7" fillId="0" borderId="0" xfId="0" applyFont="1"/>
    <xf numFmtId="10" fontId="8" fillId="0" borderId="0" xfId="0" applyNumberFormat="1" applyFont="1"/>
    <xf numFmtId="0" fontId="6" fillId="0" borderId="0" xfId="0" applyFont="1" applyAlignment="1">
      <alignment horizontal="center" wrapText="1"/>
    </xf>
    <xf numFmtId="0" fontId="8" fillId="0" borderId="0" xfId="0" applyFont="1"/>
    <xf numFmtId="0" fontId="8" fillId="0" borderId="1" xfId="0" applyFont="1" applyBorder="1"/>
    <xf numFmtId="0" fontId="7" fillId="0" borderId="1" xfId="0" applyFont="1" applyBorder="1"/>
    <xf numFmtId="10" fontId="8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0" fontId="8" fillId="0" borderId="0" xfId="0" applyFont="1" applyBorder="1"/>
    <xf numFmtId="0" fontId="5" fillId="0" borderId="0" xfId="0" applyFont="1" applyBorder="1"/>
    <xf numFmtId="0" fontId="0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0" fontId="12" fillId="0" borderId="0" xfId="0" applyNumberFormat="1" applyFont="1"/>
    <xf numFmtId="0" fontId="12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3" fillId="0" borderId="1" xfId="0" applyFont="1" applyBorder="1"/>
    <xf numFmtId="10" fontId="2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3" fillId="0" borderId="0" xfId="0" applyFont="1"/>
    <xf numFmtId="10" fontId="13" fillId="0" borderId="0" xfId="3" applyNumberFormat="1" applyFont="1"/>
    <xf numFmtId="10" fontId="13" fillId="0" borderId="0" xfId="3" applyNumberFormat="1" applyFont="1" applyAlignment="1">
      <alignment horizontal="right"/>
    </xf>
    <xf numFmtId="0" fontId="2" fillId="0" borderId="0" xfId="0" applyFont="1"/>
    <xf numFmtId="10" fontId="2" fillId="0" borderId="0" xfId="3" applyNumberFormat="1" applyFont="1"/>
    <xf numFmtId="10" fontId="2" fillId="0" borderId="0" xfId="3" applyNumberFormat="1" applyFont="1" applyAlignment="1">
      <alignment horizontal="right"/>
    </xf>
    <xf numFmtId="10" fontId="13" fillId="0" borderId="0" xfId="0" applyNumberFormat="1" applyFont="1"/>
    <xf numFmtId="164" fontId="13" fillId="0" borderId="0" xfId="2" applyNumberFormat="1" applyFont="1" applyAlignment="1">
      <alignment horizontal="right"/>
    </xf>
    <xf numFmtId="10" fontId="2" fillId="0" borderId="0" xfId="0" applyNumberFormat="1" applyFont="1"/>
    <xf numFmtId="164" fontId="2" fillId="0" borderId="0" xfId="2" applyNumberFormat="1" applyFont="1" applyAlignment="1">
      <alignment horizontal="right"/>
    </xf>
    <xf numFmtId="168" fontId="13" fillId="0" borderId="0" xfId="1" applyNumberFormat="1" applyFont="1" applyAlignment="1">
      <alignment horizontal="right"/>
    </xf>
    <xf numFmtId="165" fontId="2" fillId="0" borderId="0" xfId="3" applyNumberFormat="1" applyFont="1" applyAlignment="1">
      <alignment horizontal="right"/>
    </xf>
    <xf numFmtId="9" fontId="2" fillId="0" borderId="0" xfId="3" applyNumberFormat="1" applyFont="1" applyAlignment="1">
      <alignment horizontal="right"/>
    </xf>
    <xf numFmtId="0" fontId="13" fillId="0" borderId="0" xfId="0" applyFont="1" applyAlignment="1">
      <alignment horizontal="right"/>
    </xf>
    <xf numFmtId="10" fontId="0" fillId="0" borderId="0" xfId="0" applyNumberFormat="1" applyFont="1"/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right"/>
    </xf>
    <xf numFmtId="0" fontId="6" fillId="0" borderId="0" xfId="4" applyFont="1"/>
    <xf numFmtId="166" fontId="6" fillId="0" borderId="0" xfId="1" applyNumberFormat="1" applyFont="1" applyFill="1"/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6" fontId="6" fillId="0" borderId="0" xfId="1" applyNumberFormat="1" applyFont="1" applyFill="1" applyAlignment="1">
      <alignment horizontal="right"/>
    </xf>
    <xf numFmtId="0" fontId="6" fillId="0" borderId="1" xfId="4" applyFont="1" applyBorder="1"/>
    <xf numFmtId="0" fontId="0" fillId="0" borderId="1" xfId="0" applyFont="1" applyBorder="1"/>
    <xf numFmtId="0" fontId="5" fillId="0" borderId="1" xfId="0" applyFont="1" applyBorder="1" applyAlignment="1">
      <alignment horizontal="left"/>
    </xf>
    <xf numFmtId="10" fontId="5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166" fontId="6" fillId="0" borderId="1" xfId="1" applyNumberFormat="1" applyFont="1" applyFill="1" applyBorder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6" fillId="0" borderId="0" xfId="1" applyNumberFormat="1" applyFont="1" applyFill="1" applyBorder="1"/>
    <xf numFmtId="0" fontId="6" fillId="0" borderId="0" xfId="0" applyFont="1" applyAlignment="1">
      <alignment horizontal="left" vertical="top" wrapText="1"/>
    </xf>
    <xf numFmtId="14" fontId="6" fillId="0" borderId="0" xfId="0" applyNumberFormat="1" applyFont="1" applyAlignment="1">
      <alignment wrapText="1"/>
    </xf>
    <xf numFmtId="0" fontId="6" fillId="0" borderId="0" xfId="0" applyFont="1"/>
    <xf numFmtId="14" fontId="8" fillId="0" borderId="0" xfId="0" applyNumberFormat="1" applyFont="1"/>
    <xf numFmtId="0" fontId="8" fillId="0" borderId="0" xfId="0" applyFont="1" applyAlignment="1">
      <alignment horizontal="left"/>
    </xf>
    <xf numFmtId="10" fontId="8" fillId="0" borderId="0" xfId="0" applyNumberFormat="1" applyFont="1" applyAlignment="1">
      <alignment horizontal="right"/>
    </xf>
    <xf numFmtId="14" fontId="8" fillId="0" borderId="1" xfId="0" applyNumberFormat="1" applyFont="1" applyBorder="1"/>
    <xf numFmtId="0" fontId="6" fillId="0" borderId="1" xfId="0" applyFont="1" applyBorder="1"/>
    <xf numFmtId="10" fontId="8" fillId="0" borderId="1" xfId="0" applyNumberFormat="1" applyFont="1" applyBorder="1" applyAlignment="1">
      <alignment horizontal="right"/>
    </xf>
    <xf numFmtId="0" fontId="16" fillId="0" borderId="1" xfId="4" applyFont="1" applyBorder="1"/>
    <xf numFmtId="0" fontId="16" fillId="0" borderId="0" xfId="4" applyFont="1"/>
    <xf numFmtId="0" fontId="15" fillId="0" borderId="0" xfId="0" applyFont="1"/>
    <xf numFmtId="10" fontId="15" fillId="0" borderId="0" xfId="0" applyNumberFormat="1" applyFont="1"/>
    <xf numFmtId="166" fontId="16" fillId="0" borderId="0" xfId="1" applyNumberFormat="1" applyFont="1" applyFill="1"/>
    <xf numFmtId="10" fontId="15" fillId="0" borderId="0" xfId="3" applyNumberFormat="1" applyFont="1" applyFill="1"/>
    <xf numFmtId="10" fontId="15" fillId="0" borderId="0" xfId="3" applyNumberFormat="1" applyFont="1"/>
    <xf numFmtId="0" fontId="15" fillId="0" borderId="1" xfId="0" applyFont="1" applyBorder="1" applyAlignment="1">
      <alignment horizontal="left"/>
    </xf>
    <xf numFmtId="10" fontId="15" fillId="0" borderId="1" xfId="0" applyNumberFormat="1" applyFont="1" applyBorder="1"/>
    <xf numFmtId="167" fontId="0" fillId="0" borderId="0" xfId="0" applyNumberFormat="1" applyFont="1"/>
    <xf numFmtId="10" fontId="15" fillId="0" borderId="0" xfId="0" applyNumberFormat="1" applyFont="1" applyAlignment="1">
      <alignment horizontal="right"/>
    </xf>
    <xf numFmtId="0" fontId="17" fillId="0" borderId="0" xfId="0" applyFont="1"/>
    <xf numFmtId="0" fontId="8" fillId="0" borderId="5" xfId="0" applyFont="1" applyBorder="1"/>
    <xf numFmtId="0" fontId="0" fillId="0" borderId="5" xfId="0" applyFont="1" applyBorder="1"/>
    <xf numFmtId="10" fontId="8" fillId="0" borderId="5" xfId="0" applyNumberFormat="1" applyFont="1" applyBorder="1"/>
    <xf numFmtId="0" fontId="5" fillId="0" borderId="5" xfId="0" applyFont="1" applyBorder="1"/>
    <xf numFmtId="14" fontId="8" fillId="0" borderId="5" xfId="0" applyNumberFormat="1" applyFont="1" applyBorder="1"/>
    <xf numFmtId="0" fontId="6" fillId="0" borderId="5" xfId="0" applyFont="1" applyBorder="1" applyAlignment="1">
      <alignment horizontal="center" wrapText="1"/>
    </xf>
    <xf numFmtId="166" fontId="6" fillId="0" borderId="5" xfId="1" applyNumberFormat="1" applyFont="1" applyFill="1" applyBorder="1"/>
    <xf numFmtId="0" fontId="5" fillId="0" borderId="5" xfId="0" applyFont="1" applyBorder="1" applyAlignment="1">
      <alignment horizontal="center"/>
    </xf>
    <xf numFmtId="0" fontId="6" fillId="0" borderId="5" xfId="0" applyFont="1" applyBorder="1"/>
    <xf numFmtId="10" fontId="8" fillId="0" borderId="5" xfId="0" applyNumberFormat="1" applyFont="1" applyBorder="1" applyAlignment="1">
      <alignment horizontal="right"/>
    </xf>
    <xf numFmtId="14" fontId="5" fillId="0" borderId="0" xfId="0" applyNumberFormat="1" applyFont="1"/>
    <xf numFmtId="10" fontId="0" fillId="0" borderId="0" xfId="3" applyNumberFormat="1" applyFont="1"/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0" fillId="0" borderId="0" xfId="0" applyFont="1"/>
    <xf numFmtId="169" fontId="13" fillId="0" borderId="0" xfId="3" applyNumberFormat="1" applyFont="1"/>
    <xf numFmtId="169" fontId="2" fillId="0" borderId="0" xfId="3" applyNumberFormat="1" applyFont="1"/>
    <xf numFmtId="43" fontId="13" fillId="0" borderId="0" xfId="1" applyFont="1"/>
    <xf numFmtId="43" fontId="2" fillId="0" borderId="0" xfId="1" applyFont="1"/>
    <xf numFmtId="0" fontId="11" fillId="0" borderId="0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15">
    <cellStyle name="Comma" xfId="1" builtinId="3"/>
    <cellStyle name="Comma 10" xfId="8" xr:uid="{C233E436-4F51-4E24-AA48-A9C8EB2F8197}"/>
    <cellStyle name="Comma 2" xfId="11" xr:uid="{0CF96CE7-8A5D-48F5-9D84-B20DFDE84E9D}"/>
    <cellStyle name="Comma 5" xfId="7" xr:uid="{A7E6C880-3B86-46D2-8E37-FF3664127F94}"/>
    <cellStyle name="Currency" xfId="2" builtinId="4"/>
    <cellStyle name="Currency 2" xfId="12" xr:uid="{D9F16EB5-24EF-4C23-8161-507AA7F12AFE}"/>
    <cellStyle name="Normal" xfId="0" builtinId="0"/>
    <cellStyle name="Normal 11" xfId="14" xr:uid="{208D89CB-B2A9-484D-AB6E-4302A60C70F3}"/>
    <cellStyle name="Normal 15" xfId="6" xr:uid="{FF96AA1E-B30D-4B04-B5F0-1DC59C010110}"/>
    <cellStyle name="Normal 2" xfId="10" xr:uid="{30C7995D-237E-48CE-8792-E490211D2A92}"/>
    <cellStyle name="Normal 2 2 2 2" xfId="5" xr:uid="{145F72BC-DC5C-4748-B9C4-91A758204C86}"/>
    <cellStyle name="Normal 7" xfId="4" xr:uid="{51D16103-C397-4A59-B609-90747A08ACC6}"/>
    <cellStyle name="Percent" xfId="3" builtinId="5"/>
    <cellStyle name="Percent 2" xfId="9" xr:uid="{0FEAF316-4F67-43BA-BB6F-5132328B40DF}"/>
    <cellStyle name="Percent 3" xfId="13" xr:uid="{D8551CC1-9C6E-4863-A6A3-7FE1C0016E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styles" Target="styles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2.xml"/><Relationship Id="rId51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sheetMetadata" Target="metadata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19-4512-8A20-9AF99DCF67F3}"/>
              </c:ext>
            </c:extLst>
          </c:dPt>
          <c:cat>
            <c:strRef>
              <c:f>'Data for Figure 1'!$A$1:$A$101</c:f>
              <c:strCache>
                <c:ptCount val="101"/>
                <c:pt idx="0">
                  <c:v>Florida Power &amp; Light Co.</c:v>
                </c:pt>
                <c:pt idx="1">
                  <c:v>Georgia Power Co.</c:v>
                </c:pt>
                <c:pt idx="2">
                  <c:v>Georgia Power Co.</c:v>
                </c:pt>
                <c:pt idx="3">
                  <c:v>Duke Energy Kentucky (Proposed)</c:v>
                </c:pt>
                <c:pt idx="4">
                  <c:v>Southern California Edison Co.</c:v>
                </c:pt>
                <c:pt idx="5">
                  <c:v>Pacific Gas &amp; Electric Co.</c:v>
                </c:pt>
                <c:pt idx="6">
                  <c:v>San Diego Gas &amp; Electric Co.</c:v>
                </c:pt>
                <c:pt idx="7">
                  <c:v>Southern California Edison Co.</c:v>
                </c:pt>
                <c:pt idx="8">
                  <c:v>Interstate Power &amp; Light Co.</c:v>
                </c:pt>
                <c:pt idx="9">
                  <c:v>Consumers Energy Co.</c:v>
                </c:pt>
                <c:pt idx="10">
                  <c:v>DTE Electric Co.</c:v>
                </c:pt>
                <c:pt idx="11">
                  <c:v>Northern States Power Co - WI</c:v>
                </c:pt>
                <c:pt idx="12">
                  <c:v>Wisconsin Electric Power Co.</c:v>
                </c:pt>
                <c:pt idx="13">
                  <c:v>Wisconsin Public Service Corp.</c:v>
                </c:pt>
                <c:pt idx="14">
                  <c:v>PacifiCorp</c:v>
                </c:pt>
                <c:pt idx="15">
                  <c:v>Liberty Utilities (CalPeco Electric)</c:v>
                </c:pt>
                <c:pt idx="16">
                  <c:v>Wisconsin Power and Light Co</c:v>
                </c:pt>
                <c:pt idx="17">
                  <c:v>Northern States Power Co.</c:v>
                </c:pt>
                <c:pt idx="18">
                  <c:v>Wisconsin Power and Light Co</c:v>
                </c:pt>
                <c:pt idx="19">
                  <c:v>Pacific Gas &amp; Electric Co.</c:v>
                </c:pt>
                <c:pt idx="20">
                  <c:v>Tampa Electric Co.</c:v>
                </c:pt>
                <c:pt idx="21">
                  <c:v>San Diego Gas &amp; Electric Co.</c:v>
                </c:pt>
                <c:pt idx="22">
                  <c:v>Upper Peninsula Power Co.</c:v>
                </c:pt>
                <c:pt idx="23">
                  <c:v>DTE Electric Co.</c:v>
                </c:pt>
                <c:pt idx="24">
                  <c:v>Consumers Energy Co.</c:v>
                </c:pt>
                <c:pt idx="25">
                  <c:v>Consumers Energy Co.</c:v>
                </c:pt>
                <c:pt idx="26">
                  <c:v>DTE Electric Co.</c:v>
                </c:pt>
                <c:pt idx="27">
                  <c:v>Consumers Energy Co.</c:v>
                </c:pt>
                <c:pt idx="28">
                  <c:v>Indiana Michigan Power Co.</c:v>
                </c:pt>
                <c:pt idx="29">
                  <c:v>Duke Energy Florida LLC</c:v>
                </c:pt>
                <c:pt idx="30">
                  <c:v>Madison Gas and Electric Co.</c:v>
                </c:pt>
                <c:pt idx="31">
                  <c:v>Madison Gas and Electric Co.</c:v>
                </c:pt>
                <c:pt idx="32">
                  <c:v>Wisconsin Electric Power Co.</c:v>
                </c:pt>
                <c:pt idx="33">
                  <c:v>Wisconsin Public Service Corp.</c:v>
                </c:pt>
                <c:pt idx="34">
                  <c:v>Wisconsin Public Service Corp.</c:v>
                </c:pt>
                <c:pt idx="35">
                  <c:v>Appalachian Power Co.</c:v>
                </c:pt>
                <c:pt idx="36">
                  <c:v>Northern Indiana Public Service Co.</c:v>
                </c:pt>
                <c:pt idx="37">
                  <c:v>Virginia Electric &amp; Power Co.</c:v>
                </c:pt>
                <c:pt idx="38">
                  <c:v>Cheyenne Light Fuel Power Co.</c:v>
                </c:pt>
                <c:pt idx="39">
                  <c:v>Kentucky Utilities Co.</c:v>
                </c:pt>
                <c:pt idx="40">
                  <c:v>Louisville Gas &amp; Electric Co.</c:v>
                </c:pt>
                <c:pt idx="41">
                  <c:v>Indiana Michigan Power Co.</c:v>
                </c:pt>
                <c:pt idx="42">
                  <c:v>Duke Energy Indiana, LLC</c:v>
                </c:pt>
                <c:pt idx="43">
                  <c:v>Indiana Michigan Power Co.</c:v>
                </c:pt>
                <c:pt idx="44">
                  <c:v>Northwestern Corp.</c:v>
                </c:pt>
                <c:pt idx="45">
                  <c:v>PacifiCorp</c:v>
                </c:pt>
                <c:pt idx="46">
                  <c:v>Minnesota Power Enterprises Inc.</c:v>
                </c:pt>
                <c:pt idx="47">
                  <c:v>Duke Energy Carolinas LLC</c:v>
                </c:pt>
                <c:pt idx="48">
                  <c:v>Duke Energy Progress LLC</c:v>
                </c:pt>
                <c:pt idx="49">
                  <c:v>Duke Energy Progress LLC</c:v>
                </c:pt>
                <c:pt idx="50">
                  <c:v>Potomac Electric Power Co.</c:v>
                </c:pt>
                <c:pt idx="51">
                  <c:v>Duke Energy Carolinas LLC</c:v>
                </c:pt>
                <c:pt idx="52">
                  <c:v>Duke Energy Progress LLC</c:v>
                </c:pt>
                <c:pt idx="53">
                  <c:v>Maui Electric Company Ltd</c:v>
                </c:pt>
                <c:pt idx="54">
                  <c:v>Avista Corp.</c:v>
                </c:pt>
                <c:pt idx="55">
                  <c:v>Sierra Pacific Power Co.</c:v>
                </c:pt>
                <c:pt idx="56">
                  <c:v>Hawaii Electric Light Co</c:v>
                </c:pt>
                <c:pt idx="57">
                  <c:v>Hawaiian Electric Co.</c:v>
                </c:pt>
                <c:pt idx="58">
                  <c:v>PacifiCorp</c:v>
                </c:pt>
                <c:pt idx="59">
                  <c:v>PacifiCorp</c:v>
                </c:pt>
                <c:pt idx="60">
                  <c:v>PacifiCorp</c:v>
                </c:pt>
                <c:pt idx="61">
                  <c:v>Dominion Energy South Carolina</c:v>
                </c:pt>
                <c:pt idx="62">
                  <c:v>Northern States Power Co.</c:v>
                </c:pt>
                <c:pt idx="63">
                  <c:v>Portland General Electric Co.</c:v>
                </c:pt>
                <c:pt idx="64">
                  <c:v>Southwestern Electric Power Co</c:v>
                </c:pt>
                <c:pt idx="65">
                  <c:v>Oklahoma Gas and Electric Co.</c:v>
                </c:pt>
                <c:pt idx="66">
                  <c:v>Kingsport Power Company</c:v>
                </c:pt>
                <c:pt idx="67">
                  <c:v>PacifiCorp</c:v>
                </c:pt>
                <c:pt idx="68">
                  <c:v>Southwestern Electric Power Co</c:v>
                </c:pt>
                <c:pt idx="69">
                  <c:v>Otter Tail Power Co.</c:v>
                </c:pt>
                <c:pt idx="70">
                  <c:v>Southwestern Electric Power Co.</c:v>
                </c:pt>
                <c:pt idx="71">
                  <c:v>Southwestern Public Service Co</c:v>
                </c:pt>
                <c:pt idx="72">
                  <c:v>Southwestern Public Service Co</c:v>
                </c:pt>
                <c:pt idx="73">
                  <c:v>Kentucky Utilities Co.</c:v>
                </c:pt>
                <c:pt idx="74">
                  <c:v>Louisville Gas &amp; Electric Co.</c:v>
                </c:pt>
                <c:pt idx="75">
                  <c:v>Public Service Company of OK</c:v>
                </c:pt>
                <c:pt idx="76">
                  <c:v>Avista Corp.</c:v>
                </c:pt>
                <c:pt idx="77">
                  <c:v>Puget Sound Energy Inc.</c:v>
                </c:pt>
                <c:pt idx="78">
                  <c:v>Nevada Power Co.</c:v>
                </c:pt>
                <c:pt idx="79">
                  <c:v>Avista Corp.</c:v>
                </c:pt>
                <c:pt idx="80">
                  <c:v>Avista Corp.</c:v>
                </c:pt>
                <c:pt idx="81">
                  <c:v>Public Service Co. of OK</c:v>
                </c:pt>
                <c:pt idx="82">
                  <c:v>Puget Sound Energy Inc.</c:v>
                </c:pt>
                <c:pt idx="83">
                  <c:v>Entergy New Orleans LLC</c:v>
                </c:pt>
                <c:pt idx="84">
                  <c:v>Virginia Electric &amp; Power Co.</c:v>
                </c:pt>
                <c:pt idx="85">
                  <c:v>Southwestern Public Service Co</c:v>
                </c:pt>
                <c:pt idx="86">
                  <c:v>El Paso Electric Co.</c:v>
                </c:pt>
                <c:pt idx="87">
                  <c:v>Public Service Company of Colorado</c:v>
                </c:pt>
                <c:pt idx="88">
                  <c:v>Kentucky Power Co.</c:v>
                </c:pt>
                <c:pt idx="89">
                  <c:v>Public Service Co. of CO</c:v>
                </c:pt>
                <c:pt idx="90">
                  <c:v>Duke Energy Kentucky Inc.</c:v>
                </c:pt>
                <c:pt idx="91">
                  <c:v>Empire District Electric Co.</c:v>
                </c:pt>
                <c:pt idx="92">
                  <c:v>Southwestern Electric Power Co</c:v>
                </c:pt>
                <c:pt idx="93">
                  <c:v>Appalachian Power Co.</c:v>
                </c:pt>
                <c:pt idx="94">
                  <c:v>Tucson Electric Power Co.</c:v>
                </c:pt>
                <c:pt idx="95">
                  <c:v>Green Mountain Power Corp.</c:v>
                </c:pt>
                <c:pt idx="96">
                  <c:v>Otter Tail Power Co.</c:v>
                </c:pt>
                <c:pt idx="97">
                  <c:v>Arizona Public Service Co.</c:v>
                </c:pt>
                <c:pt idx="98">
                  <c:v>Green Mountain Power Corp.</c:v>
                </c:pt>
                <c:pt idx="99">
                  <c:v>Green Mountain Power Corp.</c:v>
                </c:pt>
                <c:pt idx="100">
                  <c:v>Green Mountain Power Corp.</c:v>
                </c:pt>
              </c:strCache>
            </c:strRef>
          </c:cat>
          <c:val>
            <c:numRef>
              <c:f>'Data for Figure 1'!$E$1:$E$101</c:f>
              <c:numCache>
                <c:formatCode>0.00%</c:formatCode>
                <c:ptCount val="101"/>
                <c:pt idx="0">
                  <c:v>0.106</c:v>
                </c:pt>
                <c:pt idx="1">
                  <c:v>0.105</c:v>
                </c:pt>
                <c:pt idx="2">
                  <c:v>0.105</c:v>
                </c:pt>
                <c:pt idx="3">
                  <c:v>0.10349999999999999</c:v>
                </c:pt>
                <c:pt idx="4">
                  <c:v>0.10299999999999999</c:v>
                </c:pt>
                <c:pt idx="5">
                  <c:v>0.10249999999999999</c:v>
                </c:pt>
                <c:pt idx="6">
                  <c:v>0.10199999999999999</c:v>
                </c:pt>
                <c:pt idx="7">
                  <c:v>0.10050000000000001</c:v>
                </c:pt>
                <c:pt idx="8">
                  <c:v>0.1002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9.9500000000000005E-2</c:v>
                </c:pt>
                <c:pt idx="21">
                  <c:v>9.9500000000000005E-2</c:v>
                </c:pt>
                <c:pt idx="22">
                  <c:v>9.9000000000000005E-2</c:v>
                </c:pt>
                <c:pt idx="23">
                  <c:v>9.9000000000000005E-2</c:v>
                </c:pt>
                <c:pt idx="24">
                  <c:v>9.9000000000000005E-2</c:v>
                </c:pt>
                <c:pt idx="25">
                  <c:v>9.9000000000000005E-2</c:v>
                </c:pt>
                <c:pt idx="26">
                  <c:v>9.9000000000000005E-2</c:v>
                </c:pt>
                <c:pt idx="27">
                  <c:v>9.9000000000000005E-2</c:v>
                </c:pt>
                <c:pt idx="28">
                  <c:v>9.8599999999999993E-2</c:v>
                </c:pt>
                <c:pt idx="29">
                  <c:v>9.8500000000000004E-2</c:v>
                </c:pt>
                <c:pt idx="30">
                  <c:v>9.8000000000000004E-2</c:v>
                </c:pt>
                <c:pt idx="31">
                  <c:v>9.8000000000000004E-2</c:v>
                </c:pt>
                <c:pt idx="32">
                  <c:v>9.8000000000000004E-2</c:v>
                </c:pt>
                <c:pt idx="33">
                  <c:v>9.8000000000000004E-2</c:v>
                </c:pt>
                <c:pt idx="34">
                  <c:v>9.8000000000000004E-2</c:v>
                </c:pt>
                <c:pt idx="35">
                  <c:v>9.7500000000000003E-2</c:v>
                </c:pt>
                <c:pt idx="36">
                  <c:v>9.7500000000000003E-2</c:v>
                </c:pt>
                <c:pt idx="37">
                  <c:v>9.7500000000000003E-2</c:v>
                </c:pt>
                <c:pt idx="38">
                  <c:v>9.7500000000000003E-2</c:v>
                </c:pt>
                <c:pt idx="39">
                  <c:v>9.7299999999999998E-2</c:v>
                </c:pt>
                <c:pt idx="40">
                  <c:v>9.7299999999999998E-2</c:v>
                </c:pt>
                <c:pt idx="41">
                  <c:v>9.7000000000000003E-2</c:v>
                </c:pt>
                <c:pt idx="42">
                  <c:v>9.7000000000000003E-2</c:v>
                </c:pt>
                <c:pt idx="43">
                  <c:v>9.7000000000000003E-2</c:v>
                </c:pt>
                <c:pt idx="44">
                  <c:v>9.6500000000000002E-2</c:v>
                </c:pt>
                <c:pt idx="45">
                  <c:v>9.6500000000000002E-2</c:v>
                </c:pt>
                <c:pt idx="46">
                  <c:v>9.6500000000000002E-2</c:v>
                </c:pt>
                <c:pt idx="47">
                  <c:v>9.6000000000000002E-2</c:v>
                </c:pt>
                <c:pt idx="48">
                  <c:v>9.6000000000000002E-2</c:v>
                </c:pt>
                <c:pt idx="49">
                  <c:v>9.6000000000000002E-2</c:v>
                </c:pt>
                <c:pt idx="50">
                  <c:v>9.5500000000000002E-2</c:v>
                </c:pt>
                <c:pt idx="51">
                  <c:v>9.5000000000000001E-2</c:v>
                </c:pt>
                <c:pt idx="52">
                  <c:v>9.5000000000000001E-2</c:v>
                </c:pt>
                <c:pt idx="53">
                  <c:v>9.5000000000000001E-2</c:v>
                </c:pt>
                <c:pt idx="54">
                  <c:v>9.5000000000000001E-2</c:v>
                </c:pt>
                <c:pt idx="55">
                  <c:v>9.5000000000000001E-2</c:v>
                </c:pt>
                <c:pt idx="56">
                  <c:v>9.5000000000000001E-2</c:v>
                </c:pt>
                <c:pt idx="57">
                  <c:v>9.5000000000000001E-2</c:v>
                </c:pt>
                <c:pt idx="58">
                  <c:v>9.5000000000000001E-2</c:v>
                </c:pt>
                <c:pt idx="59">
                  <c:v>9.5000000000000001E-2</c:v>
                </c:pt>
                <c:pt idx="60">
                  <c:v>9.5000000000000001E-2</c:v>
                </c:pt>
                <c:pt idx="61">
                  <c:v>9.5000000000000001E-2</c:v>
                </c:pt>
                <c:pt idx="62">
                  <c:v>9.5000000000000001E-2</c:v>
                </c:pt>
                <c:pt idx="63">
                  <c:v>9.5000000000000001E-2</c:v>
                </c:pt>
                <c:pt idx="64">
                  <c:v>9.5000000000000001E-2</c:v>
                </c:pt>
                <c:pt idx="65">
                  <c:v>9.5000000000000001E-2</c:v>
                </c:pt>
                <c:pt idx="66">
                  <c:v>9.5000000000000001E-2</c:v>
                </c:pt>
                <c:pt idx="67">
                  <c:v>9.5000000000000001E-2</c:v>
                </c:pt>
                <c:pt idx="68">
                  <c:v>9.5000000000000001E-2</c:v>
                </c:pt>
                <c:pt idx="69">
                  <c:v>9.4799999999999995E-2</c:v>
                </c:pt>
                <c:pt idx="70">
                  <c:v>9.4500000000000001E-2</c:v>
                </c:pt>
                <c:pt idx="71">
                  <c:v>9.4500000000000001E-2</c:v>
                </c:pt>
                <c:pt idx="72">
                  <c:v>9.4500000000000001E-2</c:v>
                </c:pt>
                <c:pt idx="73">
                  <c:v>9.4299999999999995E-2</c:v>
                </c:pt>
                <c:pt idx="74">
                  <c:v>9.4299999999999995E-2</c:v>
                </c:pt>
                <c:pt idx="75">
                  <c:v>9.4E-2</c:v>
                </c:pt>
                <c:pt idx="76">
                  <c:v>9.4E-2</c:v>
                </c:pt>
                <c:pt idx="77">
                  <c:v>9.4E-2</c:v>
                </c:pt>
                <c:pt idx="78">
                  <c:v>9.4E-2</c:v>
                </c:pt>
                <c:pt idx="79">
                  <c:v>9.4E-2</c:v>
                </c:pt>
                <c:pt idx="80">
                  <c:v>9.4E-2</c:v>
                </c:pt>
                <c:pt idx="81">
                  <c:v>9.4E-2</c:v>
                </c:pt>
                <c:pt idx="82">
                  <c:v>9.4E-2</c:v>
                </c:pt>
                <c:pt idx="83">
                  <c:v>9.35E-2</c:v>
                </c:pt>
                <c:pt idx="84">
                  <c:v>9.35E-2</c:v>
                </c:pt>
                <c:pt idx="85">
                  <c:v>9.35E-2</c:v>
                </c:pt>
                <c:pt idx="86">
                  <c:v>9.35E-2</c:v>
                </c:pt>
                <c:pt idx="87">
                  <c:v>9.2999999999999999E-2</c:v>
                </c:pt>
                <c:pt idx="88">
                  <c:v>9.2999999999999999E-2</c:v>
                </c:pt>
                <c:pt idx="89">
                  <c:v>9.2999999999999999E-2</c:v>
                </c:pt>
                <c:pt idx="90">
                  <c:v>9.2499999999999999E-2</c:v>
                </c:pt>
                <c:pt idx="91">
                  <c:v>9.2499999999999999E-2</c:v>
                </c:pt>
                <c:pt idx="92">
                  <c:v>9.2499999999999999E-2</c:v>
                </c:pt>
                <c:pt idx="93">
                  <c:v>9.1999999999999998E-2</c:v>
                </c:pt>
                <c:pt idx="94">
                  <c:v>9.1499999999999998E-2</c:v>
                </c:pt>
                <c:pt idx="95">
                  <c:v>9.06E-2</c:v>
                </c:pt>
                <c:pt idx="96">
                  <c:v>8.7499999999999994E-2</c:v>
                </c:pt>
                <c:pt idx="97">
                  <c:v>8.6999999999999994E-2</c:v>
                </c:pt>
                <c:pt idx="98">
                  <c:v>8.5699999999999998E-2</c:v>
                </c:pt>
                <c:pt idx="99">
                  <c:v>8.5699999999999998E-2</c:v>
                </c:pt>
                <c:pt idx="100">
                  <c:v>8.2000000000000003E-2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9-4512-8A20-9AF99DCF6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9289152"/>
        <c:axId val="2019290400"/>
      </c:barChart>
      <c:catAx>
        <c:axId val="201928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290400"/>
        <c:crosses val="autoZero"/>
        <c:auto val="1"/>
        <c:lblAlgn val="ctr"/>
        <c:lblOffset val="100"/>
        <c:noMultiLvlLbl val="0"/>
      </c:catAx>
      <c:valAx>
        <c:axId val="2019290400"/>
        <c:scaling>
          <c:orientation val="minMax"/>
          <c:max val="0.1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28915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6D19376-B1DC-4D98-A6E8-0ED0534987D9}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998824" cy="943161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8BEE2A-2AA7-6075-3D02-57188325C4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_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notes91CDFD\Workpapers\Peakchart%2005-10%20YG%20Serves%20FT%20(103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%20mgt\Natural%20Resources\Energy%20and%20Power%20-%20All\International\Spain\Iberdrola\2006\Project%20CABLE\Model\Updated%20Models\Backup\Depreciation%20Change%206.11\Financials_BGC_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OKLAHOMA/Rate%20Case%20Master%20File-OK/MFR%20by%20Letter/WP%20H's%20backup%20workshee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bswr/AppData/Local/Microsoft/Windows/Temporary%20Internet%20Files/Content.Outlook/PPC0MUZ5/Okla%20COS%20Model%20TYE%2012-31-2010%20(FILED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ep2\Susan%20Peters\16011510sincePetesdeparture\ACQ397S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2013%20RTP%20Product%20Reporting_July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OK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bilarr100a\Finte\Finan\ESFIN\Macroeconomia\Datos%20Macroecon&#243;micos\Latam\Indicadores%20Econ&#243;micos\Bloomberg\Tipo_de_Cambio\TiposCambio_Bloomber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8%20Credit%20Inf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pg\John%20D\CHARTBUILDER\CB%20Proble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7chris\AppData\Local\Microsoft\Windows\INetCache\Content.Outlook\X4H00WR0\CCOS%20spreadsheet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barnes014\documentum\Viewed\738a%20Premium%20amortization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kalvani\Local%20Settings\Temporary%20Internet%20Files\OLK4\Documents%20and%20Settings\kkalvani\Local%20Settings\Temporary%20Internet%20Files\OLK4\Msoffice\EXCEL\2000\99_CAMRECONCILIATION\99EXPEN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Ok%20Rate%20Case%202005/FuelPPCogenTYDec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zupcic001\Local%20Settings\Temp\notesEA312D\DOCUME~1\ldawes\LOCALS~1\Temp\AMT%20Calculatio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ottfsr02\fas\My%20Documents\coxdata\forecast%20pre-launch\Quarterly%20Treasury%20Cashflow%20December%206%20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amp;A\RRR\2018%20Rate%20Case\RDM%20Projections\ODR-001-019_Att%201%20CONFIDENTIAL%20(2018-194)%20Updated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asje\Desktop\f%2020110523-WDS%20presentation%20data%20ver0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file1\PROJECTS\Models%20and%20Spreadsheets\Project%20Evaluation%20Model%20October%2020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Combs%20COS%20&amp;%20REG%20Info/MAC%20COS%20Model/ARK%20COS%20Model%20TEST%20V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yhan\FA-KKD\WEB%20ADI%20P1'15%20CIP%20Conversion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green.prv\My%20Documents\Real%20World\Templates\Pricing%20Example%20from%20Bra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rala\work\projects\C855_RG&amp;E_Cost_Studies\Electricity%20MC\Electricity%20Marginal%20Cost%20Mod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KQF119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_intg/Rate%20Case_01/Scheds%20&amp;%20Workpapers/RATECAS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Corporate%20Model\Corp%20Model%20Jun%202004%20Curr%203_03%20Budget%2004%20Exp\Remnants%20of%20Old%20PPM%20V50F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Corporate%20Model\Corp%20Model%20Dec%202003%20Curr%202_03\Dec%20Run%20-%20555%20In\cffina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Sle_121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kasje\Desktop\f%2020110523-WDS%20presentation%20data%20ver0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PLMEN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atecase%2019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29%20ORCHPKII\5229%20Orchard%20Par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EARLEY\LOCALS~1\Temp\windows\TEMP\1998Mulvey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wadfs02\OP-ACCOUNT\TEMP\NWmo0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akicinski\Temporary%20Internet%20Files\OLK11\Flsh0601p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Nkozinski\My%20Documents\Butterfield%20III\Monthly%20Reports\2003%20Monthly%20reports\Exec.%20Summary%20Dec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um\Viewed\OUTLOOK\12&amp;0_COU\96ACTU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yeh001\My%20Documents\Agouron\Ready%20for%20Review\Executive%20Summary\california%20Agouron%20Supermodel@10%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KLA DATA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30"/>
      <sheetName val="Peak05-06"/>
      <sheetName val="Peak06-07"/>
      <sheetName val="Peak07-08"/>
      <sheetName val="Peak08-09"/>
      <sheetName val="Peak09-10"/>
      <sheetName val="Peak Day Ref"/>
      <sheetName val="Peak Day Ref (2)"/>
      <sheetName val="CHART"/>
      <sheetName val="Norm"/>
      <sheetName val="Potentl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nputs"/>
      <sheetName val="DCF"/>
      <sheetName val="Scenarios"/>
      <sheetName val="IncomeStmt"/>
      <sheetName val="BalanceSheet"/>
      <sheetName val="CF_Stmt"/>
      <sheetName val="Capitalization"/>
      <sheetName val="WorkingCapital"/>
      <sheetName val="Other_A&amp;L"/>
      <sheetName val="PreferredEquity"/>
      <sheetName val="CommonEquity"/>
      <sheetName val="DebtSchedule"/>
      <sheetName val="InterestSchedule"/>
      <sheetName val="IncomeTax"/>
      <sheetName val="Operating Cover "/>
      <sheetName val="Gas_Demand"/>
      <sheetName val="Gas_Revenue"/>
      <sheetName val="Gas_Cost"/>
      <sheetName val="Gas_O&amp;M_Costs"/>
      <sheetName val="Gas_Non-IncomeTaxes"/>
      <sheetName val="Gas_Depreciation"/>
      <sheetName val="Gas_Regulation"/>
      <sheetName val="Gas_EBIT"/>
      <sheetName val="CMP"/>
      <sheetName val="Financials_BGC_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WP 2-16 Support do not file"/>
      <sheetName val="WP-H-14-682015 Lobby"/>
      <sheetName val="WP H14 W_Koenig"/>
      <sheetName val="WP-H-14-682010_Lobby"/>
      <sheetName val="WP-H-14-682010_LobbyA"/>
      <sheetName val="WP-H-14-682015_Lobby"/>
      <sheetName val="WP H-2-32 2009 Fuel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pyright"/>
      <sheetName val="COST OF SERVICE"/>
      <sheetName val="SCH K-1"/>
      <sheetName val="FUNCTIONS"/>
      <sheetName val="UNBUNDLED"/>
      <sheetName val="SCH K-2.1"/>
      <sheetName val="SCH K-2.2"/>
      <sheetName val="SCH K-2.3"/>
      <sheetName val="SCH K-2.4"/>
      <sheetName val="SCH K-2.5"/>
      <sheetName val="SCH K-2.6"/>
      <sheetName val="SCH K-2.7"/>
      <sheetName val="SCH K-2.8"/>
      <sheetName val="SCH K-2.9"/>
      <sheetName val="SCH K-2.10"/>
      <sheetName val="SCH L-1"/>
      <sheetName val="SCH L-3"/>
      <sheetName val="SCH L-4"/>
      <sheetName val="COST OF CAPITAL (COC)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REG. ASSET &amp; LIAB"/>
      <sheetName val="SUB &amp; CCT LOADS (S&amp;CL)"/>
      <sheetName val="1CP A&amp;E (CAP1SY)"/>
      <sheetName val="12CP-4CP (CAP3SY)"/>
      <sheetName val="12CP-4CP (SPPCAP)"/>
      <sheetName val="NCP (CAP6OS)"/>
      <sheetName val="NCP (CAP7OS)"/>
      <sheetName val="ENERGY+LOSSES (ENR)"/>
      <sheetName val="SYS PEAK ADJ (SYSA)"/>
      <sheetName val="COINCIDENT PEAKS (CP)"/>
      <sheetName val="NON-COINCIDENT PEAKS (NCP)"/>
      <sheetName val="FUEL &amp; P.PWR"/>
      <sheetName val="CUS(X)OS"/>
      <sheetName val="CUS(X)AS"/>
      <sheetName val="REVENUES"/>
      <sheetName val="BADDEBT"/>
      <sheetName val="DEPOSIT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601 Detail information"/>
      <sheetName val="Workpaper Index"/>
      <sheetName val="Data"/>
      <sheetName val="Companies"/>
      <sheetName val="Model"/>
      <sheetName val="Core Allocation"/>
      <sheetName val="Pickwick Report"/>
      <sheetName val="Transaction Inputs"/>
      <sheetName val="SEC_855_CALC"/>
      <sheetName val="General Inputs"/>
      <sheetName val="BS allocation - December"/>
      <sheetName val="Marge"/>
      <sheetName val="AccD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mer Bill Details (External"/>
      <sheetName val="RevSle"/>
      <sheetName val="Customer Results"/>
      <sheetName val="Customer Actuals"/>
      <sheetName val="Lookups"/>
      <sheetName val="OGEPriceReport OK"/>
      <sheetName val="OGEPriceReport AR"/>
      <sheetName val="Sysco"/>
      <sheetName val="ExpDurant"/>
      <sheetName val="ExpGlenpool"/>
      <sheetName val="GeoriaPac"/>
      <sheetName val="HertzData"/>
      <sheetName val="HertzRes"/>
      <sheetName val="Airport"/>
      <sheetName val="Plains"/>
      <sheetName val="MacSteel"/>
      <sheetName val="Ros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oka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_Bloomberg"/>
      <sheetName val="Datos_Volatilidades"/>
      <sheetName val="Volat_Correl"/>
      <sheetName val="Graficos_Historicos"/>
      <sheetName val="Control_2002"/>
      <sheetName val="Control_2003"/>
      <sheetName val="Control_2004"/>
      <sheetName val="Control_2005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xed Base"/>
      <sheetName val="R &amp; E"/>
      <sheetName val="Gross Receipts"/>
      <sheetName val="Datenimport"/>
      <sheetName val="Data"/>
      <sheetName val="Grouping"/>
      <sheetName val="M-1"/>
      <sheetName val="M-2"/>
      <sheetName val="Unicap"/>
      <sheetName val="wsFilter"/>
      <sheetName val="Pipeline"/>
      <sheetName val="98 Credit Info"/>
      <sheetName val="Sheet1"/>
      <sheetName val="Cost Sheet"/>
      <sheetName val="Model"/>
      <sheetName val="Costs"/>
      <sheetName val="C01-General"/>
      <sheetName val="C02-Book to Tax - Net"/>
      <sheetName val="M1s list"/>
      <sheetName val="Domestic Dfds"/>
      <sheetName val="Consult_Staff"/>
      <sheetName val="Lab"/>
      <sheetName val="Control"/>
      <sheetName val="Macro"/>
      <sheetName val="costelement"/>
      <sheetName val="U.S. Agent Report"/>
      <sheetName val="Results"/>
      <sheetName val="Oracle"/>
      <sheetName val="Main Menu"/>
      <sheetName val="International"/>
      <sheetName val="Def_Table"/>
      <sheetName val="Targets"/>
      <sheetName val="U.S. Bookings"/>
      <sheetName val="CRITERIA1"/>
      <sheetName val="Earnings (Asset)"/>
      <sheetName val="Delmia Trial Balance"/>
      <sheetName val="&lt;= Results"/>
      <sheetName val="BSG"/>
      <sheetName val="R &amp;#38; E"/>
      <sheetName val="98%20Credit%20Info.xls"/>
      <sheetName val="Data Validation"/>
      <sheetName val="Hdcnt814"/>
      <sheetName val="IS"/>
      <sheetName val="Gain-Loss Intangible Assets{A}"/>
      <sheetName val="Section 78 Gross Up{C}"/>
      <sheetName val="Stock Option Cost Share"/>
      <sheetName val="ISO Disq Disp"/>
      <sheetName val="ESPP Disq Disp"/>
      <sheetName val="SubPart F-HK"/>
      <sheetName val="G&amp;A Allocation"/>
      <sheetName val="Interest on Royalty&amp; Cost Share"/>
      <sheetName val="Obsolete Inventory Expense"/>
      <sheetName val="Stock Compensation"/>
      <sheetName val="Contents"/>
      <sheetName val="revenue share"/>
      <sheetName val="certified list"/>
      <sheetName val="Drop-Down List"/>
      <sheetName val="Org Chart"/>
      <sheetName val="ASSUMPTIONS"/>
      <sheetName val="GRADE TABLE"/>
      <sheetName val="Share Price 2002"/>
      <sheetName val="Groupings"/>
      <sheetName val="Other BS Adjs"/>
      <sheetName val="Cash Flow"/>
      <sheetName val="Balance"/>
      <sheetName val="Long term"/>
      <sheetName val="Cash Details"/>
      <sheetName val="Personnel"/>
      <sheetName val="P&amp;L"/>
      <sheetName val="Sales Forecast"/>
      <sheetName val="Sheet6"/>
      <sheetName val="CGL"/>
      <sheetName val="Net400 Summary 03-04"/>
      <sheetName val="Odwalla"/>
      <sheetName val="Rev Growth Rate"/>
      <sheetName val="Inv Summ"/>
      <sheetName val="Bloomberg Input"/>
      <sheetName val="02 - Assumptions"/>
      <sheetName val="EVIC-ROIC Charts"/>
      <sheetName val="DFA"/>
      <sheetName val="Inputs"/>
      <sheetName val="Debt"/>
      <sheetName val="WACC"/>
      <sheetName val="SBBI"/>
      <sheetName val="Summary Net- FIN 1"/>
      <sheetName val="Apport."/>
      <sheetName val="2009 ENDING E&amp;P"/>
      <sheetName val="Co 503 Pre-Tax Comparison"/>
      <sheetName val="TieringCalc"/>
      <sheetName val="AIRC"/>
      <sheetName val="1601 Detail information"/>
      <sheetName val="Balance Sheet"/>
      <sheetName val="Info"/>
      <sheetName val="Transfer Pricing Matrix"/>
      <sheetName val="WC capex &amp; dep"/>
      <sheetName val="Distribution Function"/>
      <sheetName val="Entrepreneur Corp Pivot"/>
      <sheetName val="Controls &amp; Checks"/>
      <sheetName val="Summary Dashboard"/>
      <sheetName val="World Map"/>
      <sheetName val="Net Present Value _Not Use"/>
      <sheetName val="Mfg 1 Function"/>
      <sheetName val="Mfg 2 Function"/>
      <sheetName val="Mfg 3 Function"/>
      <sheetName val="Corp Pivot"/>
      <sheetName val="Pivot_Scenario"/>
      <sheetName val="Home"/>
      <sheetName val="Pivot_UpdateMetric"/>
      <sheetName val="Pivot_Functional NPV"/>
      <sheetName val="SuperDist 1 Function"/>
      <sheetName val="SuperDist 2 Function"/>
      <sheetName val="Pivot_ForecastView"/>
      <sheetName val="TradeName Function"/>
      <sheetName val="Brandsmart"/>
      <sheetName val="Circuit"/>
      <sheetName val="CHS"/>
      <sheetName val="D&amp;H"/>
      <sheetName val="Intcomex"/>
      <sheetName val="Micro Ctr"/>
      <sheetName val="Midwest"/>
      <sheetName val="Microwarehse"/>
      <sheetName val="NWCD"/>
      <sheetName val="Office Max"/>
      <sheetName val="SCS"/>
      <sheetName val="SunTV"/>
      <sheetName val="Tech Data"/>
      <sheetName val="Tiger"/>
      <sheetName val="Fixed_Base"/>
      <sheetName val="R_&amp;_E"/>
      <sheetName val="Gross_Receipts"/>
      <sheetName val="98_Credit_Info"/>
      <sheetName val="CREDIT"/>
      <sheetName val="Graph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cked_Column_w_labels"/>
      <sheetName val="Summary"/>
      <sheetName val="Split by Function"/>
      <sheetName val="Split by OneCorp &amp; Ops"/>
      <sheetName val="Total ES_ TM1"/>
      <sheetName val="Intercompany Billings"/>
      <sheetName val="AMC &amp; ASC Allocated"/>
      <sheetName val="Adj to tie to IUSA IC"/>
      <sheetName val="IFRS Adjustments"/>
      <sheetName val="IFRS TM1 extract"/>
      <sheetName val="BPC adjustment"/>
      <sheetName val="BS"/>
      <sheetName val="PCV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Inputs"/>
      <sheetName val="AF Sum Sht"/>
      <sheetName val="COST"/>
      <sheetName val="EXP1"/>
      <sheetName val="EXP2"/>
      <sheetName val="SCH 1"/>
      <sheetName val="SCH 2"/>
      <sheetName val="PISA"/>
      <sheetName val="Unbundled"/>
      <sheetName val="A.F.1-- 4ncp"/>
      <sheetName val="A.F.2 &amp; 3"/>
      <sheetName val="A.F.4"/>
      <sheetName val="A.F.5"/>
      <sheetName val="A.F.6"/>
      <sheetName val="A.F.7"/>
      <sheetName val="A.F.7A"/>
      <sheetName val="A.F.8"/>
      <sheetName val="A.F.10"/>
      <sheetName val="A.F.11"/>
      <sheetName val="A.F.12"/>
      <sheetName val="A.F.13"/>
      <sheetName val="A.F.15"/>
      <sheetName val="A.F.16"/>
      <sheetName val="A.F.vandas"/>
      <sheetName val="A.F.40"/>
      <sheetName val="Cust Inst"/>
      <sheetName val="OtherRev"/>
      <sheetName val="Class_NCP"/>
      <sheetName val="SUM IND NCP"/>
      <sheetName val="Cust"/>
      <sheetName val="kWh's"/>
      <sheetName val="AMR Meter Costs"/>
      <sheetName val="Module1"/>
      <sheetName val="AMI Meter Costs"/>
      <sheetName val="PROD O&amp;M"/>
      <sheetName val="Min Size AFs"/>
      <sheetName val="Outputs to Lighting CC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6">
          <cell r="B126">
            <v>0.94049734681941133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bles"/>
      <sheetName val="738a.1 - Calculation of FMV"/>
      <sheetName val="738a.2 - Tax Amort to 11-20"/>
      <sheetName val="738a.3 -Amort 11-20 to 4-8-19"/>
      <sheetName val="738a.4 - Book Amort 2013"/>
      <sheetName val="350M USD 02 2013"/>
      <sheetName val="4 - 350M USD 11 15 2013"/>
      <sheetName val="Bond Amortiz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ROLL UP"/>
      <sheetName val="DETAILED ROLL UP"/>
      <sheetName val="CAM 1999 EXPENSE POOL"/>
      <sheetName val="CAM 1998 EXPENSE POOL"/>
      <sheetName val="CAM 1997 EXPENSE POOL"/>
      <sheetName val="Sheet1"/>
      <sheetName val="CAM"/>
      <sheetName val="1999 v. 1998 Comp"/>
      <sheetName val="FOOD COURT CAM"/>
      <sheetName val="99 FOODCOURT CAM"/>
      <sheetName val="SPECIALTY LEASING CREDIT"/>
      <sheetName val="MG Review"/>
      <sheetName val="Notes"/>
      <sheetName val="Escalation Calculation"/>
      <sheetName val="Base Year"/>
      <sheetName val="6060-0002"/>
      <sheetName val="6060-0042"/>
      <sheetName val="6060-0015"/>
      <sheetName val="6060-0018"/>
      <sheetName val="6060-0006"/>
      <sheetName val="6060-0054"/>
      <sheetName val="2019 Mgmt. Fee Gross up"/>
      <sheetName val="2019 Cleaning Gross up"/>
      <sheetName val="Expense Edit 100%"/>
      <sheetName val="PLP2018-Prior 2015 Old MethGNA "/>
      <sheetName val="PLP 2018"/>
      <sheetName val="2019 Cleaning Gross Up YTD"/>
      <sheetName val="2019 Budget Q3"/>
      <sheetName val="TB 08.19"/>
      <sheetName val="TB YTD 08.19"/>
      <sheetName val="AR Billing - MTM"/>
      <sheetName val="AR Billing - YTD"/>
      <sheetName val="2019 Budget Q2"/>
      <sheetName val="2019 Budget Q1"/>
      <sheetName val="2018 Budget Q3"/>
      <sheetName val="PLP 2017"/>
      <sheetName val="Cleaning GL"/>
      <sheetName val="PLP 2016 and Forward Monthly"/>
      <sheetName val="BMS Prelim"/>
      <sheetName val="Occ Summary-Actual"/>
      <sheetName val="Occ Detail-Actual"/>
      <sheetName val="CAM POOL 2016"/>
      <sheetName val="AR-Dumpar"/>
      <sheetName val="2010 VS 2011"/>
      <sheetName val="100 % Mgnt fee"/>
      <sheetName val="95% Mgnt fee"/>
      <sheetName val="Occ Summary"/>
      <sheetName val="Occ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_Data"/>
      <sheetName val="PF Kwhs Reconcilement"/>
      <sheetName val="OSSC Rider Analysis"/>
      <sheetName val="ODF Report OSS Analysis"/>
      <sheetName val="Enogex &amp; Storage Costs"/>
      <sheetName val="Control and Analysis"/>
      <sheetName val="OMPA FAC"/>
      <sheetName val="Kwh Calc for FCA and Allocation"/>
      <sheetName val=" SPA FAC"/>
      <sheetName val="FERC_FCA Adj"/>
      <sheetName val="Test Year Profile"/>
      <sheetName val="Fuel and PP Components"/>
      <sheetName val="PF Fuel For Adj"/>
      <sheetName val="Fuel Alloc Loss Method"/>
      <sheetName val="PP Alloc Loss Method"/>
      <sheetName val="Not Used"/>
      <sheetName val="NA"/>
      <sheetName val="Ok FCA Per Books Test Year"/>
      <sheetName val="Ok FCA For Fuel Allocation"/>
      <sheetName val=" Fuel and PP  Allocation"/>
      <sheetName val="Comp of Per Books Fuel vs FCA"/>
      <sheetName val="Comparison of PF Fuel vs FCA "/>
      <sheetName val="Cogen Pass Thru Detail"/>
      <sheetName val="TYFCA vs PFAFCA"/>
      <sheetName val="Cogen Model Input"/>
      <sheetName val="DAP Data"/>
      <sheetName val="FCA Summaries"/>
      <sheetName val="Ok Pro Forma FCA"/>
      <sheetName val="OKLA FCA Exhibit"/>
      <sheetName val="CONOCO FCA Exhibit"/>
      <sheetName val="Conoco  Pro Forma FCA"/>
      <sheetName val="OK PF Opt Out Wind FCA"/>
      <sheetName val="Ark_ECR Adjustment"/>
      <sheetName val="PP  Allocation"/>
      <sheetName val="New Losses Comparison"/>
      <sheetName val="PP Cogen Model Input"/>
      <sheetName val="Atoka"/>
      <sheetName val="PF Summary Matrix"/>
      <sheetName val="Sch_H-2_WP_H-2-1"/>
      <sheetName val="Fuel  Weather Sch H 2-6"/>
      <sheetName val="Fuel  YEC Sch H 2-7"/>
      <sheetName val="Sch_H-2_WP_H-2-9"/>
      <sheetName val="Sch H-2 WP H-2-23"/>
      <sheetName val="PF Fuel Flow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deral"/>
      <sheetName val="states"/>
      <sheetName val="AMT"/>
      <sheetName val="Earnings"/>
      <sheetName val="AccdForFICA"/>
      <sheetName val="APC__Fixed_Asset_Reconciliatio_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easury Cashflow"/>
      <sheetName val="Reference"/>
      <sheetName val="sq ftg detail"/>
      <sheetName val="lookup"/>
      <sheetName val="Assumptions and Inputs"/>
      <sheetName val="Revenue Detail"/>
      <sheetName val="GEN Inputs"/>
      <sheetName val="GraphMain"/>
      <sheetName val="5 Indirect"/>
      <sheetName val="Cntmrs-Recruit"/>
      <sheetName val="Inputs"/>
      <sheetName val="Pricing"/>
      <sheetName val="KeyMultInputs"/>
      <sheetName val="WMCAP"/>
      <sheetName val="ROIC"/>
      <sheetName val="1. ROIC"/>
      <sheetName val="Mult-3yr"/>
      <sheetName val="RUL2"/>
      <sheetName val="E_CLECs"/>
      <sheetName val="Paging"/>
      <sheetName val="DWMC"/>
      <sheetName val="FAR"/>
      <sheetName val="Accounts"/>
      <sheetName val="I&amp;E-2003-MFC PEG"/>
      <sheetName val="Asset Detail"/>
      <sheetName val="2-"/>
      <sheetName val="Intangibles"/>
      <sheetName val="Assum (Ruud)"/>
      <sheetName val="WACC (Ruud)"/>
      <sheetName val="Tech-BetaLED"/>
      <sheetName val="Assum"/>
      <sheetName val="Ex_Rates"/>
      <sheetName val="WP_Hist ABC"/>
      <sheetName val="P&amp;L98YTD -Farinaceo"/>
      <sheetName val="P&amp;L99YTD - Farinaceo"/>
      <sheetName val="Orbismodel"/>
      <sheetName val="Control Panel"/>
      <sheetName val="Extraction_in_Percent_by_Enterp"/>
      <sheetName val="CCP"/>
      <sheetName val="Treasury_Cashflow"/>
      <sheetName val="GEN_Inputs"/>
      <sheetName val="5_Indirect"/>
      <sheetName val="1__ROIC"/>
      <sheetName val="I&amp;E-2003-MFC_PEG"/>
      <sheetName val="Asset_Detail"/>
      <sheetName val="Assum_(Ruud)"/>
      <sheetName val="WACC_(Ruud)"/>
      <sheetName val="WP_Hist_ABC"/>
      <sheetName val="P&amp;L98YTD_-Farinaceo"/>
      <sheetName val="P&amp;L99YTD_-_Farinaceo"/>
      <sheetName val="Control_Panel"/>
      <sheetName val="Assumptions_and_Inputs"/>
      <sheetName val="Revenue_Detail"/>
      <sheetName val="Fleet%"/>
      <sheetName val="Summary"/>
      <sheetName val="Validations"/>
      <sheetName val="Quarterly Treasury Cashflow Dec"/>
      <sheetName val="IncidentsEAP"/>
      <sheetName val="Assumptions"/>
      <sheetName val="Agreement Summaries"/>
      <sheetName val="Cover"/>
      <sheetName val="FAB별"/>
      <sheetName val="Sheet1"/>
      <sheetName val="Follow-Up"/>
      <sheetName val="Office Submissions"/>
      <sheetName val="Share Prices"/>
      <sheetName val="New_Dealer P&amp;L"/>
      <sheetName val="mappings"/>
      <sheetName val="YOEMAGUM"/>
      <sheetName val="Winn Dixie Stores Inc"/>
      <sheetName val="Hannaford Brothers"/>
      <sheetName val="Ingels Markets"/>
      <sheetName val="Marsh Supermarkets"/>
      <sheetName val="Ruddick Corp"/>
      <sheetName val="Weis Markets "/>
      <sheetName val="Whole Foods Markets Inc"/>
      <sheetName val="Shaws Supermarkets"/>
      <sheetName val="Mult-LTM"/>
      <sheetName val="Mult-LTM (adj)"/>
      <sheetName val="Mult-3yr (adj)"/>
      <sheetName val="General Dialog"/>
      <sheetName val="Comps Dialog"/>
      <sheetName val="Mar&amp;GrowthAnaly"/>
      <sheetName val="Size_Growth_Adj"/>
      <sheetName val="Proj. Financials"/>
      <sheetName val="Ratio Analy"/>
      <sheetName val="Common_BS"/>
      <sheetName val="Common_IS"/>
      <sheetName val="FSEdit Dialog"/>
      <sheetName val="Mult Dialog"/>
      <sheetName val="Exb&amp;WP Dialog"/>
      <sheetName val="Comp_Mult"/>
      <sheetName val="Std Fin Template"/>
      <sheetName val="Comp_Desc"/>
      <sheetName val="key_inputs"/>
      <sheetName val="FCall Header"/>
      <sheetName val="POPLAN"/>
      <sheetName val="tb1 BALANCE SHEET"/>
      <sheetName val="Monthly Summary by Acct"/>
      <sheetName val="Bldg Model"/>
      <sheetName val="CapEx"/>
      <sheetName val="Builder"/>
      <sheetName val="EC Total"/>
      <sheetName val="Projected Gross Demand"/>
      <sheetName val="CREDITS"/>
      <sheetName val="SPECIAL_ITEM_ADJ"/>
      <sheetName val="Budget Fall"/>
      <sheetName val="Guideline Fall"/>
      <sheetName val="Lists &amp; Checks"/>
      <sheetName val="Fifo"/>
      <sheetName val="Inventario Europort"/>
      <sheetName val="Assumpt."/>
      <sheetName val="DB Termination LC"/>
      <sheetName val="Debt Indices"/>
      <sheetName val="ALFMULT"/>
      <sheetName val="Treasury_Cashflow1"/>
      <sheetName val="GEN_Inputs1"/>
      <sheetName val="5_Indirect1"/>
      <sheetName val="Asset_Detail1"/>
      <sheetName val="I&amp;E-2003-MFC_PEG1"/>
      <sheetName val="1__ROIC1"/>
      <sheetName val="Assum_(Ruud)1"/>
      <sheetName val="WACC_(Ruud)1"/>
      <sheetName val="WP_Hist_ABC1"/>
      <sheetName val="P&amp;L98YTD_-Farinaceo1"/>
      <sheetName val="P&amp;L99YTD_-_Farinaceo1"/>
      <sheetName val="Assumptions_and_Inputs1"/>
      <sheetName val="Revenue_Detail1"/>
      <sheetName val="Control_Panel1"/>
      <sheetName val="Quarterly_Treasury_Cashflow_Dec"/>
      <sheetName val="Agreement_Summaries"/>
      <sheetName val="Share_Prices"/>
      <sheetName val="New_Dealer_P&amp;L"/>
      <sheetName val="FCall_Header"/>
      <sheetName val="Winn_Dixie_Stores_Inc"/>
      <sheetName val="Hannaford_Brothers"/>
      <sheetName val="Ingels_Markets"/>
      <sheetName val="Marsh_Supermarkets"/>
      <sheetName val="Ruddick_Corp"/>
      <sheetName val="Weis_Markets_"/>
      <sheetName val="Whole_Foods_Markets_Inc"/>
      <sheetName val="Shaws_Supermarkets"/>
      <sheetName val="Mult-LTM_(adj)"/>
      <sheetName val="Mult-3yr_(adj)"/>
      <sheetName val="General_Dialog"/>
      <sheetName val="Comps_Dialog"/>
      <sheetName val="Proj__Financials"/>
      <sheetName val="Ratio_Analy"/>
      <sheetName val="FSEdit_Dialog"/>
      <sheetName val="Mult_Dialog"/>
      <sheetName val="Exb&amp;WP_Dialog"/>
      <sheetName val="Std_Fin_Template"/>
      <sheetName val="Bldg_Model"/>
      <sheetName val="tb1_BALANCE_SHEET"/>
      <sheetName val="Monthly_Summary_by_Acct"/>
      <sheetName val="EC_Total"/>
      <sheetName val="Projected_Gross_Demand"/>
      <sheetName val="Budget_Fall"/>
      <sheetName val="Guideline_Fall"/>
      <sheetName val="Lists_&amp;_Checks"/>
      <sheetName val="Inventario_Europort"/>
      <sheetName val="Assumpt_"/>
      <sheetName val="Calculo valoracion"/>
      <sheetName val="Lists"/>
      <sheetName val="EMEA"/>
      <sheetName val="00-020 General"/>
      <sheetName val="유통망계획"/>
      <sheetName val="?????"/>
      <sheetName val="RATE"/>
      <sheetName val="composiz.moduli"/>
      <sheetName val="Global inputs"/>
      <sheetName val="ShareBasedCompOpEx x Grant"/>
      <sheetName val="ePSM Header Data Page"/>
      <sheetName val="Cap 02"/>
      <sheetName val="IP1-Summary (all)"/>
      <sheetName val="WCFF"/>
      <sheetName val="Config"/>
      <sheetName val="Rates &amp; Schedules"/>
      <sheetName val="A1 - Income Statement"/>
      <sheetName val="T-313 Deferreds"/>
      <sheetName val="Cnsld"/>
      <sheetName val="Control"/>
      <sheetName val="PSEUDO DATA"/>
      <sheetName val="01-040 Rental Real Estate 8825"/>
      <sheetName val="BP GR Assumptions"/>
      <sheetName val="FJ vs Plan"/>
      <sheetName val="FJ_vs_Plan"/>
      <sheetName val="Parameter"/>
      <sheetName val="Hierarchy"/>
      <sheetName val="Checks &amp; Lists (PPl)"/>
      <sheetName val="Checks &amp; Lists"/>
      <sheetName val="Drop Down Menus"/>
      <sheetName val="Power &amp; Fuel(SMS)"/>
      <sheetName val="2001"/>
      <sheetName val="DS_Industry_Specif"/>
      <sheetName val="DIV INC"/>
      <sheetName val="LTM"/>
      <sheetName val="DropZone"/>
      <sheetName val="LUp"/>
      <sheetName val="Code1"/>
      <sheetName val="1998"/>
      <sheetName val="DEPRECIATION SCHEDULE"/>
      <sheetName val="COSTOMAT.XLS"/>
      <sheetName val="Skyy A-23 and A-24"/>
      <sheetName val="Variables"/>
      <sheetName val="Rev Growth Rate"/>
      <sheetName val="PlumtrFore"/>
      <sheetName val="Forecasts_VDF"/>
      <sheetName val="MAIN"/>
      <sheetName val="Loan Amortization Schedule"/>
      <sheetName val="Sheet2"/>
      <sheetName val="FOB Lookup"/>
      <sheetName val="Treasury_Cashflow2"/>
      <sheetName val="GEN_Inputs2"/>
      <sheetName val="Share_Prices1"/>
      <sheetName val="5_Indirect2"/>
      <sheetName val="I&amp;E-2003-MFC_PEG2"/>
      <sheetName val="Asset_Detail2"/>
      <sheetName val="1__ROIC2"/>
      <sheetName val="Assum_(Ruud)2"/>
      <sheetName val="WACC_(Ruud)2"/>
      <sheetName val="WP_Hist_ABC2"/>
      <sheetName val="P&amp;L98YTD_-Farinaceo2"/>
      <sheetName val="P&amp;L99YTD_-_Farinaceo2"/>
      <sheetName val="Control_Panel2"/>
      <sheetName val="Assumptions_and_Inputs2"/>
      <sheetName val="Revenue_Detail2"/>
      <sheetName val="Quarterly_Treasury_Cashflow_De1"/>
      <sheetName val="Agreement_Summaries1"/>
      <sheetName val="New_Dealer_P&amp;L1"/>
      <sheetName val="FCall_Header1"/>
      <sheetName val="Winn_Dixie_Stores_Inc1"/>
      <sheetName val="Hannaford_Brothers1"/>
      <sheetName val="Ingels_Markets1"/>
      <sheetName val="Marsh_Supermarkets1"/>
      <sheetName val="Ruddick_Corp1"/>
      <sheetName val="Weis_Markets_1"/>
      <sheetName val="Whole_Foods_Markets_Inc1"/>
      <sheetName val="Shaws_Supermarkets1"/>
      <sheetName val="Mult-LTM_(adj)1"/>
      <sheetName val="Mult-3yr_(adj)1"/>
      <sheetName val="General_Dialog1"/>
      <sheetName val="Comps_Dialog1"/>
      <sheetName val="Proj__Financials1"/>
      <sheetName val="Ratio_Analy1"/>
      <sheetName val="FSEdit_Dialog1"/>
      <sheetName val="Mult_Dialog1"/>
      <sheetName val="Exb&amp;WP_Dialog1"/>
      <sheetName val="Std_Fin_Template1"/>
      <sheetName val="Bldg_Model1"/>
      <sheetName val="tb1_BALANCE_SHEET1"/>
      <sheetName val="Monthly_Summary_by_Acct1"/>
      <sheetName val="EC_Total1"/>
      <sheetName val="Projected_Gross_Demand1"/>
      <sheetName val="Budget_Fall1"/>
      <sheetName val="Guideline_Fall1"/>
      <sheetName val="Lists_&amp;_Checks1"/>
      <sheetName val="Inventario_Europort1"/>
      <sheetName val="Assumpt_1"/>
      <sheetName val="Debt_Indices"/>
      <sheetName val="Office_Submissions"/>
      <sheetName val="Calculo_valoracion"/>
      <sheetName val="Power_&amp;_Fuel(SMS)"/>
      <sheetName val="00-020_General"/>
      <sheetName val="Drop_Down_Menus"/>
      <sheetName val="composiz_moduli"/>
      <sheetName val="Global_inputs"/>
      <sheetName val="ShareBasedCompOpEx_x_Grant"/>
      <sheetName val="sq_ftg_detail"/>
      <sheetName val="ePSM_Header_Data_Page"/>
      <sheetName val="Cap_02"/>
      <sheetName val="IP1-Summary_(all)"/>
      <sheetName val="FJ_vs_Plan1"/>
      <sheetName val="Rates_&amp;_Schedules"/>
      <sheetName val="A1_-_Income_Statement"/>
      <sheetName val="T-313_Deferreds"/>
      <sheetName val="PSEUDO_DATA"/>
      <sheetName val="01-040_Rental_Real_Estate_8825"/>
      <sheetName val="DB_Termination_LC"/>
      <sheetName val="DIV_INC"/>
      <sheetName val="BEV"/>
      <sheetName val="Marlborough Annual Model"/>
      <sheetName val="Latv DS"/>
      <sheetName val="O1"/>
      <sheetName val="M1"/>
      <sheetName val="H1"/>
      <sheetName val="New Customer Schedule"/>
      <sheetName val="Scrap Paper"/>
      <sheetName val="CONTROLS"/>
      <sheetName val="Finalized Data 2.27.2015"/>
      <sheetName val="Entity by Tranche -MPL"/>
      <sheetName val="By tranche Inputs (KPMG)"/>
      <sheetName val="VZB (flegacy)"/>
      <sheetName val="East Non-Reg sum"/>
      <sheetName val="P05"/>
      <sheetName val="VZB (nSAP) sum"/>
      <sheetName val="East Non Reg TDS"/>
      <sheetName val="Split by Function"/>
      <sheetName val="Split by OneCorp &amp; Ops"/>
      <sheetName val="Total ES_ TM1"/>
      <sheetName val="Intercompany Billings"/>
      <sheetName val="AMC &amp; ASC Allocated"/>
      <sheetName val="Adj to tie to IUSA IC"/>
      <sheetName val="IFRS Adjustments"/>
      <sheetName val="IFRS TM1 extract"/>
      <sheetName val="BPC adjustment"/>
      <sheetName val="#¡REF"/>
      <sheetName val="Menu"/>
      <sheetName val="Hoja2"/>
      <sheetName val="Finance Group"/>
      <sheetName val="Low Tax Country Earnings"/>
      <sheetName val="Major Country Earnings"/>
      <sheetName val="Mid-Size Country Earnings"/>
      <sheetName val="Other"/>
      <sheetName val="Remaining Entities"/>
      <sheetName val="flow"/>
      <sheetName val="Severity"/>
      <sheetName val="pivot inc state"/>
      <sheetName val="Flags"/>
      <sheetName val="MOTOR2"/>
      <sheetName val="MOTOR1"/>
      <sheetName val="AE_Kommentar"/>
      <sheetName val="E_Umsatzentwicklung"/>
      <sheetName val="3월상세"/>
      <sheetName val="FLORIDAADDITIONS"/>
      <sheetName val="Total Budget"/>
      <sheetName val="GTR"/>
      <sheetName val="COSTES"/>
      <sheetName val="TOU_Sch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/>
      <sheetData sheetId="316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rrative"/>
      <sheetName val="Accounts T&amp;D As Filed"/>
      <sheetName val="Accounts T&amp;D Updated"/>
      <sheetName val="Accounts D Only"/>
      <sheetName val="Rate Category"/>
      <sheetName val="LT 30 day"/>
      <sheetName val="Accounts T&amp;D As Filed - Rev TO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ary"/>
      <sheetName val="brakedown pattern"/>
      <sheetName val="efficiency"/>
      <sheetName val="Sensativitets analyse"/>
      <sheetName val="Accumulated costs and PV"/>
      <sheetName val="Graphs"/>
      <sheetName val="CAPEX"/>
      <sheetName val="Tables"/>
      <sheetName val="Benchmar, Y1-5"/>
      <sheetName val="Benchmar, Y6-24"/>
      <sheetName val="BKR01 bridge"/>
      <sheetName val="yield"/>
      <sheetName val="PVI bridge"/>
      <sheetName val="BENCMARK"/>
      <sheetName val="Other input"/>
      <sheetName val="WDS"/>
      <sheetName val="WDS, 1.1 WTGs"/>
      <sheetName val="WDS, 1.5 Technical resources"/>
      <sheetName val="WDS, 3 Administration"/>
      <sheetName val="Data, summary wds"/>
      <sheetName val="Data, summary"/>
      <sheetName val="Key figures"/>
      <sheetName val="WOW1"/>
      <sheetName val="BKR01"/>
      <sheetName val="BKR01, 1.1 WTGs"/>
      <sheetName val="BKR01, 1.5 Technical resources"/>
      <sheetName val="ANH FID data (rev13), post eff."/>
      <sheetName val="Info"/>
      <sheetName val="Lists"/>
      <sheetName val="Global_Settings"/>
      <sheetName val="44-sammenlig"/>
      <sheetName val="positioner"/>
      <sheetName val="44-kabellængde"/>
      <sheetName val="Scour data"/>
      <sheetName val="Fundamentals"/>
      <sheetName val="Intro"/>
      <sheetName val="selection list"/>
      <sheetName val="Sheet2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tial RFE"/>
      <sheetName val="Model Setup"/>
      <sheetName val="Output"/>
      <sheetName val="Assumptions"/>
      <sheetName val="Menu Data"/>
      <sheetName val="Huntley Plant Data"/>
      <sheetName val="Dunkirk Plant Data"/>
      <sheetName val="Oswego Plant Data"/>
      <sheetName val="Arthur Kill Plant Data"/>
      <sheetName val="Astoria Plant Data"/>
      <sheetName val="Branford Plant Data"/>
      <sheetName val="Devon Plant Data"/>
      <sheetName val="Middletown Plant Data"/>
      <sheetName val="Cos Cob Plant Data"/>
      <sheetName val="Franklin Drive Plant Data"/>
      <sheetName val="Montville Plant Data"/>
      <sheetName val="Norwalk Harbor Plant Data"/>
      <sheetName val="Somerset Plant Data"/>
      <sheetName val="Torrington Plant Data"/>
      <sheetName val="Active Plant Data"/>
      <sheetName val="Active Dispatch Data"/>
      <sheetName val="Market Price Dispatch Data"/>
      <sheetName val="Market Load Data"/>
      <sheetName val="Average Market Price"/>
      <sheetName val="Market Price Percentages"/>
      <sheetName val="Market Price Data"/>
      <sheetName val="Inputs"/>
      <sheetName val="Project Calcs"/>
      <sheetName val="Base Calcs"/>
      <sheetName val="Graph Data"/>
      <sheetName val="Cash Flow Chart"/>
      <sheetName val="Cash flow pro forma"/>
      <sheetName val="Earnings Pro form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/>
      <sheetData sheetId="3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pyright"/>
      <sheetName val="COST OF SERVICE"/>
      <sheetName val="INTERNAL REPORT"/>
      <sheetName val="FUNCTIONS"/>
      <sheetName val="UNBUNDLED"/>
      <sheetName val="SCH G-1"/>
      <sheetName val="COST OF CAPITAL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SUB &amp; CCT LOADS"/>
      <sheetName val="1CP&amp;AVG (CAP1SY)"/>
      <sheetName val="12CP (CAP3SY)"/>
      <sheetName val="NCP (CAP6AS)"/>
      <sheetName val="ProForma Energy (ENR1SY)"/>
      <sheetName val="SYSTEM PEAK ADJ"/>
      <sheetName val="Transmission - CPs"/>
      <sheetName val="DISTRIBUTION - NCP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neRibbonProperties"/>
      <sheetName val="BneWorkBookProperties"/>
      <sheetName val="BneLog"/>
      <sheetName val="PopCache"/>
      <sheetName val="WebADI"/>
      <sheetName val="Final"/>
      <sheetName val="Conversion CIP data"/>
      <sheetName val="In-Service Dates"/>
      <sheetName val="Combined"/>
      <sheetName val="Lookup"/>
      <sheetName val="AcctgUnitMapping"/>
      <sheetName val="Project Locations"/>
      <sheetName val="Addresses"/>
      <sheetName val="Supply Chain Addr"/>
      <sheetName val="Project Location Mapping"/>
      <sheetName val="AcctgUnitMapping (2)"/>
      <sheetName val="FA Categories"/>
      <sheetName val="Location Li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fA"/>
      <sheetName val="Cashflow"/>
      <sheetName val="Valuation"/>
      <sheetName val="Rent Roll"/>
      <sheetName val="toc"/>
      <sheetName val="exp"/>
      <sheetName val="FLCO"/>
      <sheetName val="Tax Estimates"/>
      <sheetName val="Expenses"/>
      <sheetName val="NOI"/>
      <sheetName val="2 Hiddentree"/>
      <sheetName val="Yield Analysis"/>
      <sheetName val="AssetCla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RC S1P1 (Old)"/>
      <sheetName val="MEC S1P1 (Superceded)"/>
      <sheetName val="MEC INPUTS"/>
      <sheetName val="MEC BY COSTING PERIODS"/>
      <sheetName val="MEC S1P1"/>
      <sheetName val="MEC S1P2"/>
      <sheetName val="MEC S1P3"/>
      <sheetName val="MEC S1P4"/>
      <sheetName val="MCC S2P1 (Superceded)"/>
      <sheetName val="MCC INPUTS"/>
      <sheetName val="MCC BY COSTING PERIODS"/>
      <sheetName val="MCC S2P1"/>
      <sheetName val="MCC S2P2"/>
      <sheetName val="MCC S2P3"/>
      <sheetName val="MCC S2P4"/>
      <sheetName val="MEC TYP HR S1P2 (Old)"/>
      <sheetName val="MEC S1P3 (Old)"/>
      <sheetName val="TRANS BUDGT (Old)"/>
      <sheetName val="alt trans inv (Old)"/>
      <sheetName val="VAROM (Old)"/>
      <sheetName val="GEN S2P1 (Old)"/>
      <sheetName val="GEN S2P2 (Old)"/>
      <sheetName val="TRANSINV S3 (Old)"/>
      <sheetName val="TRANSCOST S3P1 (Superceded)"/>
      <sheetName val="TRANSCOST S3P1"/>
      <sheetName val="TRANSCOST S3P2"/>
      <sheetName val="TRANSCOST S3P3"/>
      <sheetName val="TRANSCOST S3P4"/>
      <sheetName val="TRANSOM S4 (Old)"/>
      <sheetName val="MEP S4P1"/>
      <sheetName val="MEP S4P2"/>
      <sheetName val="MEP S4P3"/>
      <sheetName val="TPRBPK S5 (Old)"/>
      <sheetName val="DIST FAC S6"/>
      <sheetName val="SUBSTINV S7"/>
      <sheetName val="METER INV S8"/>
      <sheetName val="DISTOM"/>
      <sheetName val="DFACOM ACCT"/>
      <sheetName val="METEROandM"/>
      <sheetName val="SUBOand M"/>
      <sheetName val="SUBSTOM S9P1"/>
      <sheetName val="DFACOM S9P2"/>
      <sheetName val="MTROM S9P3"/>
      <sheetName val="MTROMCL S9P4"/>
      <sheetName val="DSTRBPERIOD S10"/>
      <sheetName val="CUSTEXS11P1"/>
      <sheetName val="custaexpS11P2"/>
      <sheetName val="CustAWtS11P3"/>
      <sheetName val="CSIEXP S12P1"/>
      <sheetName val="CSICLS S12P2"/>
      <sheetName val="LOADERS S13"/>
      <sheetName val="ECC"/>
      <sheetName val="ECCS14"/>
      <sheetName val="DMDUNIT S15"/>
      <sheetName val="DFUNIT S16P1"/>
      <sheetName val="DFUNIT S16P2"/>
      <sheetName val="CUSTUNIT S17P1"/>
      <sheetName val="CUSTUNIT S17P2"/>
      <sheetName val="CUSTUNIT S17P3"/>
      <sheetName val="CUSTUNIT S17P4"/>
      <sheetName val="CUSTUNIT S17P5"/>
      <sheetName val="TD DMD S18P1"/>
      <sheetName val="TD DMD S18P2 Demand"/>
      <sheetName val="TD DMD S18P2 Energy"/>
      <sheetName val="TD VOLT S19"/>
      <sheetName val="DFAC MONTH S20"/>
      <sheetName val="GEN SEASON S21"/>
      <sheetName val="GEN MONTH S22"/>
      <sheetName val="CUST SUM S23"/>
      <sheetName val="DEMDLOSS Q1"/>
      <sheetName val="DEMDLOSS Q2"/>
      <sheetName val="DEMDLOSS Q3"/>
      <sheetName val="DEMDLOSS Q4"/>
      <sheetName val="DEMDLOSS"/>
      <sheetName val="FUELSTOCK"/>
      <sheetName val="FUELGEN"/>
      <sheetName val="CSHWRKCP"/>
      <sheetName val="REVREQ-VL"/>
      <sheetName val="MS PREPAY"/>
      <sheetName val="T RANOM"/>
      <sheetName val="LABMAT"/>
      <sheetName val="LABCOST"/>
      <sheetName val="PLANT INFL"/>
      <sheetName val="DFAC INV RES"/>
      <sheetName val="METERWGT"/>
      <sheetName val="CUSTACC"/>
      <sheetName val="CUSTSER"/>
      <sheetName val="Cust Srv Inf Wt"/>
      <sheetName val="LOLHRAT"/>
      <sheetName val="AVGCUST"/>
      <sheetName val="BQ"/>
      <sheetName val="Module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F1_PG1"/>
      <sheetName val="QF1_PG2"/>
      <sheetName val="QF1_PG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3.1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"/>
      <sheetName val="SCH_J3"/>
      <sheetName val="SCH_J4"/>
      <sheetName val="SCH_J1 &amp; J2"/>
      <sheetName val="SCH_C1-a"/>
      <sheetName val="SCH_I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CLP Assets"/>
      <sheetName val="Laz Disc"/>
      <sheetName val="Liquidation"/>
      <sheetName val="ideas"/>
      <sheetName val="CFADS"/>
      <sheetName val="old total rollup"/>
      <sheetName val="5LP TOTAL DEBT"/>
      <sheetName val="RPT TOTAL DEBT"/>
      <sheetName val="NonFund Debt"/>
      <sheetName val="SOLD"/>
      <sheetName val="Pivot"/>
      <sheetName val="SeriesA"/>
      <sheetName val="backup Ad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s"/>
      <sheetName val="Pool1"/>
      <sheetName val="Pool2"/>
      <sheetName val="Pool3"/>
      <sheetName val="PIALP"/>
      <sheetName val="RILP"/>
      <sheetName val="CASH FLOW"/>
      <sheetName val="VALUES"/>
      <sheetName val="CFADS"/>
      <sheetName val="Pivot"/>
      <sheetName val="Consolidated Dump"/>
      <sheetName val="14-030 Cost Depletion"/>
      <sheetName val="Electricity "/>
      <sheetName val="CASH FLOW:CFA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Wh End Current Month"/>
      <sheetName val="Rev End Current Month"/>
      <sheetName val="Cust End Current Month"/>
      <sheetName val="kWh WeatherImpact"/>
      <sheetName val="kWh WeatherNormalized"/>
      <sheetName val="Summary Page"/>
      <sheetName val="new summary"/>
      <sheetName val="(1)Summary Download"/>
      <sheetName val="(2)Summary Download PivotTable"/>
      <sheetName val="(3)Access BW data"/>
      <sheetName val="(4)Rate Code Template"/>
      <sheetName val="(5)Revenue Sales by Rate Class"/>
      <sheetName val="(6)Revenue Vol by Rate Class"/>
      <sheetName val="(7)Revenue Counts By Rate Class"/>
      <sheetName val="(8)Vance calc1"/>
      <sheetName val="(9)Paris calc1"/>
      <sheetName val="(10)Short calc1"/>
      <sheetName val="(11)kwh"/>
      <sheetName val="(12)rev"/>
      <sheetName val="(13)Customers"/>
      <sheetName val="(14)RTPRevSle"/>
      <sheetName val="(14A) ArkRTP BILL"/>
      <sheetName val="(15)revenues"/>
      <sheetName val="(16)Demand Response  "/>
      <sheetName val="(17)WFEC"/>
      <sheetName val="(18)OMPA"/>
      <sheetName val="By Class"/>
      <sheetName val="(19)curtailment"/>
      <sheetName val="(20)OPER REV &amp; MWH SALES (GAAP)"/>
      <sheetName val="(22) CTUA Block 4 Summa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ary"/>
      <sheetName val="brakedown pattern"/>
      <sheetName val="efficiency"/>
      <sheetName val="Sensativitets analyse"/>
      <sheetName val="Accumulated costs and PV"/>
      <sheetName val="Graphs"/>
      <sheetName val="CAPEX"/>
      <sheetName val="Tables"/>
      <sheetName val="Benchmar, Y1-5"/>
      <sheetName val="Benchmar, Y6-24"/>
      <sheetName val="BKR01 bridge"/>
      <sheetName val="yield"/>
      <sheetName val="PVI bridge"/>
      <sheetName val="BENCMARK"/>
      <sheetName val="Other input"/>
      <sheetName val="WDS"/>
      <sheetName val="WDS, 1.1 WTGs"/>
      <sheetName val="WDS, 1.5 Technical resources"/>
      <sheetName val="WDS, 3 Administration"/>
      <sheetName val="Data, summary wds"/>
      <sheetName val="Data, summary"/>
      <sheetName val="Key figures"/>
      <sheetName val="WOW1"/>
      <sheetName val="BKR01"/>
      <sheetName val="BKR01, 1.1 WTGs"/>
      <sheetName val="BKR01, 1.5 Technical resources"/>
      <sheetName val="ANH FID data (rev13), post eff."/>
      <sheetName val="Info"/>
      <sheetName val="Lists"/>
      <sheetName val="scour data"/>
      <sheetName val="Intro"/>
      <sheetName val="Fundamentals"/>
      <sheetName val="Global_Settings"/>
      <sheetName val="44-sammenlig"/>
      <sheetName val="positioner"/>
      <sheetName val="44-kabellængde"/>
      <sheetName val="selection list"/>
      <sheetName val="Sheet2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T_A"/>
      <sheetName val="WP_B1"/>
      <sheetName val="WP_B2"/>
      <sheetName val="WP B3"/>
      <sheetName val="WP_B4"/>
      <sheetName val="WP_B5"/>
      <sheetName val="WP_B6"/>
      <sheetName val="WP_B6.1"/>
      <sheetName val="WP_B6.2"/>
      <sheetName val="WP B6.2 Attachmt"/>
      <sheetName val="WP_B7"/>
      <sheetName val="WP_B8"/>
      <sheetName val="WP_B9"/>
      <sheetName val="WP_C1"/>
      <sheetName val="WP C-1-1"/>
      <sheetName val="WP_C-1-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's E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  <sheetName val="WP_C1_1"/>
      <sheetName val="WP_C1_2"/>
      <sheetName val="WP_E1 "/>
      <sheetName val="WP_E1.1"/>
      <sheetName val="WP_E2"/>
      <sheetName val="WP_E2_Detail"/>
      <sheetName val="WP_E3"/>
      <sheetName val="WP_E4"/>
      <sheetName val="WP_E5"/>
      <sheetName val="WP_C1.1"/>
      <sheetName val="WP_C1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krc"/>
      <sheetName val="bs notes"/>
      <sheetName val="bgtvar"/>
      <sheetName val="fdcst"/>
      <sheetName val="DUR days"/>
      <sheetName val="sd svgs"/>
      <sheetName val="repl res"/>
      <sheetName val="prp tx ins res"/>
      <sheetName val="re summary"/>
      <sheetName val="dist M"/>
      <sheetName val="dist Q"/>
      <sheetName val="dist A"/>
      <sheetName val="np info sheet"/>
      <sheetName val="np"/>
      <sheetName val="acc int pay"/>
      <sheetName val="cp ltd"/>
      <sheetName val="nr info sheet"/>
      <sheetName val="nr"/>
      <sheetName val="acc int rec"/>
      <sheetName val="amort Lf"/>
      <sheetName val="amort su"/>
      <sheetName val="prop tax re"/>
      <sheetName val="prop tax pp"/>
      <sheetName val="ls util smry"/>
      <sheetName val="ls utlty dep"/>
      <sheetName val="lifeline dep"/>
      <sheetName val="Cap Accts"/>
      <sheetName val="INFO"/>
      <sheetName val="sales tax"/>
      <sheetName val="95% Projection"/>
      <sheetName val="2008 Budget Expense Comparison"/>
      <sheetName val="ASSETS"/>
      <sheetName val="5229 Orchard Pa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_Menu"/>
      <sheetName val="Financial_Summary"/>
      <sheetName val="ROS &amp; Safety"/>
      <sheetName val="EV &amp; Cash"/>
      <sheetName val="ORI_history"/>
      <sheetName val="NW_UnitCost_Chart"/>
      <sheetName val="CR_Graphs"/>
      <sheetName val="Comments"/>
      <sheetName val=" Financial_Input_Actual"/>
      <sheetName val="Financial_Input_Plan"/>
      <sheetName val="Financial_Input_MYU"/>
      <sheetName val="EVA_Data"/>
      <sheetName val="NWAssets_Data"/>
      <sheetName val="NW_UnitCost_data"/>
      <sheetName val="CR_Data"/>
      <sheetName val="Safety_GR_data"/>
      <sheetName val="NOP_histo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 Strategy Page"/>
      <sheetName val="FLASH"/>
      <sheetName val="OVERLAY"/>
      <sheetName val="GROWTH2"/>
      <sheetName val="Data"/>
      <sheetName val="VEBA VIPER"/>
      <sheetName val="New Sort_Code"/>
      <sheetName val="New Print_Code"/>
      <sheetName val="Sheet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CashFlow"/>
      <sheetName val="Investment"/>
      <sheetName val="ProjectDetail"/>
      <sheetName val="Depreciation"/>
      <sheetName val="IRRWorksheet"/>
      <sheetName val="GrowthInputs"/>
      <sheetName val="Instructions"/>
      <sheetName val="synth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  <sheetName val="Gross_Rec:QRE'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B6A88-D848-4000-8253-8677E1C846F0}">
  <dimension ref="A4:H39"/>
  <sheetViews>
    <sheetView tabSelected="1" view="pageLayout" zoomScaleNormal="100" workbookViewId="0">
      <selection activeCell="A4" sqref="A4:H4"/>
    </sheetView>
  </sheetViews>
  <sheetFormatPr defaultColWidth="7.54296875" defaultRowHeight="14.5" x14ac:dyDescent="0.35"/>
  <cols>
    <col min="1" max="1" width="7.453125" style="20" customWidth="1"/>
    <col min="2" max="2" width="41.453125" style="22" customWidth="1"/>
    <col min="3" max="3" width="2.453125" style="30" customWidth="1"/>
    <col min="4" max="4" width="28.08984375" style="20" customWidth="1"/>
    <col min="5" max="5" width="3.1796875" style="20" customWidth="1"/>
    <col min="6" max="6" width="12.54296875" style="45" customWidth="1"/>
    <col min="7" max="7" width="12.453125" style="20" customWidth="1"/>
    <col min="8" max="8" width="17.54296875" style="46" bestFit="1" customWidth="1"/>
    <col min="9" max="16384" width="7.54296875" style="20"/>
  </cols>
  <sheetData>
    <row r="4" spans="1:8" ht="42.65" customHeight="1" x14ac:dyDescent="0.45">
      <c r="A4" s="107" t="s">
        <v>374</v>
      </c>
      <c r="B4" s="107"/>
      <c r="C4" s="107"/>
      <c r="D4" s="107"/>
      <c r="E4" s="107"/>
      <c r="F4" s="107"/>
      <c r="G4" s="107"/>
      <c r="H4" s="107"/>
    </row>
    <row r="5" spans="1:8" ht="15.5" x14ac:dyDescent="0.35">
      <c r="A5" s="21"/>
      <c r="C5" s="23"/>
      <c r="D5" s="21"/>
      <c r="E5" s="21"/>
      <c r="F5" s="24"/>
      <c r="G5" s="21"/>
      <c r="H5" s="25"/>
    </row>
    <row r="6" spans="1:8" x14ac:dyDescent="0.35">
      <c r="A6" s="26" t="s">
        <v>330</v>
      </c>
      <c r="B6" s="27" t="s">
        <v>331</v>
      </c>
      <c r="C6" s="26"/>
      <c r="D6" s="27" t="s">
        <v>360</v>
      </c>
      <c r="E6" s="28"/>
      <c r="F6" s="29" t="s">
        <v>363</v>
      </c>
      <c r="G6" s="27" t="s">
        <v>364</v>
      </c>
      <c r="H6" s="27" t="s">
        <v>362</v>
      </c>
    </row>
    <row r="7" spans="1:8" x14ac:dyDescent="0.35">
      <c r="A7" s="1">
        <v>1</v>
      </c>
      <c r="B7" s="22" t="s">
        <v>378</v>
      </c>
      <c r="D7" s="31" t="s">
        <v>359</v>
      </c>
      <c r="E7" s="31"/>
      <c r="F7" s="32">
        <v>6.5820000000000004E-2</v>
      </c>
      <c r="G7" s="32">
        <v>4.8989999999999999E-2</v>
      </c>
      <c r="H7" s="33">
        <f>G7*F7</f>
        <v>3.2245218E-3</v>
      </c>
    </row>
    <row r="8" spans="1:8" x14ac:dyDescent="0.35">
      <c r="A8" s="1" t="s">
        <v>333</v>
      </c>
      <c r="B8" s="22" t="s">
        <v>378</v>
      </c>
      <c r="D8" s="31" t="s">
        <v>332</v>
      </c>
      <c r="E8" s="31"/>
      <c r="F8" s="32">
        <v>0.40626000000000001</v>
      </c>
      <c r="G8" s="32">
        <v>4.163E-2</v>
      </c>
      <c r="H8" s="33">
        <f>G8*F8</f>
        <v>1.6912603800000002E-2</v>
      </c>
    </row>
    <row r="9" spans="1:8" x14ac:dyDescent="0.35">
      <c r="A9" s="1" t="s">
        <v>334</v>
      </c>
      <c r="B9" s="22" t="s">
        <v>378</v>
      </c>
      <c r="D9" s="31" t="s">
        <v>366</v>
      </c>
      <c r="E9" s="31"/>
      <c r="F9" s="32">
        <v>0.52791999999999994</v>
      </c>
      <c r="G9" s="32">
        <v>9.2499999999999999E-2</v>
      </c>
      <c r="H9" s="33">
        <f>G9*F9</f>
        <v>4.8832599999999997E-2</v>
      </c>
    </row>
    <row r="10" spans="1:8" x14ac:dyDescent="0.35">
      <c r="A10" s="1" t="s">
        <v>335</v>
      </c>
      <c r="B10" s="22" t="s">
        <v>377</v>
      </c>
      <c r="D10" s="34" t="s">
        <v>365</v>
      </c>
      <c r="E10" s="34"/>
      <c r="F10" s="35"/>
      <c r="G10" s="35"/>
      <c r="H10" s="36">
        <f>SUM(H7:H9)</f>
        <v>6.8969725600000004E-2</v>
      </c>
    </row>
    <row r="11" spans="1:8" x14ac:dyDescent="0.35">
      <c r="A11" s="1"/>
      <c r="D11" s="31"/>
      <c r="E11" s="31"/>
      <c r="F11" s="37"/>
      <c r="G11" s="32"/>
      <c r="H11" s="38"/>
    </row>
    <row r="12" spans="1:8" x14ac:dyDescent="0.35">
      <c r="A12" s="1" t="s">
        <v>336</v>
      </c>
      <c r="B12" s="22" t="s">
        <v>375</v>
      </c>
      <c r="D12" s="31" t="s">
        <v>376</v>
      </c>
      <c r="E12" s="31"/>
      <c r="F12" s="37"/>
      <c r="G12" s="31"/>
      <c r="H12" s="38">
        <v>1176674865</v>
      </c>
    </row>
    <row r="13" spans="1:8" x14ac:dyDescent="0.35">
      <c r="A13" s="1"/>
      <c r="D13" s="31"/>
      <c r="E13" s="31"/>
      <c r="F13" s="37"/>
      <c r="G13" s="31"/>
      <c r="H13" s="38"/>
    </row>
    <row r="14" spans="1:8" x14ac:dyDescent="0.35">
      <c r="A14" s="1" t="s">
        <v>337</v>
      </c>
      <c r="B14" s="22" t="s">
        <v>379</v>
      </c>
      <c r="D14" s="31" t="s">
        <v>367</v>
      </c>
      <c r="E14" s="31"/>
      <c r="F14" s="37"/>
      <c r="G14" s="31"/>
      <c r="H14" s="38">
        <f>H12*H10</f>
        <v>81154942.559467047</v>
      </c>
    </row>
    <row r="15" spans="1:8" x14ac:dyDescent="0.35">
      <c r="A15" s="1"/>
      <c r="D15" s="31"/>
      <c r="E15" s="31"/>
      <c r="F15" s="37"/>
      <c r="G15" s="31"/>
      <c r="H15" s="38"/>
    </row>
    <row r="16" spans="1:8" x14ac:dyDescent="0.35">
      <c r="A16" s="1" t="s">
        <v>338</v>
      </c>
      <c r="B16" s="22" t="s">
        <v>375</v>
      </c>
      <c r="D16" s="31" t="s">
        <v>368</v>
      </c>
      <c r="E16" s="31"/>
      <c r="F16" s="37"/>
      <c r="G16" s="31"/>
      <c r="H16" s="38">
        <v>88556550</v>
      </c>
    </row>
    <row r="17" spans="1:8" x14ac:dyDescent="0.35">
      <c r="A17" s="1"/>
      <c r="D17" s="34"/>
      <c r="E17" s="34"/>
      <c r="F17" s="39"/>
      <c r="G17" s="34"/>
      <c r="H17" s="40"/>
    </row>
    <row r="18" spans="1:8" x14ac:dyDescent="0.35">
      <c r="A18" s="1" t="s">
        <v>339</v>
      </c>
      <c r="B18" s="22" t="s">
        <v>380</v>
      </c>
      <c r="D18" s="31" t="s">
        <v>371</v>
      </c>
      <c r="E18" s="31"/>
      <c r="F18" s="37"/>
      <c r="G18" s="31"/>
      <c r="H18" s="38">
        <f>H16-H14</f>
        <v>7401607.4405329525</v>
      </c>
    </row>
    <row r="19" spans="1:8" x14ac:dyDescent="0.35">
      <c r="A19" s="1"/>
      <c r="D19" s="31"/>
      <c r="E19" s="31"/>
      <c r="F19" s="37"/>
      <c r="G19" s="31"/>
      <c r="H19" s="38"/>
    </row>
    <row r="20" spans="1:8" x14ac:dyDescent="0.35">
      <c r="A20" s="1" t="s">
        <v>340</v>
      </c>
      <c r="B20" s="22" t="s">
        <v>375</v>
      </c>
      <c r="D20" s="31" t="s">
        <v>370</v>
      </c>
      <c r="E20" s="31"/>
      <c r="F20" s="37"/>
      <c r="G20" s="31"/>
      <c r="H20" s="41">
        <v>1.3342383</v>
      </c>
    </row>
    <row r="21" spans="1:8" x14ac:dyDescent="0.35">
      <c r="A21" s="1"/>
      <c r="D21" s="31"/>
      <c r="E21" s="31"/>
      <c r="F21" s="37"/>
      <c r="G21" s="31"/>
      <c r="H21" s="38"/>
    </row>
    <row r="22" spans="1:8" x14ac:dyDescent="0.35">
      <c r="A22" s="1" t="s">
        <v>341</v>
      </c>
      <c r="B22" s="22" t="s">
        <v>381</v>
      </c>
      <c r="D22" s="34" t="s">
        <v>372</v>
      </c>
      <c r="E22" s="34"/>
      <c r="F22" s="39"/>
      <c r="G22" s="34"/>
      <c r="H22" s="40">
        <f>H20*H18</f>
        <v>9875508.1287240367</v>
      </c>
    </row>
    <row r="23" spans="1:8" x14ac:dyDescent="0.35">
      <c r="A23" s="1"/>
      <c r="D23" s="31"/>
      <c r="E23" s="31"/>
      <c r="F23" s="37"/>
      <c r="G23" s="31"/>
      <c r="H23" s="38"/>
    </row>
    <row r="24" spans="1:8" x14ac:dyDescent="0.35">
      <c r="A24" s="1" t="s">
        <v>342</v>
      </c>
      <c r="B24" s="22" t="s">
        <v>375</v>
      </c>
      <c r="D24" s="31" t="s">
        <v>369</v>
      </c>
      <c r="E24" s="31"/>
      <c r="F24" s="37"/>
      <c r="G24" s="31"/>
      <c r="H24" s="38">
        <v>75176777</v>
      </c>
    </row>
    <row r="25" spans="1:8" x14ac:dyDescent="0.35">
      <c r="A25" s="1"/>
      <c r="D25" s="34"/>
      <c r="E25" s="34"/>
      <c r="F25" s="39"/>
      <c r="G25" s="34"/>
      <c r="H25" s="40"/>
    </row>
    <row r="26" spans="1:8" x14ac:dyDescent="0.35">
      <c r="A26" s="1" t="s">
        <v>343</v>
      </c>
      <c r="B26" s="22" t="s">
        <v>382</v>
      </c>
      <c r="D26" s="34" t="s">
        <v>373</v>
      </c>
      <c r="E26" s="34"/>
      <c r="F26" s="39"/>
      <c r="G26" s="34"/>
      <c r="H26" s="42">
        <f>H22/H24</f>
        <v>0.13136381370438421</v>
      </c>
    </row>
    <row r="27" spans="1:8" x14ac:dyDescent="0.35">
      <c r="A27" s="1"/>
      <c r="D27" s="34"/>
      <c r="E27" s="34"/>
      <c r="F27" s="39"/>
      <c r="G27" s="34"/>
      <c r="H27" s="43"/>
    </row>
    <row r="28" spans="1:8" x14ac:dyDescent="0.35">
      <c r="A28" s="1"/>
      <c r="D28" s="31"/>
      <c r="E28" s="31"/>
      <c r="F28" s="37"/>
      <c r="G28" s="31"/>
      <c r="H28" s="38"/>
    </row>
    <row r="29" spans="1:8" x14ac:dyDescent="0.35">
      <c r="A29" s="1"/>
      <c r="D29" s="31"/>
      <c r="E29" s="31"/>
      <c r="F29" s="37"/>
      <c r="G29" s="31"/>
      <c r="H29" s="38"/>
    </row>
    <row r="30" spans="1:8" x14ac:dyDescent="0.35">
      <c r="A30" s="1"/>
      <c r="D30" s="31"/>
      <c r="E30" s="31"/>
      <c r="F30" s="37"/>
      <c r="G30" s="31"/>
      <c r="H30" s="38"/>
    </row>
    <row r="31" spans="1:8" x14ac:dyDescent="0.35">
      <c r="A31" s="1"/>
      <c r="D31" s="31"/>
      <c r="E31" s="31"/>
      <c r="F31" s="37"/>
      <c r="G31" s="31"/>
      <c r="H31" s="38"/>
    </row>
    <row r="32" spans="1:8" x14ac:dyDescent="0.35">
      <c r="A32" s="1"/>
      <c r="D32" s="31"/>
      <c r="E32" s="31"/>
      <c r="F32" s="37"/>
      <c r="G32" s="31"/>
      <c r="H32" s="38"/>
    </row>
    <row r="33" spans="1:8" x14ac:dyDescent="0.35">
      <c r="A33" s="1"/>
      <c r="D33" s="31"/>
      <c r="E33" s="31"/>
      <c r="F33" s="37"/>
      <c r="G33" s="31"/>
      <c r="H33" s="38"/>
    </row>
    <row r="34" spans="1:8" x14ac:dyDescent="0.35">
      <c r="A34" s="1"/>
      <c r="D34" s="31"/>
      <c r="E34" s="31"/>
      <c r="F34" s="37"/>
      <c r="G34" s="31"/>
      <c r="H34" s="38"/>
    </row>
    <row r="35" spans="1:8" x14ac:dyDescent="0.35">
      <c r="A35" s="1"/>
      <c r="D35" s="31"/>
      <c r="E35" s="31"/>
      <c r="F35" s="37"/>
      <c r="G35" s="31"/>
      <c r="H35" s="44"/>
    </row>
    <row r="36" spans="1:8" x14ac:dyDescent="0.35">
      <c r="A36" s="1"/>
      <c r="D36" s="31"/>
      <c r="E36" s="31"/>
      <c r="F36" s="37"/>
      <c r="G36" s="31"/>
      <c r="H36" s="44"/>
    </row>
    <row r="37" spans="1:8" x14ac:dyDescent="0.35">
      <c r="A37" s="1"/>
      <c r="D37" s="31"/>
      <c r="E37" s="31"/>
      <c r="F37" s="37"/>
      <c r="G37" s="31"/>
      <c r="H37" s="44"/>
    </row>
    <row r="38" spans="1:8" x14ac:dyDescent="0.35">
      <c r="D38" s="31"/>
      <c r="E38" s="31"/>
      <c r="F38" s="37"/>
      <c r="G38" s="31"/>
      <c r="H38" s="44"/>
    </row>
    <row r="39" spans="1:8" x14ac:dyDescent="0.35">
      <c r="D39" s="31"/>
      <c r="E39" s="31"/>
      <c r="F39" s="37"/>
      <c r="G39" s="31"/>
      <c r="H39" s="44"/>
    </row>
  </sheetData>
  <mergeCells count="1">
    <mergeCell ref="A4:H4"/>
  </mergeCells>
  <pageMargins left="0.7" right="0.7" top="0.75" bottom="0.75" header="0.3" footer="0.3"/>
  <pageSetup scale="97" orientation="landscape" r:id="rId1"/>
  <headerFooter>
    <oddHeader xml:space="preserve">&amp;L
&amp;R&amp;"-,Bold"&amp;10Walmart Inc.
Exhibit SWC-2
Kentucky Public Service Commission Case No. 2022-00372&amp;"-,Regular"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90D16-C369-4C12-8CB8-2E0F02F115C5}">
  <sheetPr>
    <pageSetUpPr fitToPage="1"/>
  </sheetPr>
  <dimension ref="A4:AE569"/>
  <sheetViews>
    <sheetView view="pageLayout" topLeftCell="A151" zoomScale="90" zoomScaleNormal="90" zoomScalePageLayoutView="90" workbookViewId="0">
      <selection activeCell="M11" sqref="M11:O151"/>
    </sheetView>
  </sheetViews>
  <sheetFormatPr defaultColWidth="9.1796875" defaultRowHeight="14.5" x14ac:dyDescent="0.35"/>
  <cols>
    <col min="1" max="1" width="15.81640625" style="20" bestFit="1" customWidth="1"/>
    <col min="2" max="2" width="0.453125" style="20" customWidth="1"/>
    <col min="3" max="3" width="27.54296875" style="20" customWidth="1"/>
    <col min="4" max="4" width="0.453125" style="20" customWidth="1"/>
    <col min="5" max="5" width="18.54296875" style="20" bestFit="1" customWidth="1"/>
    <col min="6" max="6" width="0.453125" style="20" customWidth="1"/>
    <col min="7" max="7" width="17.81640625" style="20" bestFit="1" customWidth="1"/>
    <col min="8" max="8" width="0.453125" style="20" customWidth="1"/>
    <col min="9" max="9" width="10.1796875" style="20" bestFit="1" customWidth="1"/>
    <col min="10" max="10" width="2" style="2" bestFit="1" customWidth="1"/>
    <col min="11" max="11" width="11" style="20" bestFit="1" customWidth="1"/>
    <col min="12" max="12" width="0.453125" style="20" customWidth="1"/>
    <col min="13" max="13" width="10.1796875" style="20" customWidth="1"/>
    <col min="14" max="14" width="0.453125" style="20" customWidth="1"/>
    <col min="15" max="15" width="12.54296875" style="20" bestFit="1" customWidth="1"/>
    <col min="16" max="16" width="1.54296875" style="2" bestFit="1" customWidth="1"/>
    <col min="17" max="17" width="9.1796875" style="20"/>
    <col min="18" max="18" width="0.453125" style="20" customWidth="1"/>
    <col min="19" max="19" width="10" style="20" customWidth="1"/>
    <col min="20" max="20" width="0.453125" style="20" customWidth="1"/>
    <col min="21" max="21" width="13.453125" style="20" bestFit="1" customWidth="1"/>
    <col min="22" max="22" width="0.453125" style="20" customWidth="1"/>
    <col min="23" max="23" width="9.1796875" style="20"/>
    <col min="24" max="24" width="0.453125" style="20" customWidth="1"/>
    <col min="25" max="25" width="9.1796875" style="20"/>
    <col min="26" max="26" width="0.453125" style="20" customWidth="1"/>
    <col min="27" max="27" width="11.81640625" style="20" customWidth="1"/>
    <col min="28" max="28" width="0.453125" style="20" customWidth="1"/>
    <col min="29" max="29" width="9.1796875" style="20"/>
    <col min="30" max="30" width="0.453125" style="20" customWidth="1"/>
    <col min="31" max="31" width="9.54296875" style="20" customWidth="1"/>
    <col min="32" max="16384" width="9.1796875" style="20"/>
  </cols>
  <sheetData>
    <row r="4" spans="1:27" ht="15" thickBot="1" x14ac:dyDescent="0.4"/>
    <row r="5" spans="1:27" ht="16" thickBot="1" x14ac:dyDescent="0.4">
      <c r="A5" s="108" t="s">
        <v>14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10"/>
    </row>
    <row r="7" spans="1:27" s="3" customFormat="1" ht="65" x14ac:dyDescent="0.3">
      <c r="A7" s="27" t="s">
        <v>15</v>
      </c>
      <c r="C7" s="27" t="s">
        <v>16</v>
      </c>
      <c r="E7" s="27" t="s">
        <v>17</v>
      </c>
      <c r="G7" s="27" t="s">
        <v>18</v>
      </c>
      <c r="I7" s="27" t="s">
        <v>19</v>
      </c>
      <c r="J7" s="47"/>
      <c r="K7" s="27" t="s">
        <v>20</v>
      </c>
      <c r="M7" s="27" t="s">
        <v>21</v>
      </c>
      <c r="O7" s="27" t="s">
        <v>22</v>
      </c>
      <c r="P7" s="47"/>
      <c r="Q7" s="27" t="s">
        <v>23</v>
      </c>
      <c r="S7" s="27" t="s">
        <v>24</v>
      </c>
      <c r="U7" s="27" t="s">
        <v>25</v>
      </c>
      <c r="W7" s="27" t="s">
        <v>26</v>
      </c>
      <c r="Y7" s="27" t="s">
        <v>27</v>
      </c>
      <c r="AA7" s="27" t="s">
        <v>28</v>
      </c>
    </row>
    <row r="8" spans="1:27" s="1" customFormat="1" ht="12" x14ac:dyDescent="0.3">
      <c r="A8" s="1" t="s">
        <v>0</v>
      </c>
      <c r="C8" s="1" t="s">
        <v>1</v>
      </c>
      <c r="E8" s="1" t="s">
        <v>2</v>
      </c>
      <c r="G8" s="1" t="s">
        <v>3</v>
      </c>
      <c r="I8" s="1" t="s">
        <v>4</v>
      </c>
      <c r="J8" s="48"/>
      <c r="K8" s="1" t="s">
        <v>5</v>
      </c>
      <c r="M8" s="1" t="s">
        <v>6</v>
      </c>
      <c r="O8" s="1" t="s">
        <v>7</v>
      </c>
      <c r="P8" s="48"/>
      <c r="Q8" s="1" t="s">
        <v>8</v>
      </c>
      <c r="S8" s="1" t="s">
        <v>9</v>
      </c>
      <c r="U8" s="1" t="s">
        <v>10</v>
      </c>
      <c r="W8" s="1" t="s">
        <v>11</v>
      </c>
      <c r="Y8" s="1" t="s">
        <v>12</v>
      </c>
      <c r="AA8" s="1" t="s">
        <v>13</v>
      </c>
    </row>
    <row r="9" spans="1:27" s="1" customFormat="1" ht="12" x14ac:dyDescent="0.3">
      <c r="J9" s="48"/>
      <c r="P9" s="48"/>
      <c r="Q9" s="1" t="s">
        <v>29</v>
      </c>
      <c r="AA9" s="1" t="s">
        <v>30</v>
      </c>
    </row>
    <row r="10" spans="1:27" x14ac:dyDescent="0.35">
      <c r="O10" s="45"/>
    </row>
    <row r="11" spans="1:27" x14ac:dyDescent="0.35">
      <c r="A11" s="2" t="s">
        <v>31</v>
      </c>
      <c r="C11" s="2" t="s">
        <v>32</v>
      </c>
      <c r="D11" s="2"/>
      <c r="E11" s="2" t="s">
        <v>33</v>
      </c>
      <c r="F11" s="2"/>
      <c r="G11" s="2" t="s">
        <v>34</v>
      </c>
      <c r="I11" s="4">
        <v>0.1075</v>
      </c>
      <c r="K11" s="49">
        <v>43474</v>
      </c>
      <c r="L11" s="2"/>
      <c r="M11" s="5" t="s">
        <v>35</v>
      </c>
      <c r="O11" s="4">
        <v>0.1</v>
      </c>
      <c r="P11" s="50"/>
      <c r="Q11" s="51">
        <f t="shared" ref="Q11:Q26" si="0">(O11-I11)*10000</f>
        <v>-74.999999999999929</v>
      </c>
      <c r="R11" s="30"/>
      <c r="S11" s="52"/>
      <c r="T11" s="2"/>
      <c r="U11" s="50" t="s">
        <v>36</v>
      </c>
      <c r="V11" s="2"/>
      <c r="W11" s="53" t="s">
        <v>37</v>
      </c>
      <c r="X11" s="53"/>
      <c r="Y11" s="53" t="s">
        <v>37</v>
      </c>
      <c r="Z11" s="54"/>
      <c r="AA11" s="53" t="s">
        <v>37</v>
      </c>
    </row>
    <row r="12" spans="1:27" x14ac:dyDescent="0.35">
      <c r="A12" s="2" t="s">
        <v>38</v>
      </c>
      <c r="C12" s="2" t="s">
        <v>39</v>
      </c>
      <c r="D12" s="2"/>
      <c r="E12" s="2" t="s">
        <v>40</v>
      </c>
      <c r="F12" s="2"/>
      <c r="G12" s="55" t="s">
        <v>41</v>
      </c>
      <c r="I12" s="4">
        <v>0.1022</v>
      </c>
      <c r="K12" s="49">
        <v>43523</v>
      </c>
      <c r="L12" s="2"/>
      <c r="M12" s="5" t="s">
        <v>35</v>
      </c>
      <c r="O12" s="4">
        <v>9.7500000000000003E-2</v>
      </c>
      <c r="P12" s="50"/>
      <c r="Q12" s="51">
        <f t="shared" si="0"/>
        <v>-46.999999999999957</v>
      </c>
      <c r="R12" s="30"/>
      <c r="S12" s="52" t="s">
        <v>356</v>
      </c>
      <c r="T12" s="2"/>
      <c r="U12" s="50" t="s">
        <v>36</v>
      </c>
      <c r="V12" s="2"/>
      <c r="W12" s="4">
        <v>7.2800000000000004E-2</v>
      </c>
      <c r="X12" s="4"/>
      <c r="Y12" s="4">
        <v>0.50160000000000005</v>
      </c>
      <c r="Z12" s="2"/>
      <c r="AA12" s="4">
        <f>Y12*O12</f>
        <v>4.8906000000000005E-2</v>
      </c>
    </row>
    <row r="13" spans="1:27" x14ac:dyDescent="0.35">
      <c r="A13" s="2" t="s">
        <v>42</v>
      </c>
      <c r="C13" s="2" t="s">
        <v>43</v>
      </c>
      <c r="D13" s="2"/>
      <c r="E13" s="2" t="s">
        <v>44</v>
      </c>
      <c r="F13" s="2"/>
      <c r="G13" s="55" t="s">
        <v>45</v>
      </c>
      <c r="I13" s="4">
        <v>0.10100000000000001</v>
      </c>
      <c r="K13" s="49">
        <v>43537</v>
      </c>
      <c r="L13" s="2"/>
      <c r="M13" s="5" t="s">
        <v>46</v>
      </c>
      <c r="O13" s="4">
        <v>9.6000000000000002E-2</v>
      </c>
      <c r="P13" s="50"/>
      <c r="Q13" s="51">
        <f t="shared" si="0"/>
        <v>-50.000000000000043</v>
      </c>
      <c r="R13" s="30"/>
      <c r="S13" s="52"/>
      <c r="T13" s="2"/>
      <c r="U13" s="50" t="s">
        <v>36</v>
      </c>
      <c r="V13" s="2"/>
      <c r="W13" s="4">
        <v>7.0800000000000002E-2</v>
      </c>
      <c r="X13" s="4"/>
      <c r="Y13" s="4">
        <v>0.49940000000000001</v>
      </c>
      <c r="Z13" s="2"/>
      <c r="AA13" s="4">
        <f>Y13*O13</f>
        <v>4.7942400000000003E-2</v>
      </c>
    </row>
    <row r="14" spans="1:27" x14ac:dyDescent="0.35">
      <c r="A14" s="2" t="s">
        <v>47</v>
      </c>
      <c r="C14" s="2" t="s">
        <v>48</v>
      </c>
      <c r="D14" s="2"/>
      <c r="E14" s="2" t="s">
        <v>49</v>
      </c>
      <c r="F14" s="2"/>
      <c r="G14" s="55" t="s">
        <v>50</v>
      </c>
      <c r="I14" s="4">
        <v>9.7500000000000003E-2</v>
      </c>
      <c r="K14" s="49">
        <v>43538</v>
      </c>
      <c r="L14" s="2"/>
      <c r="M14" s="5" t="s">
        <v>46</v>
      </c>
      <c r="O14" s="4">
        <v>0.09</v>
      </c>
      <c r="P14" s="50"/>
      <c r="Q14" s="51">
        <f t="shared" si="0"/>
        <v>-75.000000000000071</v>
      </c>
      <c r="R14" s="30"/>
      <c r="S14" s="52"/>
      <c r="T14" s="2"/>
      <c r="U14" s="50" t="s">
        <v>36</v>
      </c>
      <c r="V14" s="2"/>
      <c r="W14" s="4">
        <v>6.9699999999999998E-2</v>
      </c>
      <c r="X14" s="4"/>
      <c r="Y14" s="4">
        <v>0.48</v>
      </c>
      <c r="Z14" s="2"/>
      <c r="AA14" s="4">
        <f>Y14*O14</f>
        <v>4.3199999999999995E-2</v>
      </c>
    </row>
    <row r="15" spans="1:27" x14ac:dyDescent="0.35">
      <c r="A15" s="2" t="s">
        <v>51</v>
      </c>
      <c r="C15" s="2" t="s">
        <v>52</v>
      </c>
      <c r="D15" s="2"/>
      <c r="E15" s="2" t="s">
        <v>40</v>
      </c>
      <c r="F15" s="2"/>
      <c r="G15" s="55" t="s">
        <v>53</v>
      </c>
      <c r="I15" s="4">
        <v>0.10299999999999999</v>
      </c>
      <c r="K15" s="49">
        <v>43538</v>
      </c>
      <c r="L15" s="2"/>
      <c r="M15" s="5" t="s">
        <v>35</v>
      </c>
      <c r="O15" s="4">
        <v>9.4E-2</v>
      </c>
      <c r="P15" s="50"/>
      <c r="Q15" s="51">
        <f t="shared" si="0"/>
        <v>-89.999999999999943</v>
      </c>
      <c r="R15" s="30"/>
      <c r="S15" s="52" t="s">
        <v>356</v>
      </c>
      <c r="T15" s="2"/>
      <c r="U15" s="50" t="s">
        <v>36</v>
      </c>
      <c r="V15" s="2"/>
      <c r="W15" s="4">
        <v>6.9699999999999998E-2</v>
      </c>
      <c r="X15" s="4"/>
      <c r="Y15" s="53" t="s">
        <v>37</v>
      </c>
      <c r="Z15" s="54"/>
      <c r="AA15" s="53" t="s">
        <v>37</v>
      </c>
    </row>
    <row r="16" spans="1:27" x14ac:dyDescent="0.35">
      <c r="A16" s="2" t="s">
        <v>54</v>
      </c>
      <c r="C16" s="2" t="s">
        <v>55</v>
      </c>
      <c r="D16" s="2"/>
      <c r="E16" s="2" t="s">
        <v>56</v>
      </c>
      <c r="F16" s="2"/>
      <c r="G16" s="55">
        <v>9490</v>
      </c>
      <c r="I16" s="4">
        <v>0.108</v>
      </c>
      <c r="K16" s="49">
        <v>43546</v>
      </c>
      <c r="L16" s="2"/>
      <c r="M16" s="5" t="s">
        <v>46</v>
      </c>
      <c r="O16" s="4">
        <v>9.6500000000000002E-2</v>
      </c>
      <c r="P16" s="50"/>
      <c r="Q16" s="51">
        <f t="shared" si="0"/>
        <v>-114.99999999999996</v>
      </c>
      <c r="R16" s="30"/>
      <c r="S16" s="52"/>
      <c r="T16" s="2"/>
      <c r="U16" s="50" t="s">
        <v>57</v>
      </c>
      <c r="V16" s="2"/>
      <c r="W16" s="4">
        <v>7.1499999999999994E-2</v>
      </c>
      <c r="X16" s="4"/>
      <c r="Y16" s="4">
        <v>0.5282</v>
      </c>
      <c r="Z16" s="2"/>
      <c r="AA16" s="4">
        <f>Y16*O16</f>
        <v>5.0971300000000004E-2</v>
      </c>
    </row>
    <row r="17" spans="1:27" x14ac:dyDescent="0.35">
      <c r="A17" s="2" t="s">
        <v>58</v>
      </c>
      <c r="C17" s="2" t="s">
        <v>59</v>
      </c>
      <c r="D17" s="2"/>
      <c r="E17" s="2" t="s">
        <v>60</v>
      </c>
      <c r="F17" s="2"/>
      <c r="G17" s="2" t="s">
        <v>61</v>
      </c>
      <c r="I17" s="4">
        <v>0.1042</v>
      </c>
      <c r="K17" s="49">
        <v>43585</v>
      </c>
      <c r="L17" s="2"/>
      <c r="M17" s="5" t="s">
        <v>35</v>
      </c>
      <c r="O17" s="4">
        <v>9.7299999999999998E-2</v>
      </c>
      <c r="P17" s="50"/>
      <c r="Q17" s="51">
        <f t="shared" si="0"/>
        <v>-69.000000000000028</v>
      </c>
      <c r="R17" s="30"/>
      <c r="S17" s="52"/>
      <c r="T17" s="2"/>
      <c r="U17" s="50" t="s">
        <v>36</v>
      </c>
      <c r="V17" s="2"/>
      <c r="W17" s="53" t="s">
        <v>37</v>
      </c>
      <c r="X17" s="53"/>
      <c r="Y17" s="53" t="s">
        <v>37</v>
      </c>
      <c r="Z17" s="54"/>
      <c r="AA17" s="53" t="s">
        <v>37</v>
      </c>
    </row>
    <row r="18" spans="1:27" x14ac:dyDescent="0.35">
      <c r="A18" s="2" t="s">
        <v>58</v>
      </c>
      <c r="C18" s="2" t="s">
        <v>62</v>
      </c>
      <c r="D18" s="2"/>
      <c r="E18" s="2" t="s">
        <v>60</v>
      </c>
      <c r="F18" s="2"/>
      <c r="G18" s="2" t="s">
        <v>63</v>
      </c>
      <c r="I18" s="4">
        <v>0.1042</v>
      </c>
      <c r="K18" s="49">
        <v>43585</v>
      </c>
      <c r="L18" s="2"/>
      <c r="M18" s="5" t="s">
        <v>35</v>
      </c>
      <c r="O18" s="4">
        <v>9.7299999999999998E-2</v>
      </c>
      <c r="P18" s="50"/>
      <c r="Q18" s="51">
        <f t="shared" si="0"/>
        <v>-69.000000000000028</v>
      </c>
      <c r="R18" s="30"/>
      <c r="S18" s="52"/>
      <c r="T18" s="2"/>
      <c r="U18" s="50" t="s">
        <v>36</v>
      </c>
      <c r="V18" s="2"/>
      <c r="W18" s="53" t="s">
        <v>37</v>
      </c>
      <c r="X18" s="53"/>
      <c r="Y18" s="53" t="s">
        <v>37</v>
      </c>
      <c r="Z18" s="54"/>
      <c r="AA18" s="53" t="s">
        <v>37</v>
      </c>
    </row>
    <row r="19" spans="1:27" x14ac:dyDescent="0.35">
      <c r="A19" s="2" t="s">
        <v>64</v>
      </c>
      <c r="C19" s="2" t="s">
        <v>65</v>
      </c>
      <c r="D19" s="2"/>
      <c r="E19" s="2" t="s">
        <v>66</v>
      </c>
      <c r="F19" s="2"/>
      <c r="G19" s="55" t="s">
        <v>67</v>
      </c>
      <c r="I19" s="4">
        <v>0.105</v>
      </c>
      <c r="K19" s="49">
        <v>43586</v>
      </c>
      <c r="L19" s="2"/>
      <c r="M19" s="5" t="s">
        <v>35</v>
      </c>
      <c r="O19" s="4">
        <v>9.5000000000000001E-2</v>
      </c>
      <c r="P19" s="50"/>
      <c r="Q19" s="51">
        <f t="shared" si="0"/>
        <v>-99.999999999999943</v>
      </c>
      <c r="R19" s="30"/>
      <c r="S19" s="52"/>
      <c r="T19" s="2"/>
      <c r="U19" s="50" t="s">
        <v>57</v>
      </c>
      <c r="V19" s="2"/>
      <c r="W19" s="4">
        <v>7.1599999999999997E-2</v>
      </c>
      <c r="X19" s="4"/>
      <c r="Y19" s="4">
        <v>0.53</v>
      </c>
      <c r="Z19" s="2"/>
      <c r="AA19" s="4">
        <f>Y19*O19</f>
        <v>5.0350000000000006E-2</v>
      </c>
    </row>
    <row r="20" spans="1:27" x14ac:dyDescent="0.35">
      <c r="A20" s="2" t="s">
        <v>31</v>
      </c>
      <c r="C20" s="2" t="s">
        <v>68</v>
      </c>
      <c r="D20" s="2"/>
      <c r="E20" s="2" t="s">
        <v>69</v>
      </c>
      <c r="F20" s="2"/>
      <c r="G20" s="55" t="s">
        <v>70</v>
      </c>
      <c r="I20" s="4">
        <v>0.105</v>
      </c>
      <c r="K20" s="49">
        <v>43587</v>
      </c>
      <c r="L20" s="2"/>
      <c r="M20" s="5" t="s">
        <v>35</v>
      </c>
      <c r="O20" s="4">
        <v>0.1</v>
      </c>
      <c r="P20" s="50"/>
      <c r="Q20" s="51">
        <f t="shared" si="0"/>
        <v>-49.999999999999908</v>
      </c>
      <c r="R20" s="30"/>
      <c r="S20" s="52"/>
      <c r="T20" s="2"/>
      <c r="U20" s="50" t="s">
        <v>57</v>
      </c>
      <c r="V20" s="2"/>
      <c r="W20" s="4">
        <v>5.4800000000000001E-2</v>
      </c>
      <c r="X20" s="4"/>
      <c r="Y20" s="4">
        <v>0.37940000000000002</v>
      </c>
      <c r="Z20" s="2"/>
      <c r="AA20" s="4">
        <f>Y20*O20</f>
        <v>3.7940000000000002E-2</v>
      </c>
    </row>
    <row r="21" spans="1:27" x14ac:dyDescent="0.35">
      <c r="A21" s="2" t="s">
        <v>64</v>
      </c>
      <c r="C21" s="2" t="s">
        <v>71</v>
      </c>
      <c r="D21" s="2"/>
      <c r="E21" s="2" t="s">
        <v>66</v>
      </c>
      <c r="F21" s="2"/>
      <c r="G21" s="55" t="s">
        <v>72</v>
      </c>
      <c r="I21" s="4">
        <v>0.105</v>
      </c>
      <c r="K21" s="49">
        <v>43593</v>
      </c>
      <c r="L21" s="2"/>
      <c r="M21" s="5" t="s">
        <v>35</v>
      </c>
      <c r="O21" s="4">
        <v>9.5000000000000001E-2</v>
      </c>
      <c r="P21" s="50"/>
      <c r="Q21" s="51">
        <f t="shared" si="0"/>
        <v>-99.999999999999943</v>
      </c>
      <c r="R21" s="30"/>
      <c r="S21" s="52"/>
      <c r="T21" s="2"/>
      <c r="U21" s="50" t="s">
        <v>57</v>
      </c>
      <c r="V21" s="2"/>
      <c r="W21" s="4">
        <v>6.9900000000000004E-2</v>
      </c>
      <c r="X21" s="4"/>
      <c r="Y21" s="4">
        <v>0.53</v>
      </c>
      <c r="Z21" s="2"/>
      <c r="AA21" s="4">
        <f>Y21*O21</f>
        <v>5.0350000000000006E-2</v>
      </c>
    </row>
    <row r="22" spans="1:27" x14ac:dyDescent="0.35">
      <c r="A22" s="2" t="s">
        <v>73</v>
      </c>
      <c r="C22" s="2" t="s">
        <v>74</v>
      </c>
      <c r="D22" s="2"/>
      <c r="E22" s="2" t="s">
        <v>75</v>
      </c>
      <c r="F22" s="2"/>
      <c r="G22" s="55" t="s">
        <v>76</v>
      </c>
      <c r="I22" s="4">
        <v>0.10299999999999999</v>
      </c>
      <c r="K22" s="49">
        <v>43599</v>
      </c>
      <c r="L22" s="2"/>
      <c r="M22" s="5" t="s">
        <v>35</v>
      </c>
      <c r="O22" s="4">
        <v>8.7499999999999994E-2</v>
      </c>
      <c r="P22" s="50"/>
      <c r="Q22" s="51">
        <f t="shared" si="0"/>
        <v>-155</v>
      </c>
      <c r="R22" s="30"/>
      <c r="S22" s="52"/>
      <c r="T22" s="2"/>
      <c r="U22" s="50" t="s">
        <v>57</v>
      </c>
      <c r="V22" s="2"/>
      <c r="W22" s="4">
        <v>7.0900000000000005E-2</v>
      </c>
      <c r="X22" s="4"/>
      <c r="Y22" s="4">
        <v>0.5292</v>
      </c>
      <c r="Z22" s="2"/>
      <c r="AA22" s="4">
        <f>Y22*O22</f>
        <v>4.6304999999999999E-2</v>
      </c>
    </row>
    <row r="23" spans="1:27" x14ac:dyDescent="0.35">
      <c r="A23" s="2" t="s">
        <v>77</v>
      </c>
      <c r="C23" s="2" t="s">
        <v>78</v>
      </c>
      <c r="D23" s="2"/>
      <c r="E23" s="2" t="s">
        <v>79</v>
      </c>
      <c r="F23" s="2"/>
      <c r="G23" s="2" t="s">
        <v>80</v>
      </c>
      <c r="I23" s="4">
        <v>0.106</v>
      </c>
      <c r="K23" s="49">
        <v>43601</v>
      </c>
      <c r="L23" s="2"/>
      <c r="M23" s="5" t="s">
        <v>35</v>
      </c>
      <c r="O23" s="4">
        <v>9.5000000000000001E-2</v>
      </c>
      <c r="P23" s="50"/>
      <c r="Q23" s="51">
        <f t="shared" si="0"/>
        <v>-109.99999999999996</v>
      </c>
      <c r="R23" s="30"/>
      <c r="S23" s="52" t="s">
        <v>356</v>
      </c>
      <c r="T23" s="2"/>
      <c r="U23" s="50" t="s">
        <v>36</v>
      </c>
      <c r="V23" s="2"/>
      <c r="W23" s="4">
        <v>7.4300000000000005E-2</v>
      </c>
      <c r="X23" s="4"/>
      <c r="Y23" s="4">
        <v>0.57020000000000004</v>
      </c>
      <c r="Z23" s="2"/>
      <c r="AA23" s="4">
        <f>Y23*O23</f>
        <v>5.4169000000000002E-2</v>
      </c>
    </row>
    <row r="24" spans="1:27" x14ac:dyDescent="0.35">
      <c r="A24" s="2" t="s">
        <v>31</v>
      </c>
      <c r="C24" s="2" t="s">
        <v>81</v>
      </c>
      <c r="D24" s="2"/>
      <c r="E24" s="2"/>
      <c r="F24" s="2"/>
      <c r="G24" s="55" t="s">
        <v>82</v>
      </c>
      <c r="I24" s="4">
        <v>0.105</v>
      </c>
      <c r="K24" s="49">
        <v>43608</v>
      </c>
      <c r="L24" s="2"/>
      <c r="M24" s="5" t="s">
        <v>35</v>
      </c>
      <c r="O24" s="4">
        <v>9.9000000000000005E-2</v>
      </c>
      <c r="Q24" s="51">
        <f t="shared" si="0"/>
        <v>-59.999999999999915</v>
      </c>
      <c r="R24" s="30"/>
      <c r="S24" s="52"/>
      <c r="T24" s="2"/>
      <c r="U24" s="50" t="s">
        <v>36</v>
      </c>
      <c r="V24" s="2"/>
      <c r="W24" s="4">
        <v>6.9099999999999995E-2</v>
      </c>
      <c r="X24" s="4"/>
      <c r="Y24" s="53" t="s">
        <v>37</v>
      </c>
      <c r="Z24" s="54"/>
      <c r="AA24" s="53" t="s">
        <v>37</v>
      </c>
    </row>
    <row r="25" spans="1:27" x14ac:dyDescent="0.35">
      <c r="A25" s="2" t="s">
        <v>54</v>
      </c>
      <c r="C25" s="2" t="s">
        <v>83</v>
      </c>
      <c r="D25" s="2"/>
      <c r="E25" s="2" t="s">
        <v>44</v>
      </c>
      <c r="F25" s="2"/>
      <c r="G25" s="55">
        <v>9602</v>
      </c>
      <c r="I25" s="4">
        <v>0.10299999999999999</v>
      </c>
      <c r="K25" s="49">
        <v>43689</v>
      </c>
      <c r="L25" s="2"/>
      <c r="M25" s="5" t="s">
        <v>46</v>
      </c>
      <c r="O25" s="4">
        <v>9.6000000000000002E-2</v>
      </c>
      <c r="Q25" s="51">
        <f t="shared" si="0"/>
        <v>-69.999999999999929</v>
      </c>
      <c r="R25" s="30"/>
      <c r="S25" s="52"/>
      <c r="T25" s="2"/>
      <c r="U25" s="50" t="s">
        <v>57</v>
      </c>
      <c r="V25" s="2"/>
      <c r="W25" s="4">
        <v>7.4499999999999997E-2</v>
      </c>
      <c r="X25" s="4"/>
      <c r="Y25" s="4">
        <v>0.50460000000000005</v>
      </c>
      <c r="Z25" s="2"/>
      <c r="AA25" s="4">
        <f t="shared" ref="AA25:AA37" si="1">Y25*O25</f>
        <v>4.8441600000000008E-2</v>
      </c>
    </row>
    <row r="26" spans="1:27" x14ac:dyDescent="0.35">
      <c r="A26" s="2" t="s">
        <v>84</v>
      </c>
      <c r="C26" s="2" t="s">
        <v>85</v>
      </c>
      <c r="D26" s="2"/>
      <c r="E26" s="2"/>
      <c r="F26" s="2"/>
      <c r="G26" s="55" t="s">
        <v>86</v>
      </c>
      <c r="I26" s="4">
        <v>9.1600000000000001E-2</v>
      </c>
      <c r="K26" s="49">
        <v>43706</v>
      </c>
      <c r="L26" s="2"/>
      <c r="M26" s="5" t="s">
        <v>35</v>
      </c>
      <c r="O26" s="4">
        <v>9.06E-2</v>
      </c>
      <c r="Q26" s="51">
        <f t="shared" si="0"/>
        <v>-10.000000000000009</v>
      </c>
      <c r="R26" s="30"/>
      <c r="S26" s="52"/>
      <c r="T26" s="2"/>
      <c r="U26" s="50" t="s">
        <v>57</v>
      </c>
      <c r="V26" s="2"/>
      <c r="W26" s="4">
        <v>6.8500000000000005E-2</v>
      </c>
      <c r="X26" s="4"/>
      <c r="Y26" s="4">
        <v>0.49459999999999998</v>
      </c>
      <c r="Z26" s="2"/>
      <c r="AA26" s="4">
        <f t="shared" si="1"/>
        <v>4.4810759999999998E-2</v>
      </c>
    </row>
    <row r="27" spans="1:27" x14ac:dyDescent="0.35">
      <c r="A27" s="2" t="s">
        <v>87</v>
      </c>
      <c r="C27" s="2" t="s">
        <v>88</v>
      </c>
      <c r="D27" s="2"/>
      <c r="E27" s="2" t="s">
        <v>89</v>
      </c>
      <c r="F27" s="2"/>
      <c r="G27" s="55" t="s">
        <v>90</v>
      </c>
      <c r="I27" s="53" t="s">
        <v>37</v>
      </c>
      <c r="J27" s="2" t="s">
        <v>91</v>
      </c>
      <c r="K27" s="49">
        <v>43712</v>
      </c>
      <c r="L27" s="2"/>
      <c r="M27" s="5" t="s">
        <v>35</v>
      </c>
      <c r="O27" s="4">
        <v>0.1</v>
      </c>
      <c r="Q27" s="56" t="s">
        <v>37</v>
      </c>
      <c r="R27" s="30"/>
      <c r="S27" s="52" t="s">
        <v>356</v>
      </c>
      <c r="T27" s="2"/>
      <c r="U27" s="50" t="s">
        <v>36</v>
      </c>
      <c r="V27" s="2"/>
      <c r="W27" s="4">
        <v>7.7399999999999997E-2</v>
      </c>
      <c r="X27" s="4"/>
      <c r="Y27" s="4">
        <v>0.5252</v>
      </c>
      <c r="Z27" s="2"/>
      <c r="AA27" s="4">
        <f t="shared" si="1"/>
        <v>5.2520000000000004E-2</v>
      </c>
    </row>
    <row r="28" spans="1:27" x14ac:dyDescent="0.35">
      <c r="A28" s="2" t="s">
        <v>92</v>
      </c>
      <c r="C28" s="2" t="s">
        <v>93</v>
      </c>
      <c r="D28" s="2"/>
      <c r="E28" s="2" t="s">
        <v>94</v>
      </c>
      <c r="F28" s="2"/>
      <c r="G28" s="55" t="s">
        <v>95</v>
      </c>
      <c r="I28" s="4">
        <v>0.105</v>
      </c>
      <c r="K28" s="49">
        <v>43738</v>
      </c>
      <c r="L28" s="2"/>
      <c r="M28" s="5" t="s">
        <v>46</v>
      </c>
      <c r="O28" s="4">
        <v>9.6000000000000002E-2</v>
      </c>
      <c r="P28" s="50"/>
      <c r="Q28" s="51">
        <f t="shared" ref="Q28:Q83" si="2">(O28-I28)*10000</f>
        <v>-89.999999999999943</v>
      </c>
      <c r="R28" s="30"/>
      <c r="S28" s="52"/>
      <c r="T28" s="2"/>
      <c r="U28" s="50" t="s">
        <v>57</v>
      </c>
      <c r="V28" s="2"/>
      <c r="W28" s="4">
        <v>7.5600000000000001E-2</v>
      </c>
      <c r="X28" s="4"/>
      <c r="Y28" s="4">
        <v>0.53490000000000004</v>
      </c>
      <c r="Z28" s="2"/>
      <c r="AA28" s="4">
        <f t="shared" si="1"/>
        <v>5.1350400000000004E-2</v>
      </c>
    </row>
    <row r="29" spans="1:27" x14ac:dyDescent="0.35">
      <c r="A29" s="2" t="s">
        <v>96</v>
      </c>
      <c r="C29" s="2" t="s">
        <v>97</v>
      </c>
      <c r="D29" s="2"/>
      <c r="E29" s="2" t="s">
        <v>98</v>
      </c>
      <c r="F29" s="2"/>
      <c r="G29" s="55" t="s">
        <v>99</v>
      </c>
      <c r="I29" s="4">
        <v>0.1065</v>
      </c>
      <c r="K29" s="49">
        <v>43767</v>
      </c>
      <c r="L29" s="2"/>
      <c r="M29" s="5" t="s">
        <v>35</v>
      </c>
      <c r="O29" s="4">
        <v>9.6500000000000002E-2</v>
      </c>
      <c r="P29" s="50"/>
      <c r="Q29" s="51">
        <f t="shared" si="2"/>
        <v>-99.999999999999943</v>
      </c>
      <c r="R29" s="30"/>
      <c r="S29" s="52"/>
      <c r="T29" s="2"/>
      <c r="U29" s="50" t="s">
        <v>36</v>
      </c>
      <c r="V29" s="2"/>
      <c r="W29" s="4">
        <v>6.9199999999999998E-2</v>
      </c>
      <c r="X29" s="4"/>
      <c r="Y29" s="4">
        <v>0.49380000000000002</v>
      </c>
      <c r="Z29" s="2"/>
      <c r="AA29" s="4">
        <f t="shared" si="1"/>
        <v>4.7651700000000005E-2</v>
      </c>
    </row>
    <row r="30" spans="1:27" x14ac:dyDescent="0.35">
      <c r="A30" s="2" t="s">
        <v>87</v>
      </c>
      <c r="C30" s="2" t="s">
        <v>100</v>
      </c>
      <c r="D30" s="2"/>
      <c r="E30" s="2" t="s">
        <v>101</v>
      </c>
      <c r="F30" s="2"/>
      <c r="G30" s="55" t="s">
        <v>102</v>
      </c>
      <c r="I30" s="4">
        <v>0.10349999999999999</v>
      </c>
      <c r="K30" s="49">
        <v>43769</v>
      </c>
      <c r="L30" s="2"/>
      <c r="M30" s="5" t="s">
        <v>35</v>
      </c>
      <c r="O30" s="4">
        <v>0.1</v>
      </c>
      <c r="P30" s="50"/>
      <c r="Q30" s="51">
        <f t="shared" si="2"/>
        <v>-34.999999999999893</v>
      </c>
      <c r="R30" s="30"/>
      <c r="S30" s="52"/>
      <c r="T30" s="2"/>
      <c r="U30" s="50" t="s">
        <v>36</v>
      </c>
      <c r="V30" s="2"/>
      <c r="W30" s="4">
        <v>7.4899999999999994E-2</v>
      </c>
      <c r="X30" s="4"/>
      <c r="Y30" s="4">
        <v>0.54459999999999997</v>
      </c>
      <c r="Z30" s="2"/>
      <c r="AA30" s="4">
        <f t="shared" si="1"/>
        <v>5.4460000000000001E-2</v>
      </c>
    </row>
    <row r="31" spans="1:27" x14ac:dyDescent="0.35">
      <c r="A31" s="2" t="s">
        <v>87</v>
      </c>
      <c r="C31" s="2" t="s">
        <v>103</v>
      </c>
      <c r="D31" s="2"/>
      <c r="E31" s="2" t="s">
        <v>101</v>
      </c>
      <c r="F31" s="2"/>
      <c r="G31" s="55" t="s">
        <v>104</v>
      </c>
      <c r="I31" s="4">
        <v>0.10349999999999999</v>
      </c>
      <c r="K31" s="49">
        <v>43769</v>
      </c>
      <c r="L31" s="2"/>
      <c r="M31" s="5" t="s">
        <v>35</v>
      </c>
      <c r="O31" s="4">
        <v>0.1</v>
      </c>
      <c r="P31" s="50"/>
      <c r="Q31" s="51">
        <f t="shared" si="2"/>
        <v>-34.999999999999893</v>
      </c>
      <c r="R31" s="30"/>
      <c r="S31" s="52"/>
      <c r="T31" s="2"/>
      <c r="U31" s="50" t="s">
        <v>36</v>
      </c>
      <c r="V31" s="2"/>
      <c r="W31" s="4">
        <v>7.22E-2</v>
      </c>
      <c r="X31" s="4"/>
      <c r="Y31" s="4">
        <v>0.51959999999999995</v>
      </c>
      <c r="Z31" s="2"/>
      <c r="AA31" s="4">
        <f t="shared" si="1"/>
        <v>5.1959999999999999E-2</v>
      </c>
    </row>
    <row r="32" spans="1:27" x14ac:dyDescent="0.35">
      <c r="A32" s="2" t="s">
        <v>105</v>
      </c>
      <c r="C32" s="2" t="s">
        <v>106</v>
      </c>
      <c r="D32" s="2"/>
      <c r="E32" s="2" t="s">
        <v>107</v>
      </c>
      <c r="F32" s="2"/>
      <c r="G32" s="55" t="s">
        <v>108</v>
      </c>
      <c r="I32" s="4">
        <v>0.105</v>
      </c>
      <c r="K32" s="49">
        <v>43776</v>
      </c>
      <c r="L32" s="2"/>
      <c r="M32" s="5" t="s">
        <v>35</v>
      </c>
      <c r="O32" s="4">
        <v>9.35E-2</v>
      </c>
      <c r="P32" s="50"/>
      <c r="Q32" s="51">
        <f t="shared" si="2"/>
        <v>-114.99999999999996</v>
      </c>
      <c r="R32" s="30"/>
      <c r="S32" s="52" t="s">
        <v>356</v>
      </c>
      <c r="T32" s="2"/>
      <c r="U32" s="50" t="s">
        <v>57</v>
      </c>
      <c r="V32" s="2"/>
      <c r="W32" s="4">
        <v>7.0900000000000005E-2</v>
      </c>
      <c r="X32" s="4"/>
      <c r="Y32" s="4">
        <v>0.5</v>
      </c>
      <c r="Z32" s="2"/>
      <c r="AA32" s="4">
        <f t="shared" si="1"/>
        <v>4.675E-2</v>
      </c>
    </row>
    <row r="33" spans="1:27" x14ac:dyDescent="0.35">
      <c r="A33" s="2" t="s">
        <v>109</v>
      </c>
      <c r="C33" s="2" t="s">
        <v>110</v>
      </c>
      <c r="D33" s="2"/>
      <c r="E33" s="2" t="s">
        <v>111</v>
      </c>
      <c r="F33" s="2"/>
      <c r="G33" s="55" t="s">
        <v>112</v>
      </c>
      <c r="I33" s="4">
        <v>9.9000000000000005E-2</v>
      </c>
      <c r="K33" s="49">
        <v>43798</v>
      </c>
      <c r="L33" s="2"/>
      <c r="M33" s="5" t="s">
        <v>35</v>
      </c>
      <c r="O33" s="4">
        <v>9.5000000000000001E-2</v>
      </c>
      <c r="P33" s="50"/>
      <c r="Q33" s="51">
        <f t="shared" si="2"/>
        <v>-40.000000000000036</v>
      </c>
      <c r="R33" s="30"/>
      <c r="S33" s="52"/>
      <c r="T33" s="2"/>
      <c r="U33" s="50" t="s">
        <v>36</v>
      </c>
      <c r="V33" s="2"/>
      <c r="W33" s="4">
        <v>7.3499999999999996E-2</v>
      </c>
      <c r="X33" s="4"/>
      <c r="Y33" s="4">
        <v>0.5</v>
      </c>
      <c r="Z33" s="2"/>
      <c r="AA33" s="4">
        <f t="shared" si="1"/>
        <v>4.7500000000000001E-2</v>
      </c>
    </row>
    <row r="34" spans="1:27" x14ac:dyDescent="0.35">
      <c r="A34" s="2" t="s">
        <v>113</v>
      </c>
      <c r="C34" s="2" t="s">
        <v>114</v>
      </c>
      <c r="D34" s="2"/>
      <c r="E34" s="2" t="s">
        <v>44</v>
      </c>
      <c r="F34" s="2"/>
      <c r="G34" s="55" t="s">
        <v>115</v>
      </c>
      <c r="I34" s="4">
        <v>8.9099999999999999E-2</v>
      </c>
      <c r="K34" s="49">
        <v>43803</v>
      </c>
      <c r="L34" s="2"/>
      <c r="M34" s="5" t="s">
        <v>46</v>
      </c>
      <c r="O34" s="4">
        <v>8.9099999999999999E-2</v>
      </c>
      <c r="P34" s="50"/>
      <c r="Q34" s="51">
        <f t="shared" si="2"/>
        <v>0</v>
      </c>
      <c r="R34" s="30"/>
      <c r="S34" s="52"/>
      <c r="T34" s="2"/>
      <c r="U34" s="50" t="s">
        <v>57</v>
      </c>
      <c r="V34" s="2"/>
      <c r="W34" s="4">
        <v>6.5100000000000005E-2</v>
      </c>
      <c r="X34" s="4"/>
      <c r="Y34" s="4">
        <v>0.47970000000000002</v>
      </c>
      <c r="Z34" s="2"/>
      <c r="AA34" s="4">
        <f t="shared" si="1"/>
        <v>4.2741269999999998E-2</v>
      </c>
    </row>
    <row r="35" spans="1:27" x14ac:dyDescent="0.35">
      <c r="A35" s="2" t="s">
        <v>116</v>
      </c>
      <c r="C35" s="2" t="s">
        <v>117</v>
      </c>
      <c r="D35" s="2"/>
      <c r="E35" s="2" t="s">
        <v>118</v>
      </c>
      <c r="F35" s="2"/>
      <c r="G35" s="55">
        <v>45159</v>
      </c>
      <c r="I35" s="53">
        <v>0.108</v>
      </c>
      <c r="K35" s="49">
        <v>43803</v>
      </c>
      <c r="L35" s="2"/>
      <c r="M35" s="5" t="s">
        <v>35</v>
      </c>
      <c r="O35" s="4">
        <v>9.7500000000000003E-2</v>
      </c>
      <c r="Q35" s="56">
        <f t="shared" si="2"/>
        <v>-104.99999999999996</v>
      </c>
      <c r="R35" s="30"/>
      <c r="S35" s="52"/>
      <c r="T35" s="2"/>
      <c r="U35" s="50" t="s">
        <v>36</v>
      </c>
      <c r="V35" s="2"/>
      <c r="W35" s="4">
        <v>6.5199999999999994E-2</v>
      </c>
      <c r="X35" s="4"/>
      <c r="Y35" s="4">
        <v>0.47860000000000003</v>
      </c>
      <c r="Z35" s="2"/>
      <c r="AA35" s="4">
        <f t="shared" si="1"/>
        <v>4.6663500000000004E-2</v>
      </c>
    </row>
    <row r="36" spans="1:27" x14ac:dyDescent="0.35">
      <c r="A36" s="2" t="s">
        <v>113</v>
      </c>
      <c r="C36" s="2" t="s">
        <v>119</v>
      </c>
      <c r="D36" s="2"/>
      <c r="E36" s="2" t="s">
        <v>120</v>
      </c>
      <c r="F36" s="2"/>
      <c r="G36" s="55" t="s">
        <v>121</v>
      </c>
      <c r="I36" s="53">
        <v>8.9099999999999999E-2</v>
      </c>
      <c r="K36" s="49">
        <v>43815</v>
      </c>
      <c r="L36" s="2"/>
      <c r="M36" s="5" t="s">
        <v>46</v>
      </c>
      <c r="O36" s="4">
        <v>8.9099999999999999E-2</v>
      </c>
      <c r="Q36" s="56">
        <f t="shared" si="2"/>
        <v>0</v>
      </c>
      <c r="R36" s="30"/>
      <c r="S36" s="52" t="s">
        <v>356</v>
      </c>
      <c r="T36" s="2"/>
      <c r="U36" s="50" t="s">
        <v>57</v>
      </c>
      <c r="V36" s="2"/>
      <c r="W36" s="4">
        <v>6.7100000000000007E-2</v>
      </c>
      <c r="X36" s="4"/>
      <c r="Y36" s="4">
        <v>0.5</v>
      </c>
      <c r="Z36" s="2"/>
      <c r="AA36" s="4">
        <f t="shared" si="1"/>
        <v>4.4549999999999999E-2</v>
      </c>
    </row>
    <row r="37" spans="1:27" x14ac:dyDescent="0.35">
      <c r="A37" s="2" t="s">
        <v>122</v>
      </c>
      <c r="C37" s="2" t="s">
        <v>123</v>
      </c>
      <c r="D37" s="2"/>
      <c r="E37" s="2" t="s">
        <v>124</v>
      </c>
      <c r="F37" s="2"/>
      <c r="G37" s="55">
        <v>42516</v>
      </c>
      <c r="I37" s="53">
        <v>0.109</v>
      </c>
      <c r="K37" s="49">
        <v>43816</v>
      </c>
      <c r="L37" s="2"/>
      <c r="M37" s="5" t="s">
        <v>35</v>
      </c>
      <c r="O37" s="4">
        <v>0.105</v>
      </c>
      <c r="Q37" s="51">
        <f t="shared" si="2"/>
        <v>-40.000000000000036</v>
      </c>
      <c r="R37" s="30"/>
      <c r="S37" s="52" t="s">
        <v>356</v>
      </c>
      <c r="T37" s="2"/>
      <c r="U37" s="50" t="s">
        <v>57</v>
      </c>
      <c r="V37" s="2"/>
      <c r="W37" s="53" t="s">
        <v>37</v>
      </c>
      <c r="X37" s="4"/>
      <c r="Y37" s="4">
        <v>0.56000000000000005</v>
      </c>
      <c r="Z37" s="2"/>
      <c r="AA37" s="4">
        <f t="shared" si="1"/>
        <v>5.8800000000000005E-2</v>
      </c>
    </row>
    <row r="38" spans="1:27" x14ac:dyDescent="0.35">
      <c r="A38" s="2" t="s">
        <v>54</v>
      </c>
      <c r="C38" s="2" t="s">
        <v>125</v>
      </c>
      <c r="D38" s="2"/>
      <c r="E38" s="2" t="s">
        <v>44</v>
      </c>
      <c r="F38" s="2"/>
      <c r="G38" s="55">
        <v>9610</v>
      </c>
      <c r="I38" s="53">
        <v>0.10299999999999999</v>
      </c>
      <c r="K38" s="49">
        <v>43816</v>
      </c>
      <c r="L38" s="2"/>
      <c r="M38" s="5" t="s">
        <v>46</v>
      </c>
      <c r="O38" s="4">
        <v>9.7000000000000003E-2</v>
      </c>
      <c r="Q38" s="56">
        <f t="shared" si="2"/>
        <v>-59.999999999999915</v>
      </c>
      <c r="R38" s="30"/>
      <c r="S38" s="52"/>
      <c r="T38" s="2"/>
      <c r="U38" s="50" t="s">
        <v>36</v>
      </c>
      <c r="V38" s="2"/>
      <c r="W38" s="4">
        <v>6.9400000000000003E-2</v>
      </c>
      <c r="X38" s="4"/>
      <c r="Y38" s="53" t="s">
        <v>37</v>
      </c>
      <c r="Z38" s="2"/>
      <c r="AA38" s="53" t="s">
        <v>37</v>
      </c>
    </row>
    <row r="39" spans="1:27" x14ac:dyDescent="0.35">
      <c r="A39" s="2" t="s">
        <v>126</v>
      </c>
      <c r="C39" s="2" t="s">
        <v>127</v>
      </c>
      <c r="D39" s="2"/>
      <c r="E39" s="2" t="s">
        <v>128</v>
      </c>
      <c r="F39" s="2"/>
      <c r="G39" s="55" t="s">
        <v>129</v>
      </c>
      <c r="I39" s="53">
        <v>0.12</v>
      </c>
      <c r="K39" s="49">
        <v>43818</v>
      </c>
      <c r="L39" s="2"/>
      <c r="M39" s="5" t="s">
        <v>35</v>
      </c>
      <c r="O39" s="4">
        <v>0.10249999999999999</v>
      </c>
      <c r="Q39" s="51">
        <f t="shared" si="2"/>
        <v>-175.00000000000003</v>
      </c>
      <c r="R39" s="30"/>
      <c r="S39" s="52"/>
      <c r="T39" s="2"/>
      <c r="U39" s="50" t="s">
        <v>57</v>
      </c>
      <c r="V39" s="2"/>
      <c r="W39" s="4">
        <v>7.8100000000000003E-2</v>
      </c>
      <c r="X39" s="4"/>
      <c r="Y39" s="4">
        <v>0.52</v>
      </c>
      <c r="Z39" s="2"/>
      <c r="AA39" s="4">
        <f t="shared" ref="AA39:AA68" si="3">Y39*O39</f>
        <v>5.33E-2</v>
      </c>
    </row>
    <row r="40" spans="1:27" x14ac:dyDescent="0.35">
      <c r="A40" s="2" t="s">
        <v>126</v>
      </c>
      <c r="C40" s="2" t="s">
        <v>130</v>
      </c>
      <c r="D40" s="2"/>
      <c r="E40" s="2" t="s">
        <v>131</v>
      </c>
      <c r="F40" s="2"/>
      <c r="G40" s="55" t="s">
        <v>132</v>
      </c>
      <c r="I40" s="53">
        <v>0.12379999999999999</v>
      </c>
      <c r="K40" s="49">
        <v>43818</v>
      </c>
      <c r="L40" s="2"/>
      <c r="M40" s="5" t="s">
        <v>35</v>
      </c>
      <c r="O40" s="4">
        <v>0.10199999999999999</v>
      </c>
      <c r="Q40" s="51">
        <f t="shared" si="2"/>
        <v>-218</v>
      </c>
      <c r="R40" s="30"/>
      <c r="S40" s="52"/>
      <c r="T40" s="2"/>
      <c r="U40" s="50" t="s">
        <v>57</v>
      </c>
      <c r="V40" s="2"/>
      <c r="W40" s="4">
        <v>7.5499999999999998E-2</v>
      </c>
      <c r="X40" s="4"/>
      <c r="Y40" s="4">
        <v>0.52</v>
      </c>
      <c r="Z40" s="2"/>
      <c r="AA40" s="4">
        <f t="shared" si="3"/>
        <v>5.3039999999999997E-2</v>
      </c>
    </row>
    <row r="41" spans="1:27" x14ac:dyDescent="0.35">
      <c r="A41" s="2" t="s">
        <v>126</v>
      </c>
      <c r="C41" s="2" t="s">
        <v>133</v>
      </c>
      <c r="D41" s="2"/>
      <c r="E41" s="2" t="s">
        <v>134</v>
      </c>
      <c r="F41" s="2"/>
      <c r="G41" s="55" t="s">
        <v>135</v>
      </c>
      <c r="I41" s="53">
        <v>0.1145</v>
      </c>
      <c r="K41" s="49">
        <v>43818</v>
      </c>
      <c r="L41" s="2"/>
      <c r="M41" s="5" t="s">
        <v>35</v>
      </c>
      <c r="O41" s="4">
        <v>0.10299999999999999</v>
      </c>
      <c r="Q41" s="51">
        <f t="shared" si="2"/>
        <v>-115.0000000000001</v>
      </c>
      <c r="R41" s="30"/>
      <c r="S41" s="52" t="s">
        <v>356</v>
      </c>
      <c r="T41" s="2"/>
      <c r="U41" s="50" t="s">
        <v>57</v>
      </c>
      <c r="V41" s="2"/>
      <c r="W41" s="4">
        <v>7.6799999999999993E-2</v>
      </c>
      <c r="X41" s="4"/>
      <c r="Y41" s="4">
        <v>0.52</v>
      </c>
      <c r="Z41" s="2"/>
      <c r="AA41" s="4">
        <f t="shared" si="3"/>
        <v>5.3559999999999997E-2</v>
      </c>
    </row>
    <row r="42" spans="1:27" x14ac:dyDescent="0.35">
      <c r="A42" s="2" t="s">
        <v>136</v>
      </c>
      <c r="C42" s="2" t="s">
        <v>137</v>
      </c>
      <c r="D42" s="2"/>
      <c r="E42" s="2" t="s">
        <v>40</v>
      </c>
      <c r="F42" s="2"/>
      <c r="G42" s="55" t="s">
        <v>138</v>
      </c>
      <c r="I42" s="53">
        <v>0.105</v>
      </c>
      <c r="K42" s="49">
        <v>43819</v>
      </c>
      <c r="L42" s="2"/>
      <c r="M42" s="5" t="s">
        <v>35</v>
      </c>
      <c r="O42" s="4">
        <v>9.4500000000000001E-2</v>
      </c>
      <c r="Q42" s="51">
        <f t="shared" si="2"/>
        <v>-104.99999999999996</v>
      </c>
      <c r="R42" s="30"/>
      <c r="S42" s="52" t="s">
        <v>356</v>
      </c>
      <c r="T42" s="2"/>
      <c r="U42" s="50" t="s">
        <v>36</v>
      </c>
      <c r="V42" s="2"/>
      <c r="W42" s="4">
        <v>4.9299999999999997E-2</v>
      </c>
      <c r="X42" s="4"/>
      <c r="Y42" s="4">
        <v>0.33710000000000001</v>
      </c>
      <c r="Z42" s="2"/>
      <c r="AA42" s="4">
        <f t="shared" si="3"/>
        <v>3.1855950000000001E-2</v>
      </c>
    </row>
    <row r="43" spans="1:27" x14ac:dyDescent="0.35">
      <c r="A43" s="57" t="s">
        <v>139</v>
      </c>
      <c r="B43" s="58"/>
      <c r="C43" s="6" t="s">
        <v>140</v>
      </c>
      <c r="D43" s="6"/>
      <c r="E43" s="6" t="s">
        <v>141</v>
      </c>
      <c r="F43" s="6"/>
      <c r="G43" s="59" t="s">
        <v>142</v>
      </c>
      <c r="H43" s="58"/>
      <c r="I43" s="60">
        <v>0.1021</v>
      </c>
      <c r="J43" s="6"/>
      <c r="K43" s="61">
        <v>43823</v>
      </c>
      <c r="L43" s="6"/>
      <c r="M43" s="7" t="s">
        <v>35</v>
      </c>
      <c r="N43" s="58"/>
      <c r="O43" s="8">
        <v>9.5000000000000001E-2</v>
      </c>
      <c r="P43" s="6"/>
      <c r="Q43" s="62">
        <f t="shared" si="2"/>
        <v>-70.999999999999957</v>
      </c>
      <c r="R43" s="63"/>
      <c r="S43" s="64"/>
      <c r="T43" s="6"/>
      <c r="U43" s="57" t="s">
        <v>36</v>
      </c>
      <c r="V43" s="6"/>
      <c r="W43" s="8">
        <v>6.7500000000000004E-2</v>
      </c>
      <c r="X43" s="8"/>
      <c r="Y43" s="8">
        <v>0.50919999999999999</v>
      </c>
      <c r="Z43" s="6"/>
      <c r="AA43" s="8">
        <f t="shared" si="3"/>
        <v>4.8374E-2</v>
      </c>
    </row>
    <row r="44" spans="1:27" x14ac:dyDescent="0.35">
      <c r="A44" s="50" t="s">
        <v>143</v>
      </c>
      <c r="C44" s="2" t="s">
        <v>144</v>
      </c>
      <c r="D44" s="2"/>
      <c r="E44" s="2" t="s">
        <v>145</v>
      </c>
      <c r="F44" s="2"/>
      <c r="G44" s="55" t="s">
        <v>146</v>
      </c>
      <c r="I44" s="53">
        <v>0.10249999999999999</v>
      </c>
      <c r="J44" s="2" t="s">
        <v>147</v>
      </c>
      <c r="K44" s="49">
        <v>43838</v>
      </c>
      <c r="L44" s="2"/>
      <c r="M44" s="5" t="s">
        <v>35</v>
      </c>
      <c r="O44" s="4">
        <v>0.1002</v>
      </c>
      <c r="P44" s="2" t="s">
        <v>147</v>
      </c>
      <c r="Q44" s="65">
        <f t="shared" si="2"/>
        <v>-22.999999999999964</v>
      </c>
      <c r="R44" s="30"/>
      <c r="S44" s="52" t="s">
        <v>356</v>
      </c>
      <c r="T44" s="2"/>
      <c r="U44" s="50" t="s">
        <v>36</v>
      </c>
      <c r="V44" s="2"/>
      <c r="W44" s="4">
        <v>7.2300000000000003E-2</v>
      </c>
      <c r="X44" s="4"/>
      <c r="Y44" s="4">
        <v>0.51</v>
      </c>
      <c r="Z44" s="2"/>
      <c r="AA44" s="4">
        <f t="shared" si="3"/>
        <v>5.1102000000000002E-2</v>
      </c>
    </row>
    <row r="45" spans="1:27" x14ac:dyDescent="0.35">
      <c r="A45" s="50" t="s">
        <v>47</v>
      </c>
      <c r="C45" s="2" t="s">
        <v>148</v>
      </c>
      <c r="D45" s="2"/>
      <c r="E45" s="2" t="s">
        <v>49</v>
      </c>
      <c r="F45" s="2"/>
      <c r="G45" s="55" t="s">
        <v>149</v>
      </c>
      <c r="I45" s="53">
        <v>9.7500000000000003E-2</v>
      </c>
      <c r="K45" s="49">
        <v>43846</v>
      </c>
      <c r="L45" s="2"/>
      <c r="M45" s="5" t="s">
        <v>46</v>
      </c>
      <c r="O45" s="4">
        <v>8.7999999999999995E-2</v>
      </c>
      <c r="Q45" s="51">
        <f t="shared" si="2"/>
        <v>-95.000000000000085</v>
      </c>
      <c r="R45" s="30"/>
      <c r="S45" s="52"/>
      <c r="T45" s="2"/>
      <c r="U45" s="50" t="s">
        <v>36</v>
      </c>
      <c r="V45" s="2"/>
      <c r="W45" s="4">
        <v>6.6100000000000006E-2</v>
      </c>
      <c r="X45" s="4"/>
      <c r="Y45" s="4">
        <v>0.48</v>
      </c>
      <c r="Z45" s="2"/>
      <c r="AA45" s="4">
        <f t="shared" si="3"/>
        <v>4.2239999999999993E-2</v>
      </c>
    </row>
    <row r="46" spans="1:27" x14ac:dyDescent="0.35">
      <c r="A46" s="50" t="s">
        <v>42</v>
      </c>
      <c r="C46" s="2" t="s">
        <v>150</v>
      </c>
      <c r="D46" s="2"/>
      <c r="E46" s="2" t="s">
        <v>49</v>
      </c>
      <c r="F46" s="2"/>
      <c r="G46" s="55" t="s">
        <v>151</v>
      </c>
      <c r="I46" s="53">
        <v>9.6000000000000002E-2</v>
      </c>
      <c r="K46" s="49">
        <v>43852</v>
      </c>
      <c r="L46" s="2"/>
      <c r="M46" s="5" t="s">
        <v>46</v>
      </c>
      <c r="O46" s="4">
        <v>9.5000000000000001E-2</v>
      </c>
      <c r="Q46" s="51">
        <f t="shared" si="2"/>
        <v>-10.000000000000009</v>
      </c>
      <c r="R46" s="30"/>
      <c r="S46" s="52"/>
      <c r="T46" s="2"/>
      <c r="U46" s="50" t="s">
        <v>36</v>
      </c>
      <c r="V46" s="2"/>
      <c r="W46" s="4">
        <v>7.1099999999999997E-2</v>
      </c>
      <c r="X46" s="4"/>
      <c r="Y46" s="4">
        <v>0.48320000000000002</v>
      </c>
      <c r="Z46" s="2"/>
      <c r="AA46" s="4">
        <f t="shared" si="3"/>
        <v>4.5904E-2</v>
      </c>
    </row>
    <row r="47" spans="1:27" x14ac:dyDescent="0.35">
      <c r="A47" s="50" t="s">
        <v>31</v>
      </c>
      <c r="C47" s="2" t="s">
        <v>152</v>
      </c>
      <c r="D47" s="2"/>
      <c r="E47" s="2" t="s">
        <v>40</v>
      </c>
      <c r="F47" s="2"/>
      <c r="G47" s="55" t="s">
        <v>153</v>
      </c>
      <c r="I47" s="53">
        <v>0.105</v>
      </c>
      <c r="K47" s="49">
        <v>43853</v>
      </c>
      <c r="L47" s="2"/>
      <c r="M47" s="5" t="s">
        <v>35</v>
      </c>
      <c r="O47" s="4">
        <v>9.8599999999999993E-2</v>
      </c>
      <c r="Q47" s="51">
        <f t="shared" si="2"/>
        <v>-64.000000000000028</v>
      </c>
      <c r="R47" s="30"/>
      <c r="S47" s="52" t="s">
        <v>356</v>
      </c>
      <c r="T47" s="2"/>
      <c r="U47" s="50" t="s">
        <v>36</v>
      </c>
      <c r="V47" s="2"/>
      <c r="W47" s="4">
        <v>6.08E-2</v>
      </c>
      <c r="X47" s="4"/>
      <c r="Y47" s="4">
        <v>0.46560000000000001</v>
      </c>
      <c r="Z47" s="2"/>
      <c r="AA47" s="4">
        <f t="shared" si="3"/>
        <v>4.5908159999999996E-2</v>
      </c>
    </row>
    <row r="48" spans="1:27" x14ac:dyDescent="0.35">
      <c r="A48" s="50" t="s">
        <v>126</v>
      </c>
      <c r="C48" s="2" t="s">
        <v>154</v>
      </c>
      <c r="D48" s="2"/>
      <c r="E48" s="2" t="s">
        <v>141</v>
      </c>
      <c r="F48" s="2"/>
      <c r="G48" s="55" t="s">
        <v>155</v>
      </c>
      <c r="I48" s="53">
        <v>0.106</v>
      </c>
      <c r="K48" s="49">
        <v>43867</v>
      </c>
      <c r="L48" s="2"/>
      <c r="M48" s="5" t="s">
        <v>35</v>
      </c>
      <c r="O48" s="4">
        <v>0.1</v>
      </c>
      <c r="Q48" s="51">
        <f t="shared" si="2"/>
        <v>-59.999999999999915</v>
      </c>
      <c r="R48" s="30"/>
      <c r="S48" s="52"/>
      <c r="T48" s="2"/>
      <c r="U48" s="50" t="s">
        <v>57</v>
      </c>
      <c r="V48" s="2"/>
      <c r="W48" s="53" t="s">
        <v>37</v>
      </c>
      <c r="X48" s="4"/>
      <c r="Y48" s="4">
        <v>0.51959999999999995</v>
      </c>
      <c r="Z48" s="2"/>
      <c r="AA48" s="4">
        <f t="shared" si="3"/>
        <v>5.1959999999999999E-2</v>
      </c>
    </row>
    <row r="49" spans="1:27" x14ac:dyDescent="0.35">
      <c r="A49" s="50" t="s">
        <v>156</v>
      </c>
      <c r="C49" s="2" t="s">
        <v>157</v>
      </c>
      <c r="D49" s="2"/>
      <c r="E49" s="2" t="s">
        <v>89</v>
      </c>
      <c r="F49" s="2"/>
      <c r="G49" s="55" t="s">
        <v>158</v>
      </c>
      <c r="I49" s="53">
        <v>0.10199999999999999</v>
      </c>
      <c r="K49" s="49">
        <v>43872</v>
      </c>
      <c r="L49" s="2"/>
      <c r="M49" s="5" t="s">
        <v>35</v>
      </c>
      <c r="O49" s="4">
        <v>9.2999999999999999E-2</v>
      </c>
      <c r="Q49" s="51">
        <f t="shared" si="2"/>
        <v>-89.999999999999943</v>
      </c>
      <c r="R49" s="30"/>
      <c r="S49" s="52" t="s">
        <v>356</v>
      </c>
      <c r="T49" s="2"/>
      <c r="U49" s="50" t="s">
        <v>57</v>
      </c>
      <c r="V49" s="2"/>
      <c r="W49" s="4">
        <v>6.9699999999999998E-2</v>
      </c>
      <c r="X49" s="4"/>
      <c r="Y49" s="4">
        <v>0.55610000000000004</v>
      </c>
      <c r="Z49" s="2"/>
      <c r="AA49" s="4">
        <f t="shared" si="3"/>
        <v>5.1717300000000001E-2</v>
      </c>
    </row>
    <row r="50" spans="1:27" x14ac:dyDescent="0.35">
      <c r="A50" s="50" t="s">
        <v>159</v>
      </c>
      <c r="C50" s="2" t="s">
        <v>160</v>
      </c>
      <c r="D50" s="2"/>
      <c r="E50" s="2" t="s">
        <v>161</v>
      </c>
      <c r="F50" s="2"/>
      <c r="G50" s="55">
        <v>49421</v>
      </c>
      <c r="I50" s="53">
        <v>0.104</v>
      </c>
      <c r="K50" s="49">
        <v>43875</v>
      </c>
      <c r="L50" s="2"/>
      <c r="M50" s="5" t="s">
        <v>46</v>
      </c>
      <c r="O50" s="4">
        <v>9.4E-2</v>
      </c>
      <c r="Q50" s="65">
        <f t="shared" si="2"/>
        <v>-99.999999999999943</v>
      </c>
      <c r="R50" s="30"/>
      <c r="S50" s="52"/>
      <c r="T50" s="2"/>
      <c r="U50" s="50" t="s">
        <v>36</v>
      </c>
      <c r="V50" s="2"/>
      <c r="W50" s="4">
        <v>6.5100000000000005E-2</v>
      </c>
      <c r="X50" s="4"/>
      <c r="Y50" s="4">
        <v>0.42499999999999999</v>
      </c>
      <c r="Z50" s="2"/>
      <c r="AA50" s="4">
        <f t="shared" si="3"/>
        <v>3.9949999999999999E-2</v>
      </c>
    </row>
    <row r="51" spans="1:27" x14ac:dyDescent="0.35">
      <c r="A51" s="50" t="s">
        <v>162</v>
      </c>
      <c r="C51" s="2" t="s">
        <v>163</v>
      </c>
      <c r="D51" s="2"/>
      <c r="E51" s="2" t="s">
        <v>164</v>
      </c>
      <c r="F51" s="2"/>
      <c r="G51" s="55" t="s">
        <v>165</v>
      </c>
      <c r="I51" s="53">
        <v>0.1</v>
      </c>
      <c r="K51" s="49">
        <v>43880</v>
      </c>
      <c r="L51" s="2"/>
      <c r="M51" s="5" t="s">
        <v>46</v>
      </c>
      <c r="O51" s="4">
        <v>8.2500000000000004E-2</v>
      </c>
      <c r="Q51" s="51">
        <f t="shared" si="2"/>
        <v>-175.00000000000003</v>
      </c>
      <c r="R51" s="30"/>
      <c r="S51" s="52"/>
      <c r="T51" s="2"/>
      <c r="U51" s="50" t="s">
        <v>57</v>
      </c>
      <c r="V51" s="2"/>
      <c r="W51" s="4">
        <v>6.3E-2</v>
      </c>
      <c r="X51" s="4"/>
      <c r="Y51" s="4">
        <v>0.5</v>
      </c>
      <c r="Z51" s="2"/>
      <c r="AA51" s="4">
        <f t="shared" si="3"/>
        <v>4.1250000000000002E-2</v>
      </c>
    </row>
    <row r="52" spans="1:27" x14ac:dyDescent="0.35">
      <c r="A52" s="50" t="s">
        <v>166</v>
      </c>
      <c r="C52" s="2" t="s">
        <v>167</v>
      </c>
      <c r="D52" s="2"/>
      <c r="E52" s="2" t="s">
        <v>46</v>
      </c>
      <c r="F52" s="2"/>
      <c r="G52" s="55" t="s">
        <v>168</v>
      </c>
      <c r="I52" s="53">
        <v>0.1075</v>
      </c>
      <c r="K52" s="49">
        <v>43885</v>
      </c>
      <c r="L52" s="2"/>
      <c r="M52" s="5" t="s">
        <v>35</v>
      </c>
      <c r="O52" s="4">
        <v>9.7500000000000003E-2</v>
      </c>
      <c r="Q52" s="51">
        <f t="shared" si="2"/>
        <v>-99.999999999999943</v>
      </c>
      <c r="R52" s="30"/>
      <c r="S52" s="52"/>
      <c r="T52" s="2"/>
      <c r="U52" s="50" t="s">
        <v>36</v>
      </c>
      <c r="V52" s="2"/>
      <c r="W52" s="4">
        <v>7.1999999999999995E-2</v>
      </c>
      <c r="X52" s="4"/>
      <c r="Y52" s="4">
        <v>0.52</v>
      </c>
      <c r="Z52" s="2"/>
      <c r="AA52" s="4">
        <f t="shared" si="3"/>
        <v>5.0700000000000002E-2</v>
      </c>
    </row>
    <row r="53" spans="1:27" x14ac:dyDescent="0.35">
      <c r="A53" s="50" t="s">
        <v>159</v>
      </c>
      <c r="C53" s="2" t="s">
        <v>169</v>
      </c>
      <c r="D53" s="2"/>
      <c r="E53" s="2" t="s">
        <v>40</v>
      </c>
      <c r="F53" s="2"/>
      <c r="G53" s="55">
        <v>49494</v>
      </c>
      <c r="I53" s="53">
        <v>0.105</v>
      </c>
      <c r="K53" s="49">
        <v>43888</v>
      </c>
      <c r="L53" s="2"/>
      <c r="M53" s="5" t="s">
        <v>46</v>
      </c>
      <c r="O53" s="4">
        <v>9.4E-2</v>
      </c>
      <c r="Q53" s="51">
        <f t="shared" si="2"/>
        <v>-109.99999999999996</v>
      </c>
      <c r="R53" s="30"/>
      <c r="S53" s="52" t="s">
        <v>356</v>
      </c>
      <c r="T53" s="2"/>
      <c r="U53" s="50" t="s">
        <v>36</v>
      </c>
      <c r="V53" s="2"/>
      <c r="W53" s="4">
        <v>6.4500000000000002E-2</v>
      </c>
      <c r="X53" s="4"/>
      <c r="Y53" s="4">
        <v>0.42499999999999999</v>
      </c>
      <c r="Z53" s="2"/>
      <c r="AA53" s="4">
        <f t="shared" si="3"/>
        <v>3.9949999999999999E-2</v>
      </c>
    </row>
    <row r="54" spans="1:27" x14ac:dyDescent="0.35">
      <c r="A54" s="50" t="s">
        <v>116</v>
      </c>
      <c r="C54" s="2" t="s">
        <v>152</v>
      </c>
      <c r="D54" s="2"/>
      <c r="E54" s="2" t="s">
        <v>40</v>
      </c>
      <c r="F54" s="2"/>
      <c r="G54" s="55">
        <v>45235</v>
      </c>
      <c r="I54" s="53">
        <v>0.105</v>
      </c>
      <c r="K54" s="49">
        <v>43901</v>
      </c>
      <c r="L54" s="2"/>
      <c r="M54" s="5" t="s">
        <v>35</v>
      </c>
      <c r="O54" s="4">
        <v>9.7000000000000003E-2</v>
      </c>
      <c r="Q54" s="51">
        <f t="shared" si="2"/>
        <v>-79.999999999999929</v>
      </c>
      <c r="R54" s="30"/>
      <c r="S54" s="52" t="s">
        <v>356</v>
      </c>
      <c r="T54" s="2"/>
      <c r="U54" s="50" t="s">
        <v>57</v>
      </c>
      <c r="V54" s="2"/>
      <c r="W54" s="4">
        <v>5.6099999999999997E-2</v>
      </c>
      <c r="X54" s="4"/>
      <c r="Y54" s="4">
        <v>0.3755</v>
      </c>
      <c r="Z54" s="2"/>
      <c r="AA54" s="4">
        <f t="shared" si="3"/>
        <v>3.6423500000000004E-2</v>
      </c>
    </row>
    <row r="55" spans="1:27" x14ac:dyDescent="0.35">
      <c r="A55" s="50" t="s">
        <v>170</v>
      </c>
      <c r="C55" s="2" t="s">
        <v>110</v>
      </c>
      <c r="D55" s="2"/>
      <c r="E55" s="2" t="s">
        <v>111</v>
      </c>
      <c r="F55" s="2"/>
      <c r="G55" s="55" t="s">
        <v>171</v>
      </c>
      <c r="I55" s="53">
        <v>9.9000000000000005E-2</v>
      </c>
      <c r="K55" s="49">
        <v>43915</v>
      </c>
      <c r="L55" s="2"/>
      <c r="M55" s="5" t="s">
        <v>35</v>
      </c>
      <c r="O55" s="4">
        <v>9.4E-2</v>
      </c>
      <c r="Q55" s="51">
        <f t="shared" si="2"/>
        <v>-50.000000000000043</v>
      </c>
      <c r="R55" s="30"/>
      <c r="S55" s="52"/>
      <c r="T55" s="2"/>
      <c r="U55" s="50" t="s">
        <v>36</v>
      </c>
      <c r="V55" s="2"/>
      <c r="W55" s="4">
        <v>7.2099999999999997E-2</v>
      </c>
      <c r="X55" s="4"/>
      <c r="Y55" s="4">
        <v>0.48499999999999999</v>
      </c>
      <c r="Z55" s="2"/>
      <c r="AA55" s="4">
        <f t="shared" si="3"/>
        <v>4.5589999999999999E-2</v>
      </c>
    </row>
    <row r="56" spans="1:27" x14ac:dyDescent="0.35">
      <c r="A56" s="50" t="s">
        <v>92</v>
      </c>
      <c r="C56" s="2" t="s">
        <v>172</v>
      </c>
      <c r="D56" s="2"/>
      <c r="E56" s="2" t="s">
        <v>173</v>
      </c>
      <c r="F56" s="2"/>
      <c r="G56" s="55" t="s">
        <v>174</v>
      </c>
      <c r="I56" s="53">
        <v>0.105</v>
      </c>
      <c r="K56" s="49">
        <v>43938</v>
      </c>
      <c r="L56" s="2"/>
      <c r="M56" s="5" t="s">
        <v>46</v>
      </c>
      <c r="O56" s="4">
        <v>9.7000000000000003E-2</v>
      </c>
      <c r="Q56" s="51">
        <f t="shared" si="2"/>
        <v>-79.999999999999929</v>
      </c>
      <c r="R56" s="30"/>
      <c r="S56" s="52"/>
      <c r="T56" s="2"/>
      <c r="U56" s="50" t="s">
        <v>36</v>
      </c>
      <c r="V56" s="2"/>
      <c r="W56" s="4">
        <v>7.9899999999999999E-2</v>
      </c>
      <c r="X56" s="4"/>
      <c r="Y56" s="4">
        <v>0.52449999999999997</v>
      </c>
      <c r="Z56" s="2"/>
      <c r="AA56" s="4">
        <f t="shared" si="3"/>
        <v>5.0876499999999998E-2</v>
      </c>
    </row>
    <row r="57" spans="1:27" x14ac:dyDescent="0.35">
      <c r="A57" s="50" t="s">
        <v>58</v>
      </c>
      <c r="C57" s="2" t="s">
        <v>175</v>
      </c>
      <c r="D57" s="2"/>
      <c r="E57" s="2" t="s">
        <v>66</v>
      </c>
      <c r="F57" s="2"/>
      <c r="G57" s="55" t="s">
        <v>176</v>
      </c>
      <c r="I57" s="53">
        <v>9.8000000000000004E-2</v>
      </c>
      <c r="K57" s="49">
        <v>43948</v>
      </c>
      <c r="L57" s="2"/>
      <c r="M57" s="5" t="s">
        <v>35</v>
      </c>
      <c r="O57" s="4">
        <v>9.2499999999999999E-2</v>
      </c>
      <c r="Q57" s="51">
        <f t="shared" si="2"/>
        <v>-55.00000000000005</v>
      </c>
      <c r="R57" s="30"/>
      <c r="S57" s="52"/>
      <c r="T57" s="2"/>
      <c r="U57" s="50" t="s">
        <v>57</v>
      </c>
      <c r="V57" s="2"/>
      <c r="W57" s="4">
        <v>6.4100000000000004E-2</v>
      </c>
      <c r="X57" s="4"/>
      <c r="Y57" s="4">
        <v>0.48230000000000001</v>
      </c>
      <c r="Z57" s="2"/>
      <c r="AA57" s="4">
        <f t="shared" si="3"/>
        <v>4.461275E-2</v>
      </c>
    </row>
    <row r="58" spans="1:27" x14ac:dyDescent="0.35">
      <c r="A58" s="50" t="s">
        <v>31</v>
      </c>
      <c r="C58" s="2" t="s">
        <v>68</v>
      </c>
      <c r="D58" s="2"/>
      <c r="E58" s="2" t="s">
        <v>69</v>
      </c>
      <c r="F58" s="2"/>
      <c r="G58" s="55" t="s">
        <v>177</v>
      </c>
      <c r="I58" s="53">
        <v>0.105</v>
      </c>
      <c r="K58" s="49">
        <v>43959</v>
      </c>
      <c r="L58" s="2"/>
      <c r="M58" s="5" t="s">
        <v>35</v>
      </c>
      <c r="O58" s="4">
        <v>9.9000000000000005E-2</v>
      </c>
      <c r="Q58" s="51">
        <f t="shared" si="2"/>
        <v>-59.999999999999915</v>
      </c>
      <c r="R58" s="30"/>
      <c r="S58" s="52"/>
      <c r="T58" s="2"/>
      <c r="U58" s="50" t="s">
        <v>57</v>
      </c>
      <c r="V58" s="2"/>
      <c r="W58" s="4">
        <v>5.4600000000000003E-2</v>
      </c>
      <c r="X58" s="4"/>
      <c r="Y58" s="4">
        <v>0.38319999999999999</v>
      </c>
      <c r="Z58" s="2"/>
      <c r="AA58" s="4">
        <f t="shared" si="3"/>
        <v>3.79368E-2</v>
      </c>
    </row>
    <row r="59" spans="1:27" x14ac:dyDescent="0.35">
      <c r="A59" s="50" t="s">
        <v>178</v>
      </c>
      <c r="C59" s="2" t="s">
        <v>179</v>
      </c>
      <c r="D59" s="2"/>
      <c r="E59" s="2" t="s">
        <v>89</v>
      </c>
      <c r="F59" s="2"/>
      <c r="G59" s="55" t="s">
        <v>180</v>
      </c>
      <c r="I59" s="53">
        <v>0.10100000000000001</v>
      </c>
      <c r="K59" s="49">
        <v>43971</v>
      </c>
      <c r="L59" s="2"/>
      <c r="M59" s="5" t="s">
        <v>35</v>
      </c>
      <c r="O59" s="4">
        <v>9.4500000000000001E-2</v>
      </c>
      <c r="Q59" s="51">
        <f t="shared" si="2"/>
        <v>-65.000000000000057</v>
      </c>
      <c r="R59" s="30"/>
      <c r="S59" s="52" t="s">
        <v>356</v>
      </c>
      <c r="T59" s="2"/>
      <c r="U59" s="50" t="s">
        <v>36</v>
      </c>
      <c r="V59" s="2"/>
      <c r="W59" s="4">
        <v>7.1900000000000006E-2</v>
      </c>
      <c r="X59" s="4"/>
      <c r="Y59" s="4">
        <v>0.54769999999999996</v>
      </c>
      <c r="Z59" s="2"/>
      <c r="AA59" s="4">
        <f t="shared" si="3"/>
        <v>5.1757649999999995E-2</v>
      </c>
    </row>
    <row r="60" spans="1:27" x14ac:dyDescent="0.35">
      <c r="A60" s="50" t="s">
        <v>116</v>
      </c>
      <c r="C60" s="2" t="s">
        <v>181</v>
      </c>
      <c r="D60" s="2"/>
      <c r="E60" s="2" t="s">
        <v>66</v>
      </c>
      <c r="F60" s="2"/>
      <c r="G60" s="55">
        <v>45253</v>
      </c>
      <c r="I60" s="53">
        <v>0.104</v>
      </c>
      <c r="K60" s="49">
        <v>44011</v>
      </c>
      <c r="L60" s="49">
        <v>44011</v>
      </c>
      <c r="M60" s="5" t="s">
        <v>35</v>
      </c>
      <c r="O60" s="4">
        <v>9.7000000000000003E-2</v>
      </c>
      <c r="Q60" s="51">
        <f t="shared" si="2"/>
        <v>-69.999999999999929</v>
      </c>
      <c r="R60" s="30"/>
      <c r="S60" s="52"/>
      <c r="T60" s="2"/>
      <c r="U60" s="50" t="s">
        <v>57</v>
      </c>
      <c r="V60" s="2"/>
      <c r="W60" s="4">
        <v>5.7099999999999998E-2</v>
      </c>
      <c r="X60" s="4"/>
      <c r="Y60" s="4">
        <v>0.4098</v>
      </c>
      <c r="Z60" s="2"/>
      <c r="AA60" s="4">
        <f t="shared" si="3"/>
        <v>3.9750600000000004E-2</v>
      </c>
    </row>
    <row r="61" spans="1:27" x14ac:dyDescent="0.35">
      <c r="A61" s="50" t="s">
        <v>182</v>
      </c>
      <c r="C61" s="2" t="s">
        <v>183</v>
      </c>
      <c r="D61" s="2"/>
      <c r="E61" s="66" t="s">
        <v>184</v>
      </c>
      <c r="F61" s="2"/>
      <c r="G61" s="55" t="s">
        <v>185</v>
      </c>
      <c r="I61" s="53">
        <v>0.1</v>
      </c>
      <c r="K61" s="49">
        <v>44012</v>
      </c>
      <c r="L61" s="49">
        <v>44012</v>
      </c>
      <c r="M61" s="5" t="s">
        <v>46</v>
      </c>
      <c r="O61" s="4">
        <v>9.0999999999999998E-2</v>
      </c>
      <c r="Q61" s="51">
        <f t="shared" si="2"/>
        <v>-90.000000000000085</v>
      </c>
      <c r="R61" s="30"/>
      <c r="S61" s="52"/>
      <c r="T61" s="2"/>
      <c r="U61" s="50" t="s">
        <v>36</v>
      </c>
      <c r="V61" s="2"/>
      <c r="W61" s="4">
        <v>7.5999999999999998E-2</v>
      </c>
      <c r="X61" s="4"/>
      <c r="Y61" s="4">
        <v>0.52</v>
      </c>
      <c r="Z61" s="2"/>
      <c r="AA61" s="4">
        <f t="shared" si="3"/>
        <v>4.7320000000000001E-2</v>
      </c>
    </row>
    <row r="62" spans="1:27" x14ac:dyDescent="0.35">
      <c r="A62" s="50" t="s">
        <v>186</v>
      </c>
      <c r="C62" s="2" t="s">
        <v>187</v>
      </c>
      <c r="D62" s="2"/>
      <c r="E62" s="66" t="s">
        <v>184</v>
      </c>
      <c r="F62" s="2"/>
      <c r="G62" s="55" t="s">
        <v>188</v>
      </c>
      <c r="I62" s="53">
        <v>9.9500000000000005E-2</v>
      </c>
      <c r="K62" s="49">
        <v>44013</v>
      </c>
      <c r="L62" s="49"/>
      <c r="M62" s="5" t="s">
        <v>35</v>
      </c>
      <c r="O62" s="4">
        <v>9.2499999999999999E-2</v>
      </c>
      <c r="Q62" s="51">
        <f t="shared" si="2"/>
        <v>-70.000000000000057</v>
      </c>
      <c r="R62" s="30"/>
      <c r="S62" s="52"/>
      <c r="T62" s="2"/>
      <c r="U62" s="50" t="s">
        <v>36</v>
      </c>
      <c r="V62" s="2"/>
      <c r="W62" s="4">
        <v>6.7699999999999996E-2</v>
      </c>
      <c r="X62" s="4"/>
      <c r="Y62" s="4">
        <v>0.46</v>
      </c>
      <c r="Z62" s="2"/>
      <c r="AA62" s="4">
        <f t="shared" si="3"/>
        <v>4.2550000000000004E-2</v>
      </c>
    </row>
    <row r="63" spans="1:27" x14ac:dyDescent="0.35">
      <c r="A63" s="50" t="s">
        <v>170</v>
      </c>
      <c r="C63" s="2" t="s">
        <v>189</v>
      </c>
      <c r="D63" s="2"/>
      <c r="E63" s="2"/>
      <c r="F63" s="2"/>
      <c r="G63" s="55" t="s">
        <v>190</v>
      </c>
      <c r="I63" s="53">
        <v>9.5000000000000001E-2</v>
      </c>
      <c r="K63" s="49">
        <v>44020</v>
      </c>
      <c r="L63" s="49">
        <v>44020</v>
      </c>
      <c r="M63" s="5" t="s">
        <v>35</v>
      </c>
      <c r="O63" s="4">
        <v>9.4E-2</v>
      </c>
      <c r="Q63" s="51">
        <f t="shared" si="2"/>
        <v>-10.000000000000009</v>
      </c>
      <c r="R63" s="30"/>
      <c r="S63" s="52"/>
      <c r="T63" s="2"/>
      <c r="U63" s="50" t="s">
        <v>57</v>
      </c>
      <c r="V63" s="2"/>
      <c r="W63" s="4">
        <v>7.3899999999999993E-2</v>
      </c>
      <c r="X63" s="4"/>
      <c r="Y63" s="4">
        <v>0.48499999999999999</v>
      </c>
      <c r="Z63" s="2"/>
      <c r="AA63" s="4">
        <f t="shared" si="3"/>
        <v>4.5589999999999999E-2</v>
      </c>
    </row>
    <row r="64" spans="1:27" x14ac:dyDescent="0.35">
      <c r="A64" s="50" t="s">
        <v>54</v>
      </c>
      <c r="C64" s="2" t="s">
        <v>191</v>
      </c>
      <c r="D64" s="2"/>
      <c r="E64" s="66" t="s">
        <v>44</v>
      </c>
      <c r="F64" s="2"/>
      <c r="G64" s="55">
        <v>9630</v>
      </c>
      <c r="I64" s="53">
        <v>0.10299999999999999</v>
      </c>
      <c r="K64" s="49">
        <v>44026</v>
      </c>
      <c r="L64" s="49">
        <v>44026</v>
      </c>
      <c r="M64" s="5" t="s">
        <v>46</v>
      </c>
      <c r="O64" s="4">
        <v>9.6000000000000002E-2</v>
      </c>
      <c r="Q64" s="51">
        <f t="shared" si="2"/>
        <v>-69.999999999999929</v>
      </c>
      <c r="R64" s="30"/>
      <c r="S64" s="52"/>
      <c r="T64" s="2"/>
      <c r="U64" s="50" t="s">
        <v>57</v>
      </c>
      <c r="V64" s="2"/>
      <c r="W64" s="4">
        <v>6.8400000000000002E-2</v>
      </c>
      <c r="X64" s="4"/>
      <c r="Y64" s="4">
        <v>0.50529999999999997</v>
      </c>
      <c r="Z64" s="2"/>
      <c r="AA64" s="4">
        <f t="shared" si="3"/>
        <v>4.8508799999999998E-2</v>
      </c>
    </row>
    <row r="65" spans="1:29" x14ac:dyDescent="0.35">
      <c r="A65" s="9" t="s">
        <v>77</v>
      </c>
      <c r="B65" s="10" t="s">
        <v>192</v>
      </c>
      <c r="C65" s="9" t="s">
        <v>193</v>
      </c>
      <c r="D65" s="9" t="s">
        <v>192</v>
      </c>
      <c r="E65" s="9" t="s">
        <v>79</v>
      </c>
      <c r="F65" s="9" t="s">
        <v>192</v>
      </c>
      <c r="G65" s="9" t="s">
        <v>194</v>
      </c>
      <c r="H65" s="10" t="s">
        <v>192</v>
      </c>
      <c r="I65" s="11">
        <v>0.105</v>
      </c>
      <c r="J65" s="9" t="s">
        <v>192</v>
      </c>
      <c r="K65" s="67">
        <v>44040</v>
      </c>
      <c r="L65" s="9" t="s">
        <v>192</v>
      </c>
      <c r="M65" s="12" t="s">
        <v>35</v>
      </c>
      <c r="N65" s="10" t="s">
        <v>192</v>
      </c>
      <c r="O65" s="11">
        <v>9.5000000000000001E-2</v>
      </c>
      <c r="P65" s="68" t="s">
        <v>192</v>
      </c>
      <c r="Q65" s="51">
        <f t="shared" si="2"/>
        <v>-99.999999999999943</v>
      </c>
      <c r="R65" s="30"/>
      <c r="S65" s="52" t="s">
        <v>356</v>
      </c>
      <c r="T65" s="13" t="s">
        <v>192</v>
      </c>
      <c r="U65" s="68" t="s">
        <v>36</v>
      </c>
      <c r="V65" s="13" t="s">
        <v>192</v>
      </c>
      <c r="W65" s="11">
        <v>7.5200000000000003E-2</v>
      </c>
      <c r="X65" s="13" t="s">
        <v>192</v>
      </c>
      <c r="Y65" s="11">
        <v>0.56830000000000003</v>
      </c>
      <c r="Z65" s="13" t="s">
        <v>192</v>
      </c>
      <c r="AA65" s="4">
        <f t="shared" si="3"/>
        <v>5.3988500000000002E-2</v>
      </c>
      <c r="AB65" s="10"/>
      <c r="AC65" s="10"/>
    </row>
    <row r="66" spans="1:29" x14ac:dyDescent="0.35">
      <c r="A66" s="68" t="s">
        <v>126</v>
      </c>
      <c r="B66" s="10" t="s">
        <v>195</v>
      </c>
      <c r="C66" s="13" t="s">
        <v>196</v>
      </c>
      <c r="D66" s="13" t="s">
        <v>192</v>
      </c>
      <c r="E66" s="13" t="s">
        <v>184</v>
      </c>
      <c r="F66" s="13" t="s">
        <v>192</v>
      </c>
      <c r="G66" s="13" t="s">
        <v>197</v>
      </c>
      <c r="H66" s="10" t="s">
        <v>192</v>
      </c>
      <c r="I66" s="11">
        <v>0.10299999999999999</v>
      </c>
      <c r="J66" s="13" t="s">
        <v>192</v>
      </c>
      <c r="K66" s="69">
        <v>44070</v>
      </c>
      <c r="L66" s="13" t="s">
        <v>192</v>
      </c>
      <c r="M66" s="12" t="s">
        <v>35</v>
      </c>
      <c r="N66" s="10" t="s">
        <v>192</v>
      </c>
      <c r="O66" s="11">
        <v>0.1</v>
      </c>
      <c r="P66" s="13" t="s">
        <v>192</v>
      </c>
      <c r="Q66" s="51">
        <f t="shared" si="2"/>
        <v>-29.999999999999886</v>
      </c>
      <c r="R66" s="30"/>
      <c r="S66" s="52"/>
      <c r="T66" s="13" t="s">
        <v>192</v>
      </c>
      <c r="U66" s="68" t="s">
        <v>57</v>
      </c>
      <c r="V66" s="13" t="s">
        <v>192</v>
      </c>
      <c r="W66" s="11">
        <v>7.6300000000000007E-2</v>
      </c>
      <c r="X66" s="13" t="s">
        <v>192</v>
      </c>
      <c r="Y66" s="11">
        <v>0.52500000000000002</v>
      </c>
      <c r="Z66" s="13" t="s">
        <v>192</v>
      </c>
      <c r="AA66" s="4">
        <f t="shared" si="3"/>
        <v>5.2500000000000005E-2</v>
      </c>
      <c r="AB66" s="10"/>
      <c r="AC66" s="10"/>
    </row>
    <row r="67" spans="1:29" x14ac:dyDescent="0.35">
      <c r="A67" s="13" t="s">
        <v>84</v>
      </c>
      <c r="B67" s="10" t="s">
        <v>192</v>
      </c>
      <c r="C67" s="13" t="s">
        <v>85</v>
      </c>
      <c r="D67" s="13" t="s">
        <v>192</v>
      </c>
      <c r="E67" s="13" t="s">
        <v>192</v>
      </c>
      <c r="F67" s="13" t="s">
        <v>192</v>
      </c>
      <c r="G67" s="13" t="s">
        <v>198</v>
      </c>
      <c r="H67" s="10" t="s">
        <v>192</v>
      </c>
      <c r="I67" s="11">
        <v>8.2000000000000003E-2</v>
      </c>
      <c r="J67" s="13" t="s">
        <v>192</v>
      </c>
      <c r="K67" s="69">
        <v>44070</v>
      </c>
      <c r="L67" s="13" t="s">
        <v>192</v>
      </c>
      <c r="M67" s="12" t="s">
        <v>35</v>
      </c>
      <c r="N67" s="10" t="s">
        <v>192</v>
      </c>
      <c r="O67" s="11">
        <v>8.2000000000000003E-2</v>
      </c>
      <c r="P67" s="13" t="s">
        <v>192</v>
      </c>
      <c r="Q67" s="51">
        <f t="shared" si="2"/>
        <v>0</v>
      </c>
      <c r="R67" s="30"/>
      <c r="S67" s="52"/>
      <c r="T67" s="13" t="s">
        <v>192</v>
      </c>
      <c r="U67" s="68" t="s">
        <v>57</v>
      </c>
      <c r="V67" s="13" t="s">
        <v>192</v>
      </c>
      <c r="W67" s="11">
        <v>6.4299999999999996E-2</v>
      </c>
      <c r="X67" s="13" t="s">
        <v>192</v>
      </c>
      <c r="Y67" s="11">
        <v>0.49869999999999998</v>
      </c>
      <c r="Z67" s="13" t="s">
        <v>192</v>
      </c>
      <c r="AA67" s="4">
        <f t="shared" si="3"/>
        <v>4.0893399999999996E-2</v>
      </c>
      <c r="AB67" s="10"/>
      <c r="AC67" s="10"/>
    </row>
    <row r="68" spans="1:29" x14ac:dyDescent="0.35">
      <c r="A68" s="13" t="s">
        <v>159</v>
      </c>
      <c r="B68" s="10"/>
      <c r="C68" s="13" t="s">
        <v>179</v>
      </c>
      <c r="D68" s="13"/>
      <c r="E68" s="13" t="s">
        <v>89</v>
      </c>
      <c r="F68" s="13"/>
      <c r="G68" s="70">
        <v>49831</v>
      </c>
      <c r="H68" s="10"/>
      <c r="I68" s="11">
        <v>0.10100000000000001</v>
      </c>
      <c r="J68" s="13"/>
      <c r="K68" s="69">
        <v>44070</v>
      </c>
      <c r="L68" s="13"/>
      <c r="M68" s="12" t="s">
        <v>35</v>
      </c>
      <c r="N68" s="10"/>
      <c r="O68" s="11">
        <v>9.4500000000000001E-2</v>
      </c>
      <c r="P68" s="13"/>
      <c r="Q68" s="51">
        <f t="shared" si="2"/>
        <v>-65.000000000000057</v>
      </c>
      <c r="R68" s="30"/>
      <c r="S68" s="52" t="s">
        <v>356</v>
      </c>
      <c r="T68" s="13"/>
      <c r="U68" s="68" t="s">
        <v>36</v>
      </c>
      <c r="V68" s="13"/>
      <c r="W68" s="11">
        <v>7.1300000000000002E-2</v>
      </c>
      <c r="X68" s="13"/>
      <c r="Y68" s="11">
        <v>0.54620000000000002</v>
      </c>
      <c r="Z68" s="13"/>
      <c r="AA68" s="4">
        <f t="shared" si="3"/>
        <v>5.1615899999999999E-2</v>
      </c>
      <c r="AB68" s="10"/>
      <c r="AC68" s="10"/>
    </row>
    <row r="69" spans="1:29" x14ac:dyDescent="0.35">
      <c r="A69" s="13" t="s">
        <v>77</v>
      </c>
      <c r="B69" s="10" t="s">
        <v>192</v>
      </c>
      <c r="C69" s="13" t="s">
        <v>199</v>
      </c>
      <c r="D69" s="13" t="s">
        <v>192</v>
      </c>
      <c r="E69" s="13" t="s">
        <v>79</v>
      </c>
      <c r="F69" s="13" t="s">
        <v>192</v>
      </c>
      <c r="G69" s="13" t="s">
        <v>200</v>
      </c>
      <c r="H69" s="10" t="s">
        <v>192</v>
      </c>
      <c r="I69" s="11">
        <v>0.105</v>
      </c>
      <c r="J69" s="13" t="s">
        <v>192</v>
      </c>
      <c r="K69" s="69">
        <v>44126</v>
      </c>
      <c r="L69" s="13" t="s">
        <v>192</v>
      </c>
      <c r="M69" s="12" t="s">
        <v>35</v>
      </c>
      <c r="N69" s="10" t="s">
        <v>192</v>
      </c>
      <c r="O69" s="11">
        <v>9.5000000000000001E-2</v>
      </c>
      <c r="P69" s="13" t="s">
        <v>192</v>
      </c>
      <c r="Q69" s="51">
        <f t="shared" si="2"/>
        <v>-99.999999999999943</v>
      </c>
      <c r="R69" s="30"/>
      <c r="S69" s="52" t="s">
        <v>356</v>
      </c>
      <c r="T69" s="13" t="s">
        <v>192</v>
      </c>
      <c r="U69" s="68" t="s">
        <v>36</v>
      </c>
      <c r="V69" s="13" t="s">
        <v>192</v>
      </c>
      <c r="W69" s="11">
        <v>7.3700000000000002E-2</v>
      </c>
      <c r="X69" s="13" t="s">
        <v>192</v>
      </c>
      <c r="Y69" s="11">
        <v>0.56830000000000003</v>
      </c>
      <c r="Z69" s="13" t="s">
        <v>192</v>
      </c>
      <c r="AA69" s="4">
        <f>Y69*O69</f>
        <v>5.3988500000000002E-2</v>
      </c>
      <c r="AB69" s="10"/>
      <c r="AC69" s="10"/>
    </row>
    <row r="70" spans="1:29" x14ac:dyDescent="0.35">
      <c r="A70" s="68" t="s">
        <v>42</v>
      </c>
      <c r="B70" s="10" t="s">
        <v>192</v>
      </c>
      <c r="C70" s="13" t="s">
        <v>201</v>
      </c>
      <c r="D70" s="13" t="s">
        <v>192</v>
      </c>
      <c r="E70" s="13" t="s">
        <v>56</v>
      </c>
      <c r="F70" s="13" t="s">
        <v>192</v>
      </c>
      <c r="G70" s="13" t="s">
        <v>202</v>
      </c>
      <c r="H70" s="10" t="s">
        <v>192</v>
      </c>
      <c r="I70" s="11">
        <v>0.10150000000000001</v>
      </c>
      <c r="J70" s="13" t="s">
        <v>192</v>
      </c>
      <c r="K70" s="69">
        <v>44132</v>
      </c>
      <c r="L70" s="13" t="s">
        <v>192</v>
      </c>
      <c r="M70" s="12" t="s">
        <v>46</v>
      </c>
      <c r="N70" s="10" t="s">
        <v>192</v>
      </c>
      <c r="O70" s="11">
        <v>9.6000000000000002E-2</v>
      </c>
      <c r="P70" s="13" t="s">
        <v>192</v>
      </c>
      <c r="Q70" s="51">
        <f t="shared" si="2"/>
        <v>-55.00000000000005</v>
      </c>
      <c r="R70" s="30"/>
      <c r="S70" s="52"/>
      <c r="T70" s="13" t="s">
        <v>192</v>
      </c>
      <c r="U70" s="68" t="s">
        <v>36</v>
      </c>
      <c r="V70" s="13" t="s">
        <v>192</v>
      </c>
      <c r="W70" s="11">
        <v>7.3999999999999996E-2</v>
      </c>
      <c r="X70" s="13" t="s">
        <v>192</v>
      </c>
      <c r="Y70" s="11">
        <v>0.51439999999999997</v>
      </c>
      <c r="Z70" s="13" t="s">
        <v>192</v>
      </c>
      <c r="AA70" s="4">
        <f>Y70*O70</f>
        <v>4.93824E-2</v>
      </c>
      <c r="AB70" s="10"/>
      <c r="AC70" s="10"/>
    </row>
    <row r="71" spans="1:29" x14ac:dyDescent="0.35">
      <c r="A71" s="13" t="s">
        <v>47</v>
      </c>
      <c r="B71" s="10"/>
      <c r="C71" s="13" t="s">
        <v>203</v>
      </c>
      <c r="D71" s="13"/>
      <c r="E71" s="13" t="s">
        <v>164</v>
      </c>
      <c r="F71" s="13"/>
      <c r="G71" s="13" t="s">
        <v>204</v>
      </c>
      <c r="H71" s="10"/>
      <c r="I71" s="11">
        <v>9.5000000000000001E-2</v>
      </c>
      <c r="J71" s="13"/>
      <c r="K71" s="69">
        <v>44154</v>
      </c>
      <c r="L71" s="13"/>
      <c r="M71" s="12" t="s">
        <v>46</v>
      </c>
      <c r="N71" s="10"/>
      <c r="O71" s="11">
        <v>8.7999999999999995E-2</v>
      </c>
      <c r="P71" s="13"/>
      <c r="Q71" s="51">
        <f t="shared" si="2"/>
        <v>-70.000000000000057</v>
      </c>
      <c r="R71" s="30"/>
      <c r="S71" s="52"/>
      <c r="T71" s="13"/>
      <c r="U71" s="68" t="s">
        <v>36</v>
      </c>
      <c r="V71" s="13"/>
      <c r="W71" s="11">
        <v>6.0999999999999999E-2</v>
      </c>
      <c r="X71" s="13"/>
      <c r="Y71" s="11">
        <v>0.48</v>
      </c>
      <c r="Z71" s="13"/>
      <c r="AA71" s="4">
        <f>Y71*O71</f>
        <v>4.2239999999999993E-2</v>
      </c>
      <c r="AB71" s="10"/>
      <c r="AC71" s="10"/>
    </row>
    <row r="72" spans="1:29" x14ac:dyDescent="0.35">
      <c r="A72" s="13" t="s">
        <v>47</v>
      </c>
      <c r="B72" s="10"/>
      <c r="C72" s="13" t="s">
        <v>205</v>
      </c>
      <c r="D72" s="13"/>
      <c r="E72" s="13" t="s">
        <v>164</v>
      </c>
      <c r="F72" s="13"/>
      <c r="G72" s="13" t="s">
        <v>206</v>
      </c>
      <c r="H72" s="10"/>
      <c r="I72" s="11">
        <v>9.5000000000000001E-2</v>
      </c>
      <c r="J72" s="13"/>
      <c r="K72" s="69">
        <v>44154</v>
      </c>
      <c r="L72" s="13"/>
      <c r="M72" s="12" t="s">
        <v>46</v>
      </c>
      <c r="N72" s="10"/>
      <c r="O72" s="11">
        <v>8.7999999999999995E-2</v>
      </c>
      <c r="P72" s="13"/>
      <c r="Q72" s="51">
        <f t="shared" si="2"/>
        <v>-70.000000000000057</v>
      </c>
      <c r="R72" s="30"/>
      <c r="S72" s="52"/>
      <c r="T72" s="13"/>
      <c r="U72" s="68" t="s">
        <v>36</v>
      </c>
      <c r="V72" s="13"/>
      <c r="W72" s="11">
        <v>6.6199999999999995E-2</v>
      </c>
      <c r="X72" s="13"/>
      <c r="Y72" s="11">
        <v>0.48</v>
      </c>
      <c r="Z72" s="13"/>
      <c r="AA72" s="4">
        <f>Y72*O72</f>
        <v>4.2239999999999993E-2</v>
      </c>
      <c r="AB72" s="10"/>
      <c r="AC72" s="10"/>
    </row>
    <row r="73" spans="1:29" x14ac:dyDescent="0.35">
      <c r="A73" s="13" t="s">
        <v>207</v>
      </c>
      <c r="B73" s="10"/>
      <c r="C73" s="13" t="s">
        <v>39</v>
      </c>
      <c r="D73" s="13"/>
      <c r="E73" s="13" t="s">
        <v>40</v>
      </c>
      <c r="F73" s="13"/>
      <c r="G73" s="13" t="s">
        <v>208</v>
      </c>
      <c r="H73" s="10"/>
      <c r="I73" s="11">
        <v>9.9000000000000005E-2</v>
      </c>
      <c r="J73" s="13"/>
      <c r="K73" s="69">
        <v>44159</v>
      </c>
      <c r="L73" s="13"/>
      <c r="M73" s="12" t="s">
        <v>35</v>
      </c>
      <c r="N73" s="10"/>
      <c r="O73" s="11">
        <v>9.1999999999999998E-2</v>
      </c>
      <c r="P73" s="13"/>
      <c r="Q73" s="51">
        <f t="shared" si="2"/>
        <v>-70.000000000000057</v>
      </c>
      <c r="R73" s="30"/>
      <c r="S73" s="52" t="s">
        <v>356</v>
      </c>
      <c r="T73" s="13"/>
      <c r="U73" s="68" t="s">
        <v>57</v>
      </c>
      <c r="V73" s="13"/>
      <c r="W73" s="71" t="s">
        <v>37</v>
      </c>
      <c r="X73" s="13"/>
      <c r="Y73" s="71" t="s">
        <v>37</v>
      </c>
      <c r="Z73" s="13"/>
      <c r="AA73" s="71" t="s">
        <v>37</v>
      </c>
      <c r="AB73" s="10"/>
      <c r="AC73" s="10"/>
    </row>
    <row r="74" spans="1:29" x14ac:dyDescent="0.35">
      <c r="A74" s="13" t="s">
        <v>87</v>
      </c>
      <c r="B74" s="10"/>
      <c r="C74" s="13" t="s">
        <v>209</v>
      </c>
      <c r="D74" s="13"/>
      <c r="E74" s="13" t="s">
        <v>210</v>
      </c>
      <c r="F74" s="13"/>
      <c r="G74" s="13" t="s">
        <v>211</v>
      </c>
      <c r="H74" s="10"/>
      <c r="I74" s="11">
        <v>9.8000000000000004E-2</v>
      </c>
      <c r="J74" s="13"/>
      <c r="K74" s="69">
        <v>44159</v>
      </c>
      <c r="L74" s="13"/>
      <c r="M74" s="12" t="s">
        <v>35</v>
      </c>
      <c r="N74" s="10"/>
      <c r="O74" s="11">
        <v>9.8000000000000004E-2</v>
      </c>
      <c r="P74" s="13"/>
      <c r="Q74" s="51">
        <f t="shared" si="2"/>
        <v>0</v>
      </c>
      <c r="R74" s="30"/>
      <c r="S74" s="52"/>
      <c r="T74" s="13"/>
      <c r="U74" s="68" t="s">
        <v>36</v>
      </c>
      <c r="V74" s="13"/>
      <c r="W74" s="71">
        <v>6.9500000000000006E-2</v>
      </c>
      <c r="X74" s="13"/>
      <c r="Y74" s="71">
        <v>0.55000000000000004</v>
      </c>
      <c r="Z74" s="13"/>
      <c r="AA74" s="4">
        <f>Y74*O74</f>
        <v>5.3900000000000003E-2</v>
      </c>
      <c r="AB74" s="10"/>
      <c r="AC74" s="10"/>
    </row>
    <row r="75" spans="1:29" x14ac:dyDescent="0.35">
      <c r="A75" s="13" t="s">
        <v>113</v>
      </c>
      <c r="B75" s="10"/>
      <c r="C75" s="13" t="s">
        <v>119</v>
      </c>
      <c r="D75" s="13"/>
      <c r="E75" s="13" t="s">
        <v>120</v>
      </c>
      <c r="F75" s="13"/>
      <c r="G75" s="13" t="s">
        <v>212</v>
      </c>
      <c r="H75" s="10"/>
      <c r="I75" s="11">
        <v>8.3799999999999999E-2</v>
      </c>
      <c r="J75" s="13"/>
      <c r="K75" s="69">
        <v>44174</v>
      </c>
      <c r="L75" s="13"/>
      <c r="M75" s="12" t="s">
        <v>46</v>
      </c>
      <c r="N75" s="10"/>
      <c r="O75" s="11">
        <v>8.3799999999999999E-2</v>
      </c>
      <c r="P75" s="13"/>
      <c r="Q75" s="51">
        <f t="shared" si="2"/>
        <v>0</v>
      </c>
      <c r="R75" s="30"/>
      <c r="S75" s="52" t="s">
        <v>356</v>
      </c>
      <c r="T75" s="13"/>
      <c r="U75" s="68" t="s">
        <v>57</v>
      </c>
      <c r="V75" s="13"/>
      <c r="W75" s="71">
        <v>6.3899999999999998E-2</v>
      </c>
      <c r="X75" s="13"/>
      <c r="Y75" s="71">
        <v>0.5</v>
      </c>
      <c r="Z75" s="13"/>
      <c r="AA75" s="4">
        <f>Y75*O75</f>
        <v>4.19E-2</v>
      </c>
      <c r="AB75" s="10"/>
      <c r="AC75" s="10"/>
    </row>
    <row r="76" spans="1:29" x14ac:dyDescent="0.35">
      <c r="A76" s="13" t="s">
        <v>113</v>
      </c>
      <c r="B76" s="10"/>
      <c r="C76" s="13" t="s">
        <v>114</v>
      </c>
      <c r="D76" s="13"/>
      <c r="E76" s="13" t="s">
        <v>44</v>
      </c>
      <c r="F76" s="13"/>
      <c r="G76" s="13" t="s">
        <v>213</v>
      </c>
      <c r="H76" s="10"/>
      <c r="I76" s="11">
        <v>8.3799999999999999E-2</v>
      </c>
      <c r="J76" s="13"/>
      <c r="K76" s="69">
        <v>44174</v>
      </c>
      <c r="L76" s="13"/>
      <c r="M76" s="12" t="s">
        <v>46</v>
      </c>
      <c r="N76" s="10"/>
      <c r="O76" s="11">
        <v>8.3799999999999999E-2</v>
      </c>
      <c r="P76" s="13"/>
      <c r="Q76" s="51">
        <f t="shared" si="2"/>
        <v>0</v>
      </c>
      <c r="R76" s="30"/>
      <c r="S76" s="52"/>
      <c r="T76" s="13"/>
      <c r="U76" s="68" t="s">
        <v>57</v>
      </c>
      <c r="V76" s="13"/>
      <c r="W76" s="71">
        <v>6.2799999999999995E-2</v>
      </c>
      <c r="X76" s="13"/>
      <c r="Y76" s="71">
        <v>0.48159999999999997</v>
      </c>
      <c r="Z76" s="13"/>
      <c r="AA76" s="4">
        <f>Y76*O76</f>
        <v>4.0358079999999998E-2</v>
      </c>
      <c r="AB76" s="10"/>
      <c r="AC76" s="10"/>
    </row>
    <row r="77" spans="1:29" x14ac:dyDescent="0.35">
      <c r="A77" s="13" t="s">
        <v>139</v>
      </c>
      <c r="B77" s="10"/>
      <c r="C77" s="13" t="s">
        <v>214</v>
      </c>
      <c r="D77" s="13"/>
      <c r="E77" s="13" t="s">
        <v>141</v>
      </c>
      <c r="F77" s="13"/>
      <c r="G77" s="13" t="s">
        <v>215</v>
      </c>
      <c r="H77" s="10"/>
      <c r="I77" s="11">
        <v>0.1008</v>
      </c>
      <c r="J77" s="13"/>
      <c r="K77" s="69">
        <v>44175</v>
      </c>
      <c r="L77" s="13"/>
      <c r="M77" s="12" t="s">
        <v>35</v>
      </c>
      <c r="N77" s="10"/>
      <c r="O77" s="11">
        <v>9.4E-2</v>
      </c>
      <c r="P77" s="13"/>
      <c r="Q77" s="51">
        <f t="shared" si="2"/>
        <v>-68</v>
      </c>
      <c r="R77" s="30"/>
      <c r="S77" s="52"/>
      <c r="T77" s="13"/>
      <c r="U77" s="68" t="s">
        <v>36</v>
      </c>
      <c r="V77" s="13"/>
      <c r="W77" s="71">
        <v>7.1400000000000005E-2</v>
      </c>
      <c r="X77" s="13"/>
      <c r="Y77" s="71" t="s">
        <v>37</v>
      </c>
      <c r="Z77" s="13"/>
      <c r="AA77" s="71" t="s">
        <v>37</v>
      </c>
      <c r="AB77" s="10"/>
      <c r="AC77" s="10"/>
    </row>
    <row r="78" spans="1:29" x14ac:dyDescent="0.35">
      <c r="A78" s="13" t="s">
        <v>170</v>
      </c>
      <c r="B78" s="10"/>
      <c r="C78" s="13" t="s">
        <v>154</v>
      </c>
      <c r="D78" s="13"/>
      <c r="E78" s="13" t="s">
        <v>141</v>
      </c>
      <c r="F78" s="13"/>
      <c r="G78" s="13" t="s">
        <v>216</v>
      </c>
      <c r="H78" s="10"/>
      <c r="I78" s="11">
        <v>0.10199999999999999</v>
      </c>
      <c r="J78" s="13"/>
      <c r="K78" s="69">
        <v>44179</v>
      </c>
      <c r="L78" s="13"/>
      <c r="M78" s="12" t="s">
        <v>35</v>
      </c>
      <c r="N78" s="10"/>
      <c r="O78" s="11">
        <v>9.5000000000000001E-2</v>
      </c>
      <c r="P78" s="13"/>
      <c r="Q78" s="51">
        <f t="shared" si="2"/>
        <v>-69.999999999999929</v>
      </c>
      <c r="R78" s="30"/>
      <c r="S78" s="52"/>
      <c r="T78" s="13"/>
      <c r="U78" s="68" t="s">
        <v>36</v>
      </c>
      <c r="V78" s="13"/>
      <c r="W78" s="71">
        <v>7.17E-2</v>
      </c>
      <c r="X78" s="13"/>
      <c r="Y78" s="71">
        <v>0.49099999999999999</v>
      </c>
      <c r="Z78" s="13"/>
      <c r="AA78" s="4">
        <f>Y78*O78</f>
        <v>4.6644999999999999E-2</v>
      </c>
      <c r="AB78" s="10"/>
      <c r="AC78" s="10"/>
    </row>
    <row r="79" spans="1:29" x14ac:dyDescent="0.35">
      <c r="A79" s="13" t="s">
        <v>182</v>
      </c>
      <c r="B79" s="10"/>
      <c r="C79" s="13" t="s">
        <v>217</v>
      </c>
      <c r="D79" s="13"/>
      <c r="E79" s="13" t="s">
        <v>218</v>
      </c>
      <c r="F79" s="13"/>
      <c r="G79" s="13" t="s">
        <v>219</v>
      </c>
      <c r="H79" s="10"/>
      <c r="I79" s="11">
        <v>0.104</v>
      </c>
      <c r="J79" s="13"/>
      <c r="K79" s="69">
        <v>44180</v>
      </c>
      <c r="L79" s="13"/>
      <c r="M79" s="12" t="s">
        <v>46</v>
      </c>
      <c r="N79" s="10"/>
      <c r="O79" s="11">
        <v>9.2999999999999999E-2</v>
      </c>
      <c r="P79" s="13"/>
      <c r="Q79" s="51">
        <f t="shared" si="2"/>
        <v>-109.99999999999996</v>
      </c>
      <c r="R79" s="30"/>
      <c r="S79" s="52"/>
      <c r="T79" s="13"/>
      <c r="U79" s="68" t="s">
        <v>36</v>
      </c>
      <c r="V79" s="13"/>
      <c r="W79" s="71">
        <v>6.8699999999999997E-2</v>
      </c>
      <c r="X79" s="13"/>
      <c r="Y79" s="71">
        <v>0.54400000000000004</v>
      </c>
      <c r="Z79" s="13"/>
      <c r="AA79" s="4">
        <f>Y79*O79</f>
        <v>5.0592000000000005E-2</v>
      </c>
      <c r="AB79" s="10"/>
      <c r="AC79" s="10"/>
    </row>
    <row r="80" spans="1:29" x14ac:dyDescent="0.35">
      <c r="A80" s="13" t="s">
        <v>54</v>
      </c>
      <c r="B80" s="10"/>
      <c r="C80" s="13" t="s">
        <v>125</v>
      </c>
      <c r="D80" s="13"/>
      <c r="E80" s="13" t="s">
        <v>44</v>
      </c>
      <c r="F80" s="13"/>
      <c r="G80" s="70">
        <v>9645</v>
      </c>
      <c r="H80" s="10"/>
      <c r="I80" s="11">
        <v>0.10100000000000001</v>
      </c>
      <c r="J80" s="13"/>
      <c r="K80" s="69">
        <v>44181</v>
      </c>
      <c r="L80" s="13"/>
      <c r="M80" s="12" t="s">
        <v>46</v>
      </c>
      <c r="N80" s="10"/>
      <c r="O80" s="11">
        <v>9.5000000000000001E-2</v>
      </c>
      <c r="P80" s="13"/>
      <c r="Q80" s="51">
        <f t="shared" si="2"/>
        <v>-60.000000000000057</v>
      </c>
      <c r="R80" s="30"/>
      <c r="S80" s="52"/>
      <c r="T80" s="13"/>
      <c r="U80" s="68" t="s">
        <v>57</v>
      </c>
      <c r="V80" s="13"/>
      <c r="W80" s="71">
        <v>6.7500000000000004E-2</v>
      </c>
      <c r="X80" s="13"/>
      <c r="Y80" s="71">
        <v>0.52</v>
      </c>
      <c r="Z80" s="13"/>
      <c r="AA80" s="4">
        <f>Y80*O80</f>
        <v>4.9399999999999999E-2</v>
      </c>
      <c r="AB80" s="10"/>
      <c r="AC80" s="10"/>
    </row>
    <row r="81" spans="1:29" x14ac:dyDescent="0.35">
      <c r="A81" s="13" t="s">
        <v>31</v>
      </c>
      <c r="B81" s="10"/>
      <c r="C81" s="13" t="s">
        <v>32</v>
      </c>
      <c r="D81" s="13"/>
      <c r="E81" s="13" t="s">
        <v>33</v>
      </c>
      <c r="F81" s="13"/>
      <c r="G81" s="13" t="s">
        <v>220</v>
      </c>
      <c r="H81" s="10"/>
      <c r="I81" s="11">
        <v>0.105</v>
      </c>
      <c r="J81" s="13"/>
      <c r="K81" s="69">
        <v>44182</v>
      </c>
      <c r="L81" s="13"/>
      <c r="M81" s="12" t="s">
        <v>35</v>
      </c>
      <c r="N81" s="10"/>
      <c r="O81" s="11">
        <v>9.9000000000000005E-2</v>
      </c>
      <c r="P81" s="13"/>
      <c r="Q81" s="51">
        <f t="shared" si="2"/>
        <v>-59.999999999999915</v>
      </c>
      <c r="R81" s="30"/>
      <c r="S81" s="52"/>
      <c r="T81" s="13"/>
      <c r="U81" s="68" t="s">
        <v>57</v>
      </c>
      <c r="V81" s="13"/>
      <c r="W81" s="71">
        <v>5.67E-2</v>
      </c>
      <c r="X81" s="13"/>
      <c r="Y81" s="71" t="s">
        <v>37</v>
      </c>
      <c r="Z81" s="13"/>
      <c r="AA81" s="71" t="s">
        <v>37</v>
      </c>
      <c r="AB81" s="10"/>
      <c r="AC81" s="10"/>
    </row>
    <row r="82" spans="1:29" x14ac:dyDescent="0.35">
      <c r="A82" s="13" t="s">
        <v>221</v>
      </c>
      <c r="B82" s="10"/>
      <c r="C82" s="13" t="s">
        <v>154</v>
      </c>
      <c r="D82" s="13"/>
      <c r="E82" s="13" t="s">
        <v>141</v>
      </c>
      <c r="F82" s="13"/>
      <c r="G82" s="13" t="s">
        <v>222</v>
      </c>
      <c r="H82" s="10"/>
      <c r="I82" s="11">
        <v>9.8000000000000004E-2</v>
      </c>
      <c r="J82" s="13"/>
      <c r="K82" s="69">
        <v>44183</v>
      </c>
      <c r="L82" s="13"/>
      <c r="M82" s="12" t="s">
        <v>35</v>
      </c>
      <c r="N82" s="10"/>
      <c r="O82" s="11">
        <v>9.5000000000000001E-2</v>
      </c>
      <c r="P82" s="13"/>
      <c r="Q82" s="51">
        <f t="shared" si="2"/>
        <v>-30.000000000000028</v>
      </c>
      <c r="R82" s="30"/>
      <c r="S82" s="52"/>
      <c r="T82" s="13"/>
      <c r="U82" s="68" t="s">
        <v>57</v>
      </c>
      <c r="V82" s="13"/>
      <c r="W82" s="71">
        <v>7.1400000000000005E-2</v>
      </c>
      <c r="X82" s="13"/>
      <c r="Y82" s="71">
        <v>0.5</v>
      </c>
      <c r="Z82" s="13"/>
      <c r="AA82" s="4">
        <f t="shared" ref="AA82:AA93" si="4">Y82*O82</f>
        <v>4.7500000000000001E-2</v>
      </c>
      <c r="AB82" s="10"/>
      <c r="AC82" s="10"/>
    </row>
    <row r="83" spans="1:29" x14ac:dyDescent="0.35">
      <c r="A83" s="13" t="s">
        <v>223</v>
      </c>
      <c r="B83" s="10"/>
      <c r="C83" s="13" t="s">
        <v>224</v>
      </c>
      <c r="D83" s="13"/>
      <c r="E83" s="13" t="s">
        <v>225</v>
      </c>
      <c r="F83" s="13"/>
      <c r="G83" s="13" t="s">
        <v>226</v>
      </c>
      <c r="H83" s="10"/>
      <c r="I83" s="11">
        <v>0.1</v>
      </c>
      <c r="J83" s="13"/>
      <c r="K83" s="69">
        <v>44187</v>
      </c>
      <c r="L83" s="13"/>
      <c r="M83" s="12" t="s">
        <v>35</v>
      </c>
      <c r="N83" s="10"/>
      <c r="O83" s="11">
        <v>9.1499999999999998E-2</v>
      </c>
      <c r="P83" s="13"/>
      <c r="Q83" s="51">
        <f t="shared" si="2"/>
        <v>-85.000000000000071</v>
      </c>
      <c r="R83" s="30"/>
      <c r="S83" s="52"/>
      <c r="T83" s="13"/>
      <c r="U83" s="68" t="s">
        <v>57</v>
      </c>
      <c r="V83" s="13"/>
      <c r="W83" s="71">
        <v>7.0400000000000004E-2</v>
      </c>
      <c r="X83" s="13"/>
      <c r="Y83" s="71">
        <v>0.53080000000000005</v>
      </c>
      <c r="Z83" s="13"/>
      <c r="AA83" s="4">
        <f t="shared" si="4"/>
        <v>4.8568200000000006E-2</v>
      </c>
      <c r="AB83" s="10"/>
      <c r="AC83" s="10"/>
    </row>
    <row r="84" spans="1:29" x14ac:dyDescent="0.35">
      <c r="A84" s="13" t="s">
        <v>87</v>
      </c>
      <c r="B84" s="10"/>
      <c r="C84" s="13" t="s">
        <v>227</v>
      </c>
      <c r="D84" s="13"/>
      <c r="E84" s="13" t="s">
        <v>145</v>
      </c>
      <c r="F84" s="13"/>
      <c r="G84" s="13" t="s">
        <v>228</v>
      </c>
      <c r="H84" s="10"/>
      <c r="I84" s="71" t="s">
        <v>37</v>
      </c>
      <c r="J84" s="13"/>
      <c r="K84" s="69">
        <v>44188</v>
      </c>
      <c r="L84" s="13"/>
      <c r="M84" s="12" t="s">
        <v>35</v>
      </c>
      <c r="N84" s="10"/>
      <c r="O84" s="11">
        <v>0.1</v>
      </c>
      <c r="P84" s="13"/>
      <c r="Q84" s="56" t="s">
        <v>37</v>
      </c>
      <c r="R84" s="30"/>
      <c r="S84" s="52" t="s">
        <v>356</v>
      </c>
      <c r="T84" s="13"/>
      <c r="U84" s="68" t="s">
        <v>57</v>
      </c>
      <c r="V84" s="13"/>
      <c r="W84" s="71">
        <v>7.2599999999999998E-2</v>
      </c>
      <c r="X84" s="13"/>
      <c r="Y84" s="71">
        <v>0.52529999999999999</v>
      </c>
      <c r="Z84" s="13"/>
      <c r="AA84" s="4">
        <f t="shared" si="4"/>
        <v>5.253E-2</v>
      </c>
      <c r="AB84" s="10"/>
      <c r="AC84" s="10"/>
    </row>
    <row r="85" spans="1:29" x14ac:dyDescent="0.35">
      <c r="A85" s="14" t="s">
        <v>229</v>
      </c>
      <c r="B85" s="15"/>
      <c r="C85" s="14" t="s">
        <v>154</v>
      </c>
      <c r="D85" s="14"/>
      <c r="E85" s="14" t="s">
        <v>141</v>
      </c>
      <c r="F85" s="14"/>
      <c r="G85" s="14" t="s">
        <v>230</v>
      </c>
      <c r="H85" s="15"/>
      <c r="I85" s="16">
        <v>9.8000000000000004E-2</v>
      </c>
      <c r="J85" s="14"/>
      <c r="K85" s="72">
        <v>44195</v>
      </c>
      <c r="L85" s="14"/>
      <c r="M85" s="17" t="s">
        <v>35</v>
      </c>
      <c r="N85" s="15"/>
      <c r="O85" s="16">
        <v>9.6500000000000002E-2</v>
      </c>
      <c r="P85" s="14"/>
      <c r="Q85" s="62">
        <f t="shared" ref="Q85:Q106" si="5">(O85-I85)*10000</f>
        <v>-15.000000000000014</v>
      </c>
      <c r="R85" s="63"/>
      <c r="S85" s="64"/>
      <c r="T85" s="14"/>
      <c r="U85" s="73" t="s">
        <v>57</v>
      </c>
      <c r="V85" s="14"/>
      <c r="W85" s="74">
        <v>7.3400000000000007E-2</v>
      </c>
      <c r="X85" s="14"/>
      <c r="Y85" s="74">
        <v>0.52500000000000002</v>
      </c>
      <c r="Z85" s="14"/>
      <c r="AA85" s="8">
        <f t="shared" si="4"/>
        <v>5.0662500000000006E-2</v>
      </c>
      <c r="AB85" s="10"/>
      <c r="AC85" s="10"/>
    </row>
    <row r="86" spans="1:29" x14ac:dyDescent="0.35">
      <c r="A86" s="13" t="s">
        <v>58</v>
      </c>
      <c r="B86" s="10"/>
      <c r="C86" s="13" t="s">
        <v>231</v>
      </c>
      <c r="D86" s="13"/>
      <c r="E86" s="13" t="s">
        <v>40</v>
      </c>
      <c r="F86" s="13"/>
      <c r="G86" s="13" t="s">
        <v>232</v>
      </c>
      <c r="H86" s="10"/>
      <c r="I86" s="71">
        <v>0.1</v>
      </c>
      <c r="J86" s="13"/>
      <c r="K86" s="69">
        <v>44209</v>
      </c>
      <c r="L86" s="13"/>
      <c r="M86" s="12" t="s">
        <v>35</v>
      </c>
      <c r="N86" s="10"/>
      <c r="O86" s="11">
        <v>9.2999999999999999E-2</v>
      </c>
      <c r="P86" s="13"/>
      <c r="Q86" s="51">
        <f t="shared" si="5"/>
        <v>-70.000000000000057</v>
      </c>
      <c r="R86" s="30"/>
      <c r="S86" s="52" t="s">
        <v>356</v>
      </c>
      <c r="T86" s="13"/>
      <c r="U86" s="68" t="s">
        <v>57</v>
      </c>
      <c r="V86" s="13"/>
      <c r="W86" s="71">
        <v>6.1899999999999997E-2</v>
      </c>
      <c r="X86" s="13"/>
      <c r="Y86" s="71">
        <v>0.4325</v>
      </c>
      <c r="Z86" s="13"/>
      <c r="AA86" s="4">
        <f t="shared" si="4"/>
        <v>4.0222500000000001E-2</v>
      </c>
      <c r="AB86" s="10"/>
      <c r="AC86" s="10"/>
    </row>
    <row r="87" spans="1:29" x14ac:dyDescent="0.35">
      <c r="A87" s="13" t="s">
        <v>166</v>
      </c>
      <c r="B87" s="10"/>
      <c r="C87" s="13" t="s">
        <v>65</v>
      </c>
      <c r="D87" s="13"/>
      <c r="E87" s="66" t="s">
        <v>66</v>
      </c>
      <c r="F87" s="13"/>
      <c r="G87" s="13" t="s">
        <v>233</v>
      </c>
      <c r="H87" s="10"/>
      <c r="I87" s="11">
        <v>0.105</v>
      </c>
      <c r="J87" s="13" t="s">
        <v>234</v>
      </c>
      <c r="K87" s="69">
        <v>44286</v>
      </c>
      <c r="L87" s="13"/>
      <c r="M87" s="12" t="s">
        <v>35</v>
      </c>
      <c r="N87" s="10"/>
      <c r="O87" s="11">
        <v>9.6000000000000002E-2</v>
      </c>
      <c r="P87" s="13"/>
      <c r="Q87" s="51">
        <f t="shared" si="5"/>
        <v>-89.999999999999943</v>
      </c>
      <c r="R87" s="30"/>
      <c r="S87" s="52"/>
      <c r="T87" s="13"/>
      <c r="U87" s="68" t="s">
        <v>36</v>
      </c>
      <c r="V87" s="13"/>
      <c r="W87" s="71">
        <v>7.0400000000000004E-2</v>
      </c>
      <c r="X87" s="13"/>
      <c r="Y87" s="71">
        <v>0.52</v>
      </c>
      <c r="Z87" s="13"/>
      <c r="AA87" s="4">
        <f t="shared" si="4"/>
        <v>4.9920000000000006E-2</v>
      </c>
      <c r="AB87" s="10"/>
      <c r="AC87" s="10"/>
    </row>
    <row r="88" spans="1:29" x14ac:dyDescent="0.35">
      <c r="A88" s="13" t="s">
        <v>166</v>
      </c>
      <c r="B88" s="10"/>
      <c r="C88" s="13" t="s">
        <v>71</v>
      </c>
      <c r="D88" s="13"/>
      <c r="E88" s="66" t="s">
        <v>66</v>
      </c>
      <c r="F88" s="13"/>
      <c r="G88" s="13" t="s">
        <v>235</v>
      </c>
      <c r="H88" s="10"/>
      <c r="I88" s="11">
        <v>0.105</v>
      </c>
      <c r="J88" s="13" t="s">
        <v>234</v>
      </c>
      <c r="K88" s="69">
        <v>44302</v>
      </c>
      <c r="L88" s="13"/>
      <c r="M88" s="12" t="s">
        <v>35</v>
      </c>
      <c r="N88" s="10"/>
      <c r="O88" s="11">
        <v>9.6000000000000002E-2</v>
      </c>
      <c r="P88" s="13"/>
      <c r="Q88" s="51">
        <f t="shared" si="5"/>
        <v>-89.999999999999943</v>
      </c>
      <c r="R88" s="30"/>
      <c r="S88" s="52"/>
      <c r="T88" s="13"/>
      <c r="U88" s="68" t="s">
        <v>36</v>
      </c>
      <c r="V88" s="13"/>
      <c r="W88" s="71">
        <v>6.9199999999999998E-2</v>
      </c>
      <c r="X88" s="13"/>
      <c r="Y88" s="71">
        <v>0.52</v>
      </c>
      <c r="Z88" s="13"/>
      <c r="AA88" s="4">
        <f t="shared" si="4"/>
        <v>4.9920000000000006E-2</v>
      </c>
      <c r="AB88" s="10"/>
      <c r="AC88" s="10"/>
    </row>
    <row r="89" spans="1:29" x14ac:dyDescent="0.35">
      <c r="A89" s="13" t="s">
        <v>236</v>
      </c>
      <c r="B89" s="10"/>
      <c r="C89" s="13" t="s">
        <v>237</v>
      </c>
      <c r="D89" s="13"/>
      <c r="E89" s="66" t="s">
        <v>66</v>
      </c>
      <c r="F89" s="13"/>
      <c r="G89" s="13" t="s">
        <v>238</v>
      </c>
      <c r="H89" s="10"/>
      <c r="I89" s="71">
        <v>9.8500000000000004E-2</v>
      </c>
      <c r="J89" s="13"/>
      <c r="K89" s="69">
        <v>44320</v>
      </c>
      <c r="L89" s="13"/>
      <c r="M89" s="12" t="s">
        <v>35</v>
      </c>
      <c r="N89" s="10"/>
      <c r="O89" s="11">
        <v>9.8500000000000004E-2</v>
      </c>
      <c r="P89" s="13"/>
      <c r="Q89" s="51">
        <f t="shared" si="5"/>
        <v>0</v>
      </c>
      <c r="R89" s="30"/>
      <c r="S89" s="52"/>
      <c r="T89" s="13"/>
      <c r="U89" s="68" t="s">
        <v>36</v>
      </c>
      <c r="V89" s="13"/>
      <c r="W89" s="71" t="s">
        <v>37</v>
      </c>
      <c r="X89" s="13"/>
      <c r="Y89" s="71" t="s">
        <v>37</v>
      </c>
      <c r="Z89" s="13"/>
      <c r="AA89" s="71" t="s">
        <v>37</v>
      </c>
      <c r="AB89" s="10"/>
      <c r="AC89" s="10"/>
    </row>
    <row r="90" spans="1:29" x14ac:dyDescent="0.35">
      <c r="A90" s="13" t="s">
        <v>239</v>
      </c>
      <c r="B90" s="10"/>
      <c r="C90" s="13" t="s">
        <v>154</v>
      </c>
      <c r="D90" s="13"/>
      <c r="E90" s="13" t="s">
        <v>141</v>
      </c>
      <c r="F90" s="13"/>
      <c r="G90" s="13" t="s">
        <v>240</v>
      </c>
      <c r="H90" s="10"/>
      <c r="I90" s="11">
        <v>9.8000000000000004E-2</v>
      </c>
      <c r="J90" s="13"/>
      <c r="K90" s="69">
        <v>44334</v>
      </c>
      <c r="L90" s="13"/>
      <c r="M90" s="12" t="s">
        <v>35</v>
      </c>
      <c r="N90" s="10"/>
      <c r="O90" s="11">
        <v>9.5000000000000001E-2</v>
      </c>
      <c r="P90" s="13"/>
      <c r="Q90" s="51">
        <f t="shared" si="5"/>
        <v>-30.000000000000028</v>
      </c>
      <c r="R90" s="30"/>
      <c r="S90" s="52"/>
      <c r="T90" s="13"/>
      <c r="U90" s="68" t="s">
        <v>57</v>
      </c>
      <c r="V90" s="13"/>
      <c r="W90" s="71">
        <v>7.1900000000000006E-2</v>
      </c>
      <c r="X90" s="13"/>
      <c r="Y90" s="71">
        <v>0.51</v>
      </c>
      <c r="Z90" s="13"/>
      <c r="AA90" s="4">
        <f t="shared" si="4"/>
        <v>4.845E-2</v>
      </c>
      <c r="AB90" s="10"/>
      <c r="AC90" s="10"/>
    </row>
    <row r="91" spans="1:29" x14ac:dyDescent="0.35">
      <c r="A91" s="13" t="s">
        <v>241</v>
      </c>
      <c r="B91" s="10"/>
      <c r="C91" s="13" t="s">
        <v>242</v>
      </c>
      <c r="D91" s="13"/>
      <c r="E91" s="13" t="s">
        <v>44</v>
      </c>
      <c r="F91" s="13"/>
      <c r="G91" s="13" t="s">
        <v>243</v>
      </c>
      <c r="H91" s="10"/>
      <c r="I91" s="11">
        <v>9.7000000000000003E-2</v>
      </c>
      <c r="J91" s="13"/>
      <c r="K91" s="69">
        <v>44351</v>
      </c>
      <c r="L91" s="13"/>
      <c r="M91" s="12" t="s">
        <v>46</v>
      </c>
      <c r="N91" s="10"/>
      <c r="O91" s="11">
        <v>9.2799999999999994E-2</v>
      </c>
      <c r="P91" s="13"/>
      <c r="Q91" s="51">
        <f t="shared" si="5"/>
        <v>-42.000000000000092</v>
      </c>
      <c r="R91" s="30"/>
      <c r="S91" s="52"/>
      <c r="T91" s="13"/>
      <c r="U91" s="68" t="s">
        <v>57</v>
      </c>
      <c r="V91" s="13"/>
      <c r="W91" s="71">
        <v>7.17E-2</v>
      </c>
      <c r="X91" s="13"/>
      <c r="Y91" s="71">
        <v>0.50680000000000003</v>
      </c>
      <c r="Z91" s="13"/>
      <c r="AA91" s="4">
        <f t="shared" si="4"/>
        <v>4.7031039999999996E-2</v>
      </c>
      <c r="AB91" s="10"/>
      <c r="AC91" s="10"/>
    </row>
    <row r="92" spans="1:29" x14ac:dyDescent="0.35">
      <c r="A92" s="13" t="s">
        <v>54</v>
      </c>
      <c r="B92" s="10"/>
      <c r="C92" s="13" t="s">
        <v>83</v>
      </c>
      <c r="D92" s="13"/>
      <c r="E92" s="13" t="s">
        <v>44</v>
      </c>
      <c r="F92" s="13"/>
      <c r="G92" s="70">
        <v>9655</v>
      </c>
      <c r="H92" s="10"/>
      <c r="I92" s="11">
        <v>0.10199999999999999</v>
      </c>
      <c r="J92" s="13"/>
      <c r="K92" s="69">
        <v>44370</v>
      </c>
      <c r="L92" s="13"/>
      <c r="M92" s="12" t="s">
        <v>35</v>
      </c>
      <c r="N92" s="10"/>
      <c r="O92" s="11">
        <v>9.5500000000000002E-2</v>
      </c>
      <c r="P92" s="13"/>
      <c r="Q92" s="51">
        <f t="shared" si="5"/>
        <v>-64.999999999999915</v>
      </c>
      <c r="R92" s="30"/>
      <c r="S92" s="52"/>
      <c r="T92" s="13"/>
      <c r="U92" s="68" t="s">
        <v>57</v>
      </c>
      <c r="V92" s="13"/>
      <c r="W92" s="71">
        <v>7.2099999999999997E-2</v>
      </c>
      <c r="X92" s="13"/>
      <c r="Y92" s="71">
        <v>0.505</v>
      </c>
      <c r="Z92" s="13"/>
      <c r="AA92" s="4">
        <f t="shared" si="4"/>
        <v>4.82275E-2</v>
      </c>
      <c r="AB92" s="10"/>
      <c r="AC92" s="10"/>
    </row>
    <row r="93" spans="1:29" x14ac:dyDescent="0.35">
      <c r="A93" s="13" t="s">
        <v>178</v>
      </c>
      <c r="B93" s="10"/>
      <c r="C93" s="13" t="s">
        <v>244</v>
      </c>
      <c r="D93" s="13"/>
      <c r="E93" s="13"/>
      <c r="F93" s="13"/>
      <c r="G93" s="70" t="s">
        <v>245</v>
      </c>
      <c r="H93" s="10"/>
      <c r="I93" s="11">
        <v>0.10299999999999999</v>
      </c>
      <c r="J93" s="13"/>
      <c r="K93" s="69">
        <v>44375</v>
      </c>
      <c r="L93" s="13"/>
      <c r="M93" s="12" t="s">
        <v>46</v>
      </c>
      <c r="N93" s="10"/>
      <c r="O93" s="11">
        <v>0.09</v>
      </c>
      <c r="P93" s="13"/>
      <c r="Q93" s="51">
        <f t="shared" si="5"/>
        <v>-129.99999999999997</v>
      </c>
      <c r="R93" s="30"/>
      <c r="S93" s="52"/>
      <c r="T93" s="13"/>
      <c r="U93" s="68" t="s">
        <v>57</v>
      </c>
      <c r="V93" s="13"/>
      <c r="W93" s="71">
        <v>7.1800000000000003E-2</v>
      </c>
      <c r="X93" s="13"/>
      <c r="Y93" s="71">
        <v>0.49209999999999998</v>
      </c>
      <c r="Z93" s="13"/>
      <c r="AA93" s="4">
        <f t="shared" si="4"/>
        <v>4.4288999999999995E-2</v>
      </c>
      <c r="AB93" s="10"/>
      <c r="AC93" s="10"/>
    </row>
    <row r="94" spans="1:29" x14ac:dyDescent="0.35">
      <c r="A94" s="13" t="s">
        <v>58</v>
      </c>
      <c r="B94" s="10"/>
      <c r="C94" s="13" t="s">
        <v>59</v>
      </c>
      <c r="D94" s="13"/>
      <c r="E94" s="13" t="s">
        <v>60</v>
      </c>
      <c r="F94" s="13"/>
      <c r="G94" s="70" t="s">
        <v>246</v>
      </c>
      <c r="H94" s="10"/>
      <c r="I94" s="11">
        <v>0.1</v>
      </c>
      <c r="J94" s="13"/>
      <c r="K94" s="69">
        <v>44377</v>
      </c>
      <c r="L94" s="13"/>
      <c r="M94" s="12" t="s">
        <v>35</v>
      </c>
      <c r="N94" s="10"/>
      <c r="O94" s="11">
        <v>9.4299999999999995E-2</v>
      </c>
      <c r="P94" s="13"/>
      <c r="Q94" s="51">
        <f t="shared" si="5"/>
        <v>-57.000000000000107</v>
      </c>
      <c r="R94" s="30"/>
      <c r="S94" s="52"/>
      <c r="T94" s="13"/>
      <c r="U94" s="68" t="s">
        <v>36</v>
      </c>
      <c r="V94" s="13"/>
      <c r="W94" s="71" t="s">
        <v>37</v>
      </c>
      <c r="X94" s="13"/>
      <c r="Y94" s="71" t="s">
        <v>37</v>
      </c>
      <c r="Z94" s="13"/>
      <c r="AA94" s="71" t="s">
        <v>37</v>
      </c>
      <c r="AB94" s="10"/>
      <c r="AC94" s="10"/>
    </row>
    <row r="95" spans="1:29" x14ac:dyDescent="0.35">
      <c r="A95" s="13" t="s">
        <v>58</v>
      </c>
      <c r="B95" s="10"/>
      <c r="C95" s="13" t="s">
        <v>62</v>
      </c>
      <c r="D95" s="13"/>
      <c r="E95" s="13" t="s">
        <v>60</v>
      </c>
      <c r="F95" s="13"/>
      <c r="G95" s="13" t="s">
        <v>247</v>
      </c>
      <c r="H95" s="10"/>
      <c r="I95" s="11">
        <v>0.1</v>
      </c>
      <c r="J95" s="13"/>
      <c r="K95" s="69">
        <v>44377</v>
      </c>
      <c r="L95" s="13"/>
      <c r="M95" s="12" t="s">
        <v>35</v>
      </c>
      <c r="N95" s="10"/>
      <c r="O95" s="11">
        <v>9.4299999999999995E-2</v>
      </c>
      <c r="P95" s="13"/>
      <c r="Q95" s="51">
        <f t="shared" si="5"/>
        <v>-57.000000000000107</v>
      </c>
      <c r="R95" s="30"/>
      <c r="S95" s="52"/>
      <c r="T95" s="13"/>
      <c r="U95" s="68" t="s">
        <v>36</v>
      </c>
      <c r="V95" s="13"/>
      <c r="W95" s="71" t="s">
        <v>248</v>
      </c>
      <c r="X95" s="13"/>
      <c r="Y95" s="71" t="s">
        <v>248</v>
      </c>
      <c r="Z95" s="13"/>
      <c r="AA95" s="71" t="s">
        <v>37</v>
      </c>
      <c r="AB95" s="10"/>
      <c r="AC95" s="10"/>
    </row>
    <row r="96" spans="1:29" x14ac:dyDescent="0.35">
      <c r="A96" s="13" t="s">
        <v>42</v>
      </c>
      <c r="B96" s="10"/>
      <c r="C96" s="13" t="s">
        <v>43</v>
      </c>
      <c r="D96" s="13"/>
      <c r="E96" s="13" t="s">
        <v>44</v>
      </c>
      <c r="F96" s="13"/>
      <c r="G96" s="13" t="s">
        <v>249</v>
      </c>
      <c r="H96" s="10"/>
      <c r="I96" s="11">
        <v>0.10299999999999999</v>
      </c>
      <c r="J96" s="13"/>
      <c r="K96" s="69">
        <v>44391</v>
      </c>
      <c r="L96" s="13"/>
      <c r="M96" s="12" t="s">
        <v>46</v>
      </c>
      <c r="N96" s="10"/>
      <c r="O96" s="11">
        <v>9.6000000000000002E-2</v>
      </c>
      <c r="P96" s="13"/>
      <c r="Q96" s="51">
        <f t="shared" si="5"/>
        <v>-69.999999999999929</v>
      </c>
      <c r="R96" s="30"/>
      <c r="S96" s="52"/>
      <c r="T96" s="13"/>
      <c r="U96" s="68" t="s">
        <v>36</v>
      </c>
      <c r="V96" s="13"/>
      <c r="W96" s="71">
        <v>6.9900000000000004E-2</v>
      </c>
      <c r="X96" s="13"/>
      <c r="Y96" s="71">
        <v>0.50209999999999999</v>
      </c>
      <c r="Z96" s="13"/>
      <c r="AA96" s="4">
        <f t="shared" ref="AA96:AA97" si="6">Y96*O96</f>
        <v>4.8201599999999997E-2</v>
      </c>
      <c r="AB96" s="10"/>
      <c r="AC96" s="10"/>
    </row>
    <row r="97" spans="1:29" x14ac:dyDescent="0.35">
      <c r="A97" s="13" t="s">
        <v>64</v>
      </c>
      <c r="B97" s="10"/>
      <c r="C97" s="13" t="s">
        <v>250</v>
      </c>
      <c r="D97" s="13"/>
      <c r="E97" s="13" t="s">
        <v>46</v>
      </c>
      <c r="F97" s="13"/>
      <c r="G97" s="13" t="s">
        <v>251</v>
      </c>
      <c r="H97" s="10"/>
      <c r="I97" s="11">
        <v>0.10249999999999999</v>
      </c>
      <c r="J97" s="13"/>
      <c r="K97" s="69">
        <v>44398</v>
      </c>
      <c r="L97" s="13"/>
      <c r="M97" s="12" t="s">
        <v>35</v>
      </c>
      <c r="N97" s="10"/>
      <c r="O97" s="11">
        <v>9.5000000000000001E-2</v>
      </c>
      <c r="P97" s="13"/>
      <c r="Q97" s="51">
        <f t="shared" si="5"/>
        <v>-74.999999999999929</v>
      </c>
      <c r="R97" s="30"/>
      <c r="S97" s="52"/>
      <c r="T97" s="13"/>
      <c r="U97" s="68" t="s">
        <v>36</v>
      </c>
      <c r="V97" s="13"/>
      <c r="W97" s="71" t="s">
        <v>37</v>
      </c>
      <c r="X97" s="13"/>
      <c r="Y97" s="71">
        <v>0.51619999999999999</v>
      </c>
      <c r="Z97" s="13"/>
      <c r="AA97" s="4">
        <f t="shared" si="6"/>
        <v>4.9038999999999999E-2</v>
      </c>
      <c r="AB97" s="10"/>
      <c r="AC97" s="10"/>
    </row>
    <row r="98" spans="1:29" x14ac:dyDescent="0.35">
      <c r="A98" s="13" t="s">
        <v>252</v>
      </c>
      <c r="B98" s="10"/>
      <c r="C98" s="13" t="s">
        <v>191</v>
      </c>
      <c r="D98" s="13"/>
      <c r="E98" s="13" t="s">
        <v>44</v>
      </c>
      <c r="F98" s="13"/>
      <c r="G98" s="13" t="s">
        <v>253</v>
      </c>
      <c r="H98" s="10"/>
      <c r="I98" s="11">
        <v>0.10299999999999999</v>
      </c>
      <c r="J98" s="13"/>
      <c r="K98" s="69">
        <v>44413</v>
      </c>
      <c r="L98" s="13"/>
      <c r="M98" s="12" t="s">
        <v>46</v>
      </c>
      <c r="N98" s="10"/>
      <c r="O98" s="11">
        <v>9.6000000000000002E-2</v>
      </c>
      <c r="P98" s="13"/>
      <c r="Q98" s="51">
        <f t="shared" si="5"/>
        <v>-69.999999999999929</v>
      </c>
      <c r="R98" s="30"/>
      <c r="S98" s="52"/>
      <c r="T98" s="13"/>
      <c r="U98" s="68" t="s">
        <v>57</v>
      </c>
      <c r="V98" s="13"/>
      <c r="W98" s="71">
        <v>6.8000000000000005E-2</v>
      </c>
      <c r="X98" s="13"/>
      <c r="Y98" s="71" t="s">
        <v>37</v>
      </c>
      <c r="Z98" s="13"/>
      <c r="AA98" s="71" t="s">
        <v>37</v>
      </c>
      <c r="AB98" s="10"/>
      <c r="AC98" s="10"/>
    </row>
    <row r="99" spans="1:29" x14ac:dyDescent="0.35">
      <c r="A99" s="13" t="s">
        <v>254</v>
      </c>
      <c r="B99" s="10"/>
      <c r="C99" s="13" t="s">
        <v>255</v>
      </c>
      <c r="D99" s="13"/>
      <c r="E99" s="13" t="s">
        <v>89</v>
      </c>
      <c r="F99" s="13"/>
      <c r="G99" s="13" t="s">
        <v>256</v>
      </c>
      <c r="H99" s="10"/>
      <c r="I99" s="11">
        <v>0.10199999999999999</v>
      </c>
      <c r="J99" s="13"/>
      <c r="K99" s="69">
        <v>44426</v>
      </c>
      <c r="L99" s="13"/>
      <c r="M99" s="12" t="s">
        <v>35</v>
      </c>
      <c r="N99" s="10"/>
      <c r="O99" s="11">
        <v>9.5000000000000001E-2</v>
      </c>
      <c r="P99" s="13"/>
      <c r="Q99" s="51">
        <f t="shared" si="5"/>
        <v>-69.999999999999929</v>
      </c>
      <c r="R99" s="30"/>
      <c r="S99" s="52" t="s">
        <v>356</v>
      </c>
      <c r="T99" s="13"/>
      <c r="U99" s="68" t="s">
        <v>36</v>
      </c>
      <c r="V99" s="13"/>
      <c r="W99" s="71">
        <v>6.9699999999999998E-2</v>
      </c>
      <c r="X99" s="13"/>
      <c r="Y99" s="71">
        <v>0.52500000000000002</v>
      </c>
      <c r="Z99" s="13"/>
      <c r="AA99" s="4">
        <f t="shared" ref="AA99:AA106" si="7">Y99*O99</f>
        <v>4.9875000000000003E-2</v>
      </c>
      <c r="AB99" s="10"/>
      <c r="AC99" s="10"/>
    </row>
    <row r="100" spans="1:29" x14ac:dyDescent="0.35">
      <c r="A100" s="13" t="s">
        <v>84</v>
      </c>
      <c r="B100" s="10"/>
      <c r="C100" s="13" t="s">
        <v>85</v>
      </c>
      <c r="D100" s="13"/>
      <c r="E100" s="13" t="s">
        <v>257</v>
      </c>
      <c r="F100" s="13"/>
      <c r="G100" s="13" t="s">
        <v>258</v>
      </c>
      <c r="H100" s="10"/>
      <c r="I100" s="11">
        <v>8.5699999999999998E-2</v>
      </c>
      <c r="J100" s="13"/>
      <c r="K100" s="69">
        <v>44439</v>
      </c>
      <c r="L100" s="13"/>
      <c r="M100" s="12" t="s">
        <v>35</v>
      </c>
      <c r="N100" s="10"/>
      <c r="O100" s="11">
        <v>8.5699999999999998E-2</v>
      </c>
      <c r="P100" s="13"/>
      <c r="Q100" s="51">
        <f t="shared" si="5"/>
        <v>0</v>
      </c>
      <c r="R100" s="30"/>
      <c r="S100" s="52"/>
      <c r="T100" s="13"/>
      <c r="U100" s="68" t="s">
        <v>57</v>
      </c>
      <c r="V100" s="13"/>
      <c r="W100" s="71">
        <v>6.6699999999999995E-2</v>
      </c>
      <c r="X100" s="13"/>
      <c r="Y100" s="71">
        <v>0.50419999999999998</v>
      </c>
      <c r="Z100" s="13"/>
      <c r="AA100" s="4">
        <f t="shared" si="7"/>
        <v>4.3209939999999995E-2</v>
      </c>
      <c r="AB100" s="10"/>
      <c r="AC100" s="10"/>
    </row>
    <row r="101" spans="1:29" x14ac:dyDescent="0.35">
      <c r="A101" s="13" t="s">
        <v>109</v>
      </c>
      <c r="B101" s="10"/>
      <c r="C101" s="13" t="s">
        <v>110</v>
      </c>
      <c r="D101" s="13"/>
      <c r="E101" s="13" t="s">
        <v>111</v>
      </c>
      <c r="F101" s="13"/>
      <c r="G101" s="13" t="s">
        <v>259</v>
      </c>
      <c r="H101" s="10"/>
      <c r="I101" s="11">
        <v>9.9000000000000005E-2</v>
      </c>
      <c r="J101" s="13"/>
      <c r="K101" s="69">
        <v>44440</v>
      </c>
      <c r="L101" s="13"/>
      <c r="M101" s="12" t="s">
        <v>35</v>
      </c>
      <c r="N101" s="10"/>
      <c r="O101" s="11">
        <v>9.4E-2</v>
      </c>
      <c r="P101" s="13"/>
      <c r="Q101" s="51">
        <f t="shared" si="5"/>
        <v>-50.000000000000043</v>
      </c>
      <c r="R101" s="30"/>
      <c r="S101" s="52"/>
      <c r="T101" s="13"/>
      <c r="U101" s="68" t="s">
        <v>36</v>
      </c>
      <c r="V101" s="13"/>
      <c r="W101" s="71">
        <v>7.0499999999999993E-2</v>
      </c>
      <c r="X101" s="13"/>
      <c r="Y101" s="71">
        <v>0.5</v>
      </c>
      <c r="Z101" s="13"/>
      <c r="AA101" s="4">
        <f t="shared" si="7"/>
        <v>4.7E-2</v>
      </c>
      <c r="AB101" s="10"/>
      <c r="AC101" s="10"/>
    </row>
    <row r="102" spans="1:29" x14ac:dyDescent="0.35">
      <c r="A102" s="13" t="s">
        <v>170</v>
      </c>
      <c r="B102" s="10"/>
      <c r="C102" s="13" t="s">
        <v>110</v>
      </c>
      <c r="D102" s="13"/>
      <c r="E102" s="13" t="s">
        <v>111</v>
      </c>
      <c r="F102" s="13"/>
      <c r="G102" s="13" t="s">
        <v>260</v>
      </c>
      <c r="H102" s="10"/>
      <c r="I102" s="11">
        <v>9.9000000000000005E-2</v>
      </c>
      <c r="J102" s="13"/>
      <c r="K102" s="69">
        <v>44466</v>
      </c>
      <c r="L102" s="13"/>
      <c r="M102" s="12" t="s">
        <v>35</v>
      </c>
      <c r="N102" s="10"/>
      <c r="O102" s="11">
        <v>9.4E-2</v>
      </c>
      <c r="P102" s="13"/>
      <c r="Q102" s="51">
        <f t="shared" si="5"/>
        <v>-50.000000000000043</v>
      </c>
      <c r="R102" s="30"/>
      <c r="S102" s="52"/>
      <c r="T102" s="13"/>
      <c r="U102" s="68" t="s">
        <v>36</v>
      </c>
      <c r="V102" s="13"/>
      <c r="W102" s="71">
        <v>7.1199999999999999E-2</v>
      </c>
      <c r="X102" s="13"/>
      <c r="Y102" s="71">
        <v>0.48499999999999999</v>
      </c>
      <c r="Z102" s="13"/>
      <c r="AA102" s="4">
        <f t="shared" si="7"/>
        <v>4.5589999999999999E-2</v>
      </c>
      <c r="AB102" s="10"/>
      <c r="AC102" s="10"/>
    </row>
    <row r="103" spans="1:29" x14ac:dyDescent="0.35">
      <c r="A103" s="13" t="s">
        <v>236</v>
      </c>
      <c r="B103" s="10"/>
      <c r="C103" s="13" t="s">
        <v>261</v>
      </c>
      <c r="D103" s="13"/>
      <c r="E103" s="13" t="s">
        <v>262</v>
      </c>
      <c r="F103" s="13"/>
      <c r="G103" s="13" t="s">
        <v>263</v>
      </c>
      <c r="H103" s="10"/>
      <c r="I103" s="11">
        <v>0.1075</v>
      </c>
      <c r="J103" s="13"/>
      <c r="K103" s="69">
        <v>44490</v>
      </c>
      <c r="L103" s="13"/>
      <c r="M103" s="12" t="s">
        <v>35</v>
      </c>
      <c r="N103" s="10"/>
      <c r="O103" s="11">
        <v>9.9500000000000005E-2</v>
      </c>
      <c r="P103" s="13"/>
      <c r="Q103" s="51">
        <f t="shared" si="5"/>
        <v>-79.999999999999929</v>
      </c>
      <c r="R103" s="30"/>
      <c r="S103" s="52"/>
      <c r="T103" s="13"/>
      <c r="U103" s="68" t="s">
        <v>36</v>
      </c>
      <c r="V103" s="13"/>
      <c r="W103" s="71">
        <v>6.2600000000000003E-2</v>
      </c>
      <c r="X103" s="13"/>
      <c r="Y103" s="71">
        <v>0.45069999999999999</v>
      </c>
      <c r="Z103" s="13"/>
      <c r="AA103" s="4">
        <f t="shared" si="7"/>
        <v>4.484465E-2</v>
      </c>
      <c r="AB103" s="10"/>
      <c r="AC103" s="10"/>
    </row>
    <row r="104" spans="1:29" x14ac:dyDescent="0.35">
      <c r="A104" s="13" t="s">
        <v>236</v>
      </c>
      <c r="B104" s="10"/>
      <c r="C104" s="13" t="s">
        <v>264</v>
      </c>
      <c r="D104" s="13"/>
      <c r="E104" s="13" t="s">
        <v>265</v>
      </c>
      <c r="F104" s="13"/>
      <c r="G104" s="13" t="s">
        <v>266</v>
      </c>
      <c r="H104" s="10"/>
      <c r="I104" s="11">
        <v>0.115</v>
      </c>
      <c r="J104" s="13"/>
      <c r="K104" s="69">
        <v>44495</v>
      </c>
      <c r="L104" s="13"/>
      <c r="M104" s="12" t="s">
        <v>35</v>
      </c>
      <c r="N104" s="10"/>
      <c r="O104" s="11">
        <v>0.106</v>
      </c>
      <c r="P104" s="13"/>
      <c r="Q104" s="51">
        <f t="shared" si="5"/>
        <v>-90.000000000000085</v>
      </c>
      <c r="R104" s="30"/>
      <c r="S104" s="52" t="s">
        <v>356</v>
      </c>
      <c r="T104" s="13"/>
      <c r="U104" s="68" t="s">
        <v>36</v>
      </c>
      <c r="V104" s="13"/>
      <c r="W104" s="71" t="s">
        <v>37</v>
      </c>
      <c r="X104" s="13"/>
      <c r="Y104" s="71" t="s">
        <v>37</v>
      </c>
      <c r="Z104" s="13"/>
      <c r="AA104" s="71" t="s">
        <v>37</v>
      </c>
      <c r="AB104" s="10"/>
      <c r="AC104" s="10"/>
    </row>
    <row r="105" spans="1:29" x14ac:dyDescent="0.35">
      <c r="A105" s="13" t="s">
        <v>162</v>
      </c>
      <c r="B105" s="10"/>
      <c r="C105" s="13" t="s">
        <v>267</v>
      </c>
      <c r="D105" s="13"/>
      <c r="E105" s="13" t="s">
        <v>257</v>
      </c>
      <c r="F105" s="13"/>
      <c r="G105" s="13" t="s">
        <v>268</v>
      </c>
      <c r="H105" s="10"/>
      <c r="I105" s="11">
        <v>9.35E-2</v>
      </c>
      <c r="J105" s="13"/>
      <c r="K105" s="69">
        <v>44497</v>
      </c>
      <c r="L105" s="13"/>
      <c r="M105" s="12" t="s">
        <v>46</v>
      </c>
      <c r="N105" s="10"/>
      <c r="O105" s="11">
        <v>9.35E-2</v>
      </c>
      <c r="P105" s="13"/>
      <c r="Q105" s="51">
        <f t="shared" si="5"/>
        <v>0</v>
      </c>
      <c r="R105" s="30"/>
      <c r="S105" s="52"/>
      <c r="T105" s="13"/>
      <c r="U105" s="68" t="s">
        <v>248</v>
      </c>
      <c r="V105" s="13"/>
      <c r="W105" s="71">
        <v>6.5699999999999995E-2</v>
      </c>
      <c r="X105" s="13"/>
      <c r="Y105" s="71">
        <v>0.49</v>
      </c>
      <c r="Z105" s="13"/>
      <c r="AA105" s="4">
        <f t="shared" si="7"/>
        <v>4.5815000000000002E-2</v>
      </c>
      <c r="AB105" s="10"/>
      <c r="AC105" s="10"/>
    </row>
    <row r="106" spans="1:29" x14ac:dyDescent="0.35">
      <c r="A106" s="13" t="s">
        <v>223</v>
      </c>
      <c r="B106" s="10"/>
      <c r="C106" s="13" t="s">
        <v>269</v>
      </c>
      <c r="D106" s="13"/>
      <c r="E106" s="13" t="s">
        <v>270</v>
      </c>
      <c r="F106" s="13"/>
      <c r="G106" s="13" t="s">
        <v>271</v>
      </c>
      <c r="H106" s="10"/>
      <c r="I106" s="11">
        <v>0.1</v>
      </c>
      <c r="J106" s="13"/>
      <c r="K106" s="69">
        <v>44502</v>
      </c>
      <c r="L106" s="13"/>
      <c r="M106" s="12" t="s">
        <v>35</v>
      </c>
      <c r="N106" s="10"/>
      <c r="O106" s="11">
        <v>8.6999999999999994E-2</v>
      </c>
      <c r="P106" s="13"/>
      <c r="Q106" s="51">
        <f t="shared" si="5"/>
        <v>-130.00000000000011</v>
      </c>
      <c r="R106" s="30"/>
      <c r="S106" s="52"/>
      <c r="T106" s="13"/>
      <c r="U106" s="68" t="s">
        <v>36</v>
      </c>
      <c r="V106" s="13"/>
      <c r="W106" s="71" t="s">
        <v>272</v>
      </c>
      <c r="X106" s="13"/>
      <c r="Y106" s="71">
        <v>0.54669999999999996</v>
      </c>
      <c r="Z106" s="13"/>
      <c r="AA106" s="4">
        <f t="shared" si="7"/>
        <v>4.7562899999999991E-2</v>
      </c>
      <c r="AB106" s="10"/>
      <c r="AC106" s="10"/>
    </row>
    <row r="107" spans="1:29" x14ac:dyDescent="0.35">
      <c r="A107" s="13" t="s">
        <v>273</v>
      </c>
      <c r="B107" s="10"/>
      <c r="C107" s="13" t="s">
        <v>74</v>
      </c>
      <c r="D107" s="13"/>
      <c r="E107" s="13" t="s">
        <v>75</v>
      </c>
      <c r="F107" s="13"/>
      <c r="G107" s="13" t="s">
        <v>274</v>
      </c>
      <c r="H107" s="10"/>
      <c r="I107" s="11">
        <v>0.10199999999999999</v>
      </c>
      <c r="J107" s="13"/>
      <c r="K107" s="69">
        <v>44504</v>
      </c>
      <c r="L107" s="13"/>
      <c r="M107" s="12" t="s">
        <v>35</v>
      </c>
      <c r="N107" s="10"/>
      <c r="O107" s="11">
        <v>9.4799999999999995E-2</v>
      </c>
      <c r="P107" s="13"/>
      <c r="Q107" s="51">
        <f>(O107-I107)*10000</f>
        <v>-71.999999999999986</v>
      </c>
      <c r="R107" s="30"/>
      <c r="S107" s="52"/>
      <c r="T107" s="13"/>
      <c r="U107" s="68" t="s">
        <v>57</v>
      </c>
      <c r="V107" s="13"/>
      <c r="W107" s="71">
        <v>7.1800000000000003E-2</v>
      </c>
      <c r="X107" s="13"/>
      <c r="Y107" s="71">
        <v>0.52500000000000002</v>
      </c>
      <c r="Z107" s="13"/>
      <c r="AA107" s="4">
        <f>Y107*O107</f>
        <v>4.9770000000000002E-2</v>
      </c>
      <c r="AB107" s="10"/>
      <c r="AC107" s="10"/>
    </row>
    <row r="108" spans="1:29" x14ac:dyDescent="0.35">
      <c r="A108" s="13" t="s">
        <v>275</v>
      </c>
      <c r="B108" s="10"/>
      <c r="C108" s="13" t="s">
        <v>276</v>
      </c>
      <c r="D108" s="13"/>
      <c r="E108" s="13" t="s">
        <v>40</v>
      </c>
      <c r="F108" s="13"/>
      <c r="G108" s="13" t="s">
        <v>277</v>
      </c>
      <c r="H108" s="10"/>
      <c r="I108" s="11">
        <v>0.10150000000000001</v>
      </c>
      <c r="J108" s="13"/>
      <c r="K108" s="69">
        <v>44517</v>
      </c>
      <c r="L108" s="13"/>
      <c r="M108" s="12" t="s">
        <v>46</v>
      </c>
      <c r="N108" s="10"/>
      <c r="O108" s="11">
        <v>9.7000000000000003E-2</v>
      </c>
      <c r="P108" s="13"/>
      <c r="Q108" s="51">
        <f t="shared" ref="Q108:Q127" si="8">(O108-I108)*10000</f>
        <v>-45.000000000000043</v>
      </c>
      <c r="R108" s="30"/>
      <c r="S108" s="52" t="s">
        <v>356</v>
      </c>
      <c r="T108" s="13"/>
      <c r="U108" s="68" t="s">
        <v>36</v>
      </c>
      <c r="V108" s="13"/>
      <c r="W108" s="71">
        <v>7.2800000000000004E-2</v>
      </c>
      <c r="X108" s="13"/>
      <c r="Y108" s="71">
        <v>0.43430000000000002</v>
      </c>
      <c r="Z108" s="13"/>
      <c r="AA108" s="4">
        <f t="shared" ref="AA108:AA127" si="9">Y108*O108</f>
        <v>4.2127100000000001E-2</v>
      </c>
      <c r="AB108" s="10"/>
      <c r="AC108" s="10"/>
    </row>
    <row r="109" spans="1:29" x14ac:dyDescent="0.35">
      <c r="A109" s="13" t="s">
        <v>47</v>
      </c>
      <c r="B109" s="10"/>
      <c r="C109" s="13" t="s">
        <v>278</v>
      </c>
      <c r="D109" s="13"/>
      <c r="E109" s="13" t="s">
        <v>225</v>
      </c>
      <c r="F109" s="13"/>
      <c r="G109" s="13" t="s">
        <v>279</v>
      </c>
      <c r="H109" s="10"/>
      <c r="I109" s="11">
        <v>9.0999999999999998E-2</v>
      </c>
      <c r="J109" s="13"/>
      <c r="K109" s="69">
        <v>44518</v>
      </c>
      <c r="L109" s="13"/>
      <c r="M109" s="12" t="s">
        <v>46</v>
      </c>
      <c r="N109" s="10"/>
      <c r="O109" s="11">
        <v>0.09</v>
      </c>
      <c r="P109" s="13"/>
      <c r="Q109" s="51">
        <f t="shared" si="8"/>
        <v>-10.000000000000009</v>
      </c>
      <c r="R109" s="30"/>
      <c r="S109" s="52"/>
      <c r="T109" s="13"/>
      <c r="U109" s="68" t="s">
        <v>36</v>
      </c>
      <c r="V109" s="13"/>
      <c r="W109" s="71">
        <v>6.4799999999999996E-2</v>
      </c>
      <c r="X109" s="13"/>
      <c r="Y109" s="71">
        <v>0.5</v>
      </c>
      <c r="Z109" s="13"/>
      <c r="AA109" s="4">
        <f t="shared" si="9"/>
        <v>4.4999999999999998E-2</v>
      </c>
      <c r="AB109" s="10"/>
      <c r="AC109" s="10"/>
    </row>
    <row r="110" spans="1:29" x14ac:dyDescent="0.35">
      <c r="A110" s="13" t="s">
        <v>159</v>
      </c>
      <c r="B110" s="10"/>
      <c r="C110" s="13" t="s">
        <v>280</v>
      </c>
      <c r="D110" s="13"/>
      <c r="E110" s="13" t="s">
        <v>40</v>
      </c>
      <c r="F110" s="13"/>
      <c r="G110" s="70">
        <v>51415</v>
      </c>
      <c r="H110" s="10"/>
      <c r="I110" s="11">
        <v>0.10349999999999999</v>
      </c>
      <c r="J110" s="13"/>
      <c r="K110" s="69">
        <v>44518</v>
      </c>
      <c r="L110" s="13"/>
      <c r="M110" s="12" t="s">
        <v>35</v>
      </c>
      <c r="N110" s="10"/>
      <c r="O110" s="11">
        <v>9.2499999999999999E-2</v>
      </c>
      <c r="P110" s="13"/>
      <c r="Q110" s="51">
        <f t="shared" si="8"/>
        <v>-109.99999999999996</v>
      </c>
      <c r="R110" s="30"/>
      <c r="S110" s="52" t="s">
        <v>356</v>
      </c>
      <c r="T110" s="13"/>
      <c r="U110" s="68" t="s">
        <v>57</v>
      </c>
      <c r="V110" s="13"/>
      <c r="W110" s="71">
        <v>6.6900000000000001E-2</v>
      </c>
      <c r="X110" s="13"/>
      <c r="Y110" s="71">
        <v>0.49370000000000003</v>
      </c>
      <c r="Z110" s="13"/>
      <c r="AA110" s="4">
        <f t="shared" si="9"/>
        <v>4.566725E-2</v>
      </c>
      <c r="AB110" s="10"/>
      <c r="AC110" s="10"/>
    </row>
    <row r="111" spans="1:29" x14ac:dyDescent="0.35">
      <c r="A111" s="13" t="s">
        <v>207</v>
      </c>
      <c r="B111" s="10"/>
      <c r="C111" s="13" t="s">
        <v>167</v>
      </c>
      <c r="D111" s="13"/>
      <c r="E111" s="13" t="s">
        <v>46</v>
      </c>
      <c r="F111" s="13"/>
      <c r="G111" s="13" t="s">
        <v>281</v>
      </c>
      <c r="H111" s="10"/>
      <c r="I111" s="11">
        <v>0.108</v>
      </c>
      <c r="J111" s="13"/>
      <c r="K111" s="69">
        <v>44518</v>
      </c>
      <c r="L111" s="13"/>
      <c r="M111" s="12" t="s">
        <v>35</v>
      </c>
      <c r="N111" s="10"/>
      <c r="O111" s="11">
        <v>9.35E-2</v>
      </c>
      <c r="P111" s="13"/>
      <c r="Q111" s="51">
        <f t="shared" si="8"/>
        <v>-145</v>
      </c>
      <c r="R111" s="30"/>
      <c r="S111" s="52"/>
      <c r="T111" s="13"/>
      <c r="U111" s="68" t="s">
        <v>36</v>
      </c>
      <c r="V111" s="13"/>
      <c r="W111" s="71">
        <v>6.9199999999999998E-2</v>
      </c>
      <c r="X111" s="13"/>
      <c r="Y111" s="71">
        <v>0.51919999999999999</v>
      </c>
      <c r="Z111" s="13"/>
      <c r="AA111" s="4">
        <f t="shared" si="9"/>
        <v>4.8545199999999997E-2</v>
      </c>
      <c r="AB111" s="10"/>
      <c r="AC111" s="10"/>
    </row>
    <row r="112" spans="1:29" x14ac:dyDescent="0.35">
      <c r="A112" s="13" t="s">
        <v>87</v>
      </c>
      <c r="B112" s="10"/>
      <c r="C112" s="13" t="s">
        <v>209</v>
      </c>
      <c r="D112" s="13"/>
      <c r="E112" s="13" t="s">
        <v>210</v>
      </c>
      <c r="F112" s="13"/>
      <c r="G112" s="13" t="s">
        <v>282</v>
      </c>
      <c r="H112" s="10"/>
      <c r="I112" s="11">
        <v>9.8000000000000004E-2</v>
      </c>
      <c r="J112" s="13"/>
      <c r="K112" s="69">
        <v>44523</v>
      </c>
      <c r="L112" s="13"/>
      <c r="M112" s="12" t="s">
        <v>35</v>
      </c>
      <c r="N112" s="10"/>
      <c r="O112" s="11">
        <v>9.8000000000000004E-2</v>
      </c>
      <c r="P112" s="13"/>
      <c r="Q112" s="51">
        <f t="shared" si="8"/>
        <v>0</v>
      </c>
      <c r="R112" s="30"/>
      <c r="S112" s="52"/>
      <c r="T112" s="13"/>
      <c r="U112" s="68" t="s">
        <v>36</v>
      </c>
      <c r="V112" s="13"/>
      <c r="W112" s="71">
        <v>7.1800000000000003E-2</v>
      </c>
      <c r="X112" s="13"/>
      <c r="Y112" s="71">
        <v>0.55000000000000004</v>
      </c>
      <c r="Z112" s="13"/>
      <c r="AA112" s="4">
        <f t="shared" si="9"/>
        <v>5.3900000000000003E-2</v>
      </c>
      <c r="AB112" s="10"/>
      <c r="AC112" s="10"/>
    </row>
    <row r="113" spans="1:29" x14ac:dyDescent="0.35">
      <c r="A113" s="13" t="s">
        <v>87</v>
      </c>
      <c r="B113" s="10"/>
      <c r="C113" s="13" t="s">
        <v>255</v>
      </c>
      <c r="D113" s="13"/>
      <c r="E113" s="13" t="s">
        <v>89</v>
      </c>
      <c r="F113" s="13"/>
      <c r="G113" s="13" t="s">
        <v>283</v>
      </c>
      <c r="H113" s="10"/>
      <c r="I113" s="11">
        <v>0.1</v>
      </c>
      <c r="J113" s="13"/>
      <c r="K113" s="69">
        <v>44518</v>
      </c>
      <c r="L113" s="13"/>
      <c r="M113" s="12" t="s">
        <v>35</v>
      </c>
      <c r="N113" s="10"/>
      <c r="O113" s="11">
        <v>0.1</v>
      </c>
      <c r="P113" s="13"/>
      <c r="Q113" s="51">
        <f t="shared" si="8"/>
        <v>0</v>
      </c>
      <c r="R113" s="30"/>
      <c r="S113" s="52" t="s">
        <v>356</v>
      </c>
      <c r="T113" s="13"/>
      <c r="U113" s="68" t="s">
        <v>36</v>
      </c>
      <c r="V113" s="13"/>
      <c r="W113" s="71">
        <v>7.3099999999999998E-2</v>
      </c>
      <c r="X113" s="13"/>
      <c r="Y113" s="71">
        <v>0.52500000000000002</v>
      </c>
      <c r="Z113" s="13"/>
      <c r="AA113" s="4">
        <f t="shared" si="9"/>
        <v>5.2500000000000005E-2</v>
      </c>
      <c r="AB113" s="10"/>
      <c r="AC113" s="10"/>
    </row>
    <row r="114" spans="1:29" x14ac:dyDescent="0.35">
      <c r="A114" s="13" t="s">
        <v>87</v>
      </c>
      <c r="B114" s="10"/>
      <c r="C114" s="13" t="s">
        <v>227</v>
      </c>
      <c r="D114" s="13"/>
      <c r="E114" s="13" t="s">
        <v>145</v>
      </c>
      <c r="F114" s="13"/>
      <c r="G114" s="13" t="s">
        <v>284</v>
      </c>
      <c r="H114" s="10"/>
      <c r="I114" s="11">
        <v>0.1</v>
      </c>
      <c r="J114" s="13"/>
      <c r="K114" s="69">
        <v>44518</v>
      </c>
      <c r="L114" s="13"/>
      <c r="M114" s="12" t="s">
        <v>35</v>
      </c>
      <c r="N114" s="10"/>
      <c r="O114" s="11">
        <v>0.1</v>
      </c>
      <c r="P114" s="13"/>
      <c r="Q114" s="51">
        <f t="shared" si="8"/>
        <v>0</v>
      </c>
      <c r="R114" s="30"/>
      <c r="S114" s="52" t="s">
        <v>356</v>
      </c>
      <c r="T114" s="13"/>
      <c r="U114" s="68" t="s">
        <v>36</v>
      </c>
      <c r="V114" s="13"/>
      <c r="W114" s="71">
        <v>7.4800000000000005E-2</v>
      </c>
      <c r="X114" s="13"/>
      <c r="Y114" s="71">
        <v>0.52500000000000002</v>
      </c>
      <c r="Z114" s="13"/>
      <c r="AA114" s="4">
        <f t="shared" si="9"/>
        <v>5.2500000000000005E-2</v>
      </c>
      <c r="AB114" s="10"/>
      <c r="AC114" s="10"/>
    </row>
    <row r="115" spans="1:29" x14ac:dyDescent="0.35">
      <c r="A115" s="13" t="s">
        <v>113</v>
      </c>
      <c r="B115" s="10"/>
      <c r="C115" s="13" t="s">
        <v>114</v>
      </c>
      <c r="D115" s="13"/>
      <c r="E115" s="13" t="s">
        <v>44</v>
      </c>
      <c r="F115" s="13"/>
      <c r="G115" s="13" t="s">
        <v>285</v>
      </c>
      <c r="H115" s="10"/>
      <c r="I115" s="11">
        <v>7.3599999999999999E-2</v>
      </c>
      <c r="J115" s="13"/>
      <c r="K115" s="69">
        <v>44531</v>
      </c>
      <c r="L115" s="13"/>
      <c r="M115" s="12" t="s">
        <v>46</v>
      </c>
      <c r="N115" s="10"/>
      <c r="O115" s="11">
        <v>7.3599999999999999E-2</v>
      </c>
      <c r="P115" s="13"/>
      <c r="Q115" s="51">
        <f t="shared" si="8"/>
        <v>0</v>
      </c>
      <c r="R115" s="30"/>
      <c r="S115" s="52"/>
      <c r="T115" s="13"/>
      <c r="U115" s="68" t="s">
        <v>57</v>
      </c>
      <c r="V115" s="13"/>
      <c r="W115" s="71">
        <v>5.7200000000000001E-2</v>
      </c>
      <c r="X115" s="13"/>
      <c r="Y115" s="71">
        <v>0.48699999999999999</v>
      </c>
      <c r="Z115" s="13"/>
      <c r="AA115" s="4">
        <f t="shared" si="9"/>
        <v>3.5843199999999999E-2</v>
      </c>
      <c r="AB115" s="10"/>
      <c r="AC115" s="10"/>
    </row>
    <row r="116" spans="1:29" x14ac:dyDescent="0.35">
      <c r="A116" s="13" t="s">
        <v>113</v>
      </c>
      <c r="B116" s="10"/>
      <c r="C116" s="13" t="s">
        <v>119</v>
      </c>
      <c r="D116" s="13"/>
      <c r="E116" s="13" t="s">
        <v>120</v>
      </c>
      <c r="F116" s="13"/>
      <c r="G116" s="13" t="s">
        <v>286</v>
      </c>
      <c r="H116" s="10"/>
      <c r="I116" s="11">
        <v>7.3599999999999999E-2</v>
      </c>
      <c r="J116" s="13"/>
      <c r="K116" s="69">
        <v>44543</v>
      </c>
      <c r="L116" s="13"/>
      <c r="M116" s="12" t="s">
        <v>46</v>
      </c>
      <c r="N116" s="10"/>
      <c r="O116" s="11">
        <v>7.3599999999999999E-2</v>
      </c>
      <c r="P116" s="13"/>
      <c r="Q116" s="51">
        <f t="shared" si="8"/>
        <v>0</v>
      </c>
      <c r="R116" s="30"/>
      <c r="S116" s="52" t="s">
        <v>356</v>
      </c>
      <c r="T116" s="13"/>
      <c r="U116" s="68" t="s">
        <v>57</v>
      </c>
      <c r="V116" s="13"/>
      <c r="W116" s="71">
        <v>5.7799999999999997E-2</v>
      </c>
      <c r="X116" s="13"/>
      <c r="Y116" s="71">
        <v>0.51</v>
      </c>
      <c r="Z116" s="13"/>
      <c r="AA116" s="4">
        <f t="shared" si="9"/>
        <v>3.7536E-2</v>
      </c>
      <c r="AB116" s="10"/>
      <c r="AC116" s="10"/>
    </row>
    <row r="117" spans="1:29" x14ac:dyDescent="0.35">
      <c r="A117" s="13" t="s">
        <v>42</v>
      </c>
      <c r="B117" s="10"/>
      <c r="C117" s="13" t="s">
        <v>150</v>
      </c>
      <c r="D117" s="13"/>
      <c r="E117" s="13" t="s">
        <v>49</v>
      </c>
      <c r="F117" s="13"/>
      <c r="G117" s="13" t="s">
        <v>287</v>
      </c>
      <c r="H117" s="10"/>
      <c r="I117" s="11">
        <v>0.1</v>
      </c>
      <c r="J117" s="13"/>
      <c r="K117" s="69">
        <v>44545</v>
      </c>
      <c r="L117" s="13"/>
      <c r="M117" s="12" t="s">
        <v>46</v>
      </c>
      <c r="N117" s="10"/>
      <c r="O117" s="11">
        <v>9.6000000000000002E-2</v>
      </c>
      <c r="P117" s="13"/>
      <c r="Q117" s="51">
        <f t="shared" si="8"/>
        <v>-40.000000000000036</v>
      </c>
      <c r="R117" s="30"/>
      <c r="S117" s="52"/>
      <c r="T117" s="13"/>
      <c r="U117" s="68" t="s">
        <v>36</v>
      </c>
      <c r="V117" s="13"/>
      <c r="W117" s="71">
        <v>7.0800000000000002E-2</v>
      </c>
      <c r="X117" s="13"/>
      <c r="Y117" s="71">
        <v>0.48509999999999998</v>
      </c>
      <c r="Z117" s="13"/>
      <c r="AA117" s="4">
        <f t="shared" si="9"/>
        <v>4.6569599999999996E-2</v>
      </c>
      <c r="AB117" s="10"/>
      <c r="AC117" s="10"/>
    </row>
    <row r="118" spans="1:29" x14ac:dyDescent="0.35">
      <c r="A118" s="13" t="s">
        <v>31</v>
      </c>
      <c r="B118" s="10"/>
      <c r="C118" s="13" t="s">
        <v>32</v>
      </c>
      <c r="D118" s="13"/>
      <c r="E118" s="13" t="s">
        <v>33</v>
      </c>
      <c r="F118" s="13"/>
      <c r="G118" s="13" t="s">
        <v>288</v>
      </c>
      <c r="H118" s="10"/>
      <c r="I118" s="11">
        <v>0.105</v>
      </c>
      <c r="J118" s="13"/>
      <c r="K118" s="69">
        <v>44552</v>
      </c>
      <c r="L118" s="13"/>
      <c r="M118" s="12" t="s">
        <v>35</v>
      </c>
      <c r="N118" s="10"/>
      <c r="O118" s="11">
        <v>9.9000000000000005E-2</v>
      </c>
      <c r="P118" s="13"/>
      <c r="Q118" s="51">
        <f t="shared" si="8"/>
        <v>-59.999999999999915</v>
      </c>
      <c r="R118" s="30"/>
      <c r="S118" s="52"/>
      <c r="T118" s="13"/>
      <c r="U118" s="68" t="s">
        <v>57</v>
      </c>
      <c r="V118" s="13"/>
      <c r="W118" s="71">
        <v>5.62E-2</v>
      </c>
      <c r="X118" s="13"/>
      <c r="Y118" s="71">
        <v>0.41839999999999999</v>
      </c>
      <c r="Z118" s="13"/>
      <c r="AA118" s="4">
        <f t="shared" si="9"/>
        <v>4.1421600000000003E-2</v>
      </c>
      <c r="AB118" s="10"/>
      <c r="AC118" s="10"/>
    </row>
    <row r="119" spans="1:29" x14ac:dyDescent="0.35">
      <c r="A119" s="14" t="s">
        <v>51</v>
      </c>
      <c r="B119" s="15"/>
      <c r="C119" s="14" t="s">
        <v>289</v>
      </c>
      <c r="D119" s="14"/>
      <c r="E119" s="14" t="s">
        <v>40</v>
      </c>
      <c r="F119" s="14"/>
      <c r="G119" s="14" t="s">
        <v>290</v>
      </c>
      <c r="H119" s="15"/>
      <c r="I119" s="16">
        <v>0.1</v>
      </c>
      <c r="J119" s="14"/>
      <c r="K119" s="72">
        <v>44558</v>
      </c>
      <c r="L119" s="14"/>
      <c r="M119" s="17" t="s">
        <v>35</v>
      </c>
      <c r="N119" s="15"/>
      <c r="O119" s="16">
        <v>9.4E-2</v>
      </c>
      <c r="P119" s="14"/>
      <c r="Q119" s="62">
        <f t="shared" si="8"/>
        <v>-60.000000000000057</v>
      </c>
      <c r="R119" s="63"/>
      <c r="S119" s="64" t="s">
        <v>356</v>
      </c>
      <c r="T119" s="14"/>
      <c r="U119" s="73" t="s">
        <v>36</v>
      </c>
      <c r="V119" s="14"/>
      <c r="W119" s="74">
        <v>6.7400000000000002E-2</v>
      </c>
      <c r="X119" s="14"/>
      <c r="Y119" s="74" t="s">
        <v>37</v>
      </c>
      <c r="Z119" s="14"/>
      <c r="AA119" s="74" t="s">
        <v>37</v>
      </c>
      <c r="AB119" s="10"/>
      <c r="AC119" s="10"/>
    </row>
    <row r="120" spans="1:29" x14ac:dyDescent="0.35">
      <c r="A120" s="13" t="s">
        <v>47</v>
      </c>
      <c r="B120" s="10"/>
      <c r="C120" s="13" t="s">
        <v>291</v>
      </c>
      <c r="D120" s="13"/>
      <c r="E120" s="13" t="s">
        <v>292</v>
      </c>
      <c r="F120" s="13"/>
      <c r="G120" s="13" t="s">
        <v>293</v>
      </c>
      <c r="H120" s="10"/>
      <c r="I120" s="11">
        <v>9.5000000000000001E-2</v>
      </c>
      <c r="J120" s="13"/>
      <c r="K120" s="69">
        <v>44581</v>
      </c>
      <c r="L120" s="13"/>
      <c r="M120" s="12" t="s">
        <v>46</v>
      </c>
      <c r="N120" s="10"/>
      <c r="O120" s="11">
        <v>0.09</v>
      </c>
      <c r="P120" s="13"/>
      <c r="Q120" s="51">
        <f t="shared" si="8"/>
        <v>-50.000000000000043</v>
      </c>
      <c r="R120" s="30"/>
      <c r="S120" s="52"/>
      <c r="T120" s="13"/>
      <c r="U120" s="68" t="s">
        <v>36</v>
      </c>
      <c r="V120" s="13"/>
      <c r="W120" s="71">
        <v>6.08E-2</v>
      </c>
      <c r="X120" s="13"/>
      <c r="Y120" s="71">
        <v>0.48</v>
      </c>
      <c r="Z120" s="13"/>
      <c r="AA120" s="4">
        <f t="shared" si="9"/>
        <v>4.3199999999999995E-2</v>
      </c>
      <c r="AB120" s="10"/>
      <c r="AC120" s="10"/>
    </row>
    <row r="121" spans="1:29" x14ac:dyDescent="0.35">
      <c r="A121" s="13" t="s">
        <v>178</v>
      </c>
      <c r="B121" s="10"/>
      <c r="C121" s="13" t="s">
        <v>179</v>
      </c>
      <c r="D121" s="13"/>
      <c r="E121" s="13" t="s">
        <v>89</v>
      </c>
      <c r="F121" s="13"/>
      <c r="G121" s="13" t="s">
        <v>294</v>
      </c>
      <c r="H121" s="10"/>
      <c r="I121" s="11">
        <v>0.10349999999999999</v>
      </c>
      <c r="J121" s="13"/>
      <c r="K121" s="69">
        <v>44608</v>
      </c>
      <c r="L121" s="13"/>
      <c r="M121" s="12" t="s">
        <v>35</v>
      </c>
      <c r="N121" s="10"/>
      <c r="O121" s="11">
        <v>9.35E-2</v>
      </c>
      <c r="P121" s="13"/>
      <c r="Q121" s="51">
        <f t="shared" si="8"/>
        <v>-99.999999999999943</v>
      </c>
      <c r="R121" s="30"/>
      <c r="S121" s="52" t="s">
        <v>356</v>
      </c>
      <c r="T121" s="13"/>
      <c r="U121" s="68" t="s">
        <v>36</v>
      </c>
      <c r="V121" s="13"/>
      <c r="W121" s="71">
        <v>7.0699999999999999E-2</v>
      </c>
      <c r="X121" s="13"/>
      <c r="Y121" s="71">
        <v>0.54720000000000002</v>
      </c>
      <c r="Z121" s="13"/>
      <c r="AA121" s="4">
        <f t="shared" si="9"/>
        <v>5.1163199999999999E-2</v>
      </c>
      <c r="AB121" s="10"/>
      <c r="AC121" s="10"/>
    </row>
    <row r="122" spans="1:29" x14ac:dyDescent="0.35">
      <c r="A122" s="13" t="s">
        <v>116</v>
      </c>
      <c r="B122" s="10"/>
      <c r="C122" s="13" t="s">
        <v>152</v>
      </c>
      <c r="D122" s="13"/>
      <c r="E122" s="13" t="s">
        <v>40</v>
      </c>
      <c r="F122" s="13"/>
      <c r="G122" s="70">
        <v>45576</v>
      </c>
      <c r="H122" s="10"/>
      <c r="I122" s="11">
        <v>0.1</v>
      </c>
      <c r="J122" s="13"/>
      <c r="K122" s="69">
        <v>44615</v>
      </c>
      <c r="L122" s="13"/>
      <c r="M122" s="12" t="s">
        <v>35</v>
      </c>
      <c r="N122" s="10"/>
      <c r="O122" s="11">
        <v>9.7000000000000003E-2</v>
      </c>
      <c r="P122" s="13"/>
      <c r="Q122" s="51">
        <f t="shared" si="8"/>
        <v>-30.000000000000028</v>
      </c>
      <c r="R122" s="30"/>
      <c r="S122" s="52" t="s">
        <v>356</v>
      </c>
      <c r="T122" s="13"/>
      <c r="U122" s="68" t="s">
        <v>36</v>
      </c>
      <c r="V122" s="13"/>
      <c r="W122" s="71">
        <v>5.7799999999999997E-2</v>
      </c>
      <c r="X122" s="13"/>
      <c r="Y122" s="71">
        <v>0.40699999999999997</v>
      </c>
      <c r="Z122" s="13"/>
      <c r="AA122" s="4">
        <f t="shared" si="9"/>
        <v>3.9479E-2</v>
      </c>
      <c r="AB122" s="10"/>
      <c r="AC122" s="10"/>
    </row>
    <row r="123" spans="1:29" x14ac:dyDescent="0.35">
      <c r="A123" s="13" t="s">
        <v>156</v>
      </c>
      <c r="B123" s="10"/>
      <c r="C123" s="13" t="s">
        <v>295</v>
      </c>
      <c r="D123" s="13"/>
      <c r="E123" s="13" t="s">
        <v>89</v>
      </c>
      <c r="F123" s="13"/>
      <c r="G123" s="13" t="s">
        <v>296</v>
      </c>
      <c r="H123" s="10"/>
      <c r="I123" s="11">
        <v>0.1</v>
      </c>
      <c r="J123" s="13"/>
      <c r="K123" s="69">
        <v>44636</v>
      </c>
      <c r="L123" s="13"/>
      <c r="M123" s="12" t="s">
        <v>35</v>
      </c>
      <c r="N123" s="10"/>
      <c r="O123" s="11">
        <v>9.2999999999999999E-2</v>
      </c>
      <c r="P123" s="13"/>
      <c r="Q123" s="51">
        <f t="shared" si="8"/>
        <v>-70.000000000000057</v>
      </c>
      <c r="R123" s="30"/>
      <c r="S123" s="52" t="s">
        <v>356</v>
      </c>
      <c r="T123" s="13"/>
      <c r="U123" s="68" t="s">
        <v>36</v>
      </c>
      <c r="V123" s="13"/>
      <c r="W123" s="71">
        <v>6.8199999999999997E-2</v>
      </c>
      <c r="X123" s="13"/>
      <c r="Y123" s="71">
        <v>0.55689999999999995</v>
      </c>
      <c r="Z123" s="13"/>
      <c r="AA123" s="4">
        <f t="shared" si="9"/>
        <v>5.1791699999999996E-2</v>
      </c>
      <c r="AB123" s="10"/>
      <c r="AC123" s="10"/>
    </row>
    <row r="124" spans="1:29" x14ac:dyDescent="0.35">
      <c r="A124" s="13" t="s">
        <v>47</v>
      </c>
      <c r="B124" s="10"/>
      <c r="C124" s="13" t="s">
        <v>297</v>
      </c>
      <c r="D124" s="13"/>
      <c r="E124" s="13" t="s">
        <v>49</v>
      </c>
      <c r="F124" s="13"/>
      <c r="G124" s="13" t="s">
        <v>298</v>
      </c>
      <c r="H124" s="10"/>
      <c r="I124" s="11">
        <v>9.5000000000000001E-2</v>
      </c>
      <c r="J124" s="13"/>
      <c r="K124" s="69">
        <v>44665</v>
      </c>
      <c r="L124" s="13"/>
      <c r="M124" s="12" t="s">
        <v>46</v>
      </c>
      <c r="N124" s="10"/>
      <c r="O124" s="11">
        <v>9.1999999999999998E-2</v>
      </c>
      <c r="P124" s="13"/>
      <c r="Q124" s="51">
        <f t="shared" si="8"/>
        <v>-30.000000000000028</v>
      </c>
      <c r="R124" s="30"/>
      <c r="S124" s="52"/>
      <c r="T124" s="13"/>
      <c r="U124" s="68" t="s">
        <v>36</v>
      </c>
      <c r="V124" s="13"/>
      <c r="W124" s="71">
        <v>6.7699999999999996E-2</v>
      </c>
      <c r="X124" s="13"/>
      <c r="Y124" s="71">
        <v>0.48</v>
      </c>
      <c r="Z124" s="13"/>
      <c r="AA124" s="4">
        <f t="shared" si="9"/>
        <v>4.4159999999999998E-2</v>
      </c>
      <c r="AB124" s="10"/>
      <c r="AC124" s="10"/>
    </row>
    <row r="125" spans="1:29" x14ac:dyDescent="0.35">
      <c r="A125" s="13" t="s">
        <v>182</v>
      </c>
      <c r="B125" s="10"/>
      <c r="C125" s="13" t="s">
        <v>299</v>
      </c>
      <c r="D125" s="13"/>
      <c r="E125" s="13" t="s">
        <v>173</v>
      </c>
      <c r="F125" s="13"/>
      <c r="G125" s="13" t="s">
        <v>300</v>
      </c>
      <c r="H125" s="10"/>
      <c r="I125" s="11">
        <v>0.1</v>
      </c>
      <c r="J125" s="13"/>
      <c r="K125" s="69">
        <v>44693</v>
      </c>
      <c r="L125" s="13"/>
      <c r="M125" s="12" t="s">
        <v>46</v>
      </c>
      <c r="N125" s="10"/>
      <c r="O125" s="11">
        <v>9.1999999999999998E-2</v>
      </c>
      <c r="P125" s="13"/>
      <c r="Q125" s="51">
        <f t="shared" si="8"/>
        <v>-80.000000000000071</v>
      </c>
      <c r="R125" s="30"/>
      <c r="S125" s="52"/>
      <c r="T125" s="13"/>
      <c r="U125" s="68" t="s">
        <v>36</v>
      </c>
      <c r="V125" s="13"/>
      <c r="W125" s="71">
        <v>7.4200000000000002E-2</v>
      </c>
      <c r="X125" s="13"/>
      <c r="Y125" s="71">
        <v>0.52</v>
      </c>
      <c r="Z125" s="13"/>
      <c r="AA125" s="4">
        <f t="shared" si="9"/>
        <v>4.7840000000000001E-2</v>
      </c>
      <c r="AB125" s="10"/>
      <c r="AC125" s="10"/>
    </row>
    <row r="126" spans="1:29" x14ac:dyDescent="0.35">
      <c r="A126" s="13" t="s">
        <v>221</v>
      </c>
      <c r="B126" s="10"/>
      <c r="C126" s="13" t="s">
        <v>301</v>
      </c>
      <c r="D126" s="13"/>
      <c r="E126" s="13" t="s">
        <v>302</v>
      </c>
      <c r="F126" s="13"/>
      <c r="G126" s="13" t="s">
        <v>303</v>
      </c>
      <c r="H126" s="10"/>
      <c r="I126" s="11">
        <v>9.5000000000000001E-2</v>
      </c>
      <c r="J126" s="13"/>
      <c r="K126" s="69">
        <v>44676</v>
      </c>
      <c r="L126" s="13"/>
      <c r="M126" s="12" t="s">
        <v>35</v>
      </c>
      <c r="N126" s="10"/>
      <c r="O126" s="11">
        <v>9.5000000000000001E-2</v>
      </c>
      <c r="P126" s="13"/>
      <c r="Q126" s="51">
        <f t="shared" si="8"/>
        <v>0</v>
      </c>
      <c r="R126" s="30"/>
      <c r="S126" s="52" t="s">
        <v>356</v>
      </c>
      <c r="T126" s="13"/>
      <c r="U126" s="68" t="s">
        <v>36</v>
      </c>
      <c r="V126" s="13"/>
      <c r="W126" s="71">
        <v>6.8099999999999994E-2</v>
      </c>
      <c r="X126" s="13"/>
      <c r="Y126" s="71">
        <v>0.5</v>
      </c>
      <c r="Z126" s="13"/>
      <c r="AA126" s="4">
        <f t="shared" si="9"/>
        <v>4.7500000000000001E-2</v>
      </c>
      <c r="AB126" s="10"/>
      <c r="AC126" s="10"/>
    </row>
    <row r="127" spans="1:29" x14ac:dyDescent="0.35">
      <c r="A127" s="13" t="s">
        <v>136</v>
      </c>
      <c r="B127" s="10"/>
      <c r="C127" s="13" t="s">
        <v>280</v>
      </c>
      <c r="D127" s="13"/>
      <c r="E127" s="13" t="s">
        <v>40</v>
      </c>
      <c r="F127" s="13"/>
      <c r="G127" s="13" t="s">
        <v>304</v>
      </c>
      <c r="H127" s="10"/>
      <c r="I127" s="11">
        <v>0.10349999999999999</v>
      </c>
      <c r="J127" s="13"/>
      <c r="K127" s="69">
        <v>44704</v>
      </c>
      <c r="L127" s="13"/>
      <c r="M127" s="12" t="s">
        <v>35</v>
      </c>
      <c r="N127" s="10"/>
      <c r="O127" s="11">
        <v>9.5000000000000001E-2</v>
      </c>
      <c r="P127" s="13"/>
      <c r="Q127" s="51">
        <f t="shared" si="8"/>
        <v>-84.999999999999943</v>
      </c>
      <c r="R127" s="30"/>
      <c r="S127" s="52" t="s">
        <v>356</v>
      </c>
      <c r="T127" s="13"/>
      <c r="U127" s="68" t="s">
        <v>57</v>
      </c>
      <c r="V127" s="13"/>
      <c r="W127" s="71" t="s">
        <v>37</v>
      </c>
      <c r="X127" s="13"/>
      <c r="Y127" s="71">
        <v>0.44540000000000002</v>
      </c>
      <c r="Z127" s="13"/>
      <c r="AA127" s="4">
        <f t="shared" si="9"/>
        <v>4.2313000000000003E-2</v>
      </c>
      <c r="AB127" s="10"/>
      <c r="AC127" s="10"/>
    </row>
    <row r="128" spans="1:29" x14ac:dyDescent="0.35">
      <c r="A128" s="13" t="s">
        <v>84</v>
      </c>
      <c r="B128" s="10"/>
      <c r="C128" s="13" t="s">
        <v>85</v>
      </c>
      <c r="D128" s="13"/>
      <c r="E128" s="13"/>
      <c r="F128" s="13"/>
      <c r="G128" s="13" t="s">
        <v>305</v>
      </c>
      <c r="H128" s="10"/>
      <c r="I128" s="11">
        <v>8.5699999999999998E-2</v>
      </c>
      <c r="J128" s="13"/>
      <c r="K128" s="69">
        <v>44804</v>
      </c>
      <c r="L128" s="13"/>
      <c r="M128" s="12" t="s">
        <v>35</v>
      </c>
      <c r="N128" s="10"/>
      <c r="O128" s="11">
        <v>8.5699999999999998E-2</v>
      </c>
      <c r="P128" s="13"/>
      <c r="Q128" s="51">
        <f t="shared" ref="Q128:Q131" si="10">(O128-I128)*10000</f>
        <v>0</v>
      </c>
      <c r="R128" s="30"/>
      <c r="S128" s="52"/>
      <c r="T128" s="13"/>
      <c r="U128" s="68" t="s">
        <v>248</v>
      </c>
      <c r="V128" s="13"/>
      <c r="W128" s="71">
        <v>6.3E-2</v>
      </c>
      <c r="X128" s="13"/>
      <c r="Y128" s="71">
        <v>0.49980000000000002</v>
      </c>
      <c r="Z128" s="13"/>
      <c r="AA128" s="4">
        <f t="shared" ref="AA128:AA131" si="11">Y128*O128</f>
        <v>4.283286E-2</v>
      </c>
      <c r="AB128" s="10"/>
      <c r="AC128" s="10"/>
    </row>
    <row r="129" spans="1:29" x14ac:dyDescent="0.35">
      <c r="A129" s="13" t="s">
        <v>51</v>
      </c>
      <c r="B129" s="10"/>
      <c r="C129" s="13" t="s">
        <v>306</v>
      </c>
      <c r="D129" s="13"/>
      <c r="E129" s="13" t="s">
        <v>307</v>
      </c>
      <c r="F129" s="13"/>
      <c r="G129" s="13" t="s">
        <v>308</v>
      </c>
      <c r="H129" s="10"/>
      <c r="I129" s="11">
        <v>0.10199999999999999</v>
      </c>
      <c r="J129" s="13"/>
      <c r="K129" s="69">
        <v>44812</v>
      </c>
      <c r="L129" s="13"/>
      <c r="M129" s="12" t="s">
        <v>35</v>
      </c>
      <c r="N129" s="10"/>
      <c r="O129" s="11">
        <v>9.5000000000000001E-2</v>
      </c>
      <c r="P129" s="13"/>
      <c r="Q129" s="51">
        <f t="shared" si="10"/>
        <v>-69.999999999999929</v>
      </c>
      <c r="R129" s="30"/>
      <c r="S129" s="52" t="s">
        <v>356</v>
      </c>
      <c r="T129" s="13"/>
      <c r="U129" s="68" t="s">
        <v>36</v>
      </c>
      <c r="V129" s="13"/>
      <c r="W129" s="71" t="s">
        <v>37</v>
      </c>
      <c r="X129" s="13"/>
      <c r="Y129" s="71">
        <v>0.53369999999999995</v>
      </c>
      <c r="Z129" s="13"/>
      <c r="AA129" s="4">
        <f t="shared" si="11"/>
        <v>5.0701499999999997E-2</v>
      </c>
      <c r="AB129" s="10"/>
      <c r="AC129" s="10"/>
    </row>
    <row r="130" spans="1:29" x14ac:dyDescent="0.35">
      <c r="A130" s="13" t="s">
        <v>159</v>
      </c>
      <c r="B130" s="10"/>
      <c r="C130" s="13" t="s">
        <v>244</v>
      </c>
      <c r="D130" s="13"/>
      <c r="E130" s="13"/>
      <c r="F130" s="13"/>
      <c r="G130" s="70">
        <v>52195</v>
      </c>
      <c r="H130" s="10"/>
      <c r="I130" s="11">
        <v>0.10299999999999999</v>
      </c>
      <c r="J130" s="13"/>
      <c r="K130" s="69">
        <v>44819</v>
      </c>
      <c r="L130" s="13"/>
      <c r="M130" s="12" t="s">
        <v>35</v>
      </c>
      <c r="N130" s="10"/>
      <c r="O130" s="11">
        <v>9.35E-2</v>
      </c>
      <c r="P130" s="13"/>
      <c r="Q130" s="51">
        <f t="shared" si="10"/>
        <v>-94.999999999999943</v>
      </c>
      <c r="R130" s="30"/>
      <c r="S130" s="52"/>
      <c r="T130" s="13"/>
      <c r="U130" s="68" t="s">
        <v>36</v>
      </c>
      <c r="V130" s="13"/>
      <c r="W130" s="71">
        <v>7.4999999999999997E-2</v>
      </c>
      <c r="X130" s="13"/>
      <c r="Y130" s="71">
        <v>0.51</v>
      </c>
      <c r="Z130" s="13"/>
      <c r="AA130" s="4">
        <f t="shared" si="11"/>
        <v>4.7684999999999998E-2</v>
      </c>
      <c r="AB130" s="10"/>
      <c r="AC130" s="10"/>
    </row>
    <row r="131" spans="1:29" x14ac:dyDescent="0.35">
      <c r="A131" s="13" t="s">
        <v>309</v>
      </c>
      <c r="C131" s="13" t="s">
        <v>310</v>
      </c>
      <c r="E131" s="13" t="s">
        <v>40</v>
      </c>
      <c r="G131" s="13" t="s">
        <v>311</v>
      </c>
      <c r="I131" s="11">
        <v>0.10199999999999999</v>
      </c>
      <c r="K131" s="69">
        <v>44859</v>
      </c>
      <c r="M131" s="12" t="s">
        <v>35</v>
      </c>
      <c r="O131" s="11">
        <v>9.5000000000000001E-2</v>
      </c>
      <c r="Q131" s="51">
        <f t="shared" si="10"/>
        <v>-69.999999999999929</v>
      </c>
      <c r="S131" s="52" t="s">
        <v>356</v>
      </c>
      <c r="U131" s="68" t="s">
        <v>36</v>
      </c>
      <c r="W131" s="71">
        <v>6.0199999999999997E-2</v>
      </c>
      <c r="Y131" s="71">
        <v>0.48899999999999999</v>
      </c>
      <c r="AA131" s="4">
        <f t="shared" si="11"/>
        <v>4.6454999999999996E-2</v>
      </c>
    </row>
    <row r="132" spans="1:29" x14ac:dyDescent="0.35">
      <c r="A132" s="13" t="s">
        <v>113</v>
      </c>
      <c r="C132" s="13" t="s">
        <v>114</v>
      </c>
      <c r="E132" s="13" t="s">
        <v>44</v>
      </c>
      <c r="G132" s="13" t="s">
        <v>312</v>
      </c>
      <c r="I132" s="11">
        <v>7.85E-2</v>
      </c>
      <c r="K132" s="69">
        <v>44882</v>
      </c>
      <c r="M132" s="12" t="s">
        <v>46</v>
      </c>
      <c r="O132" s="11">
        <v>7.85E-2</v>
      </c>
      <c r="Q132" s="51">
        <f t="shared" ref="Q132:Q140" si="12">(O132-I132)*10000</f>
        <v>0</v>
      </c>
      <c r="S132" s="52"/>
      <c r="U132" s="68" t="s">
        <v>57</v>
      </c>
      <c r="W132" s="71">
        <v>5.9400000000000001E-2</v>
      </c>
      <c r="Y132" s="71">
        <v>0.4945</v>
      </c>
      <c r="AA132" s="4">
        <f t="shared" ref="AA132:AA140" si="13">Y132*O132</f>
        <v>3.8818249999999999E-2</v>
      </c>
    </row>
    <row r="133" spans="1:29" x14ac:dyDescent="0.35">
      <c r="A133" s="13" t="s">
        <v>31</v>
      </c>
      <c r="C133" s="13" t="s">
        <v>68</v>
      </c>
      <c r="E133" s="13" t="s">
        <v>69</v>
      </c>
      <c r="G133" s="13" t="s">
        <v>313</v>
      </c>
      <c r="I133" s="11">
        <v>0.10249999999999999</v>
      </c>
      <c r="K133" s="69">
        <v>44883</v>
      </c>
      <c r="M133" s="12" t="s">
        <v>35</v>
      </c>
      <c r="O133" s="11">
        <v>9.9000000000000005E-2</v>
      </c>
      <c r="Q133" s="51">
        <f t="shared" si="12"/>
        <v>-34.999999999999893</v>
      </c>
      <c r="S133" s="52"/>
      <c r="U133" s="68" t="s">
        <v>57</v>
      </c>
      <c r="W133" s="71">
        <v>5.4199999999999998E-2</v>
      </c>
      <c r="Y133" s="71">
        <v>0.3962</v>
      </c>
      <c r="AA133" s="4">
        <f t="shared" si="13"/>
        <v>3.9223800000000003E-2</v>
      </c>
    </row>
    <row r="134" spans="1:29" x14ac:dyDescent="0.35">
      <c r="A134" s="13" t="s">
        <v>92</v>
      </c>
      <c r="C134" s="13" t="s">
        <v>344</v>
      </c>
      <c r="E134" s="13" t="s">
        <v>218</v>
      </c>
      <c r="G134" s="13" t="s">
        <v>345</v>
      </c>
      <c r="I134" s="11">
        <v>0.105</v>
      </c>
      <c r="K134" s="69">
        <v>44895</v>
      </c>
      <c r="M134" s="12" t="s">
        <v>46</v>
      </c>
      <c r="O134" s="11">
        <v>9.8000000000000004E-2</v>
      </c>
      <c r="Q134" s="51">
        <f t="shared" si="12"/>
        <v>-69.999999999999929</v>
      </c>
      <c r="S134" s="52"/>
      <c r="U134" s="68" t="s">
        <v>57</v>
      </c>
      <c r="W134" s="71">
        <v>7.0599999999999996E-2</v>
      </c>
      <c r="Y134" s="71">
        <v>0.53210000000000002</v>
      </c>
      <c r="AA134" s="4">
        <f t="shared" si="13"/>
        <v>5.2145800000000006E-2</v>
      </c>
    </row>
    <row r="135" spans="1:29" x14ac:dyDescent="0.35">
      <c r="A135" s="13" t="s">
        <v>87</v>
      </c>
      <c r="C135" s="13" t="s">
        <v>100</v>
      </c>
      <c r="E135" s="13" t="s">
        <v>101</v>
      </c>
      <c r="G135" s="13" t="s">
        <v>346</v>
      </c>
      <c r="I135" s="11">
        <v>0.1</v>
      </c>
      <c r="K135" s="69">
        <v>44896</v>
      </c>
      <c r="M135" s="12" t="s">
        <v>35</v>
      </c>
      <c r="O135" s="11">
        <v>9.8000000000000004E-2</v>
      </c>
      <c r="Q135" s="51">
        <f t="shared" si="12"/>
        <v>-20.000000000000018</v>
      </c>
      <c r="S135" s="52"/>
      <c r="U135" s="68" t="s">
        <v>57</v>
      </c>
      <c r="W135" s="71" t="s">
        <v>37</v>
      </c>
      <c r="Y135" s="71">
        <v>0.53</v>
      </c>
      <c r="AA135" s="4">
        <f t="shared" si="13"/>
        <v>5.1940000000000007E-2</v>
      </c>
    </row>
    <row r="136" spans="1:29" x14ac:dyDescent="0.35">
      <c r="A136" s="13" t="s">
        <v>87</v>
      </c>
      <c r="C136" s="13" t="s">
        <v>103</v>
      </c>
      <c r="E136" s="13" t="s">
        <v>101</v>
      </c>
      <c r="G136" s="13" t="s">
        <v>347</v>
      </c>
      <c r="I136" s="11">
        <v>0.1</v>
      </c>
      <c r="K136" s="69">
        <v>44896</v>
      </c>
      <c r="M136" s="12" t="s">
        <v>35</v>
      </c>
      <c r="O136" s="11">
        <v>9.8000000000000004E-2</v>
      </c>
      <c r="Q136" s="51">
        <f t="shared" si="12"/>
        <v>-20.000000000000018</v>
      </c>
      <c r="S136" s="52"/>
      <c r="U136" s="68" t="s">
        <v>57</v>
      </c>
      <c r="W136" s="71" t="s">
        <v>37</v>
      </c>
      <c r="Y136" s="71">
        <v>0.53</v>
      </c>
      <c r="AA136" s="4">
        <f t="shared" si="13"/>
        <v>5.1940000000000007E-2</v>
      </c>
    </row>
    <row r="137" spans="1:29" x14ac:dyDescent="0.35">
      <c r="A137" s="13" t="s">
        <v>54</v>
      </c>
      <c r="C137" s="13" t="s">
        <v>191</v>
      </c>
      <c r="E137" s="13" t="s">
        <v>44</v>
      </c>
      <c r="G137" s="70">
        <v>9681</v>
      </c>
      <c r="I137" s="11">
        <v>0.10249999999999999</v>
      </c>
      <c r="K137" s="69">
        <v>44909</v>
      </c>
      <c r="M137" s="12" t="s">
        <v>46</v>
      </c>
      <c r="O137" s="11">
        <v>9.6000000000000002E-2</v>
      </c>
      <c r="Q137" s="51">
        <f t="shared" si="12"/>
        <v>-64.999999999999915</v>
      </c>
      <c r="S137" s="52"/>
      <c r="U137" s="68" t="s">
        <v>36</v>
      </c>
      <c r="W137" s="71">
        <v>6.6199999999999995E-2</v>
      </c>
      <c r="Y137" s="71">
        <v>0.505</v>
      </c>
      <c r="AA137" s="4">
        <f t="shared" si="13"/>
        <v>4.8480000000000002E-2</v>
      </c>
    </row>
    <row r="138" spans="1:29" x14ac:dyDescent="0.35">
      <c r="A138" s="13" t="s">
        <v>275</v>
      </c>
      <c r="C138" s="13" t="s">
        <v>348</v>
      </c>
      <c r="E138" s="13" t="s">
        <v>66</v>
      </c>
      <c r="G138" s="13" t="s">
        <v>349</v>
      </c>
      <c r="I138" s="11">
        <v>0.10299999999999999</v>
      </c>
      <c r="K138" s="69">
        <v>44909</v>
      </c>
      <c r="M138" s="12" t="s">
        <v>46</v>
      </c>
      <c r="O138" s="11">
        <v>9.5000000000000001E-2</v>
      </c>
      <c r="Q138" s="51">
        <f t="shared" si="12"/>
        <v>-79.999999999999929</v>
      </c>
      <c r="S138" s="52"/>
      <c r="U138" s="68" t="s">
        <v>36</v>
      </c>
      <c r="W138" s="71">
        <v>6.8599999999999994E-2</v>
      </c>
      <c r="Y138" s="71">
        <v>0.505</v>
      </c>
      <c r="AA138" s="4">
        <f t="shared" si="13"/>
        <v>4.7975000000000004E-2</v>
      </c>
    </row>
    <row r="139" spans="1:29" x14ac:dyDescent="0.35">
      <c r="A139" s="13" t="s">
        <v>275</v>
      </c>
      <c r="C139" s="13" t="s">
        <v>350</v>
      </c>
      <c r="E139" s="13" t="s">
        <v>351</v>
      </c>
      <c r="G139" s="13" t="s">
        <v>352</v>
      </c>
      <c r="I139" s="11">
        <v>0.105</v>
      </c>
      <c r="K139" s="69">
        <v>44909</v>
      </c>
      <c r="M139" s="12" t="s">
        <v>46</v>
      </c>
      <c r="O139" s="11">
        <v>0.1</v>
      </c>
      <c r="Q139" s="51">
        <f t="shared" si="12"/>
        <v>-49.999999999999908</v>
      </c>
      <c r="S139" s="52"/>
      <c r="U139" s="68" t="s">
        <v>57</v>
      </c>
      <c r="W139" s="71">
        <v>7.4300000000000005E-2</v>
      </c>
      <c r="Y139" s="71">
        <v>0.53869999999999996</v>
      </c>
      <c r="AA139" s="4">
        <f t="shared" si="13"/>
        <v>5.3870000000000001E-2</v>
      </c>
    </row>
    <row r="140" spans="1:29" x14ac:dyDescent="0.35">
      <c r="A140" s="13" t="s">
        <v>126</v>
      </c>
      <c r="C140" s="13" t="s">
        <v>127</v>
      </c>
      <c r="E140" s="13" t="s">
        <v>128</v>
      </c>
      <c r="G140" s="13" t="s">
        <v>353</v>
      </c>
      <c r="I140" s="11">
        <v>0.11</v>
      </c>
      <c r="K140" s="69">
        <v>44910</v>
      </c>
      <c r="M140" s="12" t="s">
        <v>35</v>
      </c>
      <c r="O140" s="11">
        <v>0.1</v>
      </c>
      <c r="Q140" s="51">
        <f t="shared" si="12"/>
        <v>-99.999999999999943</v>
      </c>
      <c r="S140" s="52"/>
      <c r="U140" s="68" t="s">
        <v>57</v>
      </c>
      <c r="W140" s="71">
        <v>7.2700000000000001E-2</v>
      </c>
      <c r="Y140" s="71">
        <v>0.52</v>
      </c>
      <c r="AA140" s="4">
        <f t="shared" si="13"/>
        <v>5.2000000000000005E-2</v>
      </c>
    </row>
    <row r="141" spans="1:29" x14ac:dyDescent="0.35">
      <c r="A141" s="13" t="s">
        <v>126</v>
      </c>
      <c r="C141" s="13" t="s">
        <v>130</v>
      </c>
      <c r="E141" s="13" t="s">
        <v>131</v>
      </c>
      <c r="G141" s="13" t="s">
        <v>354</v>
      </c>
      <c r="I141" s="11">
        <v>0.1055</v>
      </c>
      <c r="K141" s="69">
        <v>44910</v>
      </c>
      <c r="M141" s="12" t="s">
        <v>35</v>
      </c>
      <c r="O141" s="11">
        <v>9.9500000000000005E-2</v>
      </c>
      <c r="Q141" s="51">
        <f t="shared" ref="Q141:Q144" si="14">(O141-I141)*10000</f>
        <v>-59.999999999999915</v>
      </c>
      <c r="S141" s="52"/>
      <c r="U141" s="68" t="s">
        <v>57</v>
      </c>
      <c r="W141" s="71">
        <v>7.1800000000000003E-2</v>
      </c>
      <c r="Y141" s="71">
        <v>0.52</v>
      </c>
      <c r="AA141" s="4">
        <f t="shared" ref="AA141:AA144" si="15">Y141*O141</f>
        <v>5.1740000000000001E-2</v>
      </c>
    </row>
    <row r="142" spans="1:29" x14ac:dyDescent="0.35">
      <c r="A142" s="13" t="s">
        <v>126</v>
      </c>
      <c r="C142" s="13" t="s">
        <v>133</v>
      </c>
      <c r="E142" s="13" t="s">
        <v>134</v>
      </c>
      <c r="G142" s="13" t="s">
        <v>355</v>
      </c>
      <c r="I142" s="11">
        <v>0.1053</v>
      </c>
      <c r="K142" s="69">
        <v>44910</v>
      </c>
      <c r="M142" s="12" t="s">
        <v>35</v>
      </c>
      <c r="O142" s="11">
        <v>0.10050000000000001</v>
      </c>
      <c r="Q142" s="51">
        <f t="shared" si="14"/>
        <v>-47.999999999999986</v>
      </c>
      <c r="S142" s="52" t="s">
        <v>356</v>
      </c>
      <c r="U142" s="68" t="s">
        <v>57</v>
      </c>
      <c r="W142" s="71">
        <v>7.4399999999999994E-2</v>
      </c>
      <c r="Y142" s="71">
        <v>0.52</v>
      </c>
      <c r="AA142" s="4">
        <f t="shared" si="15"/>
        <v>5.2260000000000008E-2</v>
      </c>
    </row>
    <row r="143" spans="1:29" x14ac:dyDescent="0.35">
      <c r="A143" s="13" t="s">
        <v>221</v>
      </c>
      <c r="C143" s="13" t="s">
        <v>154</v>
      </c>
      <c r="E143" s="13" t="s">
        <v>141</v>
      </c>
      <c r="G143" s="13" t="s">
        <v>357</v>
      </c>
      <c r="I143" s="11">
        <v>9.8000000000000004E-2</v>
      </c>
      <c r="K143" s="69">
        <v>44911</v>
      </c>
      <c r="M143" s="12" t="s">
        <v>35</v>
      </c>
      <c r="O143" s="11">
        <v>9.5000000000000001E-2</v>
      </c>
      <c r="Q143" s="51">
        <f t="shared" si="14"/>
        <v>-30.000000000000028</v>
      </c>
      <c r="S143" s="52"/>
      <c r="U143" s="68" t="s">
        <v>36</v>
      </c>
      <c r="W143" s="71">
        <v>7.1099999999999997E-2</v>
      </c>
      <c r="Y143" s="71">
        <v>0.5</v>
      </c>
      <c r="AA143" s="4">
        <f t="shared" si="15"/>
        <v>4.7500000000000001E-2</v>
      </c>
    </row>
    <row r="144" spans="1:29" x14ac:dyDescent="0.35">
      <c r="A144" s="13" t="s">
        <v>122</v>
      </c>
      <c r="C144" s="13" t="s">
        <v>123</v>
      </c>
      <c r="E144" s="13" t="s">
        <v>124</v>
      </c>
      <c r="G144" s="70">
        <v>44280</v>
      </c>
      <c r="I144" s="11">
        <v>0.11</v>
      </c>
      <c r="K144" s="69">
        <v>44915</v>
      </c>
      <c r="M144" s="12" t="s">
        <v>35</v>
      </c>
      <c r="O144" s="11">
        <v>0.105</v>
      </c>
      <c r="Q144" s="51">
        <f t="shared" si="14"/>
        <v>-50.000000000000043</v>
      </c>
      <c r="S144" s="52" t="s">
        <v>356</v>
      </c>
      <c r="U144" s="68" t="s">
        <v>36</v>
      </c>
      <c r="W144" s="71" t="s">
        <v>37</v>
      </c>
      <c r="Y144" s="71">
        <v>0.56000000000000005</v>
      </c>
      <c r="AA144" s="4">
        <f t="shared" si="15"/>
        <v>5.8800000000000005E-2</v>
      </c>
    </row>
    <row r="145" spans="1:27" x14ac:dyDescent="0.35">
      <c r="A145" s="13" t="s">
        <v>170</v>
      </c>
      <c r="C145" s="13" t="s">
        <v>189</v>
      </c>
      <c r="E145" s="13"/>
      <c r="G145" s="13" t="s">
        <v>358</v>
      </c>
      <c r="I145" s="11">
        <v>9.9000000000000005E-2</v>
      </c>
      <c r="K145" s="69">
        <v>44917</v>
      </c>
      <c r="M145" s="12" t="s">
        <v>35</v>
      </c>
      <c r="O145" s="11">
        <v>9.4E-2</v>
      </c>
      <c r="Q145" s="51">
        <f t="shared" ref="Q145:Q151" si="16">(O145-I145)*10000</f>
        <v>-50.000000000000043</v>
      </c>
      <c r="S145" s="52"/>
      <c r="U145" s="68" t="s">
        <v>36</v>
      </c>
      <c r="W145" s="71">
        <v>7.1599999999999997E-2</v>
      </c>
      <c r="Y145" s="71">
        <v>0.49</v>
      </c>
      <c r="AA145" s="4">
        <f>Y145*O145</f>
        <v>4.6059999999999997E-2</v>
      </c>
    </row>
    <row r="146" spans="1:27" x14ac:dyDescent="0.35">
      <c r="A146" s="13" t="s">
        <v>87</v>
      </c>
      <c r="C146" s="13" t="s">
        <v>103</v>
      </c>
      <c r="E146" s="13" t="s">
        <v>101</v>
      </c>
      <c r="G146" s="13" t="s">
        <v>347</v>
      </c>
      <c r="I146" s="11">
        <v>0.1</v>
      </c>
      <c r="K146" s="69">
        <v>44917</v>
      </c>
      <c r="M146" s="12" t="s">
        <v>35</v>
      </c>
      <c r="O146" s="11">
        <v>9.8000000000000004E-2</v>
      </c>
      <c r="Q146" s="51">
        <f t="shared" si="16"/>
        <v>-20.000000000000018</v>
      </c>
      <c r="S146" s="52"/>
      <c r="U146" s="68" t="s">
        <v>57</v>
      </c>
      <c r="W146" s="71">
        <v>7.17E-2</v>
      </c>
      <c r="Y146" s="71">
        <v>0.53400000000000003</v>
      </c>
      <c r="AA146" s="4">
        <f>Y146*O146</f>
        <v>5.2332000000000004E-2</v>
      </c>
    </row>
    <row r="147" spans="1:27" x14ac:dyDescent="0.35">
      <c r="A147" s="87" t="s">
        <v>31</v>
      </c>
      <c r="B147" s="88"/>
      <c r="C147" s="87" t="s">
        <v>32</v>
      </c>
      <c r="D147" s="88"/>
      <c r="E147" s="87" t="s">
        <v>33</v>
      </c>
      <c r="F147" s="88"/>
      <c r="G147" s="87" t="s">
        <v>389</v>
      </c>
      <c r="H147" s="88"/>
      <c r="I147" s="89">
        <v>0.10249999999999999</v>
      </c>
      <c r="J147" s="90"/>
      <c r="K147" s="91">
        <v>44945</v>
      </c>
      <c r="L147" s="88"/>
      <c r="M147" s="92" t="s">
        <v>35</v>
      </c>
      <c r="N147" s="88"/>
      <c r="O147" s="89">
        <v>9.9000000000000005E-2</v>
      </c>
      <c r="P147" s="90"/>
      <c r="Q147" s="93">
        <f t="shared" si="16"/>
        <v>-34.999999999999893</v>
      </c>
      <c r="R147" s="88"/>
      <c r="S147" s="94"/>
      <c r="T147" s="88"/>
      <c r="U147" s="95" t="s">
        <v>36</v>
      </c>
      <c r="V147" s="88"/>
      <c r="W147" s="96" t="s">
        <v>37</v>
      </c>
      <c r="X147" s="88"/>
      <c r="Y147" s="96" t="s">
        <v>37</v>
      </c>
      <c r="Z147" s="88"/>
      <c r="AA147" s="96" t="s">
        <v>37</v>
      </c>
    </row>
    <row r="148" spans="1:27" x14ac:dyDescent="0.35">
      <c r="A148" s="13" t="s">
        <v>383</v>
      </c>
      <c r="C148" s="13" t="s">
        <v>384</v>
      </c>
      <c r="E148" s="13" t="s">
        <v>386</v>
      </c>
      <c r="G148" s="13" t="s">
        <v>390</v>
      </c>
      <c r="I148" s="11">
        <v>0.10249999999999999</v>
      </c>
      <c r="K148" s="69">
        <v>44949</v>
      </c>
      <c r="M148" s="12" t="s">
        <v>35</v>
      </c>
      <c r="O148" s="11">
        <v>9.6500000000000002E-2</v>
      </c>
      <c r="Q148" s="51">
        <f t="shared" si="16"/>
        <v>-59.999999999999915</v>
      </c>
      <c r="S148" s="52" t="s">
        <v>356</v>
      </c>
      <c r="U148" s="68" t="s">
        <v>57</v>
      </c>
      <c r="W148" s="71">
        <v>7.1199999999999999E-2</v>
      </c>
      <c r="Y148" s="71">
        <v>0.52500000000000002</v>
      </c>
      <c r="AA148" s="4">
        <f>Y148*O148</f>
        <v>5.0662500000000006E-2</v>
      </c>
    </row>
    <row r="149" spans="1:27" x14ac:dyDescent="0.35">
      <c r="A149" s="13" t="s">
        <v>239</v>
      </c>
      <c r="C149" s="13" t="s">
        <v>385</v>
      </c>
      <c r="E149" s="13" t="s">
        <v>387</v>
      </c>
      <c r="G149" s="13" t="s">
        <v>392</v>
      </c>
      <c r="I149" s="11">
        <v>0.10299999999999999</v>
      </c>
      <c r="K149" s="69">
        <v>44952</v>
      </c>
      <c r="M149" s="12" t="s">
        <v>35</v>
      </c>
      <c r="O149" s="11">
        <v>9.7500000000000003E-2</v>
      </c>
      <c r="Q149" s="51">
        <f t="shared" si="16"/>
        <v>-54.999999999999908</v>
      </c>
      <c r="S149" s="52"/>
      <c r="U149" s="68" t="s">
        <v>36</v>
      </c>
      <c r="W149" s="71">
        <v>7.4800000000000005E-2</v>
      </c>
      <c r="Y149" s="71">
        <v>0.52</v>
      </c>
      <c r="AA149" s="4">
        <f>Y149*O149</f>
        <v>5.0700000000000002E-2</v>
      </c>
    </row>
    <row r="150" spans="1:27" x14ac:dyDescent="0.35">
      <c r="A150" s="13" t="s">
        <v>64</v>
      </c>
      <c r="C150" s="13" t="s">
        <v>71</v>
      </c>
      <c r="E150" s="13" t="s">
        <v>66</v>
      </c>
      <c r="G150" s="13" t="s">
        <v>391</v>
      </c>
      <c r="I150" s="11">
        <v>0.10199999999999999</v>
      </c>
      <c r="K150" s="69">
        <v>44966</v>
      </c>
      <c r="M150" s="12" t="s">
        <v>35</v>
      </c>
      <c r="O150" s="11">
        <v>9.6000000000000002E-2</v>
      </c>
      <c r="Q150" s="51">
        <f t="shared" si="16"/>
        <v>-59.999999999999915</v>
      </c>
      <c r="S150" s="52"/>
      <c r="U150" s="68" t="s">
        <v>36</v>
      </c>
      <c r="W150" s="71">
        <v>6.83E-2</v>
      </c>
      <c r="Y150" s="71">
        <v>0.52429999999999999</v>
      </c>
      <c r="AA150" s="4">
        <f>Y150*O150</f>
        <v>5.0332799999999997E-2</v>
      </c>
    </row>
    <row r="151" spans="1:27" x14ac:dyDescent="0.35">
      <c r="A151" s="13" t="s">
        <v>105</v>
      </c>
      <c r="C151" s="13" t="s">
        <v>280</v>
      </c>
      <c r="E151" s="13" t="s">
        <v>40</v>
      </c>
      <c r="G151" s="13" t="s">
        <v>388</v>
      </c>
      <c r="I151" s="11">
        <v>0.10349999999999999</v>
      </c>
      <c r="K151" s="69">
        <v>44974</v>
      </c>
      <c r="M151" s="12" t="s">
        <v>35</v>
      </c>
      <c r="O151" s="11">
        <v>9.5000000000000001E-2</v>
      </c>
      <c r="Q151" s="51">
        <f t="shared" si="16"/>
        <v>-84.999999999999943</v>
      </c>
      <c r="S151" s="52" t="s">
        <v>356</v>
      </c>
      <c r="U151" s="68" t="s">
        <v>36</v>
      </c>
      <c r="W151" s="71" t="s">
        <v>37</v>
      </c>
      <c r="Y151" s="71" t="s">
        <v>37</v>
      </c>
      <c r="AA151" s="71" t="s">
        <v>37</v>
      </c>
    </row>
    <row r="153" spans="1:27" x14ac:dyDescent="0.35">
      <c r="A153" s="75" t="s">
        <v>314</v>
      </c>
      <c r="B153" s="58"/>
      <c r="C153" s="58"/>
      <c r="D153" s="58"/>
      <c r="E153" s="58"/>
      <c r="F153" s="58"/>
      <c r="G153" s="58"/>
      <c r="H153" s="58"/>
      <c r="I153" s="58"/>
      <c r="J153" s="6"/>
      <c r="K153" s="58"/>
      <c r="L153" s="58"/>
      <c r="M153" s="58"/>
      <c r="N153" s="58"/>
      <c r="O153" s="58"/>
      <c r="P153" s="6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</row>
    <row r="154" spans="1:27" x14ac:dyDescent="0.35">
      <c r="A154" s="76" t="s">
        <v>315</v>
      </c>
      <c r="B154" s="77"/>
      <c r="C154" s="77"/>
      <c r="D154" s="77"/>
      <c r="E154" s="77"/>
      <c r="F154" s="77"/>
      <c r="G154" s="77">
        <f>COUNT(K11:K151)</f>
        <v>141</v>
      </c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</row>
    <row r="155" spans="1:27" x14ac:dyDescent="0.35">
      <c r="A155" s="77" t="s">
        <v>316</v>
      </c>
      <c r="B155" s="77"/>
      <c r="C155" s="77" t="s">
        <v>317</v>
      </c>
      <c r="D155" s="77"/>
      <c r="E155" s="77"/>
      <c r="F155" s="77"/>
      <c r="G155" s="77"/>
      <c r="H155" s="77"/>
      <c r="I155" s="78">
        <f>AVERAGE(I11:I151)</f>
        <v>0.10097553956834532</v>
      </c>
      <c r="J155" s="77"/>
      <c r="K155" s="77"/>
      <c r="L155" s="77"/>
      <c r="M155" s="77"/>
      <c r="N155" s="77"/>
      <c r="O155" s="78">
        <f>AVERAGE(O11:O151)</f>
        <v>9.481631205673767E-2</v>
      </c>
      <c r="P155" s="77"/>
      <c r="Q155" s="79">
        <f>(O155-I155)*10000</f>
        <v>-61.592275116076486</v>
      </c>
      <c r="R155" s="77"/>
      <c r="S155" s="77"/>
      <c r="T155" s="77"/>
      <c r="U155" s="77"/>
      <c r="V155" s="77"/>
      <c r="W155" s="78">
        <f>AVERAGE(W11:W151)</f>
        <v>6.8677868852459009E-2</v>
      </c>
      <c r="X155" s="77"/>
      <c r="Y155" s="78">
        <f>AVERAGE(Y11:Y151)</f>
        <v>0.50156532258064501</v>
      </c>
      <c r="Z155" s="77"/>
      <c r="AA155" s="78">
        <f>AVERAGE(AA11:AA151)</f>
        <v>4.7431007338709669E-2</v>
      </c>
    </row>
    <row r="156" spans="1:27" x14ac:dyDescent="0.35">
      <c r="A156" s="77" t="s">
        <v>316</v>
      </c>
      <c r="B156" s="77"/>
      <c r="C156" s="77" t="s">
        <v>318</v>
      </c>
      <c r="D156" s="77"/>
      <c r="E156" s="77"/>
      <c r="F156" s="77"/>
      <c r="G156" s="77"/>
      <c r="H156" s="77"/>
      <c r="I156" s="80">
        <f>AVERAGEIF($M$11:$M$151,"D",I11:I151)</f>
        <v>9.7402439024390289E-2</v>
      </c>
      <c r="J156" s="77"/>
      <c r="K156" s="77"/>
      <c r="L156" s="77"/>
      <c r="M156" s="77"/>
      <c r="N156" s="77"/>
      <c r="O156" s="80">
        <f>AVERAGEIF($M$11:$M$151,"D",O11:O151)</f>
        <v>9.1580487804878069E-2</v>
      </c>
      <c r="P156" s="77"/>
      <c r="Q156" s="79">
        <f>(O156-I156)*10000</f>
        <v>-58.219512195122199</v>
      </c>
      <c r="R156" s="77"/>
      <c r="S156" s="77"/>
      <c r="T156" s="77"/>
      <c r="U156" s="77"/>
      <c r="V156" s="77"/>
      <c r="W156" s="81">
        <f>AVERAGEIF($M$11:$M$151,"D",W11:W151)</f>
        <v>6.8151219512195133E-2</v>
      </c>
      <c r="X156" s="77"/>
      <c r="Y156" s="81">
        <f>AVERAGEIF($M$11:$M$151,"D",Y11:Y151)</f>
        <v>0.49673076923076909</v>
      </c>
      <c r="Z156" s="77"/>
      <c r="AA156" s="81">
        <f>AVERAGEIF($M$11:$M$151,"D",AA11:AA151)</f>
        <v>4.5390008717948724E-2</v>
      </c>
    </row>
    <row r="157" spans="1:27" x14ac:dyDescent="0.35">
      <c r="A157" s="77" t="s">
        <v>316</v>
      </c>
      <c r="B157" s="77"/>
      <c r="C157" s="77" t="s">
        <v>319</v>
      </c>
      <c r="D157" s="77"/>
      <c r="E157" s="77"/>
      <c r="F157" s="77"/>
      <c r="G157" s="77"/>
      <c r="H157" s="77"/>
      <c r="I157" s="80">
        <f>AVERAGEIF($M$11:$M$151,"V",I11:I151)</f>
        <v>0.10247040816326525</v>
      </c>
      <c r="J157" s="77"/>
      <c r="K157" s="77"/>
      <c r="L157" s="77"/>
      <c r="M157" s="77"/>
      <c r="N157" s="77"/>
      <c r="O157" s="80">
        <f>AVERAGEIF($M$11:$M$151,"V",O11:O151)</f>
        <v>9.614300000000002E-2</v>
      </c>
      <c r="P157" s="77"/>
      <c r="Q157" s="79">
        <f>(O157-I157)*10000</f>
        <v>-63.274081632652276</v>
      </c>
      <c r="R157" s="77"/>
      <c r="S157" s="77"/>
      <c r="T157" s="77"/>
      <c r="U157" s="77"/>
      <c r="V157" s="77"/>
      <c r="W157" s="81">
        <f>AVERAGEIF($M$11:$M$151,"V",W11:W151)</f>
        <v>6.8944444444444447E-2</v>
      </c>
      <c r="X157" s="77"/>
      <c r="Y157" s="81">
        <f>AVERAGEIF($M$11:$M$151,"V",Y11:Y151)</f>
        <v>0.50378352941176474</v>
      </c>
      <c r="Z157" s="77"/>
      <c r="AA157" s="81">
        <f>AVERAGEIF($M$11:$M$151,"V",AA11:AA151)</f>
        <v>4.836746552941177E-2</v>
      </c>
    </row>
    <row r="158" spans="1:27" x14ac:dyDescent="0.35">
      <c r="A158" s="77" t="s">
        <v>320</v>
      </c>
      <c r="B158" s="77"/>
      <c r="C158" s="77" t="s">
        <v>317</v>
      </c>
      <c r="D158" s="77"/>
      <c r="E158" s="77"/>
      <c r="F158" s="77"/>
      <c r="G158" s="77"/>
      <c r="H158" s="77"/>
      <c r="I158" s="78">
        <f>MEDIAN(I11:I151)</f>
        <v>0.10199999999999999</v>
      </c>
      <c r="J158" s="77"/>
      <c r="K158" s="77"/>
      <c r="L158" s="77"/>
      <c r="M158" s="77"/>
      <c r="N158" s="77"/>
      <c r="O158" s="78">
        <f>MEDIAN(O11:O151)</f>
        <v>9.5000000000000001E-2</v>
      </c>
      <c r="P158" s="77"/>
      <c r="Q158" s="77"/>
      <c r="R158" s="77"/>
      <c r="S158" s="77"/>
      <c r="T158" s="77"/>
      <c r="U158" s="77"/>
      <c r="V158" s="77"/>
      <c r="W158" s="78">
        <f>MEDIAN(W11:W151)</f>
        <v>7.0150000000000004E-2</v>
      </c>
      <c r="X158" s="78"/>
      <c r="Y158" s="78">
        <f>MEDIAN(Y11:Y151)</f>
        <v>0.50605</v>
      </c>
      <c r="Z158" s="77"/>
      <c r="AA158" s="78">
        <f>MEDIAN(AA11:AA151)</f>
        <v>4.7958700000000007E-2</v>
      </c>
    </row>
    <row r="159" spans="1:27" x14ac:dyDescent="0.35">
      <c r="A159" s="77" t="s">
        <v>321</v>
      </c>
      <c r="B159" s="77"/>
      <c r="C159" s="77" t="s">
        <v>317</v>
      </c>
      <c r="D159" s="77"/>
      <c r="E159" s="77"/>
      <c r="F159" s="77"/>
      <c r="G159" s="77"/>
      <c r="H159" s="77"/>
      <c r="I159" s="78">
        <f>MAX(I11:I151)</f>
        <v>0.12379999999999999</v>
      </c>
      <c r="J159" s="77"/>
      <c r="K159" s="77"/>
      <c r="L159" s="77"/>
      <c r="M159" s="77"/>
      <c r="N159" s="78"/>
      <c r="O159" s="78">
        <f>MAX(O11:O151)</f>
        <v>0.106</v>
      </c>
      <c r="P159" s="77"/>
      <c r="Q159" s="77"/>
      <c r="R159" s="77"/>
      <c r="S159" s="77"/>
      <c r="T159" s="77"/>
      <c r="U159" s="77"/>
      <c r="V159" s="77"/>
      <c r="W159" s="78">
        <f>MAX(W11:W151)</f>
        <v>7.9899999999999999E-2</v>
      </c>
      <c r="X159" s="77"/>
      <c r="Y159" s="78">
        <f>MAX(Y11:Y151)</f>
        <v>0.57020000000000004</v>
      </c>
      <c r="Z159" s="77"/>
      <c r="AA159" s="78">
        <f>MAX(AA11:AA151)</f>
        <v>5.8800000000000005E-2</v>
      </c>
    </row>
    <row r="160" spans="1:27" x14ac:dyDescent="0.35">
      <c r="A160" s="77" t="s">
        <v>322</v>
      </c>
      <c r="B160" s="77"/>
      <c r="C160" s="77" t="s">
        <v>317</v>
      </c>
      <c r="D160" s="77"/>
      <c r="E160" s="77"/>
      <c r="F160" s="77"/>
      <c r="G160" s="77"/>
      <c r="H160" s="77"/>
      <c r="I160" s="78">
        <f>MIN(I11:I151)</f>
        <v>7.3599999999999999E-2</v>
      </c>
      <c r="J160" s="77"/>
      <c r="K160" s="77"/>
      <c r="L160" s="77"/>
      <c r="M160" s="77"/>
      <c r="N160" s="77"/>
      <c r="O160" s="78">
        <f>MIN(O11:O151)</f>
        <v>7.3599999999999999E-2</v>
      </c>
      <c r="P160" s="77"/>
      <c r="Q160" s="77"/>
      <c r="R160" s="77"/>
      <c r="S160" s="77"/>
      <c r="T160" s="77"/>
      <c r="U160" s="77"/>
      <c r="V160" s="77"/>
      <c r="W160" s="78">
        <f>MIN(W11:W151)</f>
        <v>4.9299999999999997E-2</v>
      </c>
      <c r="X160" s="77"/>
      <c r="Y160" s="78">
        <f>MIN(Y11:Y151)</f>
        <v>0.33710000000000001</v>
      </c>
      <c r="Z160" s="77"/>
      <c r="AA160" s="78">
        <f>MIN(AA11:AA151)</f>
        <v>3.1855950000000001E-2</v>
      </c>
    </row>
    <row r="161" spans="1:27" x14ac:dyDescent="0.35">
      <c r="A161" s="77" t="s">
        <v>223</v>
      </c>
      <c r="B161" s="77"/>
      <c r="C161" s="77"/>
      <c r="D161" s="77"/>
      <c r="E161" s="77"/>
      <c r="F161" s="77"/>
      <c r="G161" s="77">
        <f>COUNTIF(A11:A151,A161)</f>
        <v>2</v>
      </c>
      <c r="H161" s="77"/>
      <c r="I161" s="80">
        <f>AVERAGEIF($A$11:$A$151,$A$161,I11:I151)</f>
        <v>0.1</v>
      </c>
      <c r="J161" s="77"/>
      <c r="K161" s="77"/>
      <c r="L161" s="77"/>
      <c r="M161" s="77"/>
      <c r="N161" s="77"/>
      <c r="O161" s="80">
        <f>AVERAGEIF($A$11:$A$151,$A$161,O11:O151)</f>
        <v>8.9249999999999996E-2</v>
      </c>
      <c r="P161" s="77"/>
      <c r="Q161" s="79">
        <f>(O161-I161)*10000</f>
        <v>-107.5000000000001</v>
      </c>
      <c r="R161" s="77"/>
      <c r="S161" s="77"/>
      <c r="T161" s="77"/>
      <c r="U161" s="77"/>
      <c r="V161" s="77"/>
      <c r="W161" s="80">
        <f>AVERAGEIF($A$11:$A$151,$A$161,W11:W151)</f>
        <v>7.0400000000000004E-2</v>
      </c>
      <c r="X161" s="77"/>
      <c r="Y161" s="80">
        <f>AVERAGEIF($A$11:$A$151,$A$161,Y11:Y151)</f>
        <v>0.53875000000000006</v>
      </c>
      <c r="Z161" s="77"/>
      <c r="AA161" s="80">
        <f>AVERAGEIF($A$11:$A$151,$A$161,AA11:AA151)</f>
        <v>4.8065549999999999E-2</v>
      </c>
    </row>
    <row r="162" spans="1:27" x14ac:dyDescent="0.35">
      <c r="A162" s="77" t="s">
        <v>323</v>
      </c>
      <c r="B162" s="77"/>
      <c r="C162" s="77"/>
      <c r="D162" s="77"/>
      <c r="E162" s="77"/>
      <c r="F162" s="77"/>
      <c r="G162" s="77"/>
      <c r="H162" s="77"/>
      <c r="I162" s="80">
        <f>AVERAGEIF($S$11:$S$151,"Y",I11:I151)</f>
        <v>0.10182051282051284</v>
      </c>
      <c r="J162" s="80"/>
      <c r="K162" s="80"/>
      <c r="L162" s="80"/>
      <c r="M162" s="80"/>
      <c r="N162" s="80"/>
      <c r="O162" s="80">
        <f>AVERAGEIF($S$11:$S$151,"Y",O11:O151)</f>
        <v>9.5629268292682937E-2</v>
      </c>
      <c r="P162" s="77"/>
      <c r="Q162" s="79">
        <f>(O162-I162)*10000</f>
        <v>-61.912445278299032</v>
      </c>
      <c r="R162" s="77"/>
      <c r="S162" s="77"/>
      <c r="T162" s="77"/>
      <c r="U162" s="77"/>
      <c r="V162" s="77"/>
      <c r="W162" s="80">
        <f>AVERAGEIF($S$11:$S$151,"Y",W11:W151)</f>
        <v>6.8391176470588233E-2</v>
      </c>
      <c r="X162" s="80"/>
      <c r="Y162" s="80">
        <f>AVERAGEIF($S$11:$S$151,"Y",Y11:Y151)</f>
        <v>0.50366111111111111</v>
      </c>
      <c r="Z162" s="80"/>
      <c r="AA162" s="80">
        <f>AVERAGEIF($S$11:$S$151,"Y",AA11:AA151)</f>
        <v>4.8154061388888898E-2</v>
      </c>
    </row>
    <row r="163" spans="1:27" x14ac:dyDescent="0.35">
      <c r="A163" s="77"/>
      <c r="B163" s="77"/>
      <c r="C163" s="77"/>
      <c r="D163" s="77"/>
      <c r="E163" s="77"/>
      <c r="F163" s="77"/>
      <c r="G163" s="77"/>
      <c r="H163" s="77"/>
      <c r="I163" s="80"/>
      <c r="J163" s="80"/>
      <c r="K163" s="80"/>
      <c r="L163" s="80"/>
      <c r="M163" s="80"/>
      <c r="N163" s="80"/>
      <c r="O163" s="80"/>
      <c r="P163" s="77"/>
      <c r="Q163" s="79"/>
      <c r="R163" s="77"/>
      <c r="S163" s="77"/>
      <c r="T163" s="77"/>
      <c r="U163" s="77"/>
      <c r="V163" s="77"/>
      <c r="W163" s="80"/>
      <c r="X163" s="80"/>
      <c r="Y163" s="80"/>
      <c r="Z163" s="80"/>
      <c r="AA163" s="80"/>
    </row>
    <row r="164" spans="1:27" x14ac:dyDescent="0.35">
      <c r="A164" s="77" t="s">
        <v>36</v>
      </c>
      <c r="B164" s="77"/>
      <c r="C164" s="77"/>
      <c r="D164" s="77"/>
      <c r="E164" s="77"/>
      <c r="F164" s="77"/>
      <c r="G164" s="77"/>
      <c r="H164" s="77"/>
      <c r="I164" s="80">
        <f>AVERAGEIF($U$11:$U$151,$A164,I11:I151)</f>
        <v>0.1018291139240506</v>
      </c>
      <c r="J164" s="81"/>
      <c r="K164" s="81"/>
      <c r="L164" s="81"/>
      <c r="M164" s="81"/>
      <c r="N164" s="81"/>
      <c r="O164" s="80">
        <f>AVERAGEIF($U$11:$U$151,$A164,O11:O151)</f>
        <v>9.5462499999999964E-2</v>
      </c>
      <c r="P164" s="77"/>
      <c r="Q164" s="79">
        <f>(O164-I164)*10000</f>
        <v>-63.666139240506347</v>
      </c>
      <c r="R164" s="77"/>
      <c r="S164" s="77"/>
      <c r="T164" s="77"/>
      <c r="U164" s="77"/>
      <c r="V164" s="77"/>
      <c r="W164" s="81">
        <f>AVERAGEIF($U$11:$U$151,$A164,W11:W151)</f>
        <v>6.9532835820895547E-2</v>
      </c>
      <c r="X164" s="81"/>
      <c r="Y164" s="81">
        <f>AVERAGEIF($U$11:$U$151,$A164,Y11:Y151)</f>
        <v>0.50424090909090913</v>
      </c>
      <c r="Z164" s="81"/>
      <c r="AA164" s="81">
        <f>AVERAGEIF($U$11:$U$151,$A164,AA11:AA151)</f>
        <v>4.797820318181821E-2</v>
      </c>
    </row>
    <row r="165" spans="1:27" x14ac:dyDescent="0.35">
      <c r="A165" s="77" t="s">
        <v>57</v>
      </c>
      <c r="B165" s="2"/>
      <c r="C165" s="2"/>
      <c r="D165" s="2"/>
      <c r="E165" s="2"/>
      <c r="F165" s="2"/>
      <c r="G165" s="2"/>
      <c r="H165" s="2"/>
      <c r="I165" s="80">
        <f>AVERAGEIF($U$11:$U$151,$A165,I11:I151)</f>
        <v>0.10020517241379315</v>
      </c>
      <c r="K165" s="2"/>
      <c r="L165" s="2"/>
      <c r="M165" s="2"/>
      <c r="N165" s="2"/>
      <c r="O165" s="80">
        <f>AVERAGEIF($U$11:$U$151,$A165,O11:O151)</f>
        <v>9.4116949152542373E-2</v>
      </c>
      <c r="Q165" s="79">
        <f>(O165-I165)*10000</f>
        <v>-60.88223261250775</v>
      </c>
      <c r="R165" s="2"/>
      <c r="S165" s="2"/>
      <c r="T165" s="2"/>
      <c r="U165" s="2"/>
      <c r="V165" s="2"/>
      <c r="W165" s="81">
        <f>AVERAGEIF($U$11:$U$151,$A165,W11:W151)</f>
        <v>6.7760377358490567E-2</v>
      </c>
      <c r="X165" s="2"/>
      <c r="Y165" s="81">
        <f>AVERAGEIF($U$11:$U$151,$A165,Y11:Y151)</f>
        <v>0.49864999999999993</v>
      </c>
      <c r="Z165" s="2"/>
      <c r="AA165" s="81">
        <f>AVERAGEIF($U$11:$U$151,$A165,AA11:AA151)</f>
        <v>4.6897065000000002E-2</v>
      </c>
    </row>
    <row r="166" spans="1:27" x14ac:dyDescent="0.35">
      <c r="A166" s="2"/>
      <c r="B166" s="2"/>
      <c r="C166" s="2"/>
      <c r="D166" s="2"/>
      <c r="E166" s="2"/>
      <c r="F166" s="2"/>
      <c r="G166" s="2"/>
      <c r="H166" s="2"/>
      <c r="I166" s="2"/>
      <c r="K166" s="2"/>
      <c r="L166" s="2"/>
      <c r="M166" s="2"/>
      <c r="N166" s="2"/>
      <c r="O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35">
      <c r="A167" s="82">
        <v>2019</v>
      </c>
      <c r="B167" s="6"/>
      <c r="C167" s="6"/>
      <c r="D167" s="6"/>
      <c r="E167" s="6"/>
      <c r="F167" s="6"/>
      <c r="G167" s="6"/>
      <c r="H167" s="6"/>
      <c r="I167" s="83"/>
      <c r="J167" s="83"/>
      <c r="K167" s="83"/>
      <c r="L167" s="83"/>
      <c r="M167" s="83"/>
      <c r="N167" s="83"/>
      <c r="O167" s="83"/>
      <c r="P167" s="6"/>
      <c r="Q167" s="6"/>
      <c r="R167" s="6"/>
      <c r="S167" s="6"/>
      <c r="T167" s="6"/>
      <c r="U167" s="6"/>
      <c r="V167" s="6"/>
      <c r="W167" s="83"/>
      <c r="X167" s="83"/>
      <c r="Y167" s="83"/>
      <c r="Z167" s="83"/>
      <c r="AA167" s="83"/>
    </row>
    <row r="168" spans="1:27" x14ac:dyDescent="0.35">
      <c r="A168" s="77" t="s">
        <v>315</v>
      </c>
      <c r="B168" s="2"/>
      <c r="C168" s="2"/>
      <c r="D168" s="2"/>
      <c r="E168" s="2"/>
      <c r="F168" s="2"/>
      <c r="G168" s="77" cm="1">
        <f t="array" ref="G168">SUMPRODUCT(--(YEAR($K$11:$K$151)=A167))</f>
        <v>33</v>
      </c>
      <c r="H168" s="2"/>
      <c r="I168" s="78"/>
      <c r="J168" s="78"/>
      <c r="K168" s="78"/>
      <c r="L168" s="78"/>
      <c r="M168" s="78"/>
      <c r="N168" s="78"/>
      <c r="O168" s="78"/>
      <c r="Q168" s="2"/>
      <c r="R168" s="2"/>
      <c r="S168" s="2"/>
      <c r="T168" s="2"/>
      <c r="U168" s="2"/>
      <c r="V168" s="2"/>
      <c r="W168" s="78"/>
      <c r="X168" s="78"/>
      <c r="Y168" s="78"/>
      <c r="Z168" s="78"/>
      <c r="AA168" s="78"/>
    </row>
    <row r="169" spans="1:27" x14ac:dyDescent="0.35">
      <c r="A169" s="77" t="s">
        <v>316</v>
      </c>
      <c r="B169" s="2"/>
      <c r="C169" s="77" t="s">
        <v>317</v>
      </c>
      <c r="D169" s="2"/>
      <c r="E169" s="2"/>
      <c r="F169" s="2"/>
      <c r="G169" s="2"/>
      <c r="H169" s="2"/>
      <c r="I169" s="78">
        <f>AVERAGEIFS($I$11:$I$151,$K$11:$K$151,"&gt;="&amp;DATE(2019,1,1),$K$11:$K$151,"&lt;="&amp;DATE(2019,12,31))</f>
        <v>0.10429062500000003</v>
      </c>
      <c r="J169" s="78"/>
      <c r="K169" s="78"/>
      <c r="L169" s="78"/>
      <c r="M169" s="78"/>
      <c r="N169" s="78"/>
      <c r="O169" s="78">
        <f>AVERAGEIFS($O$11:$O$151,$K$11:$K$151,"&gt;="&amp;DATE(2019,1,1),$K$11:$K$151,"&lt;="&amp;DATE(2019,12,31))</f>
        <v>9.6436363636363667E-2</v>
      </c>
      <c r="Q169" s="79">
        <f t="shared" ref="Q169:Q172" si="17">(O169-I169)*10000</f>
        <v>-78.542613636363583</v>
      </c>
      <c r="R169" s="2"/>
      <c r="S169" s="2"/>
      <c r="T169" s="2"/>
      <c r="U169" s="2"/>
      <c r="V169" s="2"/>
      <c r="W169" s="78">
        <f>AVERAGEIFS($W$11:$W$151,$K$11:$K$151,"&gt;="&amp;DATE(2019,1,1),$K$11:$K$151,"&lt;="&amp;DATE(2019,12,31))</f>
        <v>7.0199999999999971E-2</v>
      </c>
      <c r="X169" s="78"/>
      <c r="Y169" s="78">
        <f>AVERAGEIFS($Y$11:$Y$151,$K$11:$K$151,"&gt;="&amp;DATE(2019,1,1),$K$11:$K$151,"&lt;="&amp;DATE(2019,12,31))</f>
        <v>0.50332962962962957</v>
      </c>
      <c r="Z169" s="78"/>
      <c r="AA169" s="78">
        <f>AVERAGEIFS($AA$11:$AA$151,$K$11:$K$151,"&gt;="&amp;DATE(2019,1,1),$K$11:$K$151,"&lt;="&amp;DATE(2019,12,31))</f>
        <v>4.8461588148148139E-2</v>
      </c>
    </row>
    <row r="170" spans="1:27" x14ac:dyDescent="0.35">
      <c r="A170" s="77" t="s">
        <v>316</v>
      </c>
      <c r="B170" s="2"/>
      <c r="C170" s="77" t="s">
        <v>318</v>
      </c>
      <c r="D170" s="2"/>
      <c r="E170" s="2"/>
      <c r="F170" s="2"/>
      <c r="G170" s="2"/>
      <c r="H170" s="2"/>
      <c r="I170" s="78">
        <f>AVERAGEIFS($I$11:$I$151,$K$11:$K$151,"&gt;="&amp;DATE(2019,1,1),$K$11:$K$151,"&lt;="&amp;DATE(2019,12,31),$M$11:$M$151,"D")</f>
        <v>9.9462499999999981E-2</v>
      </c>
      <c r="J170" s="78"/>
      <c r="K170" s="78"/>
      <c r="L170" s="78"/>
      <c r="M170" s="78"/>
      <c r="N170" s="78"/>
      <c r="O170" s="78">
        <f>AVERAGEIFS($O$11:$O$151,$K$11:$K$151,"&gt;="&amp;DATE(2019,1,1),$K$11:$K$151,"&lt;="&amp;DATE(2019,12,31),$M$11:$M$151,"D")</f>
        <v>9.3712499999999976E-2</v>
      </c>
      <c r="Q170" s="79">
        <f t="shared" si="17"/>
        <v>-57.50000000000005</v>
      </c>
      <c r="R170" s="2"/>
      <c r="S170" s="2"/>
      <c r="T170" s="2"/>
      <c r="U170" s="2"/>
      <c r="V170" s="2"/>
      <c r="W170" s="78">
        <f>AVERAGEIFS($W$11:$W$151,$K$11:$K$151,"&gt;="&amp;DATE(2019,1,1),$K$11:$K$151,"&lt;="&amp;DATE(2019,12,31),$M$11:$M$151,"D")</f>
        <v>7.0462499999999997E-2</v>
      </c>
      <c r="X170" s="78"/>
      <c r="Y170" s="78">
        <f>AVERAGEIFS($Y$11:$Y$151,$K$11:$K$151,"&gt;="&amp;DATE(2019,1,1),$K$11:$K$151,"&lt;="&amp;DATE(2019,12,31),$M$11:$M$151,"D")</f>
        <v>0.5038285714285714</v>
      </c>
      <c r="Z170" s="78"/>
      <c r="AA170" s="78">
        <f>AVERAGEIFS($AA$11:$AA$151,$K$11:$K$151,"&gt;="&amp;DATE(2019,1,1),$K$11:$K$151,"&lt;="&amp;DATE(2019,12,31),$M$11:$M$151,"D")</f>
        <v>4.7028138571428568E-2</v>
      </c>
    </row>
    <row r="171" spans="1:27" x14ac:dyDescent="0.35">
      <c r="A171" s="77" t="s">
        <v>316</v>
      </c>
      <c r="B171" s="2"/>
      <c r="C171" s="77" t="s">
        <v>324</v>
      </c>
      <c r="D171" s="2"/>
      <c r="E171" s="2"/>
      <c r="F171" s="2"/>
      <c r="G171" s="2"/>
      <c r="H171" s="2"/>
      <c r="I171" s="78">
        <f>AVERAGEIFS($I$11:$I$151,$K$11:$K$151,"&gt;="&amp;DATE(2019,1,1),$K$11:$K$151,"&lt;="&amp;DATE(2019,12,31),$M$11:$M$151,"D",$A$11:$A$151,"&lt;&gt;"&amp;"Illinois")</f>
        <v>0.10291666666666666</v>
      </c>
      <c r="J171" s="78"/>
      <c r="K171" s="78"/>
      <c r="L171" s="78"/>
      <c r="M171" s="78"/>
      <c r="N171" s="78"/>
      <c r="O171" s="78">
        <f>AVERAGEIFS($O$11:$O$151,$K$11:$K$151,"&gt;="&amp;DATE(2019,1,1),$K$11:$K$151,"&lt;="&amp;DATE(2019,12,31),$M$11:$M$151,"D",$A$11:$A$151,"&lt;&gt;"&amp;"Illinois")</f>
        <v>9.5249999999999987E-2</v>
      </c>
      <c r="Q171" s="79">
        <f t="shared" si="17"/>
        <v>-76.666666666666686</v>
      </c>
      <c r="R171" s="2"/>
      <c r="S171" s="2"/>
      <c r="T171" s="2"/>
      <c r="U171" s="2"/>
      <c r="V171" s="2"/>
      <c r="W171" s="78">
        <f>AVERAGEIFS($W$11:$W$151,$K$11:$K$151,"&gt;="&amp;DATE(2019,1,1),$K$11:$K$151,"&lt;="&amp;DATE(2019,12,31),$M$11:$M$151,"D",$A$11:$A$151,"&lt;&gt;"&amp;"Illinois")</f>
        <v>7.191666666666667E-2</v>
      </c>
      <c r="X171" s="78"/>
      <c r="Y171" s="78">
        <f>AVERAGEIFS($Y$11:$Y$151,$K$11:$K$151,"&gt;="&amp;DATE(2019,1,1),$K$11:$K$151,"&lt;="&amp;DATE(2019,12,31),$M$11:$M$151,"D",$A$11:$A$151,"&lt;&gt;"&amp;"Illinois")</f>
        <v>0.50941999999999998</v>
      </c>
      <c r="Z171" s="78"/>
      <c r="AA171" s="78">
        <f>AVERAGEIFS($AA$11:$AA$151,$K$11:$K$151,"&gt;="&amp;DATE(2019,1,1),$K$11:$K$151,"&lt;="&amp;DATE(2019,12,31),$M$11:$M$151,"D",$A$11:$A$151,"&lt;&gt;"&amp;"Illinois")</f>
        <v>4.8381140000000003E-2</v>
      </c>
    </row>
    <row r="172" spans="1:27" x14ac:dyDescent="0.35">
      <c r="A172" s="77" t="s">
        <v>316</v>
      </c>
      <c r="B172" s="2"/>
      <c r="C172" s="77" t="s">
        <v>319</v>
      </c>
      <c r="D172" s="2"/>
      <c r="E172" s="2"/>
      <c r="F172" s="2"/>
      <c r="G172" s="2"/>
      <c r="H172" s="2"/>
      <c r="I172" s="78">
        <f>AVERAGEIFS($I$11:$I$151,$K$11:$K$151,"&gt;="&amp;DATE(2019,1,1),$K$11:$K$151,"&lt;="&amp;DATE(2019,12,31),$M$11:$M$151,"V")</f>
        <v>0.10589999999999999</v>
      </c>
      <c r="J172" s="78"/>
      <c r="K172" s="78"/>
      <c r="L172" s="78"/>
      <c r="M172" s="78"/>
      <c r="N172" s="78"/>
      <c r="O172" s="78">
        <f>AVERAGEIFS($O$11:$O$151,$K$11:$K$151,"&gt;="&amp;DATE(2019,1,1),$K$11:$K$151,"&lt;="&amp;DATE(2019,12,31),$M$11:$M$151,"V")</f>
        <v>9.7308000000000006E-2</v>
      </c>
      <c r="Q172" s="79">
        <f t="shared" si="17"/>
        <v>-85.919999999999888</v>
      </c>
      <c r="R172" s="2"/>
      <c r="S172" s="2"/>
      <c r="T172" s="2"/>
      <c r="U172" s="2"/>
      <c r="V172" s="2"/>
      <c r="W172" s="78">
        <f>AVERAGEIFS($W$11:$W$151,$K$11:$K$151,"&gt;="&amp;DATE(2019,1,1),$K$11:$K$151,"&lt;="&amp;DATE(2019,12,31),$M$11:$M$151,"V")</f>
        <v>7.0099999999999982E-2</v>
      </c>
      <c r="X172" s="78"/>
      <c r="Y172" s="78">
        <f>AVERAGEIFS($Y$11:$Y$151,$K$11:$K$151,"&gt;="&amp;DATE(2019,1,1),$K$11:$K$151,"&lt;="&amp;DATE(2019,12,31),$M$11:$M$151,"V")</f>
        <v>0.50315499999999991</v>
      </c>
      <c r="Z172" s="78"/>
      <c r="AA172" s="78">
        <f>AVERAGEIFS($AA$11:$AA$151,$K$11:$K$151,"&gt;="&amp;DATE(2019,1,1),$K$11:$K$151,"&lt;="&amp;DATE(2019,12,31),$M$11:$M$151,"V")</f>
        <v>4.8963295499999997E-2</v>
      </c>
    </row>
    <row r="173" spans="1:27" x14ac:dyDescent="0.35">
      <c r="A173" s="2"/>
      <c r="B173" s="2"/>
      <c r="C173" s="2"/>
      <c r="D173" s="2"/>
      <c r="E173" s="2"/>
      <c r="F173" s="2"/>
      <c r="G173" s="2"/>
      <c r="H173" s="2"/>
      <c r="I173" s="78"/>
      <c r="J173" s="78"/>
      <c r="K173" s="78"/>
      <c r="L173" s="78"/>
      <c r="M173" s="78"/>
      <c r="N173" s="78"/>
      <c r="O173" s="78"/>
      <c r="Q173" s="2"/>
      <c r="R173" s="2"/>
      <c r="S173" s="2"/>
      <c r="T173" s="2"/>
      <c r="U173" s="2"/>
      <c r="V173" s="2"/>
      <c r="W173" s="78"/>
      <c r="X173" s="78"/>
      <c r="Y173" s="78"/>
      <c r="Z173" s="78"/>
      <c r="AA173" s="78"/>
    </row>
    <row r="174" spans="1:27" x14ac:dyDescent="0.35">
      <c r="A174" s="2"/>
      <c r="B174" s="2"/>
      <c r="C174" s="2"/>
      <c r="D174" s="2"/>
      <c r="E174" s="2"/>
      <c r="F174" s="2"/>
      <c r="G174" s="2"/>
      <c r="H174" s="2"/>
      <c r="I174" s="78"/>
      <c r="J174" s="78"/>
      <c r="K174" s="78"/>
      <c r="L174" s="78"/>
      <c r="M174" s="78"/>
      <c r="N174" s="78"/>
      <c r="O174" s="78"/>
      <c r="Q174" s="2"/>
      <c r="R174" s="2"/>
      <c r="S174" s="2"/>
      <c r="T174" s="2"/>
      <c r="U174" s="2"/>
      <c r="V174" s="2"/>
      <c r="W174" s="78"/>
      <c r="X174" s="78"/>
      <c r="Y174" s="78"/>
      <c r="Z174" s="78"/>
      <c r="AA174" s="78"/>
    </row>
    <row r="175" spans="1:27" x14ac:dyDescent="0.35">
      <c r="A175" s="2"/>
      <c r="B175" s="2"/>
      <c r="C175" s="2"/>
      <c r="D175" s="2"/>
      <c r="E175" s="2"/>
      <c r="F175" s="2"/>
      <c r="G175" s="2"/>
      <c r="H175" s="2"/>
      <c r="I175" s="78"/>
      <c r="J175" s="78"/>
      <c r="K175" s="78"/>
      <c r="L175" s="78"/>
      <c r="M175" s="78"/>
      <c r="N175" s="78"/>
      <c r="O175" s="78"/>
      <c r="Q175" s="2"/>
      <c r="R175" s="2"/>
      <c r="S175" s="2"/>
      <c r="T175" s="2"/>
      <c r="U175" s="2"/>
      <c r="V175" s="2"/>
      <c r="W175" s="78"/>
      <c r="X175" s="78"/>
      <c r="Y175" s="78"/>
      <c r="Z175" s="78"/>
      <c r="AA175" s="78"/>
    </row>
    <row r="176" spans="1:27" x14ac:dyDescent="0.35">
      <c r="A176" s="2"/>
      <c r="B176" s="2"/>
      <c r="C176" s="2"/>
      <c r="D176" s="2"/>
      <c r="E176" s="2"/>
      <c r="F176" s="2"/>
      <c r="G176" s="2"/>
      <c r="H176" s="2"/>
      <c r="I176" s="78"/>
      <c r="J176" s="78"/>
      <c r="K176" s="78"/>
      <c r="L176" s="78"/>
      <c r="M176" s="78"/>
      <c r="N176" s="78"/>
      <c r="O176" s="78"/>
      <c r="Q176" s="2"/>
      <c r="R176" s="2"/>
      <c r="S176" s="2"/>
      <c r="T176" s="2"/>
      <c r="U176" s="2"/>
      <c r="V176" s="2"/>
      <c r="W176" s="78"/>
      <c r="X176" s="78"/>
      <c r="Y176" s="78"/>
      <c r="Z176" s="78"/>
      <c r="AA176" s="78"/>
    </row>
    <row r="177" spans="1:31" x14ac:dyDescent="0.35">
      <c r="A177" s="2"/>
      <c r="B177" s="2"/>
      <c r="C177" s="2"/>
      <c r="D177" s="2"/>
      <c r="E177" s="2"/>
      <c r="F177" s="2"/>
      <c r="G177" s="2"/>
      <c r="H177" s="2"/>
      <c r="I177" s="78"/>
      <c r="J177" s="78"/>
      <c r="K177" s="78"/>
      <c r="L177" s="78"/>
      <c r="M177" s="78"/>
      <c r="N177" s="78"/>
      <c r="O177" s="78"/>
      <c r="Q177" s="2"/>
      <c r="R177" s="2"/>
      <c r="S177" s="2"/>
      <c r="T177" s="2"/>
      <c r="U177" s="2"/>
      <c r="V177" s="2"/>
      <c r="W177" s="78"/>
      <c r="X177" s="78"/>
      <c r="Y177" s="78"/>
      <c r="Z177" s="78"/>
      <c r="AA177" s="78"/>
    </row>
    <row r="178" spans="1:31" x14ac:dyDescent="0.35">
      <c r="A178" s="2"/>
      <c r="B178" s="2"/>
      <c r="C178" s="2"/>
      <c r="D178" s="2"/>
      <c r="E178" s="2"/>
      <c r="F178" s="2"/>
      <c r="G178" s="2"/>
      <c r="H178" s="2"/>
      <c r="I178" s="78"/>
      <c r="J178" s="78"/>
      <c r="K178" s="78"/>
      <c r="L178" s="78"/>
      <c r="M178" s="78"/>
      <c r="N178" s="78"/>
      <c r="O178" s="78"/>
      <c r="Q178" s="2"/>
      <c r="R178" s="2"/>
      <c r="S178" s="2"/>
      <c r="T178" s="2"/>
      <c r="U178" s="2"/>
      <c r="V178" s="2"/>
      <c r="W178" s="78"/>
      <c r="X178" s="78"/>
      <c r="Y178" s="78"/>
      <c r="Z178" s="78"/>
      <c r="AA178" s="78"/>
    </row>
    <row r="179" spans="1:31" x14ac:dyDescent="0.35">
      <c r="A179" s="82">
        <v>2020</v>
      </c>
      <c r="B179" s="6"/>
      <c r="C179" s="6"/>
      <c r="D179" s="6"/>
      <c r="E179" s="6"/>
      <c r="F179" s="6"/>
      <c r="G179" s="6"/>
      <c r="H179" s="6"/>
      <c r="I179" s="83"/>
      <c r="J179" s="83"/>
      <c r="K179" s="83"/>
      <c r="L179" s="83"/>
      <c r="M179" s="83"/>
      <c r="N179" s="83"/>
      <c r="O179" s="83"/>
      <c r="P179" s="6"/>
      <c r="Q179" s="6"/>
      <c r="R179" s="6"/>
      <c r="S179" s="6"/>
      <c r="T179" s="6"/>
      <c r="U179" s="6"/>
      <c r="V179" s="6"/>
      <c r="W179" s="83"/>
      <c r="X179" s="83"/>
      <c r="Y179" s="83"/>
      <c r="Z179" s="83"/>
      <c r="AA179" s="83"/>
    </row>
    <row r="180" spans="1:31" x14ac:dyDescent="0.35">
      <c r="A180" s="77" t="s">
        <v>315</v>
      </c>
      <c r="B180" s="2"/>
      <c r="C180" s="2"/>
      <c r="D180" s="2"/>
      <c r="E180" s="2"/>
      <c r="F180" s="2"/>
      <c r="G180" s="77" cm="1">
        <f t="array" ref="G180">SUMPRODUCT(--(YEAR($K$11:$K$151)=A179))</f>
        <v>42</v>
      </c>
      <c r="H180" s="2"/>
      <c r="I180" s="78"/>
      <c r="J180" s="78"/>
      <c r="K180" s="78"/>
      <c r="L180" s="78"/>
      <c r="M180" s="78"/>
      <c r="N180" s="78"/>
      <c r="O180" s="78"/>
      <c r="Q180" s="2"/>
      <c r="R180" s="2"/>
      <c r="S180" s="2"/>
      <c r="T180" s="2"/>
      <c r="U180" s="2"/>
      <c r="V180" s="2"/>
      <c r="W180" s="78"/>
      <c r="X180" s="78"/>
      <c r="Y180" s="78"/>
      <c r="Z180" s="78"/>
      <c r="AA180" s="78"/>
    </row>
    <row r="181" spans="1:31" x14ac:dyDescent="0.35">
      <c r="A181" s="77" t="s">
        <v>316</v>
      </c>
      <c r="B181" s="2"/>
      <c r="C181" s="77" t="s">
        <v>317</v>
      </c>
      <c r="D181" s="2"/>
      <c r="E181" s="2"/>
      <c r="F181" s="2"/>
      <c r="G181" s="2"/>
      <c r="H181" s="2"/>
      <c r="I181" s="78">
        <f>AVERAGEIFS($I$11:$I$151,$K$11:$K$151,"&gt;="&amp;DATE(2020,1,1),$K$11:$K$151,"&lt;="&amp;DATE(2020,12,31))</f>
        <v>0.10002195121951223</v>
      </c>
      <c r="J181" s="78"/>
      <c r="K181" s="78"/>
      <c r="L181" s="78"/>
      <c r="M181" s="78"/>
      <c r="N181" s="78"/>
      <c r="O181" s="78">
        <f>AVERAGEIFS($O$11:$O$151,$K$11:$K$151,"&gt;="&amp;DATE(2020,1,1),$K$11:$K$151,"&lt;="&amp;DATE(2020,12,31))</f>
        <v>9.3866666666666695E-2</v>
      </c>
      <c r="Q181" s="79">
        <f t="shared" ref="Q181:Q184" si="18">(O181-I181)*10000</f>
        <v>-61.5528455284553</v>
      </c>
      <c r="R181" s="2"/>
      <c r="S181" s="2"/>
      <c r="T181" s="2"/>
      <c r="U181" s="2"/>
      <c r="V181" s="2"/>
      <c r="W181" s="78">
        <f>AVERAGEIFS($W$11:$W$151,$K$11:$K$151,"&gt;="&amp;DATE(2020,1,1),$K$11:$K$151,"&lt;="&amp;DATE(2020,12,31))</f>
        <v>6.8210000000000021E-2</v>
      </c>
      <c r="X181" s="78"/>
      <c r="Y181" s="78">
        <f>AVERAGEIFS($Y$11:$Y$151,$K$11:$K$151,"&gt;="&amp;DATE(2020,1,1),$K$11:$K$151,"&lt;="&amp;DATE(2020,12,31))</f>
        <v>0.4977282051282052</v>
      </c>
      <c r="Z181" s="78"/>
      <c r="AA181" s="78">
        <f>AVERAGEIFS($AA$11:$AA$151,$K$11:$K$151,"&gt;="&amp;DATE(2020,1,1),$K$11:$K$151,"&lt;="&amp;DATE(2020,12,31))</f>
        <v>4.6679552307692329E-2</v>
      </c>
      <c r="AC181" s="45"/>
      <c r="AE181" s="84"/>
    </row>
    <row r="182" spans="1:31" x14ac:dyDescent="0.35">
      <c r="A182" s="77" t="s">
        <v>316</v>
      </c>
      <c r="B182" s="2"/>
      <c r="C182" s="77" t="s">
        <v>318</v>
      </c>
      <c r="D182" s="2"/>
      <c r="E182" s="2"/>
      <c r="F182" s="2"/>
      <c r="G182" s="2"/>
      <c r="H182" s="2"/>
      <c r="I182" s="78">
        <f>AVERAGEIFS($I$11:$I$151,$K$11:$K$151,"&gt;="&amp;DATE(2020,1,1),$K$11:$K$151,"&lt;="&amp;DATE(2020,12,31),$M$11:$M$151,"D")</f>
        <v>9.8306666666666681E-2</v>
      </c>
      <c r="J182" s="78"/>
      <c r="K182" s="78"/>
      <c r="L182" s="78"/>
      <c r="M182" s="78"/>
      <c r="N182" s="78"/>
      <c r="O182" s="78">
        <f>AVERAGEIFS($O$11:$O$151,$K$11:$K$151,"&gt;="&amp;DATE(2020,1,1),$K$11:$K$151,"&lt;="&amp;DATE(2020,12,31),$M$11:$M$151,"D")</f>
        <v>9.1006666666666666E-2</v>
      </c>
      <c r="Q182" s="79">
        <f t="shared" si="18"/>
        <v>-73.000000000000142</v>
      </c>
      <c r="R182" s="2"/>
      <c r="S182" s="2"/>
      <c r="T182" s="2"/>
      <c r="U182" s="2"/>
      <c r="V182" s="2"/>
      <c r="W182" s="78">
        <f>AVERAGEIFS($W$11:$W$151,$K$11:$K$151,"&gt;="&amp;DATE(2020,1,1),$K$11:$K$151,"&lt;="&amp;DATE(2020,12,31),$M$11:$M$151,"D")</f>
        <v>6.7879999999999982E-2</v>
      </c>
      <c r="X182" s="78"/>
      <c r="Y182" s="78">
        <f>AVERAGEIFS($Y$11:$Y$151,$K$11:$K$151,"&gt;="&amp;DATE(2020,1,1),$K$11:$K$151,"&lt;="&amp;DATE(2020,12,31),$M$11:$M$151,"D")</f>
        <v>0.49220000000000008</v>
      </c>
      <c r="Z182" s="78"/>
      <c r="AA182" s="78">
        <f>AVERAGEIFS($AA$11:$AA$151,$K$11:$K$151,"&gt;="&amp;DATE(2020,1,1),$K$11:$K$151,"&lt;="&amp;DATE(2020,12,31),$M$11:$M$151,"D")</f>
        <v>4.4807451999999998E-2</v>
      </c>
    </row>
    <row r="183" spans="1:31" x14ac:dyDescent="0.35">
      <c r="A183" s="77" t="s">
        <v>316</v>
      </c>
      <c r="B183" s="2"/>
      <c r="C183" s="77" t="s">
        <v>324</v>
      </c>
      <c r="D183" s="2"/>
      <c r="E183" s="2"/>
      <c r="F183" s="2"/>
      <c r="G183" s="2"/>
      <c r="H183" s="2"/>
      <c r="I183" s="78">
        <f>AVERAGE(I56,I53,I51,I50,I46,I45,I61,I85)</f>
        <v>0.1006875</v>
      </c>
      <c r="J183" s="78"/>
      <c r="K183" s="78"/>
      <c r="L183" s="78"/>
      <c r="M183" s="78"/>
      <c r="N183" s="78"/>
      <c r="O183" s="78">
        <f>AVERAGEIFS($O$11:$O$151,$K$11:$K$151,"&gt;="&amp;DATE(2020,1,1),$K$11:$K$151,"&lt;="&amp;DATE(2020,12,31),$M$11:$M$151,"D",$A$11:$A$151,"&lt;&gt;"&amp;"Illinois")</f>
        <v>9.2115384615384599E-2</v>
      </c>
      <c r="Q183" s="79">
        <f t="shared" si="18"/>
        <v>-85.721153846153996</v>
      </c>
      <c r="R183" s="2"/>
      <c r="S183" s="2"/>
      <c r="T183" s="2"/>
      <c r="U183" s="2"/>
      <c r="V183" s="2"/>
      <c r="W183" s="78">
        <f>AVERAGEIFS($W$11:$W$151,$K$11:$K$151,"&gt;="&amp;DATE(2020,1,1),$K$11:$K$151,"&lt;="&amp;DATE(2020,12,31),$M$11:$M$151,"D",$A$11:$A$151,"&lt;&gt;"&amp;"Illinois")</f>
        <v>6.8576923076923063E-2</v>
      </c>
      <c r="X183" s="78"/>
      <c r="Y183" s="78">
        <f>AVERAGEIFS($Y$11:$Y$151,$K$11:$K$151,"&gt;="&amp;DATE(2020,1,1),$K$11:$K$151,"&lt;="&amp;DATE(2020,12,31),$M$11:$M$151,"D",$A$11:$A$151,"&lt;&gt;"&amp;"Illinois")</f>
        <v>0.49241538461538464</v>
      </c>
      <c r="Z183" s="78"/>
      <c r="AA183" s="78">
        <f>AVERAGEIFS($AA$11:$AA$151,$K$11:$K$151,"&gt;="&amp;DATE(2020,1,1),$K$11:$K$151,"&lt;="&amp;DATE(2020,12,31),$M$11:$M$151,"D",$A$11:$A$151,"&lt;&gt;"&amp;"Illinois")</f>
        <v>4.537336153846154E-2</v>
      </c>
    </row>
    <row r="184" spans="1:31" x14ac:dyDescent="0.35">
      <c r="A184" s="77" t="s">
        <v>316</v>
      </c>
      <c r="B184" s="2"/>
      <c r="C184" s="77" t="s">
        <v>319</v>
      </c>
      <c r="D184" s="2"/>
      <c r="E184" s="2"/>
      <c r="F184" s="2"/>
      <c r="G184" s="2"/>
      <c r="H184" s="2"/>
      <c r="I184" s="78">
        <f>AVERAGEIFS($I$11:$I$151,$K$11:$K$151,"&gt;="&amp;DATE(2020,1,1),$K$11:$K$151,"&lt;="&amp;DATE(2020,12,31),$M$11:$M$151,"V")</f>
        <v>0.10101153846153844</v>
      </c>
      <c r="J184" s="78"/>
      <c r="K184" s="78"/>
      <c r="L184" s="78"/>
      <c r="M184" s="78"/>
      <c r="N184" s="78"/>
      <c r="O184" s="78">
        <f>AVERAGEIFS($O$11:$O$151,$K$11:$K$151,"&gt;="&amp;DATE(2020,1,1),$K$11:$K$151,"&lt;="&amp;DATE(2020,12,31),$M$11:$M$151,"V")</f>
        <v>9.5455555555555571E-2</v>
      </c>
      <c r="Q184" s="79">
        <f t="shared" si="18"/>
        <v>-55.559829059828729</v>
      </c>
      <c r="R184" s="2"/>
      <c r="S184" s="2"/>
      <c r="T184" s="2"/>
      <c r="U184" s="2"/>
      <c r="V184" s="2"/>
      <c r="W184" s="78">
        <f>AVERAGEIFS($W$11:$W$151,$K$11:$K$151,"&gt;="&amp;DATE(2020,1,1),$K$11:$K$151,"&lt;="&amp;DATE(2020,12,31),$M$11:$M$151,"V")</f>
        <v>6.8407999999999983E-2</v>
      </c>
      <c r="X184" s="78"/>
      <c r="Y184" s="78">
        <f>AVERAGEIFS($Y$11:$Y$151,$K$11:$K$151,"&gt;="&amp;DATE(2020,1,1),$K$11:$K$151,"&lt;="&amp;DATE(2020,12,31),$M$11:$M$151,"V")</f>
        <v>0.50118333333333343</v>
      </c>
      <c r="Z184" s="78"/>
      <c r="AA184" s="78">
        <f>AVERAGEIFS($AA$11:$AA$151,$K$11:$K$151,"&gt;="&amp;DATE(2020,1,1),$K$11:$K$151,"&lt;="&amp;DATE(2020,12,31),$M$11:$M$151,"V")</f>
        <v>4.7849615000000005E-2</v>
      </c>
    </row>
    <row r="185" spans="1:31" x14ac:dyDescent="0.35">
      <c r="A185" s="77"/>
      <c r="B185" s="2"/>
      <c r="C185" s="77"/>
      <c r="D185" s="2"/>
      <c r="E185" s="2"/>
      <c r="F185" s="2"/>
      <c r="G185" s="2"/>
      <c r="H185" s="2"/>
      <c r="I185" s="78"/>
      <c r="J185" s="78"/>
      <c r="K185" s="78"/>
      <c r="L185" s="78"/>
      <c r="M185" s="78"/>
      <c r="N185" s="78"/>
      <c r="O185" s="78"/>
      <c r="Q185" s="79"/>
      <c r="R185" s="2"/>
      <c r="S185" s="2"/>
      <c r="T185" s="2"/>
      <c r="U185" s="2"/>
      <c r="V185" s="2"/>
      <c r="W185" s="78"/>
      <c r="X185" s="78"/>
      <c r="Y185" s="78"/>
      <c r="Z185" s="78"/>
      <c r="AA185" s="78"/>
    </row>
    <row r="186" spans="1:31" x14ac:dyDescent="0.35">
      <c r="A186" s="82">
        <v>2021</v>
      </c>
      <c r="B186" s="6"/>
      <c r="C186" s="6"/>
      <c r="D186" s="6"/>
      <c r="E186" s="6"/>
      <c r="F186" s="6"/>
      <c r="G186" s="6"/>
      <c r="H186" s="6"/>
      <c r="I186" s="83"/>
      <c r="J186" s="83"/>
      <c r="K186" s="83"/>
      <c r="L186" s="83"/>
      <c r="M186" s="83"/>
      <c r="N186" s="83"/>
      <c r="O186" s="83"/>
      <c r="P186" s="6"/>
      <c r="Q186" s="6"/>
      <c r="R186" s="6"/>
      <c r="S186" s="6"/>
      <c r="T186" s="6"/>
      <c r="U186" s="6"/>
      <c r="V186" s="6"/>
      <c r="W186" s="83"/>
      <c r="X186" s="83"/>
      <c r="Y186" s="83"/>
      <c r="Z186" s="83"/>
      <c r="AA186" s="83"/>
    </row>
    <row r="187" spans="1:31" x14ac:dyDescent="0.35">
      <c r="A187" s="77" t="s">
        <v>315</v>
      </c>
      <c r="B187" s="2"/>
      <c r="C187" s="2"/>
      <c r="D187" s="2"/>
      <c r="E187" s="2"/>
      <c r="F187" s="2"/>
      <c r="G187" s="77" cm="1">
        <f t="array" ref="G187">SUMPRODUCT(--(YEAR($K$11:$K$151)=A186))</f>
        <v>34</v>
      </c>
      <c r="H187" s="2"/>
      <c r="I187" s="78"/>
      <c r="J187" s="78"/>
      <c r="K187" s="78"/>
      <c r="L187" s="78"/>
      <c r="M187" s="78"/>
      <c r="N187" s="78"/>
      <c r="O187" s="78"/>
      <c r="Q187" s="2"/>
      <c r="R187" s="2"/>
      <c r="S187" s="2"/>
      <c r="T187" s="2"/>
      <c r="U187" s="2"/>
      <c r="V187" s="2"/>
      <c r="W187" s="78"/>
      <c r="X187" s="78"/>
      <c r="Y187" s="78"/>
      <c r="Z187" s="78"/>
      <c r="AA187" s="78"/>
    </row>
    <row r="188" spans="1:31" x14ac:dyDescent="0.35">
      <c r="A188" s="77" t="s">
        <v>316</v>
      </c>
      <c r="B188" s="2"/>
      <c r="C188" s="77" t="s">
        <v>317</v>
      </c>
      <c r="D188" s="2"/>
      <c r="E188" s="2"/>
      <c r="F188" s="2"/>
      <c r="G188" s="2"/>
      <c r="H188" s="2"/>
      <c r="I188" s="78">
        <f>AVERAGEIFS($I$11:$I$151,$K$11:$K$151,"&gt;="&amp;DATE(2021,1,1),$K$11:$K$151,"&lt;="&amp;DATE(2021,12,31))</f>
        <v>9.9261764705882355E-2</v>
      </c>
      <c r="J188" s="78"/>
      <c r="K188" s="78"/>
      <c r="L188" s="78"/>
      <c r="M188" s="78"/>
      <c r="N188" s="78"/>
      <c r="O188" s="78">
        <f>AVERAGEIFS($O$11:$O$151,$K$11:$K$151,"&gt;="&amp;DATE(2021,1,1),$K$11:$K$151,"&lt;="&amp;DATE(2021,12,31))</f>
        <v>9.37970588235294E-2</v>
      </c>
      <c r="Q188" s="79">
        <f t="shared" ref="Q188" si="19">(O188-I188)*10000</f>
        <v>-54.647058823529548</v>
      </c>
      <c r="R188" s="2"/>
      <c r="S188" s="2"/>
      <c r="T188" s="2"/>
      <c r="U188" s="2"/>
      <c r="V188" s="2"/>
      <c r="W188" s="78">
        <f>AVERAGEIFS($W$11:$W$151,$K$11:$K$151,"&gt;="&amp;DATE(2021,1,1),$K$11:$K$151,"&lt;="&amp;DATE(2021,12,31))</f>
        <v>6.8139285714285708E-2</v>
      </c>
      <c r="X188" s="78"/>
      <c r="Y188" s="78">
        <f>AVERAGEIFS($Y$11:$Y$151,$K$11:$K$151,"&gt;="&amp;DATE(2021,1,1),$K$11:$K$151,"&lt;="&amp;DATE(2021,12,31))</f>
        <v>0.49925000000000008</v>
      </c>
      <c r="Z188" s="78"/>
      <c r="AA188" s="78">
        <f>AVERAGEIFS($AA$11:$AA$151,$K$11:$K$151,"&gt;="&amp;DATE(2021,1,1),$K$11:$K$151,"&lt;="&amp;DATE(2021,12,31))</f>
        <v>4.6449217142857151E-2</v>
      </c>
      <c r="AC188" s="45"/>
      <c r="AE188" s="84"/>
    </row>
    <row r="189" spans="1:31" x14ac:dyDescent="0.35">
      <c r="A189" s="77" t="s">
        <v>316</v>
      </c>
      <c r="B189" s="2"/>
      <c r="C189" s="77" t="s">
        <v>318</v>
      </c>
      <c r="D189" s="2"/>
      <c r="E189" s="2"/>
      <c r="F189" s="2"/>
      <c r="G189" s="2"/>
      <c r="H189" s="2"/>
      <c r="I189" s="85">
        <f>IFERROR((AVERAGEIFS($I$11:$I$151,$K$11:$K$151,"&gt;="&amp;DATE(2021,1,1),$K$11:$K$151,"&lt;="&amp;DATE(2021,12,31),$M$11:$M$151,"D")),"None")</f>
        <v>9.391999999999999E-2</v>
      </c>
      <c r="J189" s="78"/>
      <c r="K189" s="78"/>
      <c r="L189" s="78"/>
      <c r="M189" s="78"/>
      <c r="N189" s="78"/>
      <c r="O189" s="85">
        <f>IFERROR(AVERAGEIFS($O$11:$O$151,$K$11:$K$151,"&gt;="&amp;DATE(2021,1,1),$K$11:$K$151,"&lt;="&amp;DATE(2021,12,31),$M$11:$M$151,"D"),"None")</f>
        <v>8.9849999999999999E-2</v>
      </c>
      <c r="Q189" s="79">
        <f>IFERROR(((O189-I189)*10000),0)</f>
        <v>-40.699999999999903</v>
      </c>
      <c r="R189" s="2"/>
      <c r="S189" s="2"/>
      <c r="T189" s="2"/>
      <c r="U189" s="2"/>
      <c r="V189" s="2"/>
      <c r="W189" s="85">
        <f>IFERROR((AVERAGEIFS($W$11:$W$151,$K$11:$K$151,"&gt;="&amp;DATE(2021,1,1),$K$11:$K$151,"&lt;="&amp;DATE(2021,12,31),$M$11:$M$151,"D")),"None")</f>
        <v>6.7049999999999998E-2</v>
      </c>
      <c r="X189" s="78"/>
      <c r="Y189" s="85">
        <f>IFERROR(AVERAGEIFS($Y$11:$Y$151,$K$11:$K$151,"&gt;="&amp;DATE(2021,1,1),$K$11:$K$151,"&lt;="&amp;DATE(2021,12,31),$M$11:$M$151,"D"),"None")</f>
        <v>0.4897111111111111</v>
      </c>
      <c r="Z189" s="78"/>
      <c r="AA189" s="85">
        <f>IFERROR(AVERAGEIFS($AA$11:$AA$151,$K$11:$K$151,"&gt;="&amp;DATE(2021,1,1),$K$11:$K$151,"&lt;="&amp;DATE(2021,12,31),$M$11:$M$151,"D"),"None")</f>
        <v>4.3601393333333335E-2</v>
      </c>
    </row>
    <row r="190" spans="1:31" x14ac:dyDescent="0.35">
      <c r="A190" s="77" t="s">
        <v>316</v>
      </c>
      <c r="B190" s="2"/>
      <c r="C190" s="77" t="s">
        <v>324</v>
      </c>
      <c r="D190" s="2"/>
      <c r="E190" s="2"/>
      <c r="F190" s="2"/>
      <c r="G190" s="2"/>
      <c r="H190" s="2"/>
      <c r="I190" s="85">
        <f>IFERROR(AVERAGEIFS($I$11:$I$151,$K$11:$K$151,"&gt;="&amp;DATE(2021,1,1),$K$11:$K$151,"&lt;="&amp;DATE(2021,12,31),$M$11:$M$151,"D",$A$11:$A$151,"&lt;&gt;"&amp;"Illinois"),"None")</f>
        <v>9.8999999999999991E-2</v>
      </c>
      <c r="J190" s="78"/>
      <c r="K190" s="78"/>
      <c r="L190" s="78"/>
      <c r="M190" s="78"/>
      <c r="N190" s="78"/>
      <c r="O190" s="85">
        <f>IFERROR(AVERAGEIFS($O$11:$O$151,$K$11:$K$151,"&gt;="&amp;DATE(2021,1,1),$K$11:$K$151,"&lt;="&amp;DATE(2021,12,31),$M$11:$M$151,"D",$A$11:$A$151,"&lt;&gt;"&amp;"Illinois"),"None")</f>
        <v>9.3912499999999996E-2</v>
      </c>
      <c r="Q190" s="79">
        <f>IFERROR(((O190-I190)*10000),0)</f>
        <v>-50.87499999999995</v>
      </c>
      <c r="R190" s="2"/>
      <c r="S190" s="2"/>
      <c r="T190" s="2"/>
      <c r="U190" s="2"/>
      <c r="V190" s="2"/>
      <c r="W190" s="85">
        <f>IFERROR(AVERAGEIFS($W$11:$W$151,$K$11:$K$151,"&gt;="&amp;DATE(2021,1,1),$K$11:$K$151,"&lt;="&amp;DATE(2021,12,31),$M$11:$M$151,"D",$A$11:$A$151,"&lt;&gt;"&amp;"Illinois"),"None")</f>
        <v>6.9437499999999999E-2</v>
      </c>
      <c r="X190" s="78"/>
      <c r="Y190" s="85">
        <f>IFERROR(AVERAGEIFS($Y$11:$Y$151,$K$11:$K$151,"&gt;="&amp;DATE(2021,1,1),$K$11:$K$151,"&lt;="&amp;DATE(2021,12,31),$M$11:$M$151,"D",$A$11:$A$151,"&lt;&gt;"&amp;"Illinois"),"None")</f>
        <v>0.48720000000000002</v>
      </c>
      <c r="Z190" s="78"/>
      <c r="AA190" s="85">
        <f>IFERROR(AVERAGEIFS($AA$11:$AA$151,$K$11:$K$151,"&gt;="&amp;DATE(2021,1,1),$K$11:$K$151,"&lt;="&amp;DATE(2021,12,31),$M$11:$M$151,"D",$A$11:$A$151,"&lt;&gt;"&amp;"Illinois"),"None")</f>
        <v>4.557619142857143E-2</v>
      </c>
    </row>
    <row r="191" spans="1:31" x14ac:dyDescent="0.35">
      <c r="A191" s="77" t="s">
        <v>316</v>
      </c>
      <c r="B191" s="2"/>
      <c r="C191" s="77" t="s">
        <v>319</v>
      </c>
      <c r="D191" s="2"/>
      <c r="E191" s="2"/>
      <c r="F191" s="2"/>
      <c r="G191" s="2"/>
      <c r="H191" s="2"/>
      <c r="I191" s="85">
        <f>IFERROR(AVERAGEIFS($I$11:$I$151,$K$11:$K$151,"&gt;="&amp;DATE(2021,1,1),$K$11:$K$151,"&lt;="&amp;DATE(2021,12,31),$M$11:$M$151,"V"),"None")</f>
        <v>0.10148750000000001</v>
      </c>
      <c r="J191" s="78"/>
      <c r="K191" s="78"/>
      <c r="L191" s="78"/>
      <c r="M191" s="78"/>
      <c r="N191" s="78"/>
      <c r="O191" s="85">
        <f>IFERROR(AVERAGEIFS($O$11:$O$151,$K$11:$K$151,"&gt;="&amp;DATE(2021,1,1),$K$11:$K$151,"&lt;="&amp;DATE(2021,12,31),$M$11:$M$151,"V"),"None")</f>
        <v>9.5441666666666689E-2</v>
      </c>
      <c r="Q191" s="79">
        <f>IFERROR(((O191-I191)*10000),0)</f>
        <v>-60.458333333333201</v>
      </c>
      <c r="R191" s="2"/>
      <c r="S191" s="2"/>
      <c r="T191" s="2"/>
      <c r="U191" s="2"/>
      <c r="V191" s="2"/>
      <c r="W191" s="85">
        <f>IFERROR(AVERAGEIFS($W$11:$W$151,$K$11:$K$151,"&gt;="&amp;DATE(2021,1,1),$K$11:$K$151,"&lt;="&amp;DATE(2021,12,31),$M$11:$M$151,"V"),"N/A")</f>
        <v>6.8744444444444441E-2</v>
      </c>
      <c r="X191" s="78"/>
      <c r="Y191" s="85">
        <f>IFERROR(AVERAGEIFS($Y$11:$Y$151,$K$11:$K$151,"&gt;="&amp;DATE(2021,1,1),$K$11:$K$151,"&lt;="&amp;DATE(2021,12,31),$M$11:$M$151,"V"),"N/A")</f>
        <v>0.50376842105263164</v>
      </c>
      <c r="Z191" s="78"/>
      <c r="AA191" s="85">
        <f>IFERROR(AVERAGEIFS($AA$11:$AA$151,$K$11:$K$151,"&gt;="&amp;DATE(2021,1,1),$K$11:$K$151,"&lt;="&amp;DATE(2021,12,31),$M$11:$M$151,"V"),"N/A")</f>
        <v>4.779818631578947E-2</v>
      </c>
    </row>
    <row r="192" spans="1:31" x14ac:dyDescent="0.35">
      <c r="A192" s="2"/>
      <c r="B192" s="2"/>
      <c r="C192" s="2"/>
      <c r="D192" s="2"/>
      <c r="E192" s="2"/>
      <c r="F192" s="2"/>
      <c r="G192" s="2"/>
      <c r="H192" s="2"/>
      <c r="I192" s="78"/>
      <c r="J192" s="78"/>
      <c r="K192" s="78"/>
      <c r="L192" s="78"/>
      <c r="M192" s="78"/>
      <c r="N192" s="78"/>
      <c r="O192" s="78"/>
      <c r="Q192" s="2"/>
      <c r="R192" s="2"/>
      <c r="S192" s="2"/>
      <c r="T192" s="2"/>
      <c r="U192" s="2"/>
      <c r="V192" s="2"/>
      <c r="W192" s="78"/>
      <c r="X192" s="78"/>
      <c r="Y192" s="78"/>
      <c r="Z192" s="78"/>
      <c r="AA192" s="78"/>
    </row>
    <row r="193" spans="1:31" x14ac:dyDescent="0.35">
      <c r="A193" s="82">
        <v>2022</v>
      </c>
      <c r="B193" s="6"/>
      <c r="C193" s="6"/>
      <c r="D193" s="6"/>
      <c r="E193" s="6"/>
      <c r="F193" s="6"/>
      <c r="G193" s="6"/>
      <c r="H193" s="6"/>
      <c r="I193" s="83"/>
      <c r="J193" s="83"/>
      <c r="K193" s="83"/>
      <c r="L193" s="83"/>
      <c r="M193" s="83"/>
      <c r="N193" s="83"/>
      <c r="O193" s="83"/>
      <c r="P193" s="6"/>
      <c r="Q193" s="6"/>
      <c r="R193" s="6"/>
      <c r="S193" s="6"/>
      <c r="T193" s="6"/>
      <c r="U193" s="6"/>
      <c r="V193" s="6"/>
      <c r="W193" s="83"/>
      <c r="X193" s="83"/>
      <c r="Y193" s="83"/>
      <c r="Z193" s="83"/>
      <c r="AA193" s="83"/>
    </row>
    <row r="194" spans="1:31" x14ac:dyDescent="0.35">
      <c r="A194" s="77" t="s">
        <v>315</v>
      </c>
      <c r="B194" s="2"/>
      <c r="C194" s="2"/>
      <c r="D194" s="2"/>
      <c r="E194" s="2"/>
      <c r="F194" s="2"/>
      <c r="G194" s="77" cm="1">
        <f t="array" ref="G194">SUMPRODUCT(--(YEAR($K$11:$K$151)=A193))</f>
        <v>27</v>
      </c>
      <c r="H194" s="2"/>
      <c r="I194" s="78"/>
      <c r="J194" s="78"/>
      <c r="K194" s="78"/>
      <c r="L194" s="78"/>
      <c r="M194" s="78"/>
      <c r="N194" s="78"/>
      <c r="O194" s="78"/>
      <c r="Q194" s="2"/>
      <c r="R194" s="2"/>
      <c r="S194" s="2"/>
      <c r="T194" s="2"/>
      <c r="U194" s="2"/>
      <c r="V194" s="2"/>
      <c r="W194" s="78"/>
      <c r="X194" s="78"/>
      <c r="Y194" s="78"/>
      <c r="Z194" s="78"/>
      <c r="AA194" s="78"/>
    </row>
    <row r="195" spans="1:31" x14ac:dyDescent="0.35">
      <c r="A195" s="77" t="s">
        <v>316</v>
      </c>
      <c r="B195" s="2"/>
      <c r="C195" s="77" t="s">
        <v>317</v>
      </c>
      <c r="D195" s="2"/>
      <c r="E195" s="2"/>
      <c r="F195" s="2"/>
      <c r="G195" s="2"/>
      <c r="H195" s="2"/>
      <c r="I195" s="78">
        <f>AVERAGEIFS($I$11:$I$151,$K$11:$K$151,"&gt;="&amp;DATE(2022,1,1),$K$11:$K$151,"&lt;="&amp;DATE(2022,12,31))</f>
        <v>0.10033333333333336</v>
      </c>
      <c r="J195" s="78"/>
      <c r="K195" s="78"/>
      <c r="L195" s="78"/>
      <c r="M195" s="78"/>
      <c r="N195" s="78"/>
      <c r="O195" s="78">
        <f>AVERAGEIFS($O$11:$O$151,$K$11:$K$151,"&gt;="&amp;DATE(2022,1,1),$K$11:$K$151,"&lt;="&amp;DATE(2022,12,31))</f>
        <v>9.5229629629629636E-2</v>
      </c>
      <c r="Q195" s="79">
        <f t="shared" ref="Q195" si="20">(O195-I195)*10000</f>
        <v>-51.037037037037216</v>
      </c>
      <c r="R195" s="2"/>
      <c r="S195" s="2"/>
      <c r="T195" s="2"/>
      <c r="U195" s="2"/>
      <c r="V195" s="2"/>
      <c r="W195" s="78">
        <f>AVERAGEIFS($W$11:$W$151,$K$11:$K$151,"&gt;="&amp;DATE(2022,1,1),$K$11:$K$151,"&lt;="&amp;DATE(2022,12,31))</f>
        <v>6.7831818181818174E-2</v>
      </c>
      <c r="X195" s="78"/>
      <c r="Y195" s="78">
        <f>AVERAGEIFS($Y$11:$Y$151,$K$11:$K$151,"&gt;="&amp;DATE(2022,1,1),$K$11:$K$151,"&lt;="&amp;DATE(2022,12,31))</f>
        <v>0.50535185185185183</v>
      </c>
      <c r="Z195" s="78"/>
      <c r="AA195" s="78">
        <f>AVERAGEIFS($AA$11:$AA$151,$K$11:$K$151,"&gt;="&amp;DATE(2022,1,1),$K$11:$K$151,"&lt;="&amp;DATE(2022,12,31))</f>
        <v>4.8155781851851848E-2</v>
      </c>
      <c r="AC195" s="45"/>
      <c r="AE195" s="84"/>
    </row>
    <row r="196" spans="1:31" x14ac:dyDescent="0.35">
      <c r="A196" s="77" t="s">
        <v>316</v>
      </c>
      <c r="B196" s="2"/>
      <c r="C196" s="77" t="s">
        <v>318</v>
      </c>
      <c r="D196" s="2"/>
      <c r="E196" s="2"/>
      <c r="F196" s="2"/>
      <c r="G196" s="2"/>
      <c r="H196" s="2"/>
      <c r="I196" s="85">
        <f>IFERROR((AVERAGEIFS($I$11:$I$151,$K$11:$K$151,"&gt;="&amp;DATE(2022,1,1),$K$11:$K$151,"&lt;="&amp;DATE(2022,12,31),$M$11:$M$151,"D")),"None")</f>
        <v>9.8000000000000004E-2</v>
      </c>
      <c r="J196" s="78"/>
      <c r="K196" s="78"/>
      <c r="L196" s="78"/>
      <c r="M196" s="78"/>
      <c r="N196" s="78"/>
      <c r="O196" s="85">
        <f>IFERROR(AVERAGEIFS($O$11:$O$151,$K$11:$K$151,"&gt;="&amp;DATE(2022,1,1),$K$11:$K$151,"&lt;="&amp;DATE(2022,12,31),$M$11:$M$151,"D"),"None")</f>
        <v>9.2687499999999992E-2</v>
      </c>
      <c r="Q196" s="79">
        <f>IFERROR(((O196-I196)*10000),0)</f>
        <v>-53.125000000000114</v>
      </c>
      <c r="R196" s="2"/>
      <c r="S196" s="2"/>
      <c r="T196" s="2"/>
      <c r="U196" s="2"/>
      <c r="V196" s="2"/>
      <c r="W196" s="85">
        <f>IFERROR((AVERAGEIFS($W$11:$W$151,$K$11:$K$151,"&gt;="&amp;DATE(2022,1,1),$K$11:$K$151,"&lt;="&amp;DATE(2022,12,31),$M$11:$M$151,"D")),"None")</f>
        <v>6.7724999999999994E-2</v>
      </c>
      <c r="X196" s="78"/>
      <c r="Y196" s="85">
        <f>IFERROR(AVERAGEIFS($Y$11:$Y$151,$K$11:$K$151,"&gt;="&amp;DATE(2022,1,1),$K$11:$K$151,"&lt;="&amp;DATE(2022,12,31),$M$11:$M$151,"D"),"None")</f>
        <v>0.50691249999999988</v>
      </c>
      <c r="Z196" s="78"/>
      <c r="AA196" s="85">
        <f>IFERROR(AVERAGEIFS($AA$11:$AA$151,$K$11:$K$151,"&gt;="&amp;DATE(2022,1,1),$K$11:$K$151,"&lt;="&amp;DATE(2022,12,31),$M$11:$M$151,"D"),"None")</f>
        <v>4.7061131249999999E-2</v>
      </c>
    </row>
    <row r="197" spans="1:31" x14ac:dyDescent="0.35">
      <c r="A197" s="77" t="s">
        <v>316</v>
      </c>
      <c r="B197" s="2"/>
      <c r="C197" s="77" t="s">
        <v>324</v>
      </c>
      <c r="D197" s="2"/>
      <c r="E197" s="2"/>
      <c r="F197" s="2"/>
      <c r="G197" s="2"/>
      <c r="H197" s="2"/>
      <c r="I197" s="85">
        <f>IFERROR(AVERAGEIFS($I$11:$I$151,$K$11:$K$151,"&gt;="&amp;DATE(2022,1,1),$K$11:$K$151,"&lt;="&amp;DATE(2022,12,31),$M$11:$M$151,"D",$A$11:$A$151,"&lt;&gt;"&amp;"Illinois"),"None")</f>
        <v>0.10078571428571428</v>
      </c>
      <c r="J197" s="78"/>
      <c r="K197" s="78"/>
      <c r="L197" s="78"/>
      <c r="M197" s="78"/>
      <c r="N197" s="78"/>
      <c r="O197" s="85">
        <f>IFERROR(AVERAGEIFS($O$11:$O$151,$K$11:$K$151,"&gt;="&amp;DATE(2022,1,1),$K$11:$K$151,"&lt;="&amp;DATE(2022,12,31),$M$11:$M$151,"D",$A$11:$A$151,"&lt;&gt;"&amp;"Illinois"),"None")</f>
        <v>9.4714285714285709E-2</v>
      </c>
      <c r="Q197" s="79">
        <f>IFERROR(((O197-I197)*10000),0)</f>
        <v>-60.714285714285751</v>
      </c>
      <c r="R197" s="2"/>
      <c r="S197" s="2"/>
      <c r="T197" s="2"/>
      <c r="U197" s="2"/>
      <c r="V197" s="2"/>
      <c r="W197" s="85">
        <f>IFERROR(AVERAGEIFS($W$11:$W$151,$K$11:$K$151,"&gt;="&amp;DATE(2022,1,1),$K$11:$K$151,"&lt;="&amp;DATE(2022,12,31),$M$11:$M$151,"D",$A$11:$A$151,"&lt;&gt;"&amp;"Illinois"),"None")</f>
        <v>6.8914285714285706E-2</v>
      </c>
      <c r="X197" s="78"/>
      <c r="Y197" s="85">
        <f>IFERROR(AVERAGEIFS($Y$11:$Y$151,$K$11:$K$151,"&gt;="&amp;DATE(2022,1,1),$K$11:$K$151,"&lt;="&amp;DATE(2022,12,31),$M$11:$M$151,"D",$A$11:$A$151,"&lt;&gt;"&amp;"Illinois"),"None")</f>
        <v>0.5086857142857143</v>
      </c>
      <c r="Z197" s="78"/>
      <c r="AA197" s="85">
        <f>IFERROR(AVERAGEIFS($AA$11:$AA$151,$K$11:$K$151,"&gt;="&amp;DATE(2022,1,1),$K$11:$K$151,"&lt;="&amp;DATE(2022,12,31),$M$11:$M$151,"D",$A$11:$A$151,"&lt;&gt;"&amp;"Illinois"),"None")</f>
        <v>4.8238685714285724E-2</v>
      </c>
    </row>
    <row r="198" spans="1:31" x14ac:dyDescent="0.35">
      <c r="A198" s="77" t="s">
        <v>316</v>
      </c>
      <c r="B198" s="2"/>
      <c r="C198" s="77" t="s">
        <v>319</v>
      </c>
      <c r="D198" s="2"/>
      <c r="E198" s="2"/>
      <c r="F198" s="2"/>
      <c r="G198" s="2"/>
      <c r="H198" s="2"/>
      <c r="I198" s="85">
        <f>IFERROR(AVERAGEIFS($I$11:$I$151,$K$11:$K$151,"&gt;="&amp;DATE(2022,1,1),$K$11:$K$151,"&lt;="&amp;DATE(2022,12,31),$M$11:$M$151,"V"),"None")</f>
        <v>0.10131578947368422</v>
      </c>
      <c r="J198" s="78"/>
      <c r="K198" s="78"/>
      <c r="L198" s="78"/>
      <c r="M198" s="78"/>
      <c r="N198" s="78"/>
      <c r="O198" s="85">
        <f>IFERROR(AVERAGEIFS($O$11:$O$151,$K$11:$K$151,"&gt;="&amp;DATE(2022,1,1),$K$11:$K$151,"&lt;="&amp;DATE(2022,12,31),$M$11:$M$151,"V"),"None")</f>
        <v>9.6300000000000011E-2</v>
      </c>
      <c r="Q198" s="79">
        <f>IFERROR(((O198-I198)*10000),0)</f>
        <v>-50.157894736842096</v>
      </c>
      <c r="R198" s="2"/>
      <c r="S198" s="2"/>
      <c r="T198" s="2"/>
      <c r="U198" s="2"/>
      <c r="V198" s="2"/>
      <c r="W198" s="85">
        <f>IFERROR(AVERAGEIFS($W$11:$W$151,$K$11:$K$151,"&gt;="&amp;DATE(2022,1,1),$K$11:$K$151,"&lt;="&amp;DATE(2022,12,31),$M$11:$M$151,"V"),"N/A")</f>
        <v>6.789285714285713E-2</v>
      </c>
      <c r="X198" s="78"/>
      <c r="Y198" s="85">
        <f>IFERROR(AVERAGEIFS($Y$11:$Y$151,$K$11:$K$151,"&gt;="&amp;DATE(2022,1,1),$K$11:$K$151,"&lt;="&amp;DATE(2022,12,31),$M$11:$M$151,"V"),"N/A")</f>
        <v>0.50469473684210531</v>
      </c>
      <c r="Z198" s="78"/>
      <c r="AA198" s="85">
        <f>IFERROR(AVERAGEIFS($AA$11:$AA$151,$K$11:$K$151,"&gt;="&amp;DATE(2022,1,1),$K$11:$K$151,"&lt;="&amp;DATE(2022,12,31),$M$11:$M$151,"V"),"N/A")</f>
        <v>4.8616687368421049E-2</v>
      </c>
    </row>
    <row r="199" spans="1:31" x14ac:dyDescent="0.35">
      <c r="A199" s="77"/>
      <c r="B199" s="2"/>
      <c r="C199" s="77"/>
      <c r="D199" s="2"/>
      <c r="E199" s="2"/>
      <c r="F199" s="2"/>
      <c r="G199" s="2"/>
      <c r="H199" s="2"/>
      <c r="I199" s="85"/>
      <c r="J199" s="78"/>
      <c r="K199" s="78"/>
      <c r="L199" s="78"/>
      <c r="M199" s="78"/>
      <c r="N199" s="78"/>
      <c r="O199" s="85"/>
      <c r="Q199" s="79"/>
      <c r="R199" s="2"/>
      <c r="S199" s="2"/>
      <c r="T199" s="2"/>
      <c r="U199" s="2"/>
      <c r="V199" s="2"/>
      <c r="W199" s="85"/>
      <c r="X199" s="78"/>
      <c r="Y199" s="85"/>
      <c r="Z199" s="78"/>
      <c r="AA199" s="85"/>
    </row>
    <row r="200" spans="1:31" x14ac:dyDescent="0.35">
      <c r="A200" s="82">
        <v>2023</v>
      </c>
      <c r="B200" s="6"/>
      <c r="C200" s="6"/>
      <c r="D200" s="6"/>
      <c r="E200" s="6"/>
      <c r="F200" s="6"/>
      <c r="G200" s="6"/>
      <c r="H200" s="6"/>
      <c r="I200" s="83"/>
      <c r="J200" s="83"/>
      <c r="K200" s="83"/>
      <c r="L200" s="83"/>
      <c r="M200" s="83"/>
      <c r="N200" s="83"/>
      <c r="O200" s="83"/>
      <c r="P200" s="6"/>
      <c r="Q200" s="6"/>
      <c r="R200" s="6"/>
      <c r="S200" s="6"/>
      <c r="T200" s="6"/>
      <c r="U200" s="6"/>
      <c r="V200" s="6"/>
      <c r="W200" s="83"/>
      <c r="X200" s="83"/>
      <c r="Y200" s="83"/>
      <c r="Z200" s="83"/>
      <c r="AA200" s="83"/>
    </row>
    <row r="201" spans="1:31" x14ac:dyDescent="0.35">
      <c r="A201" s="77" t="s">
        <v>315</v>
      </c>
      <c r="B201" s="2"/>
      <c r="C201" s="2"/>
      <c r="D201" s="2"/>
      <c r="E201" s="2"/>
      <c r="F201" s="2"/>
      <c r="G201" s="77" cm="1">
        <f t="array" ref="G201">SUMPRODUCT(--(YEAR($K$11:$K$151)=A200))</f>
        <v>5</v>
      </c>
      <c r="H201" s="2"/>
      <c r="I201" s="78"/>
      <c r="J201" s="78"/>
      <c r="K201" s="78"/>
      <c r="L201" s="78"/>
      <c r="M201" s="78"/>
      <c r="N201" s="78"/>
      <c r="O201" s="78"/>
      <c r="Q201" s="2"/>
      <c r="R201" s="2"/>
      <c r="S201" s="2"/>
      <c r="T201" s="2"/>
      <c r="U201" s="2"/>
      <c r="V201" s="2"/>
      <c r="W201" s="78"/>
      <c r="X201" s="78"/>
      <c r="Y201" s="78"/>
      <c r="Z201" s="78"/>
      <c r="AA201" s="78"/>
    </row>
    <row r="202" spans="1:31" x14ac:dyDescent="0.35">
      <c r="A202" s="77" t="s">
        <v>316</v>
      </c>
      <c r="B202" s="2"/>
      <c r="C202" s="77" t="s">
        <v>317</v>
      </c>
      <c r="D202" s="2"/>
      <c r="E202" s="2"/>
      <c r="F202" s="2"/>
      <c r="G202" s="2"/>
      <c r="H202" s="2"/>
      <c r="I202" s="78">
        <f>AVERAGEIFS($I$11:$I$151,$K$11:$K$151,"&gt;="&amp;DATE(2023,1,1),$K$11:$K$151,"&lt;="&amp;DATE(2023,12,31))</f>
        <v>0.10269999999999999</v>
      </c>
      <c r="J202" s="78"/>
      <c r="K202" s="78"/>
      <c r="L202" s="78"/>
      <c r="M202" s="78"/>
      <c r="N202" s="78"/>
      <c r="O202" s="78">
        <f>AVERAGEIFS($O$11:$O$151,$K$11:$K$151,"&gt;="&amp;DATE(2023,1,1),$K$11:$K$151,"&lt;="&amp;DATE(2023,12,31))</f>
        <v>9.6799999999999997E-2</v>
      </c>
      <c r="Q202" s="79">
        <f t="shared" ref="Q202" si="21">(O202-I202)*10000</f>
        <v>-58.999999999999886</v>
      </c>
      <c r="R202" s="2"/>
      <c r="S202" s="2"/>
      <c r="T202" s="2"/>
      <c r="U202" s="2"/>
      <c r="V202" s="2"/>
      <c r="W202" s="78">
        <f>AVERAGEIFS($W$11:$W$151,$K$11:$K$151,"&gt;="&amp;DATE(2023,1,1),$K$11:$K$151,"&lt;="&amp;DATE(2023,12,31))</f>
        <v>7.1433333333333335E-2</v>
      </c>
      <c r="X202" s="78"/>
      <c r="Y202" s="78">
        <f>AVERAGEIFS($Y$11:$Y$151,$K$11:$K$151,"&gt;="&amp;DATE(2023,1,1),$K$11:$K$151,"&lt;="&amp;DATE(2023,12,31))</f>
        <v>0.52310000000000001</v>
      </c>
      <c r="Z202" s="78"/>
      <c r="AA202" s="78">
        <f>AVERAGEIFS($AA$11:$AA$151,$K$11:$K$151,"&gt;="&amp;DATE(2023,1,1),$K$11:$K$151,"&lt;="&amp;DATE(2023,12,31))</f>
        <v>5.0565100000000002E-2</v>
      </c>
      <c r="AC202" s="45"/>
      <c r="AE202" s="84"/>
    </row>
    <row r="203" spans="1:31" x14ac:dyDescent="0.35">
      <c r="A203" s="77" t="s">
        <v>316</v>
      </c>
      <c r="B203" s="2"/>
      <c r="C203" s="77" t="s">
        <v>318</v>
      </c>
      <c r="D203" s="2"/>
      <c r="E203" s="2"/>
      <c r="F203" s="2"/>
      <c r="G203" s="2"/>
      <c r="H203" s="2"/>
      <c r="I203" s="85" t="str">
        <f>IFERROR((AVERAGEIFS($I$11:$I$151,$K$11:$K$151,"&gt;="&amp;DATE(2023,1,1),$K$11:$K$151,"&lt;="&amp;DATE(2023,12,31),$M$11:$M$151,"D")),"None")</f>
        <v>None</v>
      </c>
      <c r="J203" s="78"/>
      <c r="K203" s="78"/>
      <c r="L203" s="78"/>
      <c r="M203" s="78"/>
      <c r="N203" s="78"/>
      <c r="O203" s="85" t="str">
        <f>IFERROR(AVERAGEIFS($O$11:$O$151,$K$11:$K$151,"&gt;="&amp;DATE(2023,1,1),$K$11:$K$151,"&lt;="&amp;DATE(2023,12,31),$M$11:$M$151,"D"),"None")</f>
        <v>None</v>
      </c>
      <c r="Q203" s="79">
        <f>IFERROR(((O203-I203)*10000),0)</f>
        <v>0</v>
      </c>
      <c r="R203" s="2"/>
      <c r="S203" s="2"/>
      <c r="T203" s="2"/>
      <c r="U203" s="2"/>
      <c r="V203" s="2"/>
      <c r="W203" s="85" t="str">
        <f>IFERROR((AVERAGEIFS($W$11:$W$151,$K$11:$K$151,"&gt;="&amp;DATE(2023,1,1),$K$11:$K$151,"&lt;="&amp;DATE(2023,12,31),$M$11:$M$151,"D")),"None")</f>
        <v>None</v>
      </c>
      <c r="X203" s="78"/>
      <c r="Y203" s="85" t="str">
        <f>IFERROR(AVERAGEIFS($Y$11:$Y$151,$K$11:$K$151,"&gt;="&amp;DATE(2023,1,1),$K$11:$K$151,"&lt;="&amp;DATE(2023,12,31),$M$11:$M$151,"D"),"None")</f>
        <v>None</v>
      </c>
      <c r="Z203" s="78"/>
      <c r="AA203" s="85" t="str">
        <f>IFERROR(AVERAGEIFS($AA$11:$AA$151,$K$11:$K$151,"&gt;="&amp;DATE(2023,1,1),$K$11:$K$151,"&lt;="&amp;DATE(2023,12,31),$M$11:$M$151,"D"),"None")</f>
        <v>None</v>
      </c>
    </row>
    <row r="204" spans="1:31" x14ac:dyDescent="0.35">
      <c r="A204" s="77" t="s">
        <v>316</v>
      </c>
      <c r="B204" s="2"/>
      <c r="C204" s="77" t="s">
        <v>324</v>
      </c>
      <c r="D204" s="2"/>
      <c r="E204" s="2"/>
      <c r="F204" s="2"/>
      <c r="G204" s="2"/>
      <c r="H204" s="2"/>
      <c r="I204" s="85" t="str">
        <f>IFERROR(AVERAGEIFS($I$11:$I$151,$K$11:$K$151,"&gt;="&amp;DATE(2023,1,1),$K$11:$K$151,"&lt;="&amp;DATE(2023,12,31),$M$11:$M$151,"D",$A$11:$A$151,"&lt;&gt;"&amp;"Illinois"),"None")</f>
        <v>None</v>
      </c>
      <c r="J204" s="78"/>
      <c r="K204" s="78"/>
      <c r="L204" s="78"/>
      <c r="M204" s="78"/>
      <c r="N204" s="78"/>
      <c r="O204" s="85" t="str">
        <f>IFERROR(AVERAGEIFS($O$11:$O$151,$K$11:$K$151,"&gt;="&amp;DATE(2023,1,1),$K$11:$K$151,"&lt;="&amp;DATE(2023,12,31),$M$11:$M$151,"D",$A$11:$A$151,"&lt;&gt;"&amp;"Illinois"),"None")</f>
        <v>None</v>
      </c>
      <c r="Q204" s="79">
        <f>IFERROR(((O204-I204)*10000),0)</f>
        <v>0</v>
      </c>
      <c r="R204" s="2"/>
      <c r="S204" s="2"/>
      <c r="T204" s="2"/>
      <c r="U204" s="2"/>
      <c r="V204" s="2"/>
      <c r="W204" s="85" t="str">
        <f>IFERROR(AVERAGEIFS($W$11:$W$151,$K$11:$K$151,"&gt;="&amp;DATE(2023,1,1),$K$11:$K$151,"&lt;="&amp;DATE(2023,12,31),$M$11:$M$151,"D",$A$11:$A$151,"&lt;&gt;"&amp;"Illinois"),"None")</f>
        <v>None</v>
      </c>
      <c r="X204" s="78"/>
      <c r="Y204" s="85" t="str">
        <f>IFERROR(AVERAGEIFS($Y$11:$Y$151,$K$11:$K$151,"&gt;="&amp;DATE(2023,1,1),$K$11:$K$151,"&lt;="&amp;DATE(2023,12,31),$M$11:$M$151,"D",$A$11:$A$151,"&lt;&gt;"&amp;"Illinois"),"None")</f>
        <v>None</v>
      </c>
      <c r="Z204" s="78"/>
      <c r="AA204" s="85" t="str">
        <f>IFERROR(AVERAGEIFS($AA$11:$AA$151,$K$11:$K$151,"&gt;="&amp;DATE(2023,1,1),$K$11:$K$151,"&lt;="&amp;DATE(2023,12,31),$M$11:$M$151,"D",$A$11:$A$151,"&lt;&gt;"&amp;"Illinois"),"None")</f>
        <v>None</v>
      </c>
    </row>
    <row r="205" spans="1:31" x14ac:dyDescent="0.35">
      <c r="A205" s="77" t="s">
        <v>316</v>
      </c>
      <c r="B205" s="2"/>
      <c r="C205" s="77" t="s">
        <v>319</v>
      </c>
      <c r="D205" s="2"/>
      <c r="E205" s="2"/>
      <c r="F205" s="2"/>
      <c r="G205" s="2"/>
      <c r="H205" s="2"/>
      <c r="I205" s="85">
        <f>IFERROR(AVERAGEIFS($I$11:$I$151,$K$11:$K$151,"&gt;="&amp;DATE(2023,1,1),$K$11:$K$151,"&lt;="&amp;DATE(2023,12,31),$M$11:$M$151,"V"),"None")</f>
        <v>0.10269999999999999</v>
      </c>
      <c r="J205" s="78"/>
      <c r="K205" s="78"/>
      <c r="L205" s="78"/>
      <c r="M205" s="78"/>
      <c r="N205" s="78"/>
      <c r="O205" s="85">
        <f>IFERROR(AVERAGEIFS($O$11:$O$151,$K$11:$K$151,"&gt;="&amp;DATE(2023,1,1),$K$11:$K$151,"&lt;="&amp;DATE(2023,12,31),$M$11:$M$151,"V"),"None")</f>
        <v>9.6799999999999997E-2</v>
      </c>
      <c r="Q205" s="79">
        <f>IFERROR(((O205-I205)*10000),0)</f>
        <v>-58.999999999999886</v>
      </c>
      <c r="R205" s="2"/>
      <c r="S205" s="2"/>
      <c r="T205" s="2"/>
      <c r="U205" s="2"/>
      <c r="V205" s="2"/>
      <c r="W205" s="85">
        <f>IFERROR(AVERAGEIFS($W$11:$W$151,$K$11:$K$151,"&gt;="&amp;DATE(2023,1,1),$K$11:$K$151,"&lt;="&amp;DATE(2023,12,31),$M$11:$M$151,"V"),"N/A")</f>
        <v>7.1433333333333335E-2</v>
      </c>
      <c r="X205" s="78"/>
      <c r="Y205" s="85">
        <f>IFERROR(AVERAGEIFS($Y$11:$Y$151,$K$11:$K$151,"&gt;="&amp;DATE(2023,1,1),$K$11:$K$151,"&lt;="&amp;DATE(2023,12,31),$M$11:$M$151,"V"),"N/A")</f>
        <v>0.52310000000000001</v>
      </c>
      <c r="Z205" s="78"/>
      <c r="AA205" s="85">
        <f>IFERROR(AVERAGEIFS($AA$11:$AA$151,$K$11:$K$151,"&gt;="&amp;DATE(2023,1,1),$K$11:$K$151,"&lt;="&amp;DATE(2023,12,31),$M$11:$M$151,"V"),"N/A")</f>
        <v>5.0565100000000002E-2</v>
      </c>
    </row>
    <row r="206" spans="1:31" x14ac:dyDescent="0.35">
      <c r="A206" s="77"/>
      <c r="B206" s="2"/>
      <c r="C206" s="77"/>
      <c r="D206" s="2"/>
      <c r="E206" s="2"/>
      <c r="F206" s="2"/>
      <c r="G206" s="2"/>
      <c r="H206" s="2"/>
      <c r="I206" s="85"/>
      <c r="J206" s="78"/>
      <c r="K206" s="78"/>
      <c r="L206" s="78"/>
      <c r="M206" s="78"/>
      <c r="N206" s="78"/>
      <c r="O206" s="85"/>
      <c r="Q206" s="79"/>
      <c r="R206" s="2"/>
      <c r="S206" s="2"/>
      <c r="T206" s="2"/>
      <c r="U206" s="2"/>
      <c r="V206" s="2"/>
      <c r="W206" s="85"/>
      <c r="X206" s="78"/>
      <c r="Y206" s="85"/>
      <c r="Z206" s="78"/>
      <c r="AA206" s="85"/>
    </row>
    <row r="207" spans="1:31" x14ac:dyDescent="0.35">
      <c r="A207" s="76" t="s">
        <v>325</v>
      </c>
      <c r="B207" s="76"/>
      <c r="C207" s="76"/>
      <c r="D207" s="2"/>
      <c r="E207" s="2"/>
      <c r="F207" s="2"/>
      <c r="G207" s="2"/>
      <c r="H207" s="2"/>
      <c r="I207" s="78"/>
      <c r="J207" s="78"/>
      <c r="K207" s="78"/>
      <c r="L207" s="78"/>
      <c r="M207" s="78"/>
      <c r="N207" s="78"/>
      <c r="O207" s="78"/>
      <c r="Q207" s="2"/>
      <c r="R207" s="2"/>
      <c r="S207" s="2"/>
      <c r="T207" s="2"/>
      <c r="U207" s="2"/>
      <c r="V207" s="2"/>
      <c r="W207" s="78"/>
      <c r="X207" s="78"/>
      <c r="Y207" s="78"/>
      <c r="Z207" s="78"/>
      <c r="AA207" s="78"/>
    </row>
    <row r="208" spans="1:31" x14ac:dyDescent="0.35">
      <c r="A208" s="76" t="s">
        <v>326</v>
      </c>
      <c r="B208" s="76"/>
      <c r="C208" s="97">
        <v>44992</v>
      </c>
      <c r="D208" s="2"/>
      <c r="E208" s="2"/>
      <c r="F208" s="2"/>
      <c r="G208" s="2"/>
      <c r="H208" s="2"/>
      <c r="I208" s="78"/>
      <c r="J208" s="78"/>
      <c r="K208" s="78"/>
      <c r="L208" s="78"/>
      <c r="M208" s="78"/>
      <c r="N208" s="78"/>
      <c r="O208" s="78"/>
      <c r="Q208" s="2"/>
      <c r="R208" s="2"/>
      <c r="S208" s="2"/>
      <c r="T208" s="2"/>
      <c r="U208" s="2"/>
      <c r="V208" s="2"/>
      <c r="W208" s="78"/>
      <c r="X208" s="78"/>
      <c r="Y208" s="78"/>
      <c r="Z208" s="78"/>
      <c r="AA208" s="78"/>
    </row>
    <row r="209" spans="1:27" x14ac:dyDescent="0.35">
      <c r="A209" s="77" t="s">
        <v>327</v>
      </c>
      <c r="B209" s="2"/>
      <c r="D209" s="2"/>
      <c r="E209" s="2"/>
      <c r="F209" s="2"/>
      <c r="G209" s="2"/>
      <c r="H209" s="2"/>
      <c r="I209" s="78"/>
      <c r="J209" s="78"/>
      <c r="K209" s="78"/>
      <c r="L209" s="78"/>
      <c r="M209" s="78"/>
      <c r="N209" s="78"/>
      <c r="O209" s="78"/>
      <c r="Q209" s="2"/>
      <c r="R209" s="2"/>
      <c r="S209" s="2"/>
      <c r="T209" s="2"/>
      <c r="U209" s="2"/>
      <c r="V209" s="2"/>
      <c r="W209" s="78"/>
      <c r="X209" s="78"/>
      <c r="Y209" s="78"/>
      <c r="Z209" s="78"/>
      <c r="AA209" s="78"/>
    </row>
    <row r="210" spans="1:27" x14ac:dyDescent="0.35">
      <c r="A210" s="77" t="s">
        <v>328</v>
      </c>
      <c r="B210" s="2"/>
      <c r="C210" s="2"/>
      <c r="D210" s="2"/>
      <c r="E210" s="2"/>
      <c r="F210" s="2"/>
      <c r="G210" s="2"/>
      <c r="H210" s="2"/>
      <c r="I210" s="78"/>
      <c r="J210" s="78"/>
      <c r="K210" s="78"/>
      <c r="L210" s="78"/>
      <c r="M210" s="78"/>
      <c r="N210" s="78"/>
      <c r="O210" s="78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35">
      <c r="A211" s="86" t="s">
        <v>329</v>
      </c>
      <c r="B211" s="2"/>
      <c r="C211" s="2"/>
      <c r="D211" s="2"/>
      <c r="E211" s="2"/>
      <c r="F211" s="2"/>
      <c r="G211" s="2"/>
      <c r="H211" s="2"/>
      <c r="I211" s="2"/>
      <c r="K211" s="2"/>
      <c r="L211" s="2"/>
      <c r="M211" s="2"/>
      <c r="N211" s="2"/>
      <c r="O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35">
      <c r="A212" s="77" t="s">
        <v>361</v>
      </c>
      <c r="B212" s="2"/>
      <c r="C212" s="2"/>
      <c r="D212" s="2"/>
      <c r="E212" s="2"/>
      <c r="F212" s="2"/>
      <c r="G212" s="2"/>
      <c r="H212" s="2"/>
      <c r="I212" s="2"/>
      <c r="K212" s="2"/>
      <c r="L212" s="2"/>
      <c r="M212" s="2"/>
      <c r="N212" s="2"/>
      <c r="O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35">
      <c r="A213" s="2"/>
      <c r="B213" s="2"/>
      <c r="C213" s="2"/>
      <c r="D213" s="2"/>
      <c r="E213" s="2"/>
      <c r="F213" s="2"/>
      <c r="G213" s="2"/>
      <c r="H213" s="2"/>
      <c r="I213" s="2"/>
      <c r="K213" s="2"/>
      <c r="L213" s="2"/>
      <c r="M213" s="2"/>
      <c r="N213" s="2"/>
      <c r="O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35">
      <c r="A214" s="2"/>
      <c r="B214" s="2"/>
      <c r="C214" s="2"/>
      <c r="D214" s="2"/>
      <c r="E214" s="2"/>
      <c r="F214" s="2"/>
      <c r="G214" s="2"/>
      <c r="H214" s="2"/>
      <c r="I214" s="2"/>
      <c r="K214" s="2"/>
      <c r="L214" s="2"/>
      <c r="M214" s="2"/>
      <c r="N214" s="2"/>
      <c r="O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35">
      <c r="A215" s="2"/>
      <c r="B215" s="2"/>
      <c r="C215" s="2"/>
      <c r="D215" s="2"/>
      <c r="E215" s="2"/>
      <c r="F215" s="2"/>
      <c r="G215" s="2"/>
      <c r="H215" s="2"/>
      <c r="I215" s="2"/>
      <c r="K215" s="2"/>
      <c r="L215" s="2"/>
      <c r="M215" s="2"/>
      <c r="N215" s="2"/>
      <c r="O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35">
      <c r="A216" s="2"/>
      <c r="B216" s="2"/>
      <c r="C216" s="2"/>
      <c r="D216" s="2"/>
      <c r="E216" s="2"/>
      <c r="F216" s="2"/>
      <c r="G216" s="2"/>
      <c r="H216" s="2"/>
      <c r="I216" s="2"/>
      <c r="K216" s="2"/>
      <c r="L216" s="2"/>
      <c r="M216" s="2"/>
      <c r="N216" s="2"/>
      <c r="O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35">
      <c r="A217" s="2"/>
      <c r="B217" s="2"/>
      <c r="C217" s="2"/>
      <c r="D217" s="2"/>
      <c r="E217" s="2"/>
      <c r="F217" s="2"/>
      <c r="G217" s="2"/>
      <c r="H217" s="2"/>
      <c r="I217" s="2"/>
      <c r="K217" s="2"/>
      <c r="L217" s="2"/>
      <c r="M217" s="2"/>
      <c r="N217" s="2"/>
      <c r="O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35">
      <c r="A218" s="2"/>
      <c r="B218" s="2"/>
      <c r="C218" s="2"/>
      <c r="D218" s="2"/>
      <c r="E218" s="2"/>
      <c r="F218" s="2"/>
      <c r="G218" s="2"/>
      <c r="H218" s="2"/>
      <c r="I218" s="2"/>
      <c r="K218" s="2"/>
      <c r="L218" s="2"/>
      <c r="M218" s="2"/>
      <c r="N218" s="2"/>
      <c r="O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35">
      <c r="A219" s="2"/>
      <c r="B219" s="2"/>
      <c r="C219" s="2"/>
      <c r="D219" s="2"/>
      <c r="E219" s="2"/>
      <c r="F219" s="2"/>
      <c r="G219" s="2"/>
      <c r="H219" s="2"/>
      <c r="I219" s="2"/>
      <c r="K219" s="2"/>
      <c r="L219" s="2"/>
      <c r="M219" s="2"/>
      <c r="N219" s="2"/>
      <c r="O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35">
      <c r="A220" s="2"/>
      <c r="B220" s="2"/>
      <c r="C220" s="2"/>
      <c r="D220" s="2"/>
      <c r="E220" s="2"/>
      <c r="F220" s="2"/>
      <c r="G220" s="2"/>
      <c r="H220" s="2"/>
      <c r="I220" s="2"/>
      <c r="K220" s="2"/>
      <c r="L220" s="2"/>
      <c r="M220" s="2"/>
      <c r="N220" s="2"/>
      <c r="O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35">
      <c r="A221" s="2"/>
      <c r="B221" s="2"/>
      <c r="C221" s="2"/>
      <c r="D221" s="2"/>
      <c r="E221" s="2"/>
      <c r="F221" s="2"/>
      <c r="G221" s="2"/>
      <c r="H221" s="2"/>
      <c r="I221" s="2"/>
      <c r="K221" s="2"/>
      <c r="L221" s="2"/>
      <c r="M221" s="2"/>
      <c r="N221" s="2"/>
      <c r="O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35">
      <c r="A222" s="2"/>
      <c r="B222" s="2"/>
      <c r="C222" s="2"/>
      <c r="D222" s="2"/>
      <c r="E222" s="2"/>
      <c r="F222" s="2"/>
      <c r="G222" s="2"/>
      <c r="H222" s="2"/>
      <c r="I222" s="2"/>
      <c r="K222" s="2"/>
      <c r="L222" s="2"/>
      <c r="M222" s="2"/>
      <c r="N222" s="2"/>
      <c r="O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35">
      <c r="A223" s="2"/>
      <c r="B223" s="2"/>
      <c r="C223" s="2"/>
      <c r="D223" s="2"/>
      <c r="E223" s="2"/>
      <c r="F223" s="2"/>
      <c r="G223" s="2"/>
      <c r="H223" s="2"/>
      <c r="I223" s="2"/>
      <c r="K223" s="2"/>
      <c r="L223" s="2"/>
      <c r="M223" s="2"/>
      <c r="N223" s="2"/>
      <c r="O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35">
      <c r="A224" s="2"/>
      <c r="B224" s="2"/>
      <c r="C224" s="2"/>
      <c r="D224" s="2"/>
      <c r="E224" s="2"/>
      <c r="F224" s="2"/>
      <c r="G224" s="2"/>
      <c r="H224" s="2"/>
      <c r="I224" s="2"/>
      <c r="K224" s="2"/>
      <c r="L224" s="2"/>
      <c r="M224" s="2"/>
      <c r="N224" s="2"/>
      <c r="O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35">
      <c r="A225" s="2"/>
      <c r="B225" s="2"/>
      <c r="C225" s="2"/>
      <c r="D225" s="2"/>
      <c r="E225" s="2"/>
      <c r="F225" s="2"/>
      <c r="G225" s="2"/>
      <c r="H225" s="2"/>
      <c r="I225" s="2"/>
      <c r="K225" s="2"/>
      <c r="L225" s="2"/>
      <c r="M225" s="2"/>
      <c r="N225" s="2"/>
      <c r="O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35">
      <c r="A226" s="2"/>
      <c r="B226" s="2"/>
      <c r="C226" s="2"/>
      <c r="D226" s="2"/>
      <c r="E226" s="2"/>
      <c r="F226" s="2"/>
      <c r="G226" s="2"/>
      <c r="H226" s="2"/>
      <c r="I226" s="2"/>
      <c r="K226" s="2"/>
      <c r="L226" s="2"/>
      <c r="M226" s="2"/>
      <c r="N226" s="2"/>
      <c r="O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35">
      <c r="A227" s="2"/>
      <c r="B227" s="2"/>
      <c r="C227" s="2"/>
      <c r="D227" s="2"/>
      <c r="E227" s="2"/>
      <c r="F227" s="2"/>
      <c r="G227" s="2"/>
      <c r="H227" s="2"/>
      <c r="I227" s="2"/>
      <c r="K227" s="2"/>
      <c r="L227" s="2"/>
      <c r="M227" s="2"/>
      <c r="N227" s="2"/>
      <c r="O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35">
      <c r="A228" s="2"/>
      <c r="B228" s="2"/>
      <c r="C228" s="2"/>
      <c r="D228" s="2"/>
      <c r="E228" s="2"/>
      <c r="F228" s="2"/>
      <c r="G228" s="2"/>
      <c r="H228" s="2"/>
      <c r="I228" s="2"/>
      <c r="K228" s="2"/>
      <c r="L228" s="2"/>
      <c r="M228" s="2"/>
      <c r="N228" s="2"/>
      <c r="O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35">
      <c r="A229" s="2"/>
      <c r="B229" s="2"/>
      <c r="C229" s="2"/>
      <c r="D229" s="2"/>
      <c r="E229" s="2"/>
      <c r="F229" s="2"/>
      <c r="G229" s="2"/>
      <c r="H229" s="2"/>
      <c r="I229" s="2"/>
      <c r="K229" s="2"/>
      <c r="L229" s="2"/>
      <c r="M229" s="2"/>
      <c r="N229" s="2"/>
      <c r="O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35">
      <c r="A230" s="2"/>
      <c r="B230" s="2"/>
      <c r="C230" s="2"/>
      <c r="D230" s="2"/>
      <c r="E230" s="2"/>
      <c r="F230" s="2"/>
      <c r="G230" s="2"/>
      <c r="H230" s="2"/>
      <c r="I230" s="2"/>
      <c r="K230" s="2"/>
      <c r="L230" s="2"/>
      <c r="M230" s="2"/>
      <c r="N230" s="2"/>
      <c r="O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35">
      <c r="A231" s="2"/>
      <c r="B231" s="2"/>
      <c r="C231" s="2"/>
      <c r="D231" s="2"/>
      <c r="E231" s="2"/>
      <c r="F231" s="2"/>
      <c r="G231" s="2"/>
      <c r="H231" s="2"/>
      <c r="I231" s="2"/>
      <c r="K231" s="2"/>
      <c r="L231" s="2"/>
      <c r="M231" s="2"/>
      <c r="N231" s="2"/>
      <c r="O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35">
      <c r="A232" s="2"/>
      <c r="B232" s="2"/>
      <c r="C232" s="2"/>
      <c r="D232" s="2"/>
      <c r="E232" s="2"/>
      <c r="F232" s="2"/>
      <c r="G232" s="2"/>
      <c r="H232" s="2"/>
      <c r="I232" s="2"/>
      <c r="K232" s="2"/>
      <c r="L232" s="2"/>
      <c r="M232" s="2"/>
      <c r="N232" s="2"/>
      <c r="O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35">
      <c r="A233" s="2"/>
      <c r="B233" s="2"/>
      <c r="C233" s="2"/>
      <c r="D233" s="2"/>
      <c r="E233" s="2"/>
      <c r="F233" s="2"/>
      <c r="G233" s="2"/>
      <c r="H233" s="2"/>
      <c r="I233" s="2"/>
      <c r="K233" s="2"/>
      <c r="L233" s="2"/>
      <c r="M233" s="2"/>
      <c r="N233" s="2"/>
      <c r="O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35">
      <c r="A234" s="2"/>
      <c r="B234" s="2"/>
      <c r="C234" s="2"/>
      <c r="D234" s="2"/>
      <c r="E234" s="2"/>
      <c r="F234" s="2"/>
      <c r="G234" s="2"/>
      <c r="H234" s="2"/>
      <c r="I234" s="2"/>
      <c r="K234" s="2"/>
      <c r="L234" s="2"/>
      <c r="M234" s="2"/>
      <c r="N234" s="2"/>
      <c r="O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35">
      <c r="A235" s="2"/>
      <c r="B235" s="2"/>
      <c r="C235" s="2"/>
      <c r="D235" s="2"/>
      <c r="E235" s="2"/>
      <c r="F235" s="2"/>
      <c r="G235" s="2"/>
      <c r="H235" s="2"/>
      <c r="I235" s="2"/>
      <c r="K235" s="2"/>
      <c r="L235" s="2"/>
      <c r="M235" s="2"/>
      <c r="N235" s="2"/>
      <c r="O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35">
      <c r="A236" s="2"/>
      <c r="B236" s="2"/>
      <c r="C236" s="2"/>
      <c r="D236" s="2"/>
      <c r="E236" s="2"/>
      <c r="F236" s="2"/>
      <c r="G236" s="2"/>
      <c r="H236" s="2"/>
      <c r="I236" s="2"/>
      <c r="K236" s="2"/>
      <c r="L236" s="2"/>
      <c r="M236" s="2"/>
      <c r="N236" s="2"/>
      <c r="O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35">
      <c r="A237" s="2"/>
      <c r="B237" s="2"/>
      <c r="C237" s="2"/>
      <c r="D237" s="2"/>
      <c r="E237" s="2"/>
      <c r="F237" s="2"/>
      <c r="G237" s="2"/>
      <c r="H237" s="2"/>
      <c r="I237" s="2"/>
      <c r="K237" s="2"/>
      <c r="L237" s="2"/>
      <c r="M237" s="2"/>
      <c r="N237" s="2"/>
      <c r="O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35">
      <c r="A238" s="2"/>
      <c r="B238" s="2"/>
      <c r="C238" s="2"/>
      <c r="D238" s="2"/>
      <c r="E238" s="2"/>
      <c r="F238" s="2"/>
      <c r="G238" s="2"/>
      <c r="H238" s="2"/>
      <c r="I238" s="2"/>
      <c r="K238" s="2"/>
      <c r="L238" s="2"/>
      <c r="M238" s="2"/>
      <c r="N238" s="2"/>
      <c r="O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35">
      <c r="A239" s="2"/>
      <c r="B239" s="2"/>
      <c r="C239" s="2"/>
      <c r="D239" s="2"/>
      <c r="E239" s="2"/>
      <c r="F239" s="2"/>
      <c r="G239" s="2"/>
      <c r="H239" s="2"/>
      <c r="I239" s="2"/>
      <c r="K239" s="2"/>
      <c r="L239" s="2"/>
      <c r="M239" s="2"/>
      <c r="N239" s="2"/>
      <c r="O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35">
      <c r="A240" s="2"/>
      <c r="B240" s="2"/>
      <c r="C240" s="2"/>
      <c r="D240" s="2"/>
      <c r="E240" s="2"/>
      <c r="F240" s="2"/>
      <c r="G240" s="2"/>
      <c r="H240" s="2"/>
      <c r="I240" s="2"/>
      <c r="K240" s="2"/>
      <c r="L240" s="2"/>
      <c r="M240" s="2"/>
      <c r="N240" s="2"/>
      <c r="O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35">
      <c r="A241" s="2"/>
      <c r="B241" s="2"/>
      <c r="C241" s="2"/>
      <c r="D241" s="2"/>
      <c r="E241" s="2"/>
      <c r="F241" s="2"/>
      <c r="G241" s="2"/>
      <c r="H241" s="2"/>
      <c r="I241" s="2"/>
      <c r="K241" s="2"/>
      <c r="L241" s="2"/>
      <c r="M241" s="2"/>
      <c r="N241" s="2"/>
      <c r="O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35">
      <c r="A242" s="2"/>
      <c r="B242" s="2"/>
      <c r="C242" s="2"/>
      <c r="D242" s="2"/>
      <c r="E242" s="2"/>
      <c r="F242" s="2"/>
      <c r="G242" s="2"/>
      <c r="H242" s="2"/>
      <c r="I242" s="2"/>
      <c r="K242" s="2"/>
      <c r="L242" s="2"/>
      <c r="M242" s="2"/>
      <c r="N242" s="2"/>
      <c r="O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35">
      <c r="A243" s="2"/>
      <c r="B243" s="2"/>
      <c r="C243" s="2"/>
      <c r="D243" s="2"/>
      <c r="E243" s="2"/>
      <c r="F243" s="2"/>
      <c r="G243" s="2"/>
      <c r="H243" s="2"/>
      <c r="I243" s="2"/>
      <c r="K243" s="2"/>
      <c r="L243" s="2"/>
      <c r="M243" s="2"/>
      <c r="N243" s="2"/>
      <c r="O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35">
      <c r="A244" s="2"/>
      <c r="B244" s="2"/>
      <c r="C244" s="2"/>
      <c r="D244" s="2"/>
      <c r="E244" s="2"/>
      <c r="F244" s="2"/>
      <c r="G244" s="2"/>
      <c r="H244" s="2"/>
      <c r="I244" s="2"/>
      <c r="K244" s="2"/>
      <c r="L244" s="2"/>
      <c r="M244" s="2"/>
      <c r="N244" s="2"/>
      <c r="O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35">
      <c r="A245" s="2"/>
      <c r="B245" s="2"/>
      <c r="C245" s="2"/>
      <c r="D245" s="2"/>
      <c r="E245" s="2"/>
      <c r="F245" s="2"/>
      <c r="G245" s="2"/>
      <c r="H245" s="2"/>
      <c r="I245" s="2"/>
      <c r="K245" s="2"/>
      <c r="L245" s="2"/>
      <c r="M245" s="2"/>
      <c r="N245" s="2"/>
      <c r="O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35">
      <c r="A246" s="2"/>
      <c r="B246" s="2"/>
      <c r="C246" s="2"/>
      <c r="D246" s="2"/>
      <c r="E246" s="2"/>
      <c r="F246" s="2"/>
      <c r="G246" s="2"/>
      <c r="H246" s="2"/>
      <c r="I246" s="2"/>
      <c r="K246" s="2"/>
      <c r="L246" s="2"/>
      <c r="M246" s="2"/>
      <c r="N246" s="2"/>
      <c r="O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35">
      <c r="A247" s="2"/>
      <c r="B247" s="2"/>
      <c r="C247" s="2"/>
      <c r="D247" s="2"/>
      <c r="E247" s="2"/>
      <c r="F247" s="2"/>
      <c r="G247" s="2"/>
      <c r="H247" s="2"/>
      <c r="I247" s="2"/>
      <c r="K247" s="2"/>
      <c r="L247" s="2"/>
      <c r="M247" s="2"/>
      <c r="N247" s="2"/>
      <c r="O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35">
      <c r="A248" s="2"/>
      <c r="B248" s="2"/>
      <c r="C248" s="2"/>
      <c r="D248" s="2"/>
      <c r="E248" s="2"/>
      <c r="F248" s="2"/>
      <c r="G248" s="2"/>
      <c r="H248" s="2"/>
      <c r="I248" s="2"/>
      <c r="K248" s="2"/>
      <c r="L248" s="2"/>
      <c r="M248" s="2"/>
      <c r="N248" s="2"/>
      <c r="O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35">
      <c r="A249" s="2"/>
      <c r="B249" s="2"/>
      <c r="C249" s="2"/>
      <c r="D249" s="2"/>
      <c r="E249" s="2"/>
      <c r="F249" s="2"/>
      <c r="G249" s="2"/>
      <c r="H249" s="2"/>
      <c r="I249" s="2"/>
      <c r="K249" s="2"/>
      <c r="L249" s="2"/>
      <c r="M249" s="2"/>
      <c r="N249" s="2"/>
      <c r="O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35">
      <c r="A250" s="2"/>
      <c r="B250" s="2"/>
      <c r="C250" s="2"/>
      <c r="D250" s="2"/>
      <c r="E250" s="2"/>
      <c r="F250" s="2"/>
      <c r="G250" s="2"/>
      <c r="H250" s="2"/>
      <c r="I250" s="2"/>
      <c r="K250" s="2"/>
      <c r="L250" s="2"/>
      <c r="M250" s="2"/>
      <c r="N250" s="2"/>
      <c r="O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35">
      <c r="A251" s="2"/>
      <c r="B251" s="2"/>
      <c r="C251" s="2"/>
      <c r="D251" s="2"/>
      <c r="E251" s="2"/>
      <c r="F251" s="2"/>
      <c r="G251" s="2"/>
      <c r="H251" s="2"/>
      <c r="I251" s="2"/>
      <c r="K251" s="2"/>
      <c r="L251" s="2"/>
      <c r="M251" s="2"/>
      <c r="N251" s="2"/>
      <c r="O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35">
      <c r="A252" s="2"/>
      <c r="B252" s="2"/>
      <c r="C252" s="2"/>
      <c r="D252" s="2"/>
      <c r="E252" s="2"/>
      <c r="F252" s="2"/>
      <c r="G252" s="2"/>
      <c r="H252" s="2"/>
      <c r="I252" s="2"/>
      <c r="K252" s="2"/>
      <c r="L252" s="2"/>
      <c r="M252" s="2"/>
      <c r="N252" s="2"/>
      <c r="O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35">
      <c r="A253" s="2"/>
      <c r="B253" s="2"/>
      <c r="C253" s="2"/>
      <c r="D253" s="2"/>
      <c r="E253" s="2"/>
      <c r="F253" s="2"/>
      <c r="G253" s="2"/>
      <c r="H253" s="2"/>
      <c r="I253" s="2"/>
      <c r="K253" s="2"/>
      <c r="L253" s="2"/>
      <c r="M253" s="2"/>
      <c r="N253" s="2"/>
      <c r="O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35">
      <c r="A254" s="2"/>
      <c r="B254" s="2"/>
      <c r="C254" s="2"/>
      <c r="D254" s="2"/>
      <c r="E254" s="2"/>
      <c r="F254" s="2"/>
      <c r="G254" s="2"/>
      <c r="H254" s="2"/>
      <c r="I254" s="2"/>
      <c r="K254" s="2"/>
      <c r="L254" s="2"/>
      <c r="M254" s="2"/>
      <c r="N254" s="2"/>
      <c r="O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35">
      <c r="A255" s="2"/>
      <c r="B255" s="2"/>
      <c r="C255" s="2"/>
      <c r="D255" s="2"/>
      <c r="E255" s="2"/>
      <c r="F255" s="2"/>
      <c r="G255" s="2"/>
      <c r="H255" s="2"/>
      <c r="I255" s="2"/>
      <c r="K255" s="2"/>
      <c r="L255" s="2"/>
      <c r="M255" s="2"/>
      <c r="N255" s="2"/>
      <c r="O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35">
      <c r="A256" s="2"/>
      <c r="B256" s="2"/>
      <c r="C256" s="2"/>
      <c r="D256" s="2"/>
      <c r="E256" s="2"/>
      <c r="F256" s="2"/>
      <c r="G256" s="2"/>
      <c r="H256" s="2"/>
      <c r="I256" s="2"/>
      <c r="K256" s="2"/>
      <c r="L256" s="2"/>
      <c r="M256" s="2"/>
      <c r="N256" s="2"/>
      <c r="O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35">
      <c r="A257" s="2"/>
      <c r="B257" s="2"/>
      <c r="C257" s="2"/>
      <c r="D257" s="2"/>
      <c r="E257" s="2"/>
      <c r="F257" s="2"/>
      <c r="G257" s="2"/>
      <c r="H257" s="2"/>
      <c r="I257" s="2"/>
      <c r="K257" s="2"/>
      <c r="L257" s="2"/>
      <c r="M257" s="2"/>
      <c r="N257" s="2"/>
      <c r="O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35">
      <c r="A258" s="2"/>
      <c r="B258" s="2"/>
      <c r="C258" s="2"/>
      <c r="D258" s="2"/>
      <c r="E258" s="2"/>
      <c r="F258" s="2"/>
      <c r="G258" s="2"/>
      <c r="H258" s="2"/>
      <c r="I258" s="2"/>
      <c r="K258" s="2"/>
      <c r="L258" s="2"/>
      <c r="M258" s="2"/>
      <c r="N258" s="2"/>
      <c r="O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35">
      <c r="A259" s="2"/>
      <c r="B259" s="2"/>
      <c r="C259" s="2"/>
      <c r="D259" s="2"/>
      <c r="E259" s="2"/>
      <c r="F259" s="2"/>
      <c r="G259" s="2"/>
      <c r="H259" s="2"/>
      <c r="I259" s="2"/>
      <c r="K259" s="2"/>
      <c r="L259" s="2"/>
      <c r="M259" s="2"/>
      <c r="N259" s="2"/>
      <c r="O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35">
      <c r="A260" s="2"/>
      <c r="B260" s="2"/>
      <c r="C260" s="2"/>
      <c r="D260" s="2"/>
      <c r="E260" s="2"/>
      <c r="F260" s="2"/>
      <c r="G260" s="2"/>
      <c r="H260" s="2"/>
      <c r="I260" s="2"/>
      <c r="K260" s="2"/>
      <c r="L260" s="2"/>
      <c r="M260" s="2"/>
      <c r="N260" s="2"/>
      <c r="O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35">
      <c r="A261" s="2"/>
      <c r="B261" s="2"/>
      <c r="C261" s="2"/>
      <c r="D261" s="2"/>
      <c r="E261" s="2"/>
      <c r="F261" s="2"/>
      <c r="G261" s="2"/>
      <c r="H261" s="2"/>
      <c r="I261" s="2"/>
      <c r="K261" s="2"/>
      <c r="L261" s="2"/>
      <c r="M261" s="2"/>
      <c r="N261" s="2"/>
      <c r="O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35">
      <c r="A262" s="2"/>
      <c r="B262" s="2"/>
      <c r="C262" s="2"/>
      <c r="D262" s="2"/>
      <c r="E262" s="2"/>
      <c r="F262" s="2"/>
      <c r="G262" s="2"/>
      <c r="H262" s="2"/>
      <c r="I262" s="2"/>
      <c r="K262" s="2"/>
      <c r="L262" s="2"/>
      <c r="M262" s="2"/>
      <c r="N262" s="2"/>
      <c r="O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35">
      <c r="A263" s="2"/>
      <c r="B263" s="2"/>
      <c r="C263" s="2"/>
      <c r="D263" s="2"/>
      <c r="E263" s="2"/>
      <c r="F263" s="2"/>
      <c r="G263" s="2"/>
      <c r="H263" s="2"/>
      <c r="I263" s="2"/>
      <c r="K263" s="2"/>
      <c r="L263" s="2"/>
      <c r="M263" s="2"/>
      <c r="N263" s="2"/>
      <c r="O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35">
      <c r="A264" s="2"/>
      <c r="B264" s="2"/>
      <c r="C264" s="2"/>
      <c r="D264" s="2"/>
      <c r="E264" s="2"/>
      <c r="F264" s="2"/>
      <c r="G264" s="2"/>
      <c r="H264" s="2"/>
      <c r="I264" s="2"/>
      <c r="K264" s="2"/>
      <c r="L264" s="2"/>
      <c r="M264" s="2"/>
      <c r="N264" s="2"/>
      <c r="O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35">
      <c r="A265" s="2"/>
      <c r="B265" s="2"/>
      <c r="C265" s="2"/>
      <c r="D265" s="2"/>
      <c r="E265" s="2"/>
      <c r="F265" s="2"/>
      <c r="G265" s="2"/>
      <c r="H265" s="2"/>
      <c r="I265" s="2"/>
      <c r="K265" s="2"/>
      <c r="L265" s="2"/>
      <c r="M265" s="2"/>
      <c r="N265" s="2"/>
      <c r="O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35">
      <c r="A266" s="2"/>
      <c r="B266" s="2"/>
      <c r="C266" s="2"/>
      <c r="D266" s="2"/>
      <c r="E266" s="2"/>
      <c r="F266" s="2"/>
      <c r="G266" s="2"/>
      <c r="H266" s="2"/>
      <c r="I266" s="2"/>
      <c r="K266" s="2"/>
      <c r="L266" s="2"/>
      <c r="M266" s="2"/>
      <c r="N266" s="2"/>
      <c r="O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35">
      <c r="A267" s="2"/>
      <c r="B267" s="2"/>
      <c r="C267" s="2"/>
      <c r="D267" s="2"/>
      <c r="E267" s="2"/>
      <c r="F267" s="2"/>
      <c r="G267" s="2"/>
      <c r="H267" s="2"/>
      <c r="I267" s="2"/>
      <c r="K267" s="2"/>
      <c r="L267" s="2"/>
      <c r="M267" s="2"/>
      <c r="N267" s="2"/>
      <c r="O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35">
      <c r="A268" s="2"/>
      <c r="B268" s="2"/>
      <c r="C268" s="2"/>
      <c r="D268" s="2"/>
      <c r="E268" s="2"/>
      <c r="F268" s="2"/>
      <c r="G268" s="2"/>
      <c r="H268" s="2"/>
      <c r="I268" s="2"/>
      <c r="K268" s="2"/>
      <c r="L268" s="2"/>
      <c r="M268" s="2"/>
      <c r="N268" s="2"/>
      <c r="O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35">
      <c r="A269" s="2"/>
      <c r="B269" s="2"/>
      <c r="C269" s="2"/>
      <c r="D269" s="2"/>
      <c r="E269" s="2"/>
      <c r="F269" s="2"/>
      <c r="G269" s="2"/>
      <c r="H269" s="2"/>
      <c r="I269" s="2"/>
      <c r="K269" s="2"/>
      <c r="L269" s="2"/>
      <c r="M269" s="2"/>
      <c r="N269" s="2"/>
      <c r="O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35">
      <c r="A270" s="2"/>
      <c r="B270" s="2"/>
      <c r="C270" s="2"/>
      <c r="D270" s="2"/>
      <c r="E270" s="2"/>
      <c r="F270" s="2"/>
      <c r="G270" s="2"/>
      <c r="H270" s="2"/>
      <c r="I270" s="2"/>
      <c r="K270" s="2"/>
      <c r="L270" s="2"/>
      <c r="M270" s="2"/>
      <c r="N270" s="2"/>
      <c r="O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35">
      <c r="A271" s="2"/>
      <c r="B271" s="2"/>
      <c r="C271" s="2"/>
      <c r="D271" s="2"/>
      <c r="E271" s="2"/>
      <c r="F271" s="2"/>
      <c r="G271" s="2"/>
      <c r="H271" s="2"/>
      <c r="I271" s="2"/>
      <c r="K271" s="2"/>
      <c r="L271" s="2"/>
      <c r="M271" s="2"/>
      <c r="N271" s="2"/>
      <c r="O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35">
      <c r="A272" s="2"/>
      <c r="B272" s="2"/>
      <c r="C272" s="2"/>
      <c r="D272" s="2"/>
      <c r="E272" s="2"/>
      <c r="F272" s="2"/>
      <c r="G272" s="2"/>
      <c r="H272" s="2"/>
      <c r="I272" s="2"/>
      <c r="K272" s="2"/>
      <c r="L272" s="2"/>
      <c r="M272" s="2"/>
      <c r="N272" s="2"/>
      <c r="O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35">
      <c r="A273" s="2"/>
      <c r="B273" s="2"/>
      <c r="C273" s="2"/>
      <c r="D273" s="2"/>
      <c r="E273" s="2"/>
      <c r="F273" s="2"/>
      <c r="G273" s="2"/>
      <c r="H273" s="2"/>
      <c r="I273" s="2"/>
      <c r="K273" s="2"/>
      <c r="L273" s="2"/>
      <c r="M273" s="2"/>
      <c r="N273" s="2"/>
      <c r="O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35">
      <c r="A274" s="2"/>
      <c r="B274" s="2"/>
      <c r="C274" s="2"/>
      <c r="D274" s="2"/>
      <c r="E274" s="2"/>
      <c r="F274" s="2"/>
      <c r="G274" s="2"/>
      <c r="H274" s="2"/>
      <c r="I274" s="2"/>
      <c r="K274" s="2"/>
      <c r="L274" s="2"/>
      <c r="M274" s="2"/>
      <c r="N274" s="2"/>
      <c r="O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35">
      <c r="A275" s="2"/>
      <c r="B275" s="2"/>
      <c r="C275" s="2"/>
      <c r="D275" s="2"/>
      <c r="E275" s="2"/>
      <c r="F275" s="2"/>
      <c r="G275" s="2"/>
      <c r="H275" s="2"/>
      <c r="I275" s="2"/>
      <c r="K275" s="2"/>
      <c r="L275" s="2"/>
      <c r="M275" s="2"/>
      <c r="N275" s="2"/>
      <c r="O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35">
      <c r="A276" s="2"/>
      <c r="B276" s="2"/>
      <c r="C276" s="2"/>
      <c r="D276" s="2"/>
      <c r="E276" s="2"/>
      <c r="F276" s="2"/>
      <c r="G276" s="2"/>
      <c r="H276" s="2"/>
      <c r="I276" s="2"/>
      <c r="K276" s="2"/>
      <c r="L276" s="2"/>
      <c r="M276" s="2"/>
      <c r="N276" s="2"/>
      <c r="O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35">
      <c r="A277" s="2"/>
      <c r="B277" s="2"/>
      <c r="C277" s="2"/>
      <c r="D277" s="2"/>
      <c r="E277" s="2"/>
      <c r="F277" s="2"/>
      <c r="G277" s="2"/>
      <c r="H277" s="2"/>
      <c r="I277" s="2"/>
      <c r="K277" s="2"/>
      <c r="L277" s="2"/>
      <c r="M277" s="2"/>
      <c r="N277" s="2"/>
      <c r="O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35">
      <c r="A278" s="2"/>
      <c r="B278" s="2"/>
      <c r="C278" s="2"/>
      <c r="D278" s="2"/>
      <c r="E278" s="2"/>
      <c r="F278" s="2"/>
      <c r="G278" s="2"/>
      <c r="H278" s="2"/>
      <c r="I278" s="2"/>
      <c r="K278" s="2"/>
      <c r="L278" s="2"/>
      <c r="M278" s="2"/>
      <c r="N278" s="2"/>
      <c r="O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35">
      <c r="A279" s="2"/>
      <c r="B279" s="2"/>
      <c r="C279" s="2"/>
      <c r="D279" s="2"/>
      <c r="E279" s="2"/>
      <c r="F279" s="2"/>
      <c r="G279" s="2"/>
      <c r="H279" s="2"/>
      <c r="I279" s="2"/>
      <c r="K279" s="2"/>
      <c r="L279" s="2"/>
      <c r="M279" s="2"/>
      <c r="N279" s="2"/>
      <c r="O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35">
      <c r="A280" s="2"/>
      <c r="B280" s="2"/>
      <c r="C280" s="2"/>
      <c r="D280" s="2"/>
      <c r="E280" s="2"/>
      <c r="F280" s="2"/>
      <c r="G280" s="2"/>
      <c r="H280" s="2"/>
      <c r="I280" s="2"/>
      <c r="K280" s="2"/>
      <c r="L280" s="2"/>
      <c r="M280" s="2"/>
      <c r="N280" s="2"/>
      <c r="O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35">
      <c r="A281" s="2"/>
      <c r="B281" s="2"/>
      <c r="C281" s="2"/>
      <c r="D281" s="2"/>
      <c r="E281" s="2"/>
      <c r="F281" s="2"/>
      <c r="G281" s="2"/>
      <c r="H281" s="2"/>
      <c r="I281" s="2"/>
      <c r="K281" s="2"/>
      <c r="L281" s="2"/>
      <c r="M281" s="2"/>
      <c r="N281" s="2"/>
      <c r="O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35">
      <c r="A282" s="2"/>
      <c r="B282" s="2"/>
      <c r="C282" s="2"/>
      <c r="D282" s="2"/>
      <c r="E282" s="2"/>
      <c r="F282" s="2"/>
      <c r="G282" s="2"/>
      <c r="H282" s="2"/>
      <c r="I282" s="2"/>
      <c r="K282" s="2"/>
      <c r="L282" s="2"/>
      <c r="M282" s="2"/>
      <c r="N282" s="2"/>
      <c r="O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35">
      <c r="A283" s="2"/>
      <c r="B283" s="2"/>
      <c r="C283" s="2"/>
      <c r="D283" s="2"/>
      <c r="E283" s="2"/>
      <c r="F283" s="2"/>
      <c r="G283" s="2"/>
      <c r="H283" s="2"/>
      <c r="I283" s="2"/>
      <c r="K283" s="2"/>
      <c r="L283" s="2"/>
      <c r="M283" s="2"/>
      <c r="N283" s="2"/>
      <c r="O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35">
      <c r="A284" s="2"/>
      <c r="B284" s="2"/>
      <c r="C284" s="2"/>
      <c r="D284" s="2"/>
      <c r="E284" s="2"/>
      <c r="F284" s="2"/>
      <c r="G284" s="2"/>
      <c r="H284" s="2"/>
      <c r="I284" s="2"/>
      <c r="K284" s="2"/>
      <c r="L284" s="2"/>
      <c r="M284" s="2"/>
      <c r="N284" s="2"/>
      <c r="O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35">
      <c r="A285" s="2"/>
      <c r="B285" s="2"/>
      <c r="C285" s="2"/>
      <c r="D285" s="2"/>
      <c r="E285" s="2"/>
      <c r="F285" s="2"/>
      <c r="G285" s="2"/>
      <c r="H285" s="2"/>
      <c r="I285" s="2"/>
      <c r="K285" s="2"/>
      <c r="L285" s="2"/>
      <c r="M285" s="2"/>
      <c r="N285" s="2"/>
      <c r="O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35">
      <c r="A286" s="2"/>
      <c r="B286" s="2"/>
      <c r="C286" s="2"/>
      <c r="D286" s="2"/>
      <c r="E286" s="2"/>
      <c r="F286" s="2"/>
      <c r="G286" s="2"/>
      <c r="H286" s="2"/>
      <c r="I286" s="2"/>
      <c r="K286" s="2"/>
      <c r="L286" s="2"/>
      <c r="M286" s="2"/>
      <c r="N286" s="2"/>
      <c r="O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35">
      <c r="A287" s="2"/>
      <c r="B287" s="2"/>
      <c r="C287" s="2"/>
      <c r="D287" s="2"/>
      <c r="E287" s="2"/>
      <c r="F287" s="2"/>
      <c r="G287" s="2"/>
      <c r="H287" s="2"/>
      <c r="I287" s="2"/>
      <c r="K287" s="2"/>
      <c r="L287" s="2"/>
      <c r="M287" s="2"/>
      <c r="N287" s="2"/>
      <c r="O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35">
      <c r="A288" s="2"/>
      <c r="B288" s="2"/>
      <c r="C288" s="2"/>
      <c r="D288" s="2"/>
      <c r="E288" s="2"/>
      <c r="F288" s="2"/>
      <c r="G288" s="2"/>
      <c r="H288" s="2"/>
      <c r="I288" s="2"/>
      <c r="K288" s="2"/>
      <c r="L288" s="2"/>
      <c r="M288" s="2"/>
      <c r="N288" s="2"/>
      <c r="O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35">
      <c r="A289" s="2"/>
      <c r="B289" s="2"/>
      <c r="C289" s="2"/>
      <c r="D289" s="2"/>
      <c r="E289" s="2"/>
      <c r="F289" s="2"/>
      <c r="G289" s="2"/>
      <c r="H289" s="2"/>
      <c r="I289" s="2"/>
      <c r="K289" s="2"/>
      <c r="L289" s="2"/>
      <c r="M289" s="2"/>
      <c r="N289" s="2"/>
      <c r="O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35">
      <c r="A290" s="2"/>
      <c r="B290" s="2"/>
      <c r="C290" s="2"/>
      <c r="D290" s="2"/>
      <c r="E290" s="2"/>
      <c r="F290" s="2"/>
      <c r="G290" s="2"/>
      <c r="H290" s="2"/>
      <c r="I290" s="2"/>
      <c r="K290" s="2"/>
      <c r="L290" s="2"/>
      <c r="M290" s="2"/>
      <c r="N290" s="2"/>
      <c r="O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35">
      <c r="A291" s="2"/>
      <c r="B291" s="2"/>
      <c r="C291" s="2"/>
      <c r="D291" s="2"/>
      <c r="E291" s="2"/>
      <c r="F291" s="2"/>
      <c r="G291" s="2"/>
      <c r="H291" s="2"/>
      <c r="I291" s="2"/>
      <c r="K291" s="2"/>
      <c r="L291" s="2"/>
      <c r="M291" s="2"/>
      <c r="N291" s="2"/>
      <c r="O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35">
      <c r="A292" s="2"/>
      <c r="B292" s="2"/>
      <c r="C292" s="2"/>
      <c r="D292" s="2"/>
      <c r="E292" s="2"/>
      <c r="F292" s="2"/>
      <c r="G292" s="2"/>
      <c r="H292" s="2"/>
      <c r="I292" s="2"/>
      <c r="K292" s="2"/>
      <c r="L292" s="2"/>
      <c r="M292" s="2"/>
      <c r="N292" s="2"/>
      <c r="O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35">
      <c r="A293" s="2"/>
      <c r="B293" s="2"/>
      <c r="C293" s="2"/>
      <c r="D293" s="2"/>
      <c r="E293" s="2"/>
      <c r="F293" s="2"/>
      <c r="G293" s="2"/>
      <c r="H293" s="2"/>
      <c r="I293" s="2"/>
      <c r="K293" s="2"/>
      <c r="L293" s="2"/>
      <c r="M293" s="2"/>
      <c r="N293" s="2"/>
      <c r="O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35">
      <c r="A294" s="2"/>
      <c r="B294" s="2"/>
      <c r="C294" s="2"/>
      <c r="D294" s="2"/>
      <c r="E294" s="2"/>
      <c r="F294" s="2"/>
      <c r="G294" s="2"/>
      <c r="H294" s="2"/>
      <c r="I294" s="2"/>
      <c r="K294" s="2"/>
      <c r="L294" s="2"/>
      <c r="M294" s="2"/>
      <c r="N294" s="2"/>
      <c r="O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35">
      <c r="A295" s="2"/>
      <c r="B295" s="2"/>
      <c r="C295" s="2"/>
      <c r="D295" s="2"/>
      <c r="E295" s="2"/>
      <c r="F295" s="2"/>
      <c r="G295" s="2"/>
      <c r="H295" s="2"/>
      <c r="I295" s="2"/>
      <c r="K295" s="2"/>
      <c r="L295" s="2"/>
      <c r="M295" s="2"/>
      <c r="N295" s="2"/>
      <c r="O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35">
      <c r="A296" s="2"/>
      <c r="B296" s="2"/>
      <c r="C296" s="2"/>
      <c r="D296" s="2"/>
      <c r="E296" s="2"/>
      <c r="F296" s="2"/>
      <c r="G296" s="2"/>
      <c r="H296" s="2"/>
      <c r="I296" s="2"/>
      <c r="K296" s="2"/>
      <c r="L296" s="2"/>
      <c r="M296" s="2"/>
      <c r="N296" s="2"/>
      <c r="O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35">
      <c r="A297" s="2"/>
      <c r="B297" s="2"/>
      <c r="C297" s="2"/>
      <c r="D297" s="2"/>
      <c r="E297" s="2"/>
      <c r="F297" s="2"/>
      <c r="G297" s="2"/>
      <c r="H297" s="2"/>
      <c r="I297" s="2"/>
      <c r="K297" s="2"/>
      <c r="L297" s="2"/>
      <c r="M297" s="2"/>
      <c r="N297" s="2"/>
      <c r="O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35">
      <c r="A298" s="2"/>
      <c r="B298" s="2"/>
      <c r="C298" s="2"/>
      <c r="D298" s="2"/>
      <c r="E298" s="2"/>
      <c r="F298" s="2"/>
      <c r="G298" s="2"/>
      <c r="H298" s="2"/>
      <c r="I298" s="2"/>
      <c r="K298" s="2"/>
      <c r="L298" s="2"/>
      <c r="M298" s="2"/>
      <c r="N298" s="2"/>
      <c r="O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35">
      <c r="A299" s="2"/>
      <c r="B299" s="2"/>
      <c r="C299" s="2"/>
      <c r="D299" s="2"/>
      <c r="E299" s="2"/>
      <c r="F299" s="2"/>
      <c r="G299" s="2"/>
      <c r="H299" s="2"/>
      <c r="I299" s="2"/>
      <c r="K299" s="2"/>
      <c r="L299" s="2"/>
      <c r="M299" s="2"/>
      <c r="N299" s="2"/>
      <c r="O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35">
      <c r="A300" s="2"/>
      <c r="B300" s="2"/>
      <c r="C300" s="2"/>
      <c r="D300" s="2"/>
      <c r="E300" s="2"/>
      <c r="F300" s="2"/>
      <c r="G300" s="2"/>
      <c r="H300" s="2"/>
      <c r="I300" s="2"/>
      <c r="K300" s="2"/>
      <c r="L300" s="2"/>
      <c r="M300" s="2"/>
      <c r="N300" s="2"/>
      <c r="O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35">
      <c r="A301" s="2"/>
      <c r="B301" s="2"/>
      <c r="C301" s="2"/>
      <c r="D301" s="2"/>
      <c r="E301" s="2"/>
      <c r="F301" s="2"/>
      <c r="G301" s="2"/>
      <c r="H301" s="2"/>
      <c r="I301" s="2"/>
      <c r="K301" s="2"/>
      <c r="L301" s="2"/>
      <c r="M301" s="2"/>
      <c r="N301" s="2"/>
      <c r="O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35">
      <c r="A302" s="2"/>
      <c r="B302" s="2"/>
      <c r="C302" s="2"/>
      <c r="D302" s="2"/>
      <c r="E302" s="2"/>
      <c r="F302" s="2"/>
      <c r="G302" s="2"/>
      <c r="H302" s="2"/>
      <c r="I302" s="2"/>
      <c r="K302" s="2"/>
      <c r="L302" s="2"/>
      <c r="M302" s="2"/>
      <c r="N302" s="2"/>
      <c r="O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35">
      <c r="A303" s="2"/>
      <c r="B303" s="2"/>
      <c r="C303" s="2"/>
      <c r="D303" s="2"/>
      <c r="E303" s="2"/>
      <c r="F303" s="2"/>
      <c r="G303" s="2"/>
      <c r="H303" s="2"/>
      <c r="I303" s="2"/>
      <c r="K303" s="2"/>
      <c r="L303" s="2"/>
      <c r="M303" s="2"/>
      <c r="N303" s="2"/>
      <c r="O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35">
      <c r="A304" s="2"/>
      <c r="B304" s="2"/>
      <c r="C304" s="2"/>
      <c r="D304" s="2"/>
      <c r="E304" s="2"/>
      <c r="F304" s="2"/>
      <c r="G304" s="2"/>
      <c r="H304" s="2"/>
      <c r="I304" s="2"/>
      <c r="K304" s="2"/>
      <c r="L304" s="2"/>
      <c r="M304" s="2"/>
      <c r="N304" s="2"/>
      <c r="O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35">
      <c r="A305" s="2"/>
      <c r="B305" s="2"/>
      <c r="C305" s="2"/>
      <c r="D305" s="2"/>
      <c r="E305" s="2"/>
      <c r="F305" s="2"/>
      <c r="G305" s="2"/>
      <c r="H305" s="2"/>
      <c r="I305" s="2"/>
      <c r="K305" s="2"/>
      <c r="L305" s="2"/>
      <c r="M305" s="2"/>
      <c r="N305" s="2"/>
      <c r="O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35">
      <c r="A306" s="2"/>
      <c r="B306" s="2"/>
      <c r="C306" s="2"/>
      <c r="D306" s="2"/>
      <c r="E306" s="2"/>
      <c r="F306" s="2"/>
      <c r="G306" s="2"/>
      <c r="H306" s="2"/>
      <c r="I306" s="2"/>
      <c r="K306" s="2"/>
      <c r="L306" s="2"/>
      <c r="M306" s="2"/>
      <c r="N306" s="2"/>
      <c r="O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35">
      <c r="A307" s="2"/>
      <c r="B307" s="2"/>
      <c r="C307" s="2"/>
      <c r="D307" s="2"/>
      <c r="E307" s="2"/>
      <c r="F307" s="2"/>
      <c r="G307" s="2"/>
      <c r="H307" s="2"/>
      <c r="I307" s="2"/>
      <c r="K307" s="2"/>
      <c r="L307" s="2"/>
      <c r="M307" s="2"/>
      <c r="N307" s="2"/>
      <c r="O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35">
      <c r="A308" s="2"/>
      <c r="B308" s="2"/>
      <c r="C308" s="2"/>
      <c r="D308" s="2"/>
      <c r="E308" s="2"/>
      <c r="F308" s="2"/>
      <c r="G308" s="2"/>
      <c r="H308" s="2"/>
      <c r="I308" s="2"/>
      <c r="K308" s="2"/>
      <c r="L308" s="2"/>
      <c r="M308" s="2"/>
      <c r="N308" s="2"/>
      <c r="O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35">
      <c r="A309" s="2"/>
      <c r="B309" s="2"/>
      <c r="C309" s="2"/>
      <c r="D309" s="2"/>
      <c r="E309" s="2"/>
      <c r="F309" s="2"/>
      <c r="G309" s="2"/>
      <c r="H309" s="2"/>
      <c r="I309" s="2"/>
      <c r="K309" s="2"/>
      <c r="L309" s="2"/>
      <c r="M309" s="2"/>
      <c r="N309" s="2"/>
      <c r="O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35">
      <c r="A310" s="2"/>
      <c r="B310" s="2"/>
      <c r="C310" s="2"/>
      <c r="D310" s="2"/>
      <c r="E310" s="2"/>
      <c r="F310" s="2"/>
      <c r="G310" s="2"/>
      <c r="H310" s="2"/>
      <c r="I310" s="2"/>
      <c r="K310" s="2"/>
      <c r="L310" s="2"/>
      <c r="M310" s="2"/>
      <c r="N310" s="2"/>
      <c r="O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35">
      <c r="A311" s="2"/>
      <c r="B311" s="2"/>
      <c r="C311" s="2"/>
      <c r="D311" s="2"/>
      <c r="E311" s="2"/>
      <c r="F311" s="2"/>
      <c r="G311" s="2"/>
      <c r="H311" s="2"/>
      <c r="I311" s="2"/>
      <c r="K311" s="2"/>
      <c r="L311" s="2"/>
      <c r="M311" s="2"/>
      <c r="N311" s="2"/>
      <c r="O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35">
      <c r="A312" s="2"/>
      <c r="B312" s="2"/>
      <c r="C312" s="2"/>
      <c r="D312" s="2"/>
      <c r="E312" s="2"/>
      <c r="F312" s="2"/>
      <c r="G312" s="2"/>
      <c r="H312" s="2"/>
      <c r="I312" s="2"/>
      <c r="K312" s="2"/>
      <c r="L312" s="2"/>
      <c r="M312" s="2"/>
      <c r="N312" s="2"/>
      <c r="O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35">
      <c r="A313" s="2"/>
      <c r="B313" s="2"/>
      <c r="C313" s="2"/>
      <c r="D313" s="2"/>
      <c r="E313" s="2"/>
      <c r="F313" s="2"/>
      <c r="G313" s="2"/>
      <c r="H313" s="2"/>
      <c r="I313" s="2"/>
      <c r="K313" s="2"/>
      <c r="L313" s="2"/>
      <c r="M313" s="2"/>
      <c r="N313" s="2"/>
      <c r="O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35">
      <c r="A314" s="2"/>
      <c r="B314" s="2"/>
      <c r="C314" s="2"/>
      <c r="D314" s="2"/>
      <c r="E314" s="2"/>
      <c r="F314" s="2"/>
      <c r="G314" s="2"/>
      <c r="H314" s="2"/>
      <c r="I314" s="2"/>
      <c r="K314" s="2"/>
      <c r="L314" s="2"/>
      <c r="M314" s="2"/>
      <c r="N314" s="2"/>
      <c r="O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35">
      <c r="A315" s="2"/>
      <c r="B315" s="2"/>
      <c r="C315" s="2"/>
      <c r="D315" s="2"/>
      <c r="E315" s="2"/>
      <c r="F315" s="2"/>
      <c r="G315" s="2"/>
      <c r="H315" s="2"/>
      <c r="I315" s="2"/>
      <c r="K315" s="2"/>
      <c r="L315" s="2"/>
      <c r="M315" s="2"/>
      <c r="N315" s="2"/>
      <c r="O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35">
      <c r="A316" s="2"/>
      <c r="B316" s="2"/>
      <c r="C316" s="2"/>
      <c r="D316" s="2"/>
      <c r="E316" s="2"/>
      <c r="F316" s="2"/>
      <c r="G316" s="2"/>
      <c r="H316" s="2"/>
      <c r="I316" s="2"/>
      <c r="K316" s="2"/>
      <c r="L316" s="2"/>
      <c r="M316" s="2"/>
      <c r="N316" s="2"/>
      <c r="O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35">
      <c r="A317" s="2"/>
      <c r="B317" s="2"/>
      <c r="C317" s="2"/>
      <c r="D317" s="2"/>
      <c r="E317" s="2"/>
      <c r="F317" s="2"/>
      <c r="G317" s="2"/>
      <c r="H317" s="2"/>
      <c r="I317" s="2"/>
      <c r="K317" s="2"/>
      <c r="L317" s="2"/>
      <c r="M317" s="2"/>
      <c r="N317" s="2"/>
      <c r="O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35">
      <c r="A318" s="2"/>
      <c r="B318" s="2"/>
      <c r="C318" s="2"/>
      <c r="D318" s="2"/>
      <c r="E318" s="2"/>
      <c r="F318" s="2"/>
      <c r="G318" s="2"/>
      <c r="H318" s="2"/>
      <c r="I318" s="2"/>
      <c r="K318" s="2"/>
      <c r="L318" s="2"/>
      <c r="M318" s="2"/>
      <c r="N318" s="2"/>
      <c r="O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35">
      <c r="A319" s="2"/>
      <c r="B319" s="2"/>
      <c r="C319" s="2"/>
      <c r="D319" s="2"/>
      <c r="E319" s="2"/>
      <c r="F319" s="2"/>
      <c r="G319" s="2"/>
      <c r="H319" s="2"/>
      <c r="I319" s="2"/>
      <c r="K319" s="2"/>
      <c r="L319" s="2"/>
      <c r="M319" s="2"/>
      <c r="N319" s="2"/>
      <c r="O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35">
      <c r="A320" s="2"/>
      <c r="B320" s="2"/>
      <c r="C320" s="2"/>
      <c r="D320" s="2"/>
      <c r="E320" s="2"/>
      <c r="F320" s="2"/>
      <c r="G320" s="2"/>
      <c r="H320" s="2"/>
      <c r="I320" s="2"/>
      <c r="K320" s="2"/>
      <c r="L320" s="2"/>
      <c r="M320" s="2"/>
      <c r="N320" s="2"/>
      <c r="O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35">
      <c r="A321" s="2"/>
      <c r="B321" s="2"/>
      <c r="C321" s="2"/>
      <c r="D321" s="2"/>
      <c r="E321" s="2"/>
      <c r="F321" s="2"/>
      <c r="G321" s="2"/>
      <c r="H321" s="2"/>
      <c r="I321" s="2"/>
      <c r="K321" s="2"/>
      <c r="L321" s="2"/>
      <c r="M321" s="2"/>
      <c r="N321" s="2"/>
      <c r="O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35">
      <c r="A322" s="2"/>
      <c r="B322" s="2"/>
      <c r="C322" s="2"/>
      <c r="D322" s="2"/>
      <c r="E322" s="2"/>
      <c r="F322" s="2"/>
      <c r="G322" s="2"/>
      <c r="H322" s="2"/>
      <c r="I322" s="2"/>
      <c r="K322" s="2"/>
      <c r="L322" s="2"/>
      <c r="M322" s="2"/>
      <c r="N322" s="2"/>
      <c r="O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35">
      <c r="A323" s="2"/>
      <c r="B323" s="2"/>
      <c r="C323" s="2"/>
      <c r="D323" s="2"/>
      <c r="E323" s="2"/>
      <c r="F323" s="2"/>
      <c r="G323" s="2"/>
      <c r="H323" s="2"/>
      <c r="I323" s="2"/>
      <c r="K323" s="2"/>
      <c r="L323" s="2"/>
      <c r="M323" s="2"/>
      <c r="N323" s="2"/>
      <c r="O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35">
      <c r="A324" s="2"/>
      <c r="B324" s="2"/>
      <c r="C324" s="2"/>
      <c r="D324" s="2"/>
      <c r="E324" s="2"/>
      <c r="F324" s="2"/>
      <c r="G324" s="2"/>
      <c r="H324" s="2"/>
      <c r="I324" s="2"/>
      <c r="K324" s="2"/>
      <c r="L324" s="2"/>
      <c r="M324" s="2"/>
      <c r="N324" s="2"/>
      <c r="O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35">
      <c r="A325" s="2"/>
      <c r="B325" s="2"/>
      <c r="C325" s="2"/>
      <c r="D325" s="2"/>
      <c r="E325" s="2"/>
      <c r="F325" s="2"/>
      <c r="G325" s="2"/>
      <c r="H325" s="2"/>
      <c r="I325" s="2"/>
      <c r="K325" s="2"/>
      <c r="L325" s="2"/>
      <c r="M325" s="2"/>
      <c r="N325" s="2"/>
      <c r="O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35">
      <c r="A326" s="2"/>
      <c r="B326" s="2"/>
      <c r="C326" s="2"/>
      <c r="D326" s="2"/>
      <c r="E326" s="2"/>
      <c r="F326" s="2"/>
      <c r="G326" s="2"/>
      <c r="H326" s="2"/>
      <c r="I326" s="2"/>
      <c r="K326" s="2"/>
      <c r="L326" s="2"/>
      <c r="M326" s="2"/>
      <c r="N326" s="2"/>
      <c r="O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35">
      <c r="A327" s="2"/>
      <c r="B327" s="2"/>
      <c r="C327" s="2"/>
      <c r="D327" s="2"/>
      <c r="E327" s="2"/>
      <c r="F327" s="2"/>
      <c r="G327" s="2"/>
      <c r="H327" s="2"/>
      <c r="I327" s="2"/>
      <c r="K327" s="2"/>
      <c r="L327" s="2"/>
      <c r="M327" s="2"/>
      <c r="N327" s="2"/>
      <c r="O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35">
      <c r="A328" s="2"/>
      <c r="B328" s="2"/>
      <c r="C328" s="2"/>
      <c r="D328" s="2"/>
      <c r="E328" s="2"/>
      <c r="F328" s="2"/>
      <c r="G328" s="2"/>
      <c r="H328" s="2"/>
      <c r="I328" s="2"/>
      <c r="K328" s="2"/>
      <c r="L328" s="2"/>
      <c r="M328" s="2"/>
      <c r="N328" s="2"/>
      <c r="O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35">
      <c r="A329" s="2"/>
      <c r="B329" s="2"/>
      <c r="C329" s="2"/>
      <c r="D329" s="2"/>
      <c r="E329" s="2"/>
      <c r="F329" s="2"/>
      <c r="G329" s="2"/>
      <c r="H329" s="2"/>
      <c r="I329" s="2"/>
      <c r="K329" s="2"/>
      <c r="L329" s="2"/>
      <c r="M329" s="2"/>
      <c r="N329" s="2"/>
      <c r="O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35">
      <c r="A330" s="2"/>
      <c r="B330" s="2"/>
      <c r="C330" s="2"/>
      <c r="D330" s="2"/>
      <c r="E330" s="2"/>
      <c r="F330" s="2"/>
      <c r="G330" s="2"/>
      <c r="H330" s="2"/>
      <c r="I330" s="2"/>
      <c r="K330" s="2"/>
      <c r="L330" s="2"/>
      <c r="M330" s="2"/>
      <c r="N330" s="2"/>
      <c r="O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35">
      <c r="A331" s="2"/>
      <c r="B331" s="2"/>
      <c r="C331" s="2"/>
      <c r="D331" s="2"/>
      <c r="E331" s="2"/>
      <c r="F331" s="2"/>
      <c r="G331" s="2"/>
      <c r="H331" s="2"/>
      <c r="I331" s="2"/>
      <c r="K331" s="2"/>
      <c r="L331" s="2"/>
      <c r="M331" s="2"/>
      <c r="N331" s="2"/>
      <c r="O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35">
      <c r="A332" s="2"/>
      <c r="B332" s="2"/>
      <c r="C332" s="2"/>
      <c r="D332" s="2"/>
      <c r="E332" s="2"/>
      <c r="F332" s="2"/>
      <c r="G332" s="2"/>
      <c r="H332" s="2"/>
      <c r="I332" s="2"/>
      <c r="K332" s="2"/>
      <c r="L332" s="2"/>
      <c r="M332" s="2"/>
      <c r="N332" s="2"/>
      <c r="O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35">
      <c r="A333" s="2"/>
      <c r="B333" s="2"/>
      <c r="C333" s="2"/>
      <c r="D333" s="2"/>
      <c r="E333" s="2"/>
      <c r="F333" s="2"/>
      <c r="G333" s="2"/>
      <c r="H333" s="2"/>
      <c r="I333" s="2"/>
      <c r="K333" s="2"/>
      <c r="L333" s="2"/>
      <c r="M333" s="2"/>
      <c r="N333" s="2"/>
      <c r="O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35">
      <c r="A334" s="2"/>
      <c r="B334" s="2"/>
      <c r="C334" s="2"/>
      <c r="D334" s="2"/>
      <c r="E334" s="2"/>
      <c r="F334" s="2"/>
      <c r="G334" s="2"/>
      <c r="H334" s="2"/>
      <c r="I334" s="2"/>
      <c r="K334" s="2"/>
      <c r="L334" s="2"/>
      <c r="M334" s="2"/>
      <c r="N334" s="2"/>
      <c r="O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35">
      <c r="A335" s="2"/>
      <c r="B335" s="2"/>
      <c r="C335" s="2"/>
      <c r="D335" s="2"/>
      <c r="E335" s="2"/>
      <c r="F335" s="2"/>
      <c r="G335" s="2"/>
      <c r="H335" s="2"/>
      <c r="I335" s="2"/>
      <c r="K335" s="2"/>
      <c r="L335" s="2"/>
      <c r="M335" s="2"/>
      <c r="N335" s="2"/>
      <c r="O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35">
      <c r="A336" s="2"/>
      <c r="B336" s="2"/>
      <c r="C336" s="2"/>
      <c r="D336" s="2"/>
      <c r="E336" s="2"/>
      <c r="F336" s="2"/>
      <c r="G336" s="2"/>
      <c r="H336" s="2"/>
      <c r="I336" s="2"/>
      <c r="K336" s="2"/>
      <c r="L336" s="2"/>
      <c r="M336" s="2"/>
      <c r="N336" s="2"/>
      <c r="O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35">
      <c r="A337" s="2"/>
      <c r="B337" s="2"/>
      <c r="C337" s="2"/>
      <c r="D337" s="2"/>
      <c r="E337" s="2"/>
      <c r="F337" s="2"/>
      <c r="G337" s="2"/>
      <c r="H337" s="2"/>
      <c r="I337" s="2"/>
      <c r="K337" s="2"/>
      <c r="L337" s="2"/>
      <c r="M337" s="2"/>
      <c r="N337" s="2"/>
      <c r="O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35">
      <c r="A338" s="2"/>
      <c r="B338" s="2"/>
      <c r="C338" s="2"/>
      <c r="D338" s="2"/>
      <c r="E338" s="2"/>
      <c r="F338" s="2"/>
      <c r="G338" s="2"/>
      <c r="H338" s="2"/>
      <c r="I338" s="2"/>
      <c r="K338" s="2"/>
      <c r="L338" s="2"/>
      <c r="M338" s="2"/>
      <c r="N338" s="2"/>
      <c r="O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35">
      <c r="A339" s="2"/>
      <c r="B339" s="2"/>
      <c r="C339" s="2"/>
      <c r="D339" s="2"/>
      <c r="E339" s="2"/>
      <c r="F339" s="2"/>
      <c r="G339" s="2"/>
      <c r="H339" s="2"/>
      <c r="I339" s="2"/>
      <c r="K339" s="2"/>
      <c r="L339" s="2"/>
      <c r="M339" s="2"/>
      <c r="N339" s="2"/>
      <c r="O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35">
      <c r="A340" s="2"/>
      <c r="B340" s="2"/>
      <c r="C340" s="2"/>
      <c r="D340" s="2"/>
      <c r="E340" s="2"/>
      <c r="F340" s="2"/>
      <c r="G340" s="2"/>
      <c r="H340" s="2"/>
      <c r="I340" s="2"/>
      <c r="K340" s="2"/>
      <c r="L340" s="2"/>
      <c r="M340" s="2"/>
      <c r="N340" s="2"/>
      <c r="O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35">
      <c r="A341" s="2"/>
      <c r="B341" s="2"/>
      <c r="C341" s="2"/>
      <c r="D341" s="2"/>
      <c r="E341" s="2"/>
      <c r="F341" s="2"/>
      <c r="G341" s="2"/>
      <c r="H341" s="2"/>
      <c r="I341" s="2"/>
      <c r="K341" s="2"/>
      <c r="L341" s="2"/>
      <c r="M341" s="2"/>
      <c r="N341" s="2"/>
      <c r="O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35">
      <c r="A342" s="2"/>
      <c r="B342" s="2"/>
      <c r="C342" s="2"/>
      <c r="D342" s="2"/>
      <c r="E342" s="2"/>
      <c r="F342" s="2"/>
      <c r="G342" s="2"/>
      <c r="H342" s="2"/>
      <c r="I342" s="2"/>
      <c r="K342" s="2"/>
      <c r="L342" s="2"/>
      <c r="M342" s="2"/>
      <c r="N342" s="2"/>
      <c r="O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35">
      <c r="A343" s="2"/>
      <c r="B343" s="2"/>
      <c r="C343" s="2"/>
      <c r="D343" s="2"/>
      <c r="E343" s="2"/>
      <c r="F343" s="2"/>
      <c r="G343" s="2"/>
      <c r="H343" s="2"/>
      <c r="I343" s="2"/>
      <c r="K343" s="2"/>
      <c r="L343" s="2"/>
      <c r="M343" s="2"/>
      <c r="N343" s="2"/>
      <c r="O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35">
      <c r="A344" s="2"/>
      <c r="B344" s="2"/>
      <c r="C344" s="2"/>
      <c r="D344" s="2"/>
      <c r="E344" s="2"/>
      <c r="F344" s="2"/>
      <c r="G344" s="2"/>
      <c r="H344" s="2"/>
      <c r="I344" s="2"/>
      <c r="K344" s="2"/>
      <c r="L344" s="2"/>
      <c r="M344" s="2"/>
      <c r="N344" s="2"/>
      <c r="O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35">
      <c r="A345" s="2"/>
      <c r="B345" s="2"/>
      <c r="C345" s="2"/>
      <c r="D345" s="2"/>
      <c r="E345" s="2"/>
      <c r="F345" s="2"/>
      <c r="G345" s="2"/>
      <c r="H345" s="2"/>
      <c r="I345" s="2"/>
      <c r="K345" s="2"/>
      <c r="L345" s="2"/>
      <c r="M345" s="2"/>
      <c r="N345" s="2"/>
      <c r="O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35">
      <c r="A346" s="2"/>
      <c r="B346" s="2"/>
      <c r="C346" s="2"/>
      <c r="D346" s="2"/>
      <c r="E346" s="2"/>
      <c r="F346" s="2"/>
      <c r="G346" s="2"/>
      <c r="H346" s="2"/>
      <c r="I346" s="2"/>
      <c r="K346" s="2"/>
      <c r="L346" s="2"/>
      <c r="M346" s="2"/>
      <c r="N346" s="2"/>
      <c r="O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35">
      <c r="A347" s="2"/>
      <c r="B347" s="2"/>
      <c r="C347" s="2"/>
      <c r="D347" s="2"/>
      <c r="E347" s="2"/>
      <c r="F347" s="2"/>
      <c r="G347" s="2"/>
      <c r="H347" s="2"/>
      <c r="I347" s="2"/>
      <c r="K347" s="2"/>
      <c r="L347" s="2"/>
      <c r="M347" s="2"/>
      <c r="N347" s="2"/>
      <c r="O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35">
      <c r="A348" s="2"/>
      <c r="B348" s="2"/>
      <c r="C348" s="2"/>
      <c r="D348" s="2"/>
      <c r="E348" s="2"/>
      <c r="F348" s="2"/>
      <c r="G348" s="2"/>
      <c r="H348" s="2"/>
      <c r="I348" s="2"/>
      <c r="K348" s="2"/>
      <c r="L348" s="2"/>
      <c r="M348" s="2"/>
      <c r="N348" s="2"/>
      <c r="O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35">
      <c r="A349" s="2"/>
      <c r="B349" s="2"/>
      <c r="C349" s="2"/>
      <c r="D349" s="2"/>
      <c r="E349" s="2"/>
      <c r="F349" s="2"/>
      <c r="G349" s="2"/>
      <c r="H349" s="2"/>
      <c r="I349" s="2"/>
      <c r="K349" s="2"/>
      <c r="L349" s="2"/>
      <c r="M349" s="2"/>
      <c r="N349" s="2"/>
      <c r="O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35">
      <c r="A350" s="2"/>
      <c r="B350" s="2"/>
      <c r="C350" s="2"/>
      <c r="D350" s="2"/>
      <c r="E350" s="2"/>
      <c r="F350" s="2"/>
      <c r="G350" s="2"/>
      <c r="H350" s="2"/>
      <c r="I350" s="2"/>
      <c r="K350" s="2"/>
      <c r="L350" s="2"/>
      <c r="M350" s="2"/>
      <c r="N350" s="2"/>
      <c r="O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35">
      <c r="A351" s="2"/>
      <c r="B351" s="2"/>
      <c r="C351" s="2"/>
      <c r="D351" s="2"/>
      <c r="E351" s="2"/>
      <c r="F351" s="2"/>
      <c r="G351" s="2"/>
      <c r="H351" s="2"/>
      <c r="I351" s="2"/>
      <c r="K351" s="2"/>
      <c r="L351" s="2"/>
      <c r="M351" s="2"/>
      <c r="N351" s="2"/>
      <c r="O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35">
      <c r="A352" s="2"/>
      <c r="B352" s="2"/>
      <c r="C352" s="2"/>
      <c r="D352" s="2"/>
      <c r="E352" s="2"/>
      <c r="F352" s="2"/>
      <c r="G352" s="2"/>
      <c r="H352" s="2"/>
      <c r="I352" s="2"/>
      <c r="K352" s="2"/>
      <c r="L352" s="2"/>
      <c r="M352" s="2"/>
      <c r="N352" s="2"/>
      <c r="O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35">
      <c r="A353" s="2"/>
      <c r="B353" s="2"/>
      <c r="C353" s="2"/>
      <c r="D353" s="2"/>
      <c r="E353" s="2"/>
      <c r="F353" s="2"/>
      <c r="G353" s="2"/>
      <c r="H353" s="2"/>
      <c r="I353" s="2"/>
      <c r="K353" s="2"/>
      <c r="L353" s="2"/>
      <c r="M353" s="2"/>
      <c r="N353" s="2"/>
      <c r="O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35">
      <c r="A354" s="2"/>
      <c r="B354" s="2"/>
      <c r="C354" s="2"/>
      <c r="D354" s="2"/>
      <c r="E354" s="2"/>
      <c r="F354" s="2"/>
      <c r="G354" s="2"/>
      <c r="H354" s="2"/>
      <c r="I354" s="2"/>
      <c r="K354" s="2"/>
      <c r="L354" s="2"/>
      <c r="M354" s="2"/>
      <c r="N354" s="2"/>
      <c r="O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35">
      <c r="A355" s="2"/>
      <c r="B355" s="2"/>
      <c r="C355" s="2"/>
      <c r="D355" s="2"/>
      <c r="E355" s="2"/>
      <c r="F355" s="2"/>
      <c r="G355" s="2"/>
      <c r="H355" s="2"/>
      <c r="I355" s="2"/>
      <c r="K355" s="2"/>
      <c r="L355" s="2"/>
      <c r="M355" s="2"/>
      <c r="N355" s="2"/>
      <c r="O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35">
      <c r="A356" s="2"/>
      <c r="B356" s="2"/>
      <c r="C356" s="2"/>
      <c r="D356" s="2"/>
      <c r="E356" s="2"/>
      <c r="F356" s="2"/>
      <c r="G356" s="2"/>
      <c r="H356" s="2"/>
      <c r="I356" s="2"/>
      <c r="K356" s="2"/>
      <c r="L356" s="2"/>
      <c r="M356" s="2"/>
      <c r="N356" s="2"/>
      <c r="O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35">
      <c r="A357" s="2"/>
      <c r="B357" s="2"/>
      <c r="C357" s="2"/>
      <c r="D357" s="2"/>
      <c r="E357" s="2"/>
      <c r="F357" s="2"/>
      <c r="G357" s="2"/>
      <c r="H357" s="2"/>
      <c r="I357" s="2"/>
      <c r="K357" s="2"/>
      <c r="L357" s="2"/>
      <c r="M357" s="2"/>
      <c r="N357" s="2"/>
      <c r="O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35">
      <c r="A358" s="2"/>
      <c r="B358" s="2"/>
      <c r="C358" s="2"/>
      <c r="D358" s="2"/>
      <c r="E358" s="2"/>
      <c r="F358" s="2"/>
      <c r="G358" s="2"/>
      <c r="H358" s="2"/>
      <c r="I358" s="2"/>
      <c r="K358" s="2"/>
      <c r="L358" s="2"/>
      <c r="M358" s="2"/>
      <c r="N358" s="2"/>
      <c r="O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35">
      <c r="A359" s="2"/>
      <c r="B359" s="2"/>
      <c r="C359" s="2"/>
      <c r="D359" s="2"/>
      <c r="E359" s="2"/>
      <c r="F359" s="2"/>
      <c r="G359" s="2"/>
      <c r="H359" s="2"/>
      <c r="I359" s="2"/>
      <c r="K359" s="2"/>
      <c r="L359" s="2"/>
      <c r="M359" s="2"/>
      <c r="N359" s="2"/>
      <c r="O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35">
      <c r="A360" s="2"/>
      <c r="B360" s="2"/>
      <c r="C360" s="2"/>
      <c r="D360" s="2"/>
      <c r="E360" s="2"/>
      <c r="F360" s="2"/>
      <c r="G360" s="2"/>
      <c r="H360" s="2"/>
      <c r="I360" s="2"/>
      <c r="K360" s="2"/>
      <c r="L360" s="2"/>
      <c r="M360" s="2"/>
      <c r="N360" s="2"/>
      <c r="O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35">
      <c r="A361" s="2"/>
      <c r="B361" s="2"/>
      <c r="C361" s="2"/>
      <c r="D361" s="2"/>
      <c r="E361" s="2"/>
      <c r="F361" s="2"/>
      <c r="G361" s="2"/>
      <c r="H361" s="2"/>
      <c r="I361" s="2"/>
      <c r="K361" s="2"/>
      <c r="L361" s="2"/>
      <c r="M361" s="2"/>
      <c r="N361" s="2"/>
      <c r="O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35">
      <c r="A362" s="2"/>
      <c r="B362" s="2"/>
      <c r="C362" s="2"/>
      <c r="D362" s="2"/>
      <c r="E362" s="2"/>
      <c r="F362" s="2"/>
      <c r="G362" s="2"/>
      <c r="H362" s="2"/>
      <c r="I362" s="2"/>
      <c r="K362" s="2"/>
      <c r="L362" s="2"/>
      <c r="M362" s="2"/>
      <c r="N362" s="2"/>
      <c r="O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35">
      <c r="A363" s="2"/>
      <c r="B363" s="2"/>
      <c r="C363" s="2"/>
      <c r="D363" s="2"/>
      <c r="E363" s="2"/>
      <c r="F363" s="2"/>
      <c r="G363" s="2"/>
      <c r="H363" s="2"/>
      <c r="I363" s="2"/>
      <c r="K363" s="2"/>
      <c r="L363" s="2"/>
      <c r="M363" s="2"/>
      <c r="N363" s="2"/>
      <c r="O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35">
      <c r="A364" s="2"/>
      <c r="B364" s="2"/>
      <c r="C364" s="2"/>
      <c r="D364" s="2"/>
      <c r="E364" s="2"/>
      <c r="F364" s="2"/>
      <c r="G364" s="2"/>
      <c r="H364" s="2"/>
      <c r="I364" s="2"/>
      <c r="K364" s="2"/>
      <c r="L364" s="2"/>
      <c r="M364" s="2"/>
      <c r="N364" s="2"/>
      <c r="O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35">
      <c r="A365" s="2"/>
      <c r="B365" s="2"/>
      <c r="C365" s="2"/>
      <c r="D365" s="2"/>
      <c r="E365" s="2"/>
      <c r="F365" s="2"/>
      <c r="G365" s="2"/>
      <c r="H365" s="2"/>
      <c r="I365" s="2"/>
      <c r="K365" s="2"/>
      <c r="L365" s="2"/>
      <c r="M365" s="2"/>
      <c r="N365" s="2"/>
      <c r="O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35">
      <c r="A366" s="2"/>
      <c r="B366" s="2"/>
      <c r="C366" s="2"/>
      <c r="D366" s="2"/>
      <c r="E366" s="2"/>
      <c r="F366" s="2"/>
      <c r="G366" s="2"/>
      <c r="H366" s="2"/>
      <c r="I366" s="2"/>
      <c r="K366" s="2"/>
      <c r="L366" s="2"/>
      <c r="M366" s="2"/>
      <c r="N366" s="2"/>
      <c r="O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35">
      <c r="A367" s="2"/>
      <c r="B367" s="2"/>
      <c r="C367" s="2"/>
      <c r="D367" s="2"/>
      <c r="E367" s="2"/>
      <c r="F367" s="2"/>
      <c r="G367" s="2"/>
      <c r="H367" s="2"/>
      <c r="I367" s="2"/>
      <c r="K367" s="2"/>
      <c r="L367" s="2"/>
      <c r="M367" s="2"/>
      <c r="N367" s="2"/>
      <c r="O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35">
      <c r="A368" s="2"/>
      <c r="B368" s="2"/>
      <c r="C368" s="2"/>
      <c r="D368" s="2"/>
      <c r="E368" s="2"/>
      <c r="F368" s="2"/>
      <c r="G368" s="2"/>
      <c r="H368" s="2"/>
      <c r="I368" s="2"/>
      <c r="K368" s="2"/>
      <c r="L368" s="2"/>
      <c r="M368" s="2"/>
      <c r="N368" s="2"/>
      <c r="O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35">
      <c r="A369" s="2"/>
      <c r="B369" s="2"/>
      <c r="C369" s="2"/>
      <c r="D369" s="2"/>
      <c r="E369" s="2"/>
      <c r="F369" s="2"/>
      <c r="G369" s="2"/>
      <c r="H369" s="2"/>
      <c r="I369" s="2"/>
      <c r="K369" s="2"/>
      <c r="L369" s="2"/>
      <c r="M369" s="2"/>
      <c r="N369" s="2"/>
      <c r="O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35">
      <c r="A370" s="2"/>
      <c r="B370" s="2"/>
      <c r="C370" s="2"/>
      <c r="D370" s="2"/>
      <c r="E370" s="2"/>
      <c r="F370" s="2"/>
      <c r="G370" s="2"/>
      <c r="H370" s="2"/>
      <c r="I370" s="2"/>
      <c r="K370" s="2"/>
      <c r="L370" s="2"/>
      <c r="M370" s="2"/>
      <c r="N370" s="2"/>
      <c r="O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35">
      <c r="A371" s="2"/>
      <c r="B371" s="2"/>
      <c r="C371" s="2"/>
      <c r="D371" s="2"/>
      <c r="E371" s="2"/>
      <c r="F371" s="2"/>
      <c r="G371" s="2"/>
      <c r="H371" s="2"/>
      <c r="I371" s="2"/>
      <c r="K371" s="2"/>
      <c r="L371" s="2"/>
      <c r="M371" s="2"/>
      <c r="N371" s="2"/>
      <c r="O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35">
      <c r="A372" s="2"/>
      <c r="B372" s="2"/>
      <c r="C372" s="2"/>
      <c r="D372" s="2"/>
      <c r="E372" s="2"/>
      <c r="F372" s="2"/>
      <c r="G372" s="2"/>
      <c r="H372" s="2"/>
      <c r="I372" s="2"/>
      <c r="K372" s="2"/>
      <c r="L372" s="2"/>
      <c r="M372" s="2"/>
      <c r="N372" s="2"/>
      <c r="O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35">
      <c r="A373" s="2"/>
      <c r="B373" s="2"/>
      <c r="C373" s="2"/>
      <c r="D373" s="2"/>
      <c r="E373" s="2"/>
      <c r="F373" s="2"/>
      <c r="G373" s="2"/>
      <c r="H373" s="2"/>
      <c r="I373" s="2"/>
      <c r="K373" s="2"/>
      <c r="L373" s="2"/>
      <c r="M373" s="2"/>
      <c r="N373" s="2"/>
      <c r="O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35">
      <c r="A374" s="2"/>
      <c r="B374" s="2"/>
      <c r="C374" s="2"/>
      <c r="D374" s="2"/>
      <c r="E374" s="2"/>
      <c r="F374" s="2"/>
      <c r="G374" s="2"/>
      <c r="H374" s="2"/>
      <c r="I374" s="2"/>
      <c r="K374" s="2"/>
      <c r="L374" s="2"/>
      <c r="M374" s="2"/>
      <c r="N374" s="2"/>
      <c r="O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35">
      <c r="A375" s="2"/>
      <c r="B375" s="2"/>
      <c r="C375" s="2"/>
      <c r="D375" s="2"/>
      <c r="E375" s="2"/>
      <c r="F375" s="2"/>
      <c r="G375" s="2"/>
      <c r="H375" s="2"/>
      <c r="I375" s="2"/>
      <c r="K375" s="2"/>
      <c r="L375" s="2"/>
      <c r="M375" s="2"/>
      <c r="N375" s="2"/>
      <c r="O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35">
      <c r="A376" s="2"/>
      <c r="B376" s="2"/>
      <c r="C376" s="2"/>
      <c r="D376" s="2"/>
      <c r="E376" s="2"/>
      <c r="F376" s="2"/>
      <c r="G376" s="2"/>
      <c r="H376" s="2"/>
      <c r="I376" s="2"/>
      <c r="K376" s="2"/>
      <c r="L376" s="2"/>
      <c r="M376" s="2"/>
      <c r="N376" s="2"/>
      <c r="O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35">
      <c r="A377" s="2"/>
      <c r="B377" s="2"/>
      <c r="C377" s="2"/>
      <c r="D377" s="2"/>
      <c r="E377" s="2"/>
      <c r="F377" s="2"/>
      <c r="G377" s="2"/>
      <c r="H377" s="2"/>
      <c r="I377" s="2"/>
      <c r="K377" s="2"/>
      <c r="L377" s="2"/>
      <c r="M377" s="2"/>
      <c r="N377" s="2"/>
      <c r="O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35">
      <c r="A378" s="2"/>
      <c r="B378" s="2"/>
      <c r="C378" s="2"/>
      <c r="D378" s="2"/>
      <c r="E378" s="2"/>
      <c r="F378" s="2"/>
      <c r="G378" s="2"/>
      <c r="H378" s="2"/>
      <c r="I378" s="2"/>
      <c r="K378" s="2"/>
      <c r="L378" s="2"/>
      <c r="M378" s="2"/>
      <c r="N378" s="2"/>
      <c r="O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35">
      <c r="A379" s="2"/>
      <c r="B379" s="2"/>
      <c r="C379" s="2"/>
      <c r="D379" s="2"/>
      <c r="E379" s="2"/>
      <c r="F379" s="2"/>
      <c r="G379" s="2"/>
      <c r="H379" s="2"/>
      <c r="I379" s="2"/>
      <c r="K379" s="2"/>
      <c r="L379" s="2"/>
      <c r="M379" s="2"/>
      <c r="N379" s="2"/>
      <c r="O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35">
      <c r="A380" s="2"/>
      <c r="B380" s="2"/>
      <c r="C380" s="2"/>
      <c r="D380" s="2"/>
      <c r="E380" s="2"/>
      <c r="F380" s="2"/>
      <c r="G380" s="2"/>
      <c r="H380" s="2"/>
      <c r="I380" s="2"/>
      <c r="K380" s="2"/>
      <c r="L380" s="2"/>
      <c r="M380" s="2"/>
      <c r="N380" s="2"/>
      <c r="O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35">
      <c r="A381" s="2"/>
      <c r="B381" s="2"/>
      <c r="C381" s="2"/>
      <c r="D381" s="2"/>
      <c r="E381" s="2"/>
      <c r="F381" s="2"/>
      <c r="G381" s="2"/>
      <c r="H381" s="2"/>
      <c r="I381" s="2"/>
      <c r="K381" s="2"/>
      <c r="L381" s="2"/>
      <c r="M381" s="2"/>
      <c r="N381" s="2"/>
      <c r="O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35">
      <c r="A382" s="2"/>
      <c r="B382" s="2"/>
      <c r="C382" s="2"/>
      <c r="D382" s="2"/>
      <c r="E382" s="2"/>
      <c r="F382" s="2"/>
      <c r="G382" s="2"/>
      <c r="H382" s="2"/>
      <c r="I382" s="2"/>
      <c r="K382" s="2"/>
      <c r="L382" s="2"/>
      <c r="M382" s="2"/>
      <c r="N382" s="2"/>
      <c r="O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35">
      <c r="A383" s="2"/>
      <c r="B383" s="2"/>
      <c r="C383" s="2"/>
      <c r="D383" s="2"/>
      <c r="E383" s="2"/>
      <c r="F383" s="2"/>
      <c r="G383" s="2"/>
      <c r="H383" s="2"/>
      <c r="I383" s="2"/>
      <c r="K383" s="2"/>
      <c r="L383" s="2"/>
      <c r="M383" s="2"/>
      <c r="N383" s="2"/>
      <c r="O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35">
      <c r="A384" s="2"/>
      <c r="B384" s="2"/>
      <c r="C384" s="2"/>
      <c r="D384" s="2"/>
      <c r="E384" s="2"/>
      <c r="F384" s="2"/>
      <c r="G384" s="2"/>
      <c r="H384" s="2"/>
      <c r="I384" s="2"/>
      <c r="K384" s="2"/>
      <c r="L384" s="2"/>
      <c r="M384" s="2"/>
      <c r="N384" s="2"/>
      <c r="O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35">
      <c r="A385" s="2"/>
      <c r="B385" s="2"/>
      <c r="C385" s="2"/>
      <c r="D385" s="2"/>
      <c r="E385" s="2"/>
      <c r="F385" s="2"/>
      <c r="G385" s="2"/>
      <c r="H385" s="2"/>
      <c r="I385" s="2"/>
      <c r="K385" s="2"/>
      <c r="L385" s="2"/>
      <c r="M385" s="2"/>
      <c r="N385" s="2"/>
      <c r="O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35">
      <c r="A386" s="2"/>
      <c r="B386" s="2"/>
      <c r="C386" s="2"/>
      <c r="D386" s="2"/>
      <c r="E386" s="2"/>
      <c r="F386" s="2"/>
      <c r="G386" s="2"/>
      <c r="H386" s="2"/>
      <c r="I386" s="2"/>
      <c r="K386" s="2"/>
      <c r="L386" s="2"/>
      <c r="M386" s="2"/>
      <c r="N386" s="2"/>
      <c r="O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35">
      <c r="A387" s="2"/>
      <c r="B387" s="2"/>
      <c r="C387" s="2"/>
      <c r="D387" s="2"/>
      <c r="E387" s="2"/>
      <c r="F387" s="2"/>
      <c r="G387" s="2"/>
      <c r="H387" s="2"/>
      <c r="I387" s="2"/>
      <c r="K387" s="2"/>
      <c r="L387" s="2"/>
      <c r="M387" s="2"/>
      <c r="N387" s="2"/>
      <c r="O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35">
      <c r="A388" s="2"/>
      <c r="B388" s="2"/>
      <c r="C388" s="2"/>
      <c r="D388" s="2"/>
      <c r="E388" s="2"/>
      <c r="F388" s="2"/>
      <c r="G388" s="2"/>
      <c r="H388" s="2"/>
      <c r="I388" s="2"/>
      <c r="K388" s="2"/>
      <c r="L388" s="2"/>
      <c r="M388" s="2"/>
      <c r="N388" s="2"/>
      <c r="O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35">
      <c r="A389" s="2"/>
      <c r="B389" s="2"/>
      <c r="C389" s="2"/>
      <c r="D389" s="2"/>
      <c r="E389" s="2"/>
      <c r="F389" s="2"/>
      <c r="G389" s="2"/>
      <c r="H389" s="2"/>
      <c r="I389" s="2"/>
      <c r="K389" s="2"/>
      <c r="L389" s="2"/>
      <c r="M389" s="2"/>
      <c r="N389" s="2"/>
      <c r="O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35">
      <c r="A390" s="2"/>
      <c r="B390" s="2"/>
      <c r="C390" s="2"/>
      <c r="D390" s="2"/>
      <c r="E390" s="2"/>
      <c r="F390" s="2"/>
      <c r="G390" s="2"/>
      <c r="H390" s="2"/>
      <c r="I390" s="2"/>
      <c r="K390" s="2"/>
      <c r="L390" s="2"/>
      <c r="M390" s="2"/>
      <c r="N390" s="2"/>
      <c r="O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35">
      <c r="A391" s="2"/>
      <c r="B391" s="2"/>
      <c r="C391" s="2"/>
      <c r="D391" s="2"/>
      <c r="E391" s="2"/>
      <c r="F391" s="2"/>
      <c r="G391" s="2"/>
      <c r="H391" s="2"/>
      <c r="I391" s="2"/>
      <c r="K391" s="2"/>
      <c r="L391" s="2"/>
      <c r="M391" s="2"/>
      <c r="N391" s="2"/>
      <c r="O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35">
      <c r="A392" s="2"/>
      <c r="B392" s="2"/>
      <c r="C392" s="2"/>
      <c r="D392" s="2"/>
      <c r="E392" s="2"/>
      <c r="F392" s="2"/>
      <c r="G392" s="2"/>
      <c r="H392" s="2"/>
      <c r="I392" s="2"/>
      <c r="K392" s="2"/>
      <c r="L392" s="2"/>
      <c r="M392" s="2"/>
      <c r="N392" s="2"/>
      <c r="O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35">
      <c r="A393" s="2"/>
      <c r="B393" s="2"/>
      <c r="C393" s="2"/>
      <c r="D393" s="2"/>
      <c r="E393" s="2"/>
      <c r="F393" s="2"/>
      <c r="G393" s="2"/>
      <c r="H393" s="2"/>
      <c r="I393" s="2"/>
      <c r="K393" s="2"/>
      <c r="L393" s="2"/>
      <c r="M393" s="2"/>
      <c r="N393" s="2"/>
      <c r="O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35">
      <c r="A394" s="2"/>
      <c r="B394" s="2"/>
      <c r="C394" s="2"/>
      <c r="D394" s="2"/>
      <c r="E394" s="2"/>
      <c r="F394" s="2"/>
      <c r="G394" s="2"/>
      <c r="H394" s="2"/>
      <c r="I394" s="2"/>
      <c r="K394" s="2"/>
      <c r="L394" s="2"/>
      <c r="M394" s="2"/>
      <c r="N394" s="2"/>
      <c r="O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35">
      <c r="A395" s="2"/>
      <c r="B395" s="2"/>
      <c r="C395" s="2"/>
      <c r="D395" s="2"/>
      <c r="E395" s="2"/>
      <c r="F395" s="2"/>
      <c r="G395" s="2"/>
      <c r="H395" s="2"/>
      <c r="I395" s="2"/>
      <c r="K395" s="2"/>
      <c r="L395" s="2"/>
      <c r="M395" s="2"/>
      <c r="N395" s="2"/>
      <c r="O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35">
      <c r="A396" s="2"/>
      <c r="B396" s="2"/>
      <c r="C396" s="2"/>
      <c r="D396" s="2"/>
      <c r="E396" s="2"/>
      <c r="F396" s="2"/>
      <c r="G396" s="2"/>
      <c r="H396" s="2"/>
      <c r="I396" s="2"/>
      <c r="K396" s="2"/>
      <c r="L396" s="2"/>
      <c r="M396" s="2"/>
      <c r="N396" s="2"/>
      <c r="O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35">
      <c r="A397" s="2"/>
      <c r="B397" s="2"/>
      <c r="C397" s="2"/>
      <c r="D397" s="2"/>
      <c r="E397" s="2"/>
      <c r="F397" s="2"/>
      <c r="G397" s="2"/>
      <c r="H397" s="2"/>
      <c r="I397" s="2"/>
      <c r="K397" s="2"/>
      <c r="L397" s="2"/>
      <c r="M397" s="2"/>
      <c r="N397" s="2"/>
      <c r="O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35">
      <c r="A398" s="2"/>
      <c r="B398" s="2"/>
      <c r="C398" s="2"/>
      <c r="D398" s="2"/>
      <c r="E398" s="2"/>
      <c r="F398" s="2"/>
      <c r="G398" s="2"/>
      <c r="H398" s="2"/>
      <c r="I398" s="2"/>
      <c r="K398" s="2"/>
      <c r="L398" s="2"/>
      <c r="M398" s="2"/>
      <c r="N398" s="2"/>
      <c r="O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35">
      <c r="A399" s="2"/>
      <c r="B399" s="2"/>
      <c r="C399" s="2"/>
      <c r="D399" s="2"/>
      <c r="E399" s="2"/>
      <c r="F399" s="2"/>
      <c r="G399" s="2"/>
      <c r="H399" s="2"/>
      <c r="I399" s="2"/>
      <c r="K399" s="2"/>
      <c r="L399" s="2"/>
      <c r="M399" s="2"/>
      <c r="N399" s="2"/>
      <c r="O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35">
      <c r="A400" s="2"/>
      <c r="B400" s="2"/>
      <c r="C400" s="2"/>
      <c r="D400" s="2"/>
      <c r="E400" s="2"/>
      <c r="F400" s="2"/>
      <c r="G400" s="2"/>
      <c r="H400" s="2"/>
      <c r="I400" s="2"/>
      <c r="K400" s="2"/>
      <c r="L400" s="2"/>
      <c r="M400" s="2"/>
      <c r="N400" s="2"/>
      <c r="O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35">
      <c r="A401" s="2"/>
      <c r="B401" s="2"/>
      <c r="C401" s="2"/>
      <c r="D401" s="2"/>
      <c r="E401" s="2"/>
      <c r="F401" s="2"/>
      <c r="G401" s="2"/>
      <c r="H401" s="2"/>
      <c r="I401" s="2"/>
      <c r="K401" s="2"/>
      <c r="L401" s="2"/>
      <c r="M401" s="2"/>
      <c r="N401" s="2"/>
      <c r="O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35">
      <c r="A402" s="2"/>
      <c r="B402" s="2"/>
      <c r="C402" s="2"/>
      <c r="D402" s="2"/>
      <c r="E402" s="2"/>
      <c r="F402" s="2"/>
      <c r="G402" s="2"/>
      <c r="H402" s="2"/>
      <c r="I402" s="2"/>
      <c r="K402" s="2"/>
      <c r="L402" s="2"/>
      <c r="M402" s="2"/>
      <c r="N402" s="2"/>
      <c r="O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35">
      <c r="A403" s="2"/>
      <c r="B403" s="2"/>
      <c r="C403" s="2"/>
      <c r="D403" s="2"/>
      <c r="E403" s="2"/>
      <c r="F403" s="2"/>
      <c r="G403" s="2"/>
      <c r="H403" s="2"/>
      <c r="I403" s="2"/>
      <c r="K403" s="2"/>
      <c r="L403" s="2"/>
      <c r="M403" s="2"/>
      <c r="N403" s="2"/>
      <c r="O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35">
      <c r="A404" s="2"/>
      <c r="B404" s="2"/>
      <c r="C404" s="2"/>
      <c r="D404" s="2"/>
      <c r="E404" s="2"/>
      <c r="F404" s="2"/>
      <c r="G404" s="2"/>
      <c r="H404" s="2"/>
      <c r="I404" s="2"/>
      <c r="K404" s="2"/>
      <c r="L404" s="2"/>
      <c r="M404" s="2"/>
      <c r="N404" s="2"/>
      <c r="O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35">
      <c r="A405" s="2"/>
      <c r="B405" s="2"/>
      <c r="C405" s="2"/>
      <c r="D405" s="2"/>
      <c r="E405" s="2"/>
      <c r="F405" s="2"/>
      <c r="G405" s="2"/>
      <c r="H405" s="2"/>
      <c r="I405" s="2"/>
      <c r="K405" s="2"/>
      <c r="L405" s="2"/>
      <c r="M405" s="2"/>
      <c r="N405" s="2"/>
      <c r="O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35">
      <c r="A406" s="2"/>
      <c r="B406" s="2"/>
      <c r="C406" s="2"/>
      <c r="D406" s="2"/>
      <c r="E406" s="2"/>
      <c r="F406" s="2"/>
      <c r="G406" s="2"/>
      <c r="H406" s="2"/>
      <c r="I406" s="2"/>
      <c r="K406" s="2"/>
      <c r="L406" s="2"/>
      <c r="M406" s="2"/>
      <c r="N406" s="2"/>
      <c r="O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35">
      <c r="A407" s="2"/>
      <c r="B407" s="2"/>
      <c r="C407" s="2"/>
      <c r="D407" s="2"/>
      <c r="E407" s="2"/>
      <c r="F407" s="2"/>
      <c r="G407" s="2"/>
      <c r="H407" s="2"/>
      <c r="I407" s="2"/>
      <c r="K407" s="2"/>
      <c r="L407" s="2"/>
      <c r="M407" s="2"/>
      <c r="N407" s="2"/>
      <c r="O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35">
      <c r="A408" s="2"/>
      <c r="B408" s="2"/>
      <c r="C408" s="2"/>
      <c r="D408" s="2"/>
      <c r="E408" s="2"/>
      <c r="F408" s="2"/>
      <c r="G408" s="2"/>
      <c r="H408" s="2"/>
      <c r="I408" s="2"/>
      <c r="K408" s="2"/>
      <c r="L408" s="2"/>
      <c r="M408" s="2"/>
      <c r="N408" s="2"/>
      <c r="O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35">
      <c r="A409" s="2"/>
      <c r="B409" s="2"/>
      <c r="C409" s="2"/>
      <c r="D409" s="2"/>
      <c r="E409" s="2"/>
      <c r="F409" s="2"/>
      <c r="G409" s="2"/>
      <c r="H409" s="2"/>
      <c r="I409" s="2"/>
      <c r="K409" s="2"/>
      <c r="L409" s="2"/>
      <c r="M409" s="2"/>
      <c r="N409" s="2"/>
      <c r="O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35">
      <c r="A410" s="2"/>
      <c r="B410" s="2"/>
      <c r="C410" s="2"/>
      <c r="D410" s="2"/>
      <c r="E410" s="2"/>
      <c r="F410" s="2"/>
      <c r="G410" s="2"/>
      <c r="H410" s="2"/>
      <c r="I410" s="2"/>
      <c r="K410" s="2"/>
      <c r="L410" s="2"/>
      <c r="M410" s="2"/>
      <c r="N410" s="2"/>
      <c r="O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35">
      <c r="A411" s="2"/>
      <c r="B411" s="2"/>
      <c r="C411" s="2"/>
      <c r="D411" s="2"/>
      <c r="E411" s="2"/>
      <c r="F411" s="2"/>
      <c r="G411" s="2"/>
      <c r="H411" s="2"/>
      <c r="I411" s="2"/>
      <c r="K411" s="2"/>
      <c r="L411" s="2"/>
      <c r="M411" s="2"/>
      <c r="N411" s="2"/>
      <c r="O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35">
      <c r="A412" s="2"/>
      <c r="B412" s="2"/>
      <c r="C412" s="2"/>
      <c r="D412" s="2"/>
      <c r="E412" s="2"/>
      <c r="F412" s="2"/>
      <c r="G412" s="2"/>
      <c r="H412" s="2"/>
      <c r="I412" s="2"/>
      <c r="K412" s="2"/>
      <c r="L412" s="2"/>
      <c r="M412" s="2"/>
      <c r="N412" s="2"/>
      <c r="O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35">
      <c r="A413" s="2"/>
      <c r="B413" s="2"/>
      <c r="C413" s="2"/>
      <c r="D413" s="2"/>
      <c r="E413" s="2"/>
      <c r="F413" s="2"/>
      <c r="G413" s="2"/>
      <c r="H413" s="2"/>
      <c r="I413" s="2"/>
      <c r="K413" s="2"/>
      <c r="L413" s="2"/>
      <c r="M413" s="2"/>
      <c r="N413" s="2"/>
      <c r="O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35">
      <c r="A414" s="2"/>
      <c r="B414" s="2"/>
      <c r="C414" s="2"/>
      <c r="D414" s="2"/>
      <c r="E414" s="2"/>
      <c r="F414" s="2"/>
      <c r="G414" s="2"/>
      <c r="H414" s="2"/>
      <c r="I414" s="2"/>
      <c r="K414" s="2"/>
      <c r="L414" s="2"/>
      <c r="M414" s="2"/>
      <c r="N414" s="2"/>
      <c r="O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35">
      <c r="A415" s="2"/>
      <c r="B415" s="2"/>
      <c r="C415" s="2"/>
      <c r="D415" s="2"/>
      <c r="E415" s="2"/>
      <c r="F415" s="2"/>
      <c r="G415" s="2"/>
      <c r="H415" s="2"/>
      <c r="I415" s="2"/>
      <c r="K415" s="2"/>
      <c r="L415" s="2"/>
      <c r="M415" s="2"/>
      <c r="N415" s="2"/>
      <c r="O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35">
      <c r="A416" s="2"/>
      <c r="B416" s="2"/>
      <c r="C416" s="2"/>
      <c r="D416" s="2"/>
      <c r="E416" s="2"/>
      <c r="F416" s="2"/>
      <c r="G416" s="2"/>
      <c r="H416" s="2"/>
      <c r="I416" s="2"/>
      <c r="K416" s="2"/>
      <c r="L416" s="2"/>
      <c r="M416" s="2"/>
      <c r="N416" s="2"/>
      <c r="O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35">
      <c r="A417" s="2"/>
      <c r="B417" s="2"/>
      <c r="C417" s="2"/>
      <c r="D417" s="2"/>
      <c r="E417" s="2"/>
      <c r="F417" s="2"/>
      <c r="G417" s="2"/>
      <c r="H417" s="2"/>
      <c r="I417" s="2"/>
      <c r="K417" s="2"/>
      <c r="L417" s="2"/>
      <c r="M417" s="2"/>
      <c r="N417" s="2"/>
      <c r="O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35">
      <c r="A418" s="2"/>
      <c r="B418" s="2"/>
      <c r="C418" s="2"/>
      <c r="D418" s="2"/>
      <c r="E418" s="2"/>
      <c r="F418" s="2"/>
      <c r="G418" s="2"/>
      <c r="H418" s="2"/>
      <c r="I418" s="2"/>
      <c r="K418" s="2"/>
      <c r="L418" s="2"/>
      <c r="M418" s="2"/>
      <c r="N418" s="2"/>
      <c r="O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35">
      <c r="A419" s="2"/>
      <c r="B419" s="2"/>
      <c r="C419" s="2"/>
      <c r="D419" s="2"/>
      <c r="E419" s="2"/>
      <c r="F419" s="2"/>
      <c r="G419" s="2"/>
      <c r="H419" s="2"/>
      <c r="I419" s="2"/>
      <c r="K419" s="2"/>
      <c r="L419" s="2"/>
      <c r="M419" s="2"/>
      <c r="N419" s="2"/>
      <c r="O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35">
      <c r="A420" s="2"/>
      <c r="B420" s="2"/>
      <c r="C420" s="2"/>
      <c r="D420" s="2"/>
      <c r="E420" s="2"/>
      <c r="F420" s="2"/>
      <c r="G420" s="2"/>
      <c r="H420" s="2"/>
      <c r="I420" s="2"/>
      <c r="K420" s="2"/>
      <c r="L420" s="2"/>
      <c r="M420" s="2"/>
      <c r="N420" s="2"/>
      <c r="O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35">
      <c r="A421" s="2"/>
      <c r="B421" s="2"/>
      <c r="C421" s="2"/>
      <c r="D421" s="2"/>
      <c r="E421" s="2"/>
      <c r="F421" s="2"/>
      <c r="G421" s="2"/>
      <c r="H421" s="2"/>
      <c r="I421" s="2"/>
      <c r="K421" s="2"/>
      <c r="L421" s="2"/>
      <c r="M421" s="2"/>
      <c r="N421" s="2"/>
      <c r="O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35">
      <c r="A422" s="2"/>
      <c r="B422" s="2"/>
      <c r="C422" s="2"/>
      <c r="D422" s="2"/>
      <c r="E422" s="2"/>
      <c r="F422" s="2"/>
      <c r="G422" s="2"/>
      <c r="H422" s="2"/>
      <c r="I422" s="2"/>
      <c r="K422" s="2"/>
      <c r="L422" s="2"/>
      <c r="M422" s="2"/>
      <c r="N422" s="2"/>
      <c r="O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35">
      <c r="A423" s="2"/>
      <c r="B423" s="2"/>
      <c r="C423" s="2"/>
      <c r="D423" s="2"/>
      <c r="E423" s="2"/>
      <c r="F423" s="2"/>
      <c r="G423" s="2"/>
      <c r="H423" s="2"/>
      <c r="I423" s="2"/>
      <c r="K423" s="2"/>
      <c r="L423" s="2"/>
      <c r="M423" s="2"/>
      <c r="N423" s="2"/>
      <c r="O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35">
      <c r="A424" s="2"/>
      <c r="B424" s="2"/>
      <c r="C424" s="2"/>
      <c r="D424" s="2"/>
      <c r="E424" s="2"/>
      <c r="F424" s="2"/>
      <c r="G424" s="2"/>
      <c r="H424" s="2"/>
      <c r="I424" s="2"/>
      <c r="K424" s="2"/>
      <c r="L424" s="2"/>
      <c r="M424" s="2"/>
      <c r="N424" s="2"/>
      <c r="O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35">
      <c r="A425" s="2"/>
      <c r="B425" s="2"/>
      <c r="C425" s="2"/>
      <c r="D425" s="2"/>
      <c r="E425" s="2"/>
      <c r="F425" s="2"/>
      <c r="G425" s="2"/>
      <c r="H425" s="2"/>
      <c r="I425" s="2"/>
      <c r="K425" s="2"/>
      <c r="L425" s="2"/>
      <c r="M425" s="2"/>
      <c r="N425" s="2"/>
      <c r="O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35">
      <c r="A426" s="2"/>
      <c r="B426" s="2"/>
      <c r="C426" s="2"/>
      <c r="D426" s="2"/>
      <c r="E426" s="2"/>
      <c r="F426" s="2"/>
      <c r="G426" s="2"/>
      <c r="H426" s="2"/>
      <c r="I426" s="2"/>
      <c r="K426" s="2"/>
      <c r="L426" s="2"/>
      <c r="M426" s="2"/>
      <c r="N426" s="2"/>
      <c r="O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35">
      <c r="A427" s="2"/>
      <c r="B427" s="2"/>
      <c r="C427" s="2"/>
      <c r="D427" s="2"/>
      <c r="E427" s="2"/>
      <c r="F427" s="2"/>
      <c r="G427" s="2"/>
      <c r="H427" s="2"/>
      <c r="I427" s="2"/>
      <c r="K427" s="2"/>
      <c r="L427" s="2"/>
      <c r="M427" s="2"/>
      <c r="N427" s="2"/>
      <c r="O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35">
      <c r="A428" s="2"/>
      <c r="B428" s="2"/>
      <c r="C428" s="2"/>
      <c r="D428" s="2"/>
      <c r="E428" s="2"/>
      <c r="F428" s="2"/>
      <c r="G428" s="2"/>
      <c r="H428" s="2"/>
      <c r="I428" s="2"/>
      <c r="K428" s="2"/>
      <c r="L428" s="2"/>
      <c r="M428" s="2"/>
      <c r="N428" s="2"/>
      <c r="O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35">
      <c r="A429" s="2"/>
      <c r="B429" s="2"/>
      <c r="C429" s="2"/>
      <c r="D429" s="2"/>
      <c r="E429" s="2"/>
      <c r="F429" s="2"/>
      <c r="G429" s="2"/>
      <c r="H429" s="2"/>
      <c r="I429" s="2"/>
      <c r="K429" s="2"/>
      <c r="L429" s="2"/>
      <c r="M429" s="2"/>
      <c r="N429" s="2"/>
      <c r="O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35">
      <c r="A430" s="2"/>
      <c r="B430" s="2"/>
      <c r="C430" s="2"/>
      <c r="D430" s="2"/>
      <c r="E430" s="2"/>
      <c r="F430" s="2"/>
      <c r="G430" s="2"/>
      <c r="H430" s="2"/>
      <c r="I430" s="2"/>
      <c r="K430" s="2"/>
      <c r="L430" s="2"/>
      <c r="M430" s="2"/>
      <c r="N430" s="2"/>
      <c r="O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35">
      <c r="A431" s="2"/>
      <c r="B431" s="2"/>
      <c r="C431" s="2"/>
      <c r="D431" s="2"/>
      <c r="E431" s="2"/>
      <c r="F431" s="2"/>
      <c r="G431" s="2"/>
      <c r="H431" s="2"/>
      <c r="I431" s="2"/>
      <c r="K431" s="2"/>
      <c r="L431" s="2"/>
      <c r="M431" s="2"/>
      <c r="N431" s="2"/>
      <c r="O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35">
      <c r="A432" s="2"/>
      <c r="B432" s="2"/>
      <c r="C432" s="2"/>
      <c r="D432" s="2"/>
      <c r="E432" s="2"/>
      <c r="F432" s="2"/>
      <c r="G432" s="2"/>
      <c r="H432" s="2"/>
      <c r="I432" s="2"/>
      <c r="K432" s="2"/>
      <c r="L432" s="2"/>
      <c r="M432" s="2"/>
      <c r="N432" s="2"/>
      <c r="O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35">
      <c r="A433" s="2"/>
      <c r="B433" s="2"/>
      <c r="C433" s="2"/>
      <c r="D433" s="2"/>
      <c r="E433" s="2"/>
      <c r="F433" s="2"/>
      <c r="G433" s="2"/>
      <c r="H433" s="2"/>
      <c r="I433" s="2"/>
      <c r="K433" s="2"/>
      <c r="L433" s="2"/>
      <c r="M433" s="2"/>
      <c r="N433" s="2"/>
      <c r="O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35">
      <c r="A434" s="2"/>
      <c r="B434" s="2"/>
      <c r="C434" s="2"/>
      <c r="D434" s="2"/>
      <c r="E434" s="2"/>
      <c r="F434" s="2"/>
      <c r="G434" s="2"/>
      <c r="H434" s="2"/>
      <c r="I434" s="2"/>
      <c r="K434" s="2"/>
      <c r="L434" s="2"/>
      <c r="M434" s="2"/>
      <c r="N434" s="2"/>
      <c r="O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35">
      <c r="A435" s="2"/>
      <c r="B435" s="2"/>
      <c r="C435" s="2"/>
      <c r="D435" s="2"/>
      <c r="E435" s="2"/>
      <c r="F435" s="2"/>
      <c r="G435" s="2"/>
      <c r="H435" s="2"/>
      <c r="I435" s="2"/>
      <c r="K435" s="2"/>
      <c r="L435" s="2"/>
      <c r="M435" s="2"/>
      <c r="N435" s="2"/>
      <c r="O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35">
      <c r="A436" s="2"/>
      <c r="B436" s="2"/>
      <c r="C436" s="2"/>
      <c r="D436" s="2"/>
      <c r="E436" s="2"/>
      <c r="F436" s="2"/>
      <c r="G436" s="2"/>
      <c r="H436" s="2"/>
      <c r="I436" s="2"/>
      <c r="K436" s="2"/>
      <c r="L436" s="2"/>
      <c r="M436" s="2"/>
      <c r="N436" s="2"/>
      <c r="O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35">
      <c r="A437" s="2"/>
      <c r="B437" s="2"/>
      <c r="C437" s="2"/>
      <c r="D437" s="2"/>
      <c r="E437" s="2"/>
      <c r="F437" s="2"/>
      <c r="G437" s="2"/>
      <c r="H437" s="2"/>
      <c r="I437" s="2"/>
      <c r="K437" s="2"/>
      <c r="L437" s="2"/>
      <c r="M437" s="2"/>
      <c r="N437" s="2"/>
      <c r="O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35">
      <c r="A438" s="2"/>
      <c r="B438" s="2"/>
      <c r="C438" s="2"/>
      <c r="D438" s="2"/>
      <c r="E438" s="2"/>
      <c r="F438" s="2"/>
      <c r="G438" s="2"/>
      <c r="H438" s="2"/>
      <c r="I438" s="2"/>
      <c r="K438" s="2"/>
      <c r="L438" s="2"/>
      <c r="M438" s="2"/>
      <c r="N438" s="2"/>
      <c r="O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35">
      <c r="A439" s="2"/>
      <c r="B439" s="2"/>
      <c r="C439" s="2"/>
      <c r="D439" s="2"/>
      <c r="E439" s="2"/>
      <c r="F439" s="2"/>
      <c r="G439" s="2"/>
      <c r="H439" s="2"/>
      <c r="I439" s="2"/>
      <c r="K439" s="2"/>
      <c r="L439" s="2"/>
      <c r="M439" s="2"/>
      <c r="N439" s="2"/>
      <c r="O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35">
      <c r="A440" s="2"/>
      <c r="B440" s="2"/>
      <c r="C440" s="2"/>
      <c r="D440" s="2"/>
      <c r="E440" s="2"/>
      <c r="F440" s="2"/>
      <c r="G440" s="2"/>
      <c r="H440" s="2"/>
      <c r="I440" s="2"/>
      <c r="K440" s="2"/>
      <c r="L440" s="2"/>
      <c r="M440" s="2"/>
      <c r="N440" s="2"/>
      <c r="O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35">
      <c r="A441" s="2"/>
      <c r="B441" s="2"/>
      <c r="C441" s="2"/>
      <c r="D441" s="2"/>
      <c r="E441" s="2"/>
      <c r="F441" s="2"/>
      <c r="G441" s="2"/>
      <c r="H441" s="2"/>
      <c r="I441" s="2"/>
      <c r="K441" s="2"/>
      <c r="L441" s="2"/>
      <c r="M441" s="2"/>
      <c r="N441" s="2"/>
      <c r="O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35">
      <c r="A442" s="2"/>
      <c r="B442" s="2"/>
      <c r="C442" s="2"/>
      <c r="D442" s="2"/>
      <c r="E442" s="2"/>
      <c r="F442" s="2"/>
      <c r="G442" s="2"/>
      <c r="H442" s="2"/>
      <c r="I442" s="2"/>
      <c r="K442" s="2"/>
      <c r="L442" s="2"/>
      <c r="M442" s="2"/>
      <c r="N442" s="2"/>
      <c r="O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35">
      <c r="A443" s="2"/>
      <c r="B443" s="2"/>
      <c r="C443" s="2"/>
      <c r="D443" s="2"/>
      <c r="E443" s="2"/>
      <c r="F443" s="2"/>
      <c r="G443" s="2"/>
      <c r="H443" s="2"/>
      <c r="I443" s="2"/>
      <c r="K443" s="2"/>
      <c r="L443" s="2"/>
      <c r="M443" s="2"/>
      <c r="N443" s="2"/>
      <c r="O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35">
      <c r="A444" s="2"/>
      <c r="B444" s="2"/>
      <c r="C444" s="2"/>
      <c r="D444" s="2"/>
      <c r="E444" s="2"/>
      <c r="F444" s="2"/>
      <c r="G444" s="2"/>
      <c r="H444" s="2"/>
      <c r="I444" s="2"/>
      <c r="K444" s="2"/>
      <c r="L444" s="2"/>
      <c r="M444" s="2"/>
      <c r="N444" s="2"/>
      <c r="O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35">
      <c r="A445" s="2"/>
      <c r="B445" s="2"/>
      <c r="C445" s="2"/>
      <c r="D445" s="2"/>
      <c r="E445" s="2"/>
      <c r="F445" s="2"/>
      <c r="G445" s="2"/>
      <c r="H445" s="2"/>
      <c r="I445" s="2"/>
      <c r="K445" s="2"/>
      <c r="L445" s="2"/>
      <c r="M445" s="2"/>
      <c r="N445" s="2"/>
      <c r="O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35">
      <c r="A446" s="2"/>
      <c r="B446" s="2"/>
      <c r="C446" s="2"/>
      <c r="D446" s="2"/>
      <c r="E446" s="2"/>
      <c r="F446" s="2"/>
      <c r="G446" s="2"/>
      <c r="H446" s="2"/>
      <c r="I446" s="2"/>
      <c r="K446" s="2"/>
      <c r="L446" s="2"/>
      <c r="M446" s="2"/>
      <c r="N446" s="2"/>
      <c r="O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35">
      <c r="A447" s="2"/>
      <c r="B447" s="2"/>
      <c r="C447" s="2"/>
      <c r="D447" s="2"/>
      <c r="E447" s="2"/>
      <c r="F447" s="2"/>
      <c r="G447" s="2"/>
      <c r="H447" s="2"/>
      <c r="I447" s="2"/>
      <c r="K447" s="2"/>
      <c r="L447" s="2"/>
      <c r="M447" s="2"/>
      <c r="N447" s="2"/>
      <c r="O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35">
      <c r="A448" s="2"/>
      <c r="B448" s="2"/>
      <c r="C448" s="2"/>
      <c r="D448" s="2"/>
      <c r="E448" s="2"/>
      <c r="F448" s="2"/>
      <c r="G448" s="2"/>
      <c r="H448" s="2"/>
      <c r="I448" s="2"/>
      <c r="K448" s="2"/>
      <c r="L448" s="2"/>
      <c r="M448" s="2"/>
      <c r="N448" s="2"/>
      <c r="O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35">
      <c r="A449" s="2"/>
      <c r="B449" s="2"/>
      <c r="C449" s="2"/>
      <c r="D449" s="2"/>
      <c r="E449" s="2"/>
      <c r="F449" s="2"/>
      <c r="G449" s="2"/>
      <c r="H449" s="2"/>
      <c r="I449" s="2"/>
      <c r="K449" s="2"/>
      <c r="L449" s="2"/>
      <c r="M449" s="2"/>
      <c r="N449" s="2"/>
      <c r="O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35">
      <c r="A450" s="2"/>
      <c r="B450" s="2"/>
      <c r="C450" s="2"/>
      <c r="D450" s="2"/>
      <c r="E450" s="2"/>
      <c r="F450" s="2"/>
      <c r="G450" s="2"/>
      <c r="H450" s="2"/>
      <c r="I450" s="2"/>
      <c r="K450" s="2"/>
      <c r="L450" s="2"/>
      <c r="M450" s="2"/>
      <c r="N450" s="2"/>
      <c r="O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35">
      <c r="A451" s="2"/>
      <c r="B451" s="2"/>
      <c r="C451" s="2"/>
      <c r="D451" s="2"/>
      <c r="E451" s="2"/>
      <c r="F451" s="2"/>
      <c r="G451" s="2"/>
      <c r="H451" s="2"/>
      <c r="I451" s="2"/>
      <c r="K451" s="2"/>
      <c r="L451" s="2"/>
      <c r="M451" s="2"/>
      <c r="N451" s="2"/>
      <c r="O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35">
      <c r="A452" s="2"/>
      <c r="B452" s="2"/>
      <c r="C452" s="2"/>
      <c r="D452" s="2"/>
      <c r="E452" s="2"/>
      <c r="F452" s="2"/>
      <c r="G452" s="2"/>
      <c r="H452" s="2"/>
      <c r="I452" s="2"/>
      <c r="K452" s="2"/>
      <c r="L452" s="2"/>
      <c r="M452" s="2"/>
      <c r="N452" s="2"/>
      <c r="O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35">
      <c r="A453" s="2"/>
      <c r="B453" s="2"/>
      <c r="C453" s="2"/>
      <c r="D453" s="2"/>
      <c r="E453" s="2"/>
      <c r="F453" s="2"/>
      <c r="G453" s="2"/>
      <c r="H453" s="2"/>
      <c r="I453" s="2"/>
      <c r="K453" s="2"/>
      <c r="L453" s="2"/>
      <c r="M453" s="2"/>
      <c r="N453" s="2"/>
      <c r="O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35">
      <c r="A454" s="2"/>
      <c r="B454" s="2"/>
      <c r="C454" s="2"/>
      <c r="D454" s="2"/>
      <c r="E454" s="2"/>
      <c r="F454" s="2"/>
      <c r="G454" s="2"/>
      <c r="H454" s="2"/>
      <c r="I454" s="2"/>
      <c r="K454" s="2"/>
      <c r="L454" s="2"/>
      <c r="M454" s="2"/>
      <c r="N454" s="2"/>
      <c r="O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35">
      <c r="A455" s="2"/>
      <c r="B455" s="2"/>
      <c r="C455" s="2"/>
      <c r="D455" s="2"/>
      <c r="E455" s="2"/>
      <c r="F455" s="2"/>
      <c r="G455" s="2"/>
      <c r="H455" s="2"/>
      <c r="I455" s="2"/>
      <c r="K455" s="2"/>
      <c r="L455" s="2"/>
      <c r="M455" s="2"/>
      <c r="N455" s="2"/>
      <c r="O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35">
      <c r="A456" s="2"/>
      <c r="B456" s="2"/>
      <c r="C456" s="2"/>
      <c r="D456" s="2"/>
      <c r="E456" s="2"/>
      <c r="F456" s="2"/>
      <c r="G456" s="2"/>
      <c r="H456" s="2"/>
      <c r="I456" s="2"/>
      <c r="K456" s="2"/>
      <c r="L456" s="2"/>
      <c r="M456" s="2"/>
      <c r="N456" s="2"/>
      <c r="O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35">
      <c r="A457" s="2"/>
      <c r="B457" s="2"/>
      <c r="C457" s="2"/>
      <c r="D457" s="2"/>
      <c r="E457" s="2"/>
      <c r="F457" s="2"/>
      <c r="G457" s="2"/>
      <c r="H457" s="2"/>
      <c r="I457" s="2"/>
      <c r="K457" s="2"/>
      <c r="L457" s="2"/>
      <c r="M457" s="2"/>
      <c r="N457" s="2"/>
      <c r="O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35">
      <c r="A458" s="2"/>
      <c r="B458" s="2"/>
      <c r="C458" s="2"/>
      <c r="D458" s="2"/>
      <c r="E458" s="2"/>
      <c r="F458" s="2"/>
      <c r="G458" s="2"/>
      <c r="H458" s="2"/>
      <c r="I458" s="2"/>
      <c r="K458" s="2"/>
      <c r="L458" s="2"/>
      <c r="M458" s="2"/>
      <c r="N458" s="2"/>
      <c r="O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35">
      <c r="A459" s="2"/>
      <c r="B459" s="2"/>
      <c r="C459" s="2"/>
      <c r="D459" s="2"/>
      <c r="E459" s="2"/>
      <c r="F459" s="2"/>
      <c r="G459" s="2"/>
      <c r="H459" s="2"/>
      <c r="I459" s="2"/>
      <c r="K459" s="2"/>
      <c r="L459" s="2"/>
      <c r="M459" s="2"/>
      <c r="N459" s="2"/>
      <c r="O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35">
      <c r="A460" s="2"/>
      <c r="B460" s="2"/>
      <c r="C460" s="2"/>
      <c r="D460" s="2"/>
      <c r="E460" s="2"/>
      <c r="F460" s="2"/>
      <c r="G460" s="2"/>
      <c r="H460" s="2"/>
      <c r="I460" s="2"/>
      <c r="K460" s="2"/>
      <c r="L460" s="2"/>
      <c r="M460" s="2"/>
      <c r="N460" s="2"/>
      <c r="O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35">
      <c r="A461" s="2"/>
      <c r="B461" s="2"/>
      <c r="C461" s="2"/>
      <c r="D461" s="2"/>
      <c r="E461" s="2"/>
      <c r="F461" s="2"/>
      <c r="G461" s="2"/>
      <c r="H461" s="2"/>
      <c r="I461" s="2"/>
      <c r="K461" s="2"/>
      <c r="L461" s="2"/>
      <c r="M461" s="2"/>
      <c r="N461" s="2"/>
      <c r="O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35">
      <c r="A462" s="2"/>
      <c r="B462" s="2"/>
      <c r="C462" s="2"/>
      <c r="D462" s="2"/>
      <c r="E462" s="2"/>
      <c r="F462" s="2"/>
      <c r="G462" s="2"/>
      <c r="H462" s="2"/>
      <c r="I462" s="2"/>
      <c r="K462" s="2"/>
      <c r="L462" s="2"/>
      <c r="M462" s="2"/>
      <c r="N462" s="2"/>
      <c r="O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35">
      <c r="A463" s="2"/>
      <c r="B463" s="2"/>
      <c r="C463" s="2"/>
      <c r="D463" s="2"/>
      <c r="E463" s="2"/>
      <c r="F463" s="2"/>
      <c r="G463" s="2"/>
      <c r="H463" s="2"/>
      <c r="I463" s="2"/>
      <c r="K463" s="2"/>
      <c r="L463" s="2"/>
      <c r="M463" s="2"/>
      <c r="N463" s="2"/>
      <c r="O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35">
      <c r="A464" s="2"/>
      <c r="B464" s="2"/>
      <c r="C464" s="2"/>
      <c r="D464" s="2"/>
      <c r="E464" s="2"/>
      <c r="F464" s="2"/>
      <c r="G464" s="2"/>
      <c r="H464" s="2"/>
      <c r="I464" s="2"/>
      <c r="K464" s="2"/>
      <c r="L464" s="2"/>
      <c r="M464" s="2"/>
      <c r="N464" s="2"/>
      <c r="O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35">
      <c r="A465" s="2"/>
      <c r="B465" s="2"/>
      <c r="C465" s="2"/>
      <c r="D465" s="2"/>
      <c r="E465" s="2"/>
      <c r="F465" s="2"/>
      <c r="G465" s="2"/>
      <c r="H465" s="2"/>
      <c r="I465" s="2"/>
      <c r="K465" s="2"/>
      <c r="L465" s="2"/>
      <c r="M465" s="2"/>
      <c r="N465" s="2"/>
      <c r="O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35">
      <c r="A466" s="2"/>
      <c r="B466" s="2"/>
      <c r="C466" s="2"/>
      <c r="D466" s="2"/>
      <c r="E466" s="2"/>
      <c r="F466" s="2"/>
      <c r="G466" s="2"/>
      <c r="H466" s="2"/>
      <c r="I466" s="2"/>
      <c r="K466" s="2"/>
      <c r="L466" s="2"/>
      <c r="M466" s="2"/>
      <c r="N466" s="2"/>
      <c r="O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35">
      <c r="A467" s="2"/>
      <c r="B467" s="2"/>
      <c r="C467" s="2"/>
      <c r="D467" s="2"/>
      <c r="E467" s="2"/>
      <c r="F467" s="2"/>
      <c r="G467" s="2"/>
      <c r="H467" s="2"/>
      <c r="I467" s="2"/>
      <c r="K467" s="2"/>
      <c r="L467" s="2"/>
      <c r="M467" s="2"/>
      <c r="N467" s="2"/>
      <c r="O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35">
      <c r="A468" s="2"/>
      <c r="B468" s="2"/>
      <c r="C468" s="2"/>
      <c r="D468" s="2"/>
      <c r="E468" s="2"/>
      <c r="F468" s="2"/>
      <c r="G468" s="2"/>
      <c r="H468" s="2"/>
      <c r="I468" s="2"/>
      <c r="K468" s="2"/>
      <c r="L468" s="2"/>
      <c r="M468" s="2"/>
      <c r="N468" s="2"/>
      <c r="O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35">
      <c r="A469" s="2"/>
      <c r="B469" s="2"/>
      <c r="C469" s="2"/>
      <c r="D469" s="2"/>
      <c r="E469" s="2"/>
      <c r="F469" s="2"/>
      <c r="G469" s="2"/>
      <c r="H469" s="2"/>
      <c r="I469" s="2"/>
      <c r="K469" s="2"/>
      <c r="L469" s="2"/>
      <c r="M469" s="2"/>
      <c r="N469" s="2"/>
      <c r="O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35">
      <c r="A470" s="2"/>
      <c r="B470" s="2"/>
      <c r="C470" s="2"/>
      <c r="D470" s="2"/>
      <c r="E470" s="2"/>
      <c r="F470" s="2"/>
      <c r="G470" s="2"/>
      <c r="H470" s="2"/>
      <c r="I470" s="2"/>
      <c r="K470" s="2"/>
      <c r="L470" s="2"/>
      <c r="M470" s="2"/>
      <c r="N470" s="2"/>
      <c r="O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35">
      <c r="A471" s="2"/>
      <c r="B471" s="2"/>
      <c r="C471" s="2"/>
      <c r="D471" s="2"/>
      <c r="E471" s="2"/>
      <c r="F471" s="2"/>
      <c r="G471" s="2"/>
      <c r="H471" s="2"/>
      <c r="I471" s="2"/>
      <c r="K471" s="2"/>
      <c r="L471" s="2"/>
      <c r="M471" s="2"/>
      <c r="N471" s="2"/>
      <c r="O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35">
      <c r="A472" s="2"/>
      <c r="B472" s="2"/>
      <c r="C472" s="2"/>
      <c r="D472" s="2"/>
      <c r="E472" s="2"/>
      <c r="F472" s="2"/>
      <c r="G472" s="2"/>
      <c r="H472" s="2"/>
      <c r="I472" s="2"/>
      <c r="K472" s="2"/>
      <c r="L472" s="2"/>
      <c r="M472" s="2"/>
      <c r="N472" s="2"/>
      <c r="O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35">
      <c r="A473" s="2"/>
      <c r="B473" s="2"/>
      <c r="C473" s="2"/>
      <c r="D473" s="2"/>
      <c r="E473" s="2"/>
      <c r="F473" s="2"/>
      <c r="G473" s="2"/>
      <c r="H473" s="2"/>
      <c r="I473" s="2"/>
      <c r="K473" s="2"/>
      <c r="L473" s="2"/>
      <c r="M473" s="2"/>
      <c r="N473" s="2"/>
      <c r="O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35">
      <c r="A474" s="2"/>
      <c r="B474" s="2"/>
      <c r="C474" s="2"/>
      <c r="D474" s="2"/>
      <c r="E474" s="2"/>
      <c r="F474" s="2"/>
      <c r="G474" s="2"/>
      <c r="H474" s="2"/>
      <c r="I474" s="2"/>
      <c r="K474" s="2"/>
      <c r="L474" s="2"/>
      <c r="M474" s="2"/>
      <c r="N474" s="2"/>
      <c r="O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35">
      <c r="A475" s="2"/>
      <c r="B475" s="2"/>
      <c r="C475" s="2"/>
      <c r="D475" s="2"/>
      <c r="E475" s="2"/>
      <c r="F475" s="2"/>
      <c r="G475" s="2"/>
      <c r="H475" s="2"/>
      <c r="I475" s="2"/>
      <c r="K475" s="2"/>
      <c r="L475" s="2"/>
      <c r="M475" s="2"/>
      <c r="N475" s="2"/>
      <c r="O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35">
      <c r="A476" s="2"/>
      <c r="B476" s="2"/>
      <c r="C476" s="2"/>
      <c r="D476" s="2"/>
      <c r="E476" s="2"/>
      <c r="F476" s="2"/>
      <c r="G476" s="2"/>
      <c r="H476" s="2"/>
      <c r="I476" s="2"/>
      <c r="K476" s="2"/>
      <c r="L476" s="2"/>
      <c r="M476" s="2"/>
      <c r="N476" s="2"/>
      <c r="O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35">
      <c r="A477" s="2"/>
      <c r="B477" s="2"/>
      <c r="C477" s="2"/>
      <c r="D477" s="2"/>
      <c r="E477" s="2"/>
      <c r="F477" s="2"/>
      <c r="G477" s="2"/>
      <c r="H477" s="2"/>
      <c r="I477" s="2"/>
      <c r="K477" s="2"/>
      <c r="L477" s="2"/>
      <c r="M477" s="2"/>
      <c r="N477" s="2"/>
      <c r="O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35">
      <c r="A478" s="2"/>
      <c r="B478" s="2"/>
      <c r="C478" s="2"/>
      <c r="D478" s="2"/>
      <c r="E478" s="2"/>
      <c r="F478" s="2"/>
      <c r="G478" s="2"/>
      <c r="H478" s="2"/>
      <c r="I478" s="2"/>
      <c r="K478" s="2"/>
      <c r="L478" s="2"/>
      <c r="M478" s="2"/>
      <c r="N478" s="2"/>
      <c r="O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35">
      <c r="A479" s="2"/>
      <c r="B479" s="2"/>
      <c r="C479" s="2"/>
      <c r="D479" s="2"/>
      <c r="E479" s="2"/>
      <c r="F479" s="2"/>
      <c r="G479" s="2"/>
      <c r="H479" s="2"/>
      <c r="I479" s="2"/>
      <c r="K479" s="2"/>
      <c r="L479" s="2"/>
      <c r="M479" s="2"/>
      <c r="N479" s="2"/>
      <c r="O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35">
      <c r="A480" s="2"/>
      <c r="B480" s="2"/>
      <c r="C480" s="2"/>
      <c r="D480" s="2"/>
      <c r="E480" s="2"/>
      <c r="F480" s="2"/>
      <c r="G480" s="2"/>
      <c r="H480" s="2"/>
      <c r="I480" s="2"/>
      <c r="K480" s="2"/>
      <c r="L480" s="2"/>
      <c r="M480" s="2"/>
      <c r="N480" s="2"/>
      <c r="O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35">
      <c r="A481" s="2"/>
      <c r="B481" s="2"/>
      <c r="C481" s="2"/>
      <c r="D481" s="2"/>
      <c r="E481" s="2"/>
      <c r="F481" s="2"/>
      <c r="G481" s="2"/>
      <c r="H481" s="2"/>
      <c r="I481" s="2"/>
      <c r="K481" s="2"/>
      <c r="L481" s="2"/>
      <c r="M481" s="2"/>
      <c r="N481" s="2"/>
      <c r="O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35">
      <c r="A482" s="2"/>
      <c r="B482" s="2"/>
      <c r="C482" s="2"/>
      <c r="D482" s="2"/>
      <c r="E482" s="2"/>
      <c r="F482" s="2"/>
      <c r="G482" s="2"/>
      <c r="H482" s="2"/>
      <c r="I482" s="2"/>
      <c r="K482" s="2"/>
      <c r="L482" s="2"/>
      <c r="M482" s="2"/>
      <c r="N482" s="2"/>
      <c r="O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35">
      <c r="A483" s="2"/>
      <c r="B483" s="2"/>
      <c r="C483" s="2"/>
      <c r="D483" s="2"/>
      <c r="E483" s="2"/>
      <c r="F483" s="2"/>
      <c r="G483" s="2"/>
      <c r="H483" s="2"/>
      <c r="I483" s="2"/>
      <c r="K483" s="2"/>
      <c r="L483" s="2"/>
      <c r="M483" s="2"/>
      <c r="N483" s="2"/>
      <c r="O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35">
      <c r="A484" s="2"/>
      <c r="B484" s="2"/>
      <c r="C484" s="2"/>
      <c r="D484" s="2"/>
      <c r="E484" s="2"/>
      <c r="F484" s="2"/>
      <c r="G484" s="2"/>
      <c r="H484" s="2"/>
      <c r="I484" s="2"/>
      <c r="K484" s="2"/>
      <c r="L484" s="2"/>
      <c r="M484" s="2"/>
      <c r="N484" s="2"/>
      <c r="O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35">
      <c r="A485" s="2"/>
      <c r="B485" s="2"/>
      <c r="C485" s="2"/>
      <c r="D485" s="2"/>
      <c r="E485" s="2"/>
      <c r="F485" s="2"/>
      <c r="G485" s="2"/>
      <c r="H485" s="2"/>
      <c r="I485" s="2"/>
      <c r="K485" s="2"/>
      <c r="L485" s="2"/>
      <c r="M485" s="2"/>
      <c r="N485" s="2"/>
      <c r="O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35">
      <c r="A486" s="2"/>
      <c r="B486" s="2"/>
      <c r="C486" s="2"/>
      <c r="D486" s="2"/>
      <c r="E486" s="2"/>
      <c r="F486" s="2"/>
      <c r="G486" s="2"/>
      <c r="H486" s="2"/>
      <c r="I486" s="2"/>
      <c r="K486" s="2"/>
      <c r="L486" s="2"/>
      <c r="M486" s="2"/>
      <c r="N486" s="2"/>
      <c r="O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35">
      <c r="A487" s="2"/>
      <c r="B487" s="2"/>
      <c r="C487" s="2"/>
      <c r="D487" s="2"/>
      <c r="E487" s="2"/>
      <c r="F487" s="2"/>
      <c r="G487" s="2"/>
      <c r="H487" s="2"/>
      <c r="I487" s="2"/>
      <c r="K487" s="2"/>
      <c r="L487" s="2"/>
      <c r="M487" s="2"/>
      <c r="N487" s="2"/>
      <c r="O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35">
      <c r="A488" s="2"/>
      <c r="B488" s="2"/>
      <c r="C488" s="2"/>
      <c r="D488" s="2"/>
      <c r="E488" s="2"/>
      <c r="F488" s="2"/>
      <c r="G488" s="2"/>
      <c r="H488" s="2"/>
      <c r="I488" s="2"/>
      <c r="K488" s="2"/>
      <c r="L488" s="2"/>
      <c r="M488" s="2"/>
      <c r="N488" s="2"/>
      <c r="O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35">
      <c r="A489" s="2"/>
      <c r="B489" s="2"/>
      <c r="C489" s="2"/>
      <c r="D489" s="2"/>
      <c r="E489" s="2"/>
      <c r="F489" s="2"/>
      <c r="G489" s="2"/>
      <c r="H489" s="2"/>
      <c r="I489" s="2"/>
      <c r="K489" s="2"/>
      <c r="L489" s="2"/>
      <c r="M489" s="2"/>
      <c r="N489" s="2"/>
      <c r="O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35">
      <c r="A490" s="2"/>
      <c r="B490" s="2"/>
      <c r="C490" s="2"/>
      <c r="D490" s="2"/>
      <c r="E490" s="2"/>
      <c r="F490" s="2"/>
      <c r="G490" s="2"/>
      <c r="H490" s="2"/>
      <c r="I490" s="2"/>
      <c r="K490" s="2"/>
      <c r="L490" s="2"/>
      <c r="M490" s="2"/>
      <c r="N490" s="2"/>
      <c r="O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35">
      <c r="A491" s="2"/>
      <c r="B491" s="2"/>
      <c r="C491" s="2"/>
      <c r="D491" s="2"/>
      <c r="E491" s="2"/>
      <c r="F491" s="2"/>
      <c r="G491" s="2"/>
      <c r="H491" s="2"/>
      <c r="I491" s="2"/>
      <c r="K491" s="2"/>
      <c r="L491" s="2"/>
      <c r="M491" s="2"/>
      <c r="N491" s="2"/>
      <c r="O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35">
      <c r="A492" s="2"/>
      <c r="B492" s="2"/>
      <c r="C492" s="2"/>
      <c r="D492" s="2"/>
      <c r="E492" s="2"/>
      <c r="F492" s="2"/>
      <c r="G492" s="2"/>
      <c r="H492" s="2"/>
      <c r="I492" s="2"/>
      <c r="K492" s="2"/>
      <c r="L492" s="2"/>
      <c r="M492" s="2"/>
      <c r="N492" s="2"/>
      <c r="O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35">
      <c r="A493" s="2"/>
      <c r="B493" s="2"/>
      <c r="C493" s="2"/>
      <c r="D493" s="2"/>
      <c r="E493" s="2"/>
      <c r="F493" s="2"/>
      <c r="G493" s="2"/>
      <c r="H493" s="2"/>
      <c r="I493" s="2"/>
      <c r="K493" s="2"/>
      <c r="L493" s="2"/>
      <c r="M493" s="2"/>
      <c r="N493" s="2"/>
      <c r="O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35">
      <c r="A494" s="2"/>
      <c r="B494" s="2"/>
      <c r="C494" s="2"/>
      <c r="D494" s="2"/>
      <c r="E494" s="2"/>
      <c r="F494" s="2"/>
      <c r="G494" s="2"/>
      <c r="H494" s="2"/>
      <c r="I494" s="2"/>
      <c r="K494" s="2"/>
      <c r="L494" s="2"/>
      <c r="M494" s="2"/>
      <c r="N494" s="2"/>
      <c r="O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35">
      <c r="A495" s="2"/>
      <c r="B495" s="2"/>
      <c r="C495" s="2"/>
      <c r="D495" s="2"/>
      <c r="E495" s="2"/>
      <c r="F495" s="2"/>
      <c r="G495" s="2"/>
      <c r="H495" s="2"/>
      <c r="I495" s="2"/>
      <c r="K495" s="2"/>
      <c r="L495" s="2"/>
      <c r="M495" s="2"/>
      <c r="N495" s="2"/>
      <c r="O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35">
      <c r="A496" s="2"/>
      <c r="B496" s="2"/>
      <c r="C496" s="2"/>
      <c r="D496" s="2"/>
      <c r="E496" s="2"/>
      <c r="F496" s="2"/>
      <c r="G496" s="2"/>
      <c r="H496" s="2"/>
      <c r="I496" s="2"/>
      <c r="K496" s="2"/>
      <c r="L496" s="2"/>
      <c r="M496" s="2"/>
      <c r="N496" s="2"/>
      <c r="O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35">
      <c r="A497" s="2"/>
      <c r="B497" s="2"/>
      <c r="C497" s="2"/>
      <c r="D497" s="2"/>
      <c r="E497" s="2"/>
      <c r="F497" s="2"/>
      <c r="G497" s="2"/>
      <c r="H497" s="2"/>
      <c r="I497" s="2"/>
      <c r="K497" s="2"/>
      <c r="L497" s="2"/>
      <c r="M497" s="2"/>
      <c r="N497" s="2"/>
      <c r="O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35">
      <c r="A498" s="2"/>
      <c r="B498" s="2"/>
      <c r="C498" s="2"/>
      <c r="D498" s="2"/>
      <c r="E498" s="2"/>
      <c r="F498" s="2"/>
      <c r="G498" s="2"/>
      <c r="H498" s="2"/>
      <c r="I498" s="2"/>
      <c r="K498" s="2"/>
      <c r="L498" s="2"/>
      <c r="M498" s="2"/>
      <c r="N498" s="2"/>
      <c r="O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35">
      <c r="A499" s="2"/>
      <c r="B499" s="2"/>
      <c r="C499" s="2"/>
      <c r="D499" s="2"/>
      <c r="E499" s="2"/>
      <c r="F499" s="2"/>
      <c r="G499" s="2"/>
      <c r="H499" s="2"/>
      <c r="I499" s="2"/>
      <c r="K499" s="2"/>
      <c r="L499" s="2"/>
      <c r="M499" s="2"/>
      <c r="N499" s="2"/>
      <c r="O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35">
      <c r="A500" s="2"/>
      <c r="B500" s="2"/>
      <c r="C500" s="2"/>
      <c r="D500" s="2"/>
      <c r="E500" s="2"/>
      <c r="F500" s="2"/>
      <c r="G500" s="2"/>
      <c r="H500" s="2"/>
      <c r="I500" s="2"/>
      <c r="K500" s="2"/>
      <c r="L500" s="2"/>
      <c r="M500" s="2"/>
      <c r="N500" s="2"/>
      <c r="O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35">
      <c r="A501" s="2"/>
      <c r="B501" s="2"/>
      <c r="C501" s="2"/>
      <c r="D501" s="2"/>
      <c r="E501" s="2"/>
      <c r="F501" s="2"/>
      <c r="G501" s="2"/>
      <c r="H501" s="2"/>
      <c r="I501" s="2"/>
      <c r="K501" s="2"/>
      <c r="L501" s="2"/>
      <c r="M501" s="2"/>
      <c r="N501" s="2"/>
      <c r="O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35">
      <c r="A502" s="2"/>
      <c r="B502" s="2"/>
      <c r="C502" s="2"/>
      <c r="D502" s="2"/>
      <c r="E502" s="2"/>
      <c r="F502" s="2"/>
      <c r="G502" s="2"/>
      <c r="H502" s="2"/>
      <c r="I502" s="2"/>
      <c r="K502" s="2"/>
      <c r="L502" s="2"/>
      <c r="M502" s="2"/>
      <c r="N502" s="2"/>
      <c r="O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35">
      <c r="A503" s="2"/>
      <c r="B503" s="2"/>
      <c r="C503" s="2"/>
      <c r="D503" s="2"/>
      <c r="E503" s="2"/>
      <c r="F503" s="2"/>
      <c r="G503" s="2"/>
      <c r="H503" s="2"/>
      <c r="I503" s="2"/>
      <c r="K503" s="2"/>
      <c r="L503" s="2"/>
      <c r="M503" s="2"/>
      <c r="N503" s="2"/>
      <c r="O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35">
      <c r="A504" s="2"/>
      <c r="B504" s="2"/>
      <c r="C504" s="2"/>
      <c r="D504" s="2"/>
      <c r="E504" s="2"/>
      <c r="F504" s="2"/>
      <c r="G504" s="2"/>
      <c r="H504" s="2"/>
      <c r="I504" s="2"/>
      <c r="K504" s="2"/>
      <c r="L504" s="2"/>
      <c r="M504" s="2"/>
      <c r="N504" s="2"/>
      <c r="O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35">
      <c r="A505" s="2"/>
      <c r="B505" s="2"/>
      <c r="C505" s="2"/>
      <c r="D505" s="2"/>
      <c r="E505" s="2"/>
      <c r="F505" s="2"/>
      <c r="G505" s="2"/>
      <c r="H505" s="2"/>
      <c r="I505" s="2"/>
      <c r="K505" s="2"/>
      <c r="L505" s="2"/>
      <c r="M505" s="2"/>
      <c r="N505" s="2"/>
      <c r="O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35">
      <c r="A506" s="2"/>
      <c r="B506" s="2"/>
      <c r="C506" s="2"/>
      <c r="D506" s="2"/>
      <c r="E506" s="2"/>
      <c r="F506" s="2"/>
      <c r="G506" s="2"/>
      <c r="H506" s="2"/>
      <c r="I506" s="2"/>
      <c r="K506" s="2"/>
      <c r="L506" s="2"/>
      <c r="M506" s="2"/>
      <c r="N506" s="2"/>
      <c r="O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35">
      <c r="A507" s="2"/>
      <c r="B507" s="2"/>
      <c r="C507" s="2"/>
      <c r="D507" s="2"/>
      <c r="E507" s="2"/>
      <c r="F507" s="2"/>
      <c r="G507" s="2"/>
      <c r="H507" s="2"/>
      <c r="I507" s="2"/>
      <c r="K507" s="2"/>
      <c r="L507" s="2"/>
      <c r="M507" s="2"/>
      <c r="N507" s="2"/>
      <c r="O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35">
      <c r="A508" s="2"/>
      <c r="B508" s="2"/>
      <c r="C508" s="2"/>
      <c r="D508" s="2"/>
      <c r="E508" s="2"/>
      <c r="F508" s="2"/>
      <c r="G508" s="2"/>
      <c r="H508" s="2"/>
      <c r="I508" s="2"/>
      <c r="K508" s="2"/>
      <c r="L508" s="2"/>
      <c r="M508" s="2"/>
      <c r="N508" s="2"/>
      <c r="O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35">
      <c r="A509" s="2"/>
      <c r="B509" s="2"/>
      <c r="C509" s="2"/>
      <c r="D509" s="2"/>
      <c r="E509" s="2"/>
      <c r="F509" s="2"/>
      <c r="G509" s="2"/>
      <c r="H509" s="2"/>
      <c r="I509" s="2"/>
      <c r="K509" s="2"/>
      <c r="L509" s="2"/>
      <c r="M509" s="2"/>
      <c r="N509" s="2"/>
      <c r="O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35">
      <c r="A510" s="2"/>
      <c r="B510" s="2"/>
      <c r="C510" s="2"/>
      <c r="D510" s="2"/>
      <c r="E510" s="2"/>
      <c r="F510" s="2"/>
      <c r="G510" s="2"/>
      <c r="H510" s="2"/>
      <c r="I510" s="2"/>
      <c r="K510" s="2"/>
      <c r="L510" s="2"/>
      <c r="M510" s="2"/>
      <c r="N510" s="2"/>
      <c r="O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35">
      <c r="A511" s="2"/>
      <c r="B511" s="2"/>
      <c r="C511" s="2"/>
      <c r="D511" s="2"/>
      <c r="E511" s="2"/>
      <c r="F511" s="2"/>
      <c r="G511" s="2"/>
      <c r="H511" s="2"/>
      <c r="I511" s="2"/>
      <c r="K511" s="2"/>
      <c r="L511" s="2"/>
      <c r="M511" s="2"/>
      <c r="N511" s="2"/>
      <c r="O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35">
      <c r="A512" s="2"/>
      <c r="B512" s="2"/>
      <c r="C512" s="2"/>
      <c r="D512" s="2"/>
      <c r="E512" s="2"/>
      <c r="F512" s="2"/>
      <c r="G512" s="2"/>
      <c r="H512" s="2"/>
      <c r="I512" s="2"/>
      <c r="K512" s="2"/>
      <c r="L512" s="2"/>
      <c r="M512" s="2"/>
      <c r="N512" s="2"/>
      <c r="O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35">
      <c r="A513" s="2"/>
      <c r="B513" s="2"/>
      <c r="C513" s="2"/>
      <c r="D513" s="2"/>
      <c r="E513" s="2"/>
      <c r="F513" s="2"/>
      <c r="G513" s="2"/>
      <c r="H513" s="2"/>
      <c r="I513" s="2"/>
      <c r="K513" s="2"/>
      <c r="L513" s="2"/>
      <c r="M513" s="2"/>
      <c r="N513" s="2"/>
      <c r="O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35">
      <c r="A514" s="2"/>
      <c r="B514" s="2"/>
      <c r="C514" s="2"/>
      <c r="D514" s="2"/>
      <c r="E514" s="2"/>
      <c r="F514" s="2"/>
      <c r="G514" s="2"/>
      <c r="H514" s="2"/>
      <c r="I514" s="2"/>
      <c r="K514" s="2"/>
      <c r="L514" s="2"/>
      <c r="M514" s="2"/>
      <c r="N514" s="2"/>
      <c r="O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35">
      <c r="A515" s="2"/>
      <c r="B515" s="2"/>
      <c r="C515" s="2"/>
      <c r="D515" s="2"/>
      <c r="E515" s="2"/>
      <c r="F515" s="2"/>
      <c r="G515" s="2"/>
      <c r="H515" s="2"/>
      <c r="I515" s="2"/>
      <c r="K515" s="2"/>
      <c r="L515" s="2"/>
      <c r="M515" s="2"/>
      <c r="N515" s="2"/>
      <c r="O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35">
      <c r="A516" s="2"/>
      <c r="B516" s="2"/>
      <c r="C516" s="2"/>
      <c r="D516" s="2"/>
      <c r="E516" s="2"/>
      <c r="F516" s="2"/>
      <c r="G516" s="2"/>
      <c r="H516" s="2"/>
      <c r="I516" s="2"/>
      <c r="K516" s="2"/>
      <c r="L516" s="2"/>
      <c r="M516" s="2"/>
      <c r="N516" s="2"/>
      <c r="O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35">
      <c r="A517" s="2"/>
      <c r="B517" s="2"/>
      <c r="C517" s="2"/>
      <c r="D517" s="2"/>
      <c r="E517" s="2"/>
      <c r="F517" s="2"/>
      <c r="G517" s="2"/>
      <c r="H517" s="2"/>
      <c r="I517" s="2"/>
      <c r="K517" s="2"/>
      <c r="L517" s="2"/>
      <c r="M517" s="2"/>
      <c r="N517" s="2"/>
      <c r="O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35">
      <c r="A518" s="2"/>
      <c r="B518" s="2"/>
      <c r="C518" s="2"/>
      <c r="D518" s="2"/>
      <c r="E518" s="2"/>
      <c r="F518" s="2"/>
      <c r="G518" s="2"/>
      <c r="H518" s="2"/>
      <c r="I518" s="2"/>
      <c r="K518" s="2"/>
      <c r="L518" s="2"/>
      <c r="M518" s="2"/>
      <c r="N518" s="2"/>
      <c r="O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35">
      <c r="A519" s="2"/>
      <c r="B519" s="2"/>
      <c r="C519" s="2"/>
      <c r="D519" s="2"/>
      <c r="E519" s="2"/>
      <c r="F519" s="2"/>
      <c r="G519" s="2"/>
      <c r="H519" s="2"/>
      <c r="I519" s="2"/>
      <c r="K519" s="2"/>
      <c r="L519" s="2"/>
      <c r="M519" s="2"/>
      <c r="N519" s="2"/>
      <c r="O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35">
      <c r="A520" s="2"/>
      <c r="B520" s="2"/>
      <c r="C520" s="2"/>
      <c r="D520" s="2"/>
      <c r="E520" s="2"/>
      <c r="F520" s="2"/>
      <c r="G520" s="2"/>
      <c r="H520" s="2"/>
      <c r="I520" s="2"/>
      <c r="K520" s="2"/>
      <c r="L520" s="2"/>
      <c r="M520" s="2"/>
      <c r="N520" s="2"/>
      <c r="O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35">
      <c r="A521" s="2"/>
      <c r="B521" s="2"/>
      <c r="C521" s="2"/>
      <c r="D521" s="2"/>
      <c r="E521" s="2"/>
      <c r="F521" s="2"/>
      <c r="G521" s="2"/>
      <c r="H521" s="2"/>
      <c r="I521" s="2"/>
      <c r="K521" s="2"/>
      <c r="L521" s="2"/>
      <c r="M521" s="2"/>
      <c r="N521" s="2"/>
      <c r="O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35">
      <c r="A522" s="2"/>
      <c r="B522" s="2"/>
      <c r="C522" s="2"/>
      <c r="D522" s="2"/>
      <c r="E522" s="2"/>
      <c r="F522" s="2"/>
      <c r="G522" s="2"/>
      <c r="H522" s="2"/>
      <c r="I522" s="2"/>
      <c r="K522" s="2"/>
      <c r="L522" s="2"/>
      <c r="M522" s="2"/>
      <c r="N522" s="2"/>
      <c r="O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35">
      <c r="A523" s="2"/>
      <c r="B523" s="2"/>
      <c r="C523" s="2"/>
      <c r="D523" s="2"/>
      <c r="E523" s="2"/>
      <c r="F523" s="2"/>
      <c r="G523" s="2"/>
      <c r="H523" s="2"/>
      <c r="I523" s="2"/>
      <c r="K523" s="2"/>
      <c r="L523" s="2"/>
      <c r="M523" s="2"/>
      <c r="N523" s="2"/>
      <c r="O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35">
      <c r="A524" s="2"/>
      <c r="B524" s="2"/>
      <c r="C524" s="2"/>
      <c r="D524" s="2"/>
      <c r="E524" s="2"/>
      <c r="F524" s="2"/>
      <c r="G524" s="2"/>
      <c r="H524" s="2"/>
      <c r="I524" s="2"/>
      <c r="K524" s="2"/>
      <c r="L524" s="2"/>
      <c r="M524" s="2"/>
      <c r="N524" s="2"/>
      <c r="O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35">
      <c r="A525" s="2"/>
      <c r="B525" s="2"/>
      <c r="C525" s="2"/>
      <c r="D525" s="2"/>
      <c r="E525" s="2"/>
      <c r="F525" s="2"/>
      <c r="G525" s="2"/>
      <c r="H525" s="2"/>
      <c r="I525" s="2"/>
      <c r="K525" s="2"/>
      <c r="L525" s="2"/>
      <c r="M525" s="2"/>
      <c r="N525" s="2"/>
      <c r="O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35">
      <c r="A526" s="2"/>
      <c r="B526" s="2"/>
      <c r="C526" s="2"/>
      <c r="D526" s="2"/>
      <c r="E526" s="2"/>
      <c r="F526" s="2"/>
      <c r="G526" s="2"/>
      <c r="H526" s="2"/>
      <c r="I526" s="2"/>
      <c r="K526" s="2"/>
      <c r="L526" s="2"/>
      <c r="M526" s="2"/>
      <c r="N526" s="2"/>
      <c r="O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35">
      <c r="A527" s="2"/>
      <c r="B527" s="2"/>
      <c r="C527" s="2"/>
      <c r="D527" s="2"/>
      <c r="E527" s="2"/>
      <c r="F527" s="2"/>
      <c r="G527" s="2"/>
      <c r="H527" s="2"/>
      <c r="I527" s="2"/>
      <c r="K527" s="2"/>
      <c r="L527" s="2"/>
      <c r="M527" s="2"/>
      <c r="N527" s="2"/>
      <c r="O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35">
      <c r="A528" s="2"/>
      <c r="B528" s="2"/>
      <c r="C528" s="2"/>
      <c r="D528" s="2"/>
      <c r="E528" s="2"/>
      <c r="F528" s="2"/>
      <c r="G528" s="2"/>
      <c r="H528" s="2"/>
      <c r="I528" s="2"/>
      <c r="K528" s="2"/>
      <c r="L528" s="2"/>
      <c r="M528" s="2"/>
      <c r="N528" s="2"/>
      <c r="O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35">
      <c r="A529" s="2"/>
      <c r="B529" s="2"/>
      <c r="C529" s="2"/>
      <c r="D529" s="2"/>
      <c r="E529" s="2"/>
      <c r="F529" s="2"/>
      <c r="G529" s="2"/>
      <c r="H529" s="2"/>
      <c r="I529" s="2"/>
      <c r="K529" s="2"/>
      <c r="L529" s="2"/>
      <c r="M529" s="2"/>
      <c r="N529" s="2"/>
      <c r="O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35">
      <c r="A530" s="2"/>
      <c r="B530" s="2"/>
      <c r="C530" s="2"/>
      <c r="D530" s="2"/>
      <c r="E530" s="2"/>
      <c r="F530" s="2"/>
      <c r="G530" s="2"/>
      <c r="H530" s="2"/>
      <c r="I530" s="2"/>
      <c r="K530" s="2"/>
      <c r="L530" s="2"/>
      <c r="M530" s="2"/>
      <c r="N530" s="2"/>
      <c r="O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35">
      <c r="A531" s="2"/>
      <c r="B531" s="2"/>
      <c r="C531" s="2"/>
      <c r="D531" s="2"/>
      <c r="E531" s="2"/>
      <c r="F531" s="2"/>
      <c r="G531" s="2"/>
      <c r="H531" s="2"/>
      <c r="I531" s="2"/>
      <c r="K531" s="2"/>
      <c r="L531" s="2"/>
      <c r="M531" s="2"/>
      <c r="N531" s="2"/>
      <c r="O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35">
      <c r="A532" s="2"/>
      <c r="B532" s="2"/>
      <c r="C532" s="2"/>
      <c r="D532" s="2"/>
      <c r="E532" s="2"/>
      <c r="F532" s="2"/>
      <c r="G532" s="2"/>
      <c r="H532" s="2"/>
      <c r="I532" s="2"/>
      <c r="K532" s="2"/>
      <c r="L532" s="2"/>
      <c r="M532" s="2"/>
      <c r="N532" s="2"/>
      <c r="O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35">
      <c r="A533" s="2"/>
      <c r="B533" s="2"/>
      <c r="C533" s="2"/>
      <c r="D533" s="2"/>
      <c r="E533" s="2"/>
      <c r="F533" s="2"/>
      <c r="G533" s="2"/>
      <c r="H533" s="2"/>
      <c r="I533" s="2"/>
      <c r="K533" s="2"/>
      <c r="L533" s="2"/>
      <c r="M533" s="2"/>
      <c r="N533" s="2"/>
      <c r="O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35">
      <c r="A534" s="2"/>
      <c r="B534" s="2"/>
      <c r="C534" s="2"/>
      <c r="D534" s="2"/>
      <c r="E534" s="2"/>
      <c r="F534" s="2"/>
      <c r="G534" s="2"/>
      <c r="H534" s="2"/>
      <c r="I534" s="2"/>
      <c r="K534" s="2"/>
      <c r="L534" s="2"/>
      <c r="M534" s="2"/>
      <c r="N534" s="2"/>
      <c r="O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35">
      <c r="A535" s="2"/>
      <c r="B535" s="2"/>
      <c r="C535" s="2"/>
      <c r="D535" s="2"/>
      <c r="E535" s="2"/>
      <c r="F535" s="2"/>
      <c r="G535" s="2"/>
      <c r="H535" s="2"/>
      <c r="I535" s="2"/>
      <c r="K535" s="2"/>
      <c r="L535" s="2"/>
      <c r="M535" s="2"/>
      <c r="N535" s="2"/>
      <c r="O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35">
      <c r="A536" s="2"/>
      <c r="B536" s="2"/>
      <c r="C536" s="2"/>
      <c r="D536" s="2"/>
      <c r="E536" s="2"/>
      <c r="F536" s="2"/>
      <c r="G536" s="2"/>
      <c r="H536" s="2"/>
      <c r="I536" s="2"/>
      <c r="K536" s="2"/>
      <c r="L536" s="2"/>
      <c r="M536" s="2"/>
      <c r="N536" s="2"/>
      <c r="O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35">
      <c r="A537" s="2"/>
      <c r="B537" s="2"/>
      <c r="C537" s="2"/>
      <c r="D537" s="2"/>
      <c r="E537" s="2"/>
      <c r="F537" s="2"/>
      <c r="G537" s="2"/>
      <c r="H537" s="2"/>
      <c r="I537" s="2"/>
      <c r="K537" s="2"/>
      <c r="L537" s="2"/>
      <c r="M537" s="2"/>
      <c r="N537" s="2"/>
      <c r="O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35">
      <c r="A538" s="2"/>
      <c r="B538" s="2"/>
      <c r="C538" s="2"/>
      <c r="D538" s="2"/>
      <c r="E538" s="2"/>
      <c r="F538" s="2"/>
      <c r="G538" s="2"/>
      <c r="H538" s="2"/>
      <c r="I538" s="2"/>
      <c r="K538" s="2"/>
      <c r="L538" s="2"/>
      <c r="M538" s="2"/>
      <c r="N538" s="2"/>
      <c r="O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35">
      <c r="A539" s="2"/>
      <c r="B539" s="2"/>
      <c r="C539" s="2"/>
      <c r="D539" s="2"/>
      <c r="E539" s="2"/>
      <c r="F539" s="2"/>
      <c r="G539" s="2"/>
      <c r="H539" s="2"/>
      <c r="I539" s="2"/>
      <c r="K539" s="2"/>
      <c r="L539" s="2"/>
      <c r="M539" s="2"/>
      <c r="N539" s="2"/>
      <c r="O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35">
      <c r="A540" s="2"/>
      <c r="B540" s="2"/>
      <c r="C540" s="2"/>
      <c r="D540" s="2"/>
      <c r="E540" s="2"/>
      <c r="F540" s="2"/>
      <c r="G540" s="2"/>
      <c r="H540" s="2"/>
      <c r="I540" s="2"/>
      <c r="K540" s="2"/>
      <c r="L540" s="2"/>
      <c r="M540" s="2"/>
      <c r="N540" s="2"/>
      <c r="O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35">
      <c r="A541" s="2"/>
      <c r="B541" s="2"/>
      <c r="C541" s="2"/>
      <c r="D541" s="2"/>
      <c r="E541" s="2"/>
      <c r="F541" s="2"/>
      <c r="G541" s="2"/>
      <c r="H541" s="2"/>
      <c r="I541" s="2"/>
      <c r="K541" s="2"/>
      <c r="L541" s="2"/>
      <c r="M541" s="2"/>
      <c r="N541" s="2"/>
      <c r="O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35">
      <c r="A542" s="2"/>
      <c r="B542" s="2"/>
      <c r="C542" s="2"/>
      <c r="D542" s="2"/>
      <c r="E542" s="2"/>
      <c r="F542" s="2"/>
      <c r="G542" s="2"/>
      <c r="H542" s="2"/>
      <c r="I542" s="2"/>
      <c r="K542" s="2"/>
      <c r="L542" s="2"/>
      <c r="M542" s="2"/>
      <c r="N542" s="2"/>
      <c r="O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35">
      <c r="A543" s="2"/>
      <c r="B543" s="2"/>
      <c r="C543" s="2"/>
      <c r="D543" s="2"/>
      <c r="E543" s="2"/>
      <c r="F543" s="2"/>
      <c r="G543" s="2"/>
      <c r="H543" s="2"/>
      <c r="I543" s="2"/>
      <c r="K543" s="2"/>
      <c r="L543" s="2"/>
      <c r="M543" s="2"/>
      <c r="N543" s="2"/>
      <c r="O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35">
      <c r="A544" s="2"/>
      <c r="B544" s="2"/>
      <c r="C544" s="2"/>
      <c r="D544" s="2"/>
      <c r="E544" s="2"/>
      <c r="F544" s="2"/>
      <c r="G544" s="2"/>
      <c r="H544" s="2"/>
      <c r="I544" s="2"/>
      <c r="K544" s="2"/>
      <c r="L544" s="2"/>
      <c r="M544" s="2"/>
      <c r="N544" s="2"/>
      <c r="O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35">
      <c r="A545" s="2"/>
      <c r="B545" s="2"/>
      <c r="C545" s="2"/>
      <c r="D545" s="2"/>
      <c r="E545" s="2"/>
      <c r="F545" s="2"/>
      <c r="G545" s="2"/>
      <c r="H545" s="2"/>
      <c r="I545" s="2"/>
      <c r="K545" s="2"/>
      <c r="L545" s="2"/>
      <c r="M545" s="2"/>
      <c r="N545" s="2"/>
      <c r="O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35">
      <c r="A546" s="2"/>
      <c r="B546" s="2"/>
      <c r="C546" s="2"/>
      <c r="D546" s="2"/>
      <c r="E546" s="2"/>
      <c r="F546" s="2"/>
      <c r="G546" s="2"/>
      <c r="H546" s="2"/>
      <c r="I546" s="2"/>
      <c r="K546" s="2"/>
      <c r="L546" s="2"/>
      <c r="M546" s="2"/>
      <c r="N546" s="2"/>
      <c r="O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35">
      <c r="A547" s="2"/>
      <c r="B547" s="2"/>
      <c r="C547" s="2"/>
      <c r="D547" s="2"/>
      <c r="E547" s="2"/>
      <c r="F547" s="2"/>
      <c r="G547" s="2"/>
      <c r="H547" s="2"/>
      <c r="I547" s="2"/>
      <c r="K547" s="2"/>
      <c r="L547" s="2"/>
      <c r="M547" s="2"/>
      <c r="N547" s="2"/>
      <c r="O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35">
      <c r="A548" s="2"/>
      <c r="B548" s="2"/>
      <c r="C548" s="2"/>
      <c r="D548" s="2"/>
      <c r="E548" s="2"/>
      <c r="F548" s="2"/>
      <c r="G548" s="2"/>
      <c r="H548" s="2"/>
      <c r="I548" s="2"/>
      <c r="K548" s="2"/>
      <c r="L548" s="2"/>
      <c r="M548" s="2"/>
      <c r="N548" s="2"/>
      <c r="O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35">
      <c r="A549" s="2"/>
      <c r="B549" s="2"/>
      <c r="C549" s="2"/>
      <c r="D549" s="2"/>
      <c r="E549" s="2"/>
      <c r="F549" s="2"/>
      <c r="G549" s="2"/>
      <c r="H549" s="2"/>
      <c r="I549" s="2"/>
      <c r="K549" s="2"/>
      <c r="L549" s="2"/>
      <c r="M549" s="2"/>
      <c r="N549" s="2"/>
      <c r="O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35">
      <c r="A550" s="2"/>
      <c r="B550" s="2"/>
      <c r="C550" s="2"/>
      <c r="D550" s="2"/>
      <c r="E550" s="2"/>
      <c r="F550" s="2"/>
      <c r="G550" s="2"/>
      <c r="H550" s="2"/>
      <c r="I550" s="2"/>
      <c r="K550" s="2"/>
      <c r="L550" s="2"/>
      <c r="M550" s="2"/>
      <c r="N550" s="2"/>
      <c r="O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35">
      <c r="A551" s="2"/>
      <c r="B551" s="2"/>
      <c r="C551" s="2"/>
      <c r="D551" s="2"/>
      <c r="E551" s="2"/>
      <c r="F551" s="2"/>
      <c r="G551" s="2"/>
      <c r="H551" s="2"/>
      <c r="I551" s="2"/>
      <c r="K551" s="2"/>
      <c r="L551" s="2"/>
      <c r="M551" s="2"/>
      <c r="N551" s="2"/>
      <c r="O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35">
      <c r="A552" s="2"/>
      <c r="B552" s="2"/>
      <c r="C552" s="2"/>
      <c r="D552" s="2"/>
      <c r="E552" s="2"/>
      <c r="F552" s="2"/>
      <c r="G552" s="2"/>
      <c r="H552" s="2"/>
      <c r="I552" s="2"/>
      <c r="K552" s="2"/>
      <c r="L552" s="2"/>
      <c r="M552" s="2"/>
      <c r="N552" s="2"/>
      <c r="O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35">
      <c r="A553" s="2"/>
      <c r="B553" s="2"/>
      <c r="C553" s="2"/>
      <c r="D553" s="2"/>
      <c r="E553" s="2"/>
      <c r="F553" s="2"/>
      <c r="G553" s="2"/>
      <c r="H553" s="2"/>
      <c r="I553" s="2"/>
      <c r="K553" s="2"/>
      <c r="L553" s="2"/>
      <c r="M553" s="2"/>
      <c r="N553" s="2"/>
      <c r="O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35">
      <c r="A554" s="2"/>
      <c r="B554" s="2"/>
      <c r="C554" s="2"/>
      <c r="D554" s="2"/>
      <c r="E554" s="2"/>
      <c r="F554" s="2"/>
      <c r="G554" s="2"/>
      <c r="H554" s="2"/>
      <c r="I554" s="2"/>
      <c r="K554" s="2"/>
      <c r="L554" s="2"/>
      <c r="M554" s="2"/>
      <c r="N554" s="2"/>
      <c r="O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35">
      <c r="A555" s="2"/>
      <c r="B555" s="2"/>
      <c r="C555" s="2"/>
      <c r="D555" s="2"/>
      <c r="E555" s="2"/>
      <c r="F555" s="2"/>
      <c r="G555" s="2"/>
      <c r="H555" s="2"/>
      <c r="I555" s="2"/>
      <c r="K555" s="2"/>
      <c r="L555" s="2"/>
      <c r="M555" s="2"/>
      <c r="N555" s="2"/>
      <c r="O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35">
      <c r="A556" s="2"/>
      <c r="B556" s="2"/>
      <c r="C556" s="2"/>
      <c r="D556" s="2"/>
      <c r="E556" s="2"/>
      <c r="F556" s="2"/>
      <c r="G556" s="2"/>
      <c r="H556" s="2"/>
      <c r="I556" s="2"/>
      <c r="K556" s="2"/>
      <c r="L556" s="2"/>
      <c r="M556" s="2"/>
      <c r="N556" s="2"/>
      <c r="O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35">
      <c r="A557" s="2"/>
      <c r="B557" s="2"/>
      <c r="C557" s="2"/>
      <c r="D557" s="2"/>
      <c r="E557" s="2"/>
      <c r="F557" s="2"/>
      <c r="G557" s="2"/>
      <c r="H557" s="2"/>
      <c r="I557" s="2"/>
      <c r="K557" s="2"/>
      <c r="L557" s="2"/>
      <c r="M557" s="2"/>
      <c r="N557" s="2"/>
      <c r="O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35">
      <c r="A558" s="2"/>
      <c r="B558" s="2"/>
      <c r="C558" s="2"/>
      <c r="D558" s="2"/>
      <c r="E558" s="2"/>
      <c r="F558" s="2"/>
      <c r="G558" s="2"/>
      <c r="H558" s="2"/>
      <c r="I558" s="2"/>
      <c r="K558" s="2"/>
      <c r="L558" s="2"/>
      <c r="M558" s="2"/>
      <c r="N558" s="2"/>
      <c r="O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35">
      <c r="A559" s="2"/>
      <c r="B559" s="2"/>
      <c r="C559" s="2"/>
      <c r="D559" s="2"/>
      <c r="E559" s="2"/>
      <c r="F559" s="2"/>
      <c r="G559" s="2"/>
      <c r="H559" s="2"/>
      <c r="I559" s="2"/>
      <c r="K559" s="2"/>
      <c r="L559" s="2"/>
      <c r="M559" s="2"/>
      <c r="N559" s="2"/>
      <c r="O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35">
      <c r="A560" s="2"/>
      <c r="B560" s="2"/>
      <c r="C560" s="2"/>
      <c r="D560" s="2"/>
      <c r="E560" s="2"/>
      <c r="F560" s="2"/>
      <c r="G560" s="2"/>
      <c r="H560" s="2"/>
      <c r="I560" s="2"/>
      <c r="K560" s="2"/>
      <c r="L560" s="2"/>
      <c r="M560" s="2"/>
      <c r="N560" s="2"/>
      <c r="O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35">
      <c r="A561" s="2"/>
      <c r="B561" s="2"/>
      <c r="C561" s="2"/>
      <c r="D561" s="2"/>
      <c r="E561" s="2"/>
      <c r="F561" s="2"/>
      <c r="G561" s="2"/>
      <c r="H561" s="2"/>
      <c r="I561" s="2"/>
      <c r="K561" s="2"/>
      <c r="L561" s="2"/>
      <c r="M561" s="2"/>
      <c r="N561" s="2"/>
      <c r="O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35">
      <c r="A562" s="2"/>
      <c r="B562" s="2"/>
      <c r="C562" s="2"/>
      <c r="D562" s="2"/>
      <c r="E562" s="2"/>
      <c r="F562" s="2"/>
      <c r="G562" s="2"/>
      <c r="H562" s="2"/>
      <c r="I562" s="2"/>
      <c r="K562" s="2"/>
      <c r="L562" s="2"/>
      <c r="M562" s="2"/>
      <c r="N562" s="2"/>
      <c r="O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35">
      <c r="A563" s="2"/>
      <c r="B563" s="2"/>
      <c r="C563" s="2"/>
      <c r="D563" s="2"/>
      <c r="E563" s="2"/>
      <c r="F563" s="2"/>
      <c r="G563" s="2"/>
      <c r="H563" s="2"/>
      <c r="I563" s="2"/>
      <c r="K563" s="2"/>
      <c r="L563" s="2"/>
      <c r="M563" s="2"/>
      <c r="N563" s="2"/>
      <c r="O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35">
      <c r="A564" s="2"/>
      <c r="B564" s="2"/>
      <c r="C564" s="2"/>
      <c r="D564" s="2"/>
      <c r="E564" s="2"/>
      <c r="F564" s="2"/>
      <c r="G564" s="2"/>
      <c r="H564" s="2"/>
      <c r="I564" s="2"/>
      <c r="K564" s="2"/>
      <c r="L564" s="2"/>
      <c r="M564" s="2"/>
      <c r="N564" s="2"/>
      <c r="O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35">
      <c r="A565" s="2"/>
      <c r="B565" s="2"/>
      <c r="C565" s="2"/>
      <c r="D565" s="2"/>
      <c r="E565" s="2"/>
      <c r="F565" s="2"/>
      <c r="G565" s="2"/>
      <c r="H565" s="2"/>
      <c r="I565" s="2"/>
      <c r="K565" s="2"/>
      <c r="L565" s="2"/>
      <c r="M565" s="2"/>
      <c r="N565" s="2"/>
      <c r="O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35">
      <c r="A566" s="2"/>
      <c r="B566" s="2"/>
      <c r="C566" s="2"/>
      <c r="D566" s="2"/>
      <c r="E566" s="2"/>
      <c r="F566" s="2"/>
      <c r="G566" s="2"/>
      <c r="H566" s="2"/>
      <c r="I566" s="2"/>
      <c r="K566" s="2"/>
      <c r="L566" s="2"/>
      <c r="M566" s="2"/>
      <c r="N566" s="2"/>
      <c r="O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35">
      <c r="A567" s="2"/>
      <c r="B567" s="2"/>
      <c r="C567" s="2"/>
      <c r="D567" s="2"/>
      <c r="E567" s="2"/>
      <c r="F567" s="2"/>
      <c r="G567" s="2"/>
      <c r="H567" s="2"/>
      <c r="I567" s="2"/>
      <c r="K567" s="2"/>
      <c r="L567" s="2"/>
      <c r="M567" s="2"/>
      <c r="N567" s="2"/>
      <c r="O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35">
      <c r="A568" s="2"/>
      <c r="B568" s="2"/>
      <c r="C568" s="2"/>
      <c r="D568" s="2"/>
      <c r="E568" s="2"/>
      <c r="F568" s="2"/>
      <c r="G568" s="2"/>
      <c r="H568" s="2"/>
      <c r="I568" s="2"/>
      <c r="K568" s="2"/>
      <c r="L568" s="2"/>
      <c r="M568" s="2"/>
      <c r="N568" s="2"/>
      <c r="O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35">
      <c r="A569" s="2"/>
      <c r="B569" s="2"/>
      <c r="C569" s="2"/>
      <c r="D569" s="2"/>
      <c r="E569" s="2"/>
      <c r="F569" s="2"/>
      <c r="G569" s="2"/>
      <c r="H569" s="2"/>
      <c r="I569" s="2"/>
      <c r="K569" s="2"/>
      <c r="L569" s="2"/>
      <c r="M569" s="2"/>
      <c r="N569" s="2"/>
      <c r="O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</sheetData>
  <sortState xmlns:xlrd2="http://schemas.microsoft.com/office/spreadsheetml/2017/richdata2" ref="A145:AE151">
    <sortCondition ref="K145:K151"/>
  </sortState>
  <mergeCells count="1">
    <mergeCell ref="A5:AA5"/>
  </mergeCells>
  <pageMargins left="0.7" right="0.7" top="0.75" bottom="0.75" header="0.3" footer="0.3"/>
  <pageSetup scale="62" fitToHeight="0" orientation="landscape" r:id="rId1"/>
  <headerFooter scaleWithDoc="0">
    <oddHeader>&amp;R&amp;"-,Bold"&amp;10Walmart Inc.
Exhibit No. SWC-3
 Kentucky Public Service Commission Case No. 2022-00372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80610-6A52-4469-97F2-A759626FADBA}">
  <dimension ref="A1:E101"/>
  <sheetViews>
    <sheetView topLeftCell="A68" workbookViewId="0">
      <selection activeCell="E1" sqref="E1:E101"/>
    </sheetView>
  </sheetViews>
  <sheetFormatPr defaultRowHeight="14.5" x14ac:dyDescent="0.35"/>
  <cols>
    <col min="5" max="5" width="8.7265625" style="98"/>
  </cols>
  <sheetData>
    <row r="1" spans="1:5" x14ac:dyDescent="0.35">
      <c r="A1" s="13" t="s">
        <v>264</v>
      </c>
      <c r="C1" t="s">
        <v>35</v>
      </c>
      <c r="E1" s="98">
        <v>0.106</v>
      </c>
    </row>
    <row r="2" spans="1:5" x14ac:dyDescent="0.35">
      <c r="A2" s="2" t="s">
        <v>123</v>
      </c>
      <c r="C2" t="s">
        <v>35</v>
      </c>
      <c r="E2" s="98">
        <v>0.105</v>
      </c>
    </row>
    <row r="3" spans="1:5" x14ac:dyDescent="0.35">
      <c r="A3" s="13" t="s">
        <v>123</v>
      </c>
      <c r="C3" t="s">
        <v>35</v>
      </c>
      <c r="E3" s="98">
        <v>0.105</v>
      </c>
    </row>
    <row r="4" spans="1:5" x14ac:dyDescent="0.35">
      <c r="A4" s="13" t="s">
        <v>393</v>
      </c>
      <c r="E4" s="98">
        <v>0.10349999999999999</v>
      </c>
    </row>
    <row r="5" spans="1:5" x14ac:dyDescent="0.35">
      <c r="A5" s="2" t="s">
        <v>133</v>
      </c>
      <c r="C5" t="s">
        <v>35</v>
      </c>
      <c r="E5" s="98">
        <v>0.10299999999999999</v>
      </c>
    </row>
    <row r="6" spans="1:5" x14ac:dyDescent="0.35">
      <c r="A6" s="2" t="s">
        <v>127</v>
      </c>
      <c r="C6" t="s">
        <v>35</v>
      </c>
      <c r="E6" s="98">
        <v>0.10249999999999999</v>
      </c>
    </row>
    <row r="7" spans="1:5" x14ac:dyDescent="0.35">
      <c r="A7" s="2" t="s">
        <v>130</v>
      </c>
      <c r="C7" t="s">
        <v>35</v>
      </c>
      <c r="E7" s="98">
        <v>0.10199999999999999</v>
      </c>
    </row>
    <row r="8" spans="1:5" x14ac:dyDescent="0.35">
      <c r="A8" s="13" t="s">
        <v>133</v>
      </c>
      <c r="C8" t="s">
        <v>35</v>
      </c>
      <c r="E8" s="98">
        <v>0.10050000000000001</v>
      </c>
    </row>
    <row r="9" spans="1:5" x14ac:dyDescent="0.35">
      <c r="A9" s="2" t="s">
        <v>144</v>
      </c>
      <c r="C9" t="s">
        <v>35</v>
      </c>
      <c r="E9" s="98">
        <v>0.1002</v>
      </c>
    </row>
    <row r="10" spans="1:5" x14ac:dyDescent="0.35">
      <c r="A10" s="2" t="s">
        <v>32</v>
      </c>
      <c r="C10" t="s">
        <v>35</v>
      </c>
      <c r="E10" s="98">
        <v>0.1</v>
      </c>
    </row>
    <row r="11" spans="1:5" x14ac:dyDescent="0.35">
      <c r="A11" s="2" t="s">
        <v>68</v>
      </c>
      <c r="C11" t="s">
        <v>35</v>
      </c>
      <c r="E11" s="98">
        <v>0.1</v>
      </c>
    </row>
    <row r="12" spans="1:5" x14ac:dyDescent="0.35">
      <c r="A12" s="2" t="s">
        <v>88</v>
      </c>
      <c r="C12" t="s">
        <v>35</v>
      </c>
      <c r="E12" s="98">
        <v>0.1</v>
      </c>
    </row>
    <row r="13" spans="1:5" x14ac:dyDescent="0.35">
      <c r="A13" s="2" t="s">
        <v>100</v>
      </c>
      <c r="C13" t="s">
        <v>35</v>
      </c>
      <c r="E13" s="98">
        <v>0.1</v>
      </c>
    </row>
    <row r="14" spans="1:5" x14ac:dyDescent="0.35">
      <c r="A14" s="2" t="s">
        <v>103</v>
      </c>
      <c r="C14" t="s">
        <v>35</v>
      </c>
      <c r="E14" s="98">
        <v>0.1</v>
      </c>
    </row>
    <row r="15" spans="1:5" x14ac:dyDescent="0.35">
      <c r="A15" s="2" t="s">
        <v>154</v>
      </c>
      <c r="C15" t="s">
        <v>35</v>
      </c>
      <c r="E15" s="98">
        <v>0.1</v>
      </c>
    </row>
    <row r="16" spans="1:5" x14ac:dyDescent="0.35">
      <c r="A16" s="13" t="s">
        <v>196</v>
      </c>
      <c r="C16" t="s">
        <v>35</v>
      </c>
      <c r="D16" t="s">
        <v>192</v>
      </c>
      <c r="E16" s="98">
        <v>0.1</v>
      </c>
    </row>
    <row r="17" spans="1:5" x14ac:dyDescent="0.35">
      <c r="A17" s="13" t="s">
        <v>227</v>
      </c>
      <c r="C17" t="s">
        <v>35</v>
      </c>
      <c r="E17" s="98">
        <v>0.1</v>
      </c>
    </row>
    <row r="18" spans="1:5" x14ac:dyDescent="0.35">
      <c r="A18" s="13" t="s">
        <v>255</v>
      </c>
      <c r="C18" t="s">
        <v>35</v>
      </c>
      <c r="E18" s="98">
        <v>0.1</v>
      </c>
    </row>
    <row r="19" spans="1:5" x14ac:dyDescent="0.35">
      <c r="A19" s="13" t="s">
        <v>227</v>
      </c>
      <c r="C19" t="s">
        <v>35</v>
      </c>
      <c r="E19" s="98">
        <v>0.1</v>
      </c>
    </row>
    <row r="20" spans="1:5" x14ac:dyDescent="0.35">
      <c r="A20" s="13" t="s">
        <v>127</v>
      </c>
      <c r="C20" t="s">
        <v>35</v>
      </c>
      <c r="E20" s="98">
        <v>0.1</v>
      </c>
    </row>
    <row r="21" spans="1:5" x14ac:dyDescent="0.35">
      <c r="A21" s="13" t="s">
        <v>261</v>
      </c>
      <c r="C21" t="s">
        <v>35</v>
      </c>
      <c r="E21" s="98">
        <v>9.9500000000000005E-2</v>
      </c>
    </row>
    <row r="22" spans="1:5" x14ac:dyDescent="0.35">
      <c r="A22" s="13" t="s">
        <v>130</v>
      </c>
      <c r="C22" t="s">
        <v>35</v>
      </c>
      <c r="E22" s="98">
        <v>9.9500000000000005E-2</v>
      </c>
    </row>
    <row r="23" spans="1:5" x14ac:dyDescent="0.35">
      <c r="A23" s="2" t="s">
        <v>81</v>
      </c>
      <c r="C23" t="s">
        <v>35</v>
      </c>
      <c r="E23" s="98">
        <v>9.9000000000000005E-2</v>
      </c>
    </row>
    <row r="24" spans="1:5" x14ac:dyDescent="0.35">
      <c r="A24" s="19" t="s">
        <v>68</v>
      </c>
      <c r="C24" t="s">
        <v>35</v>
      </c>
      <c r="E24" s="98">
        <v>9.9000000000000005E-2</v>
      </c>
    </row>
    <row r="25" spans="1:5" x14ac:dyDescent="0.35">
      <c r="A25" s="13" t="s">
        <v>32</v>
      </c>
      <c r="C25" t="s">
        <v>35</v>
      </c>
      <c r="E25" s="98">
        <v>9.9000000000000005E-2</v>
      </c>
    </row>
    <row r="26" spans="1:5" x14ac:dyDescent="0.35">
      <c r="A26" s="13" t="s">
        <v>32</v>
      </c>
      <c r="C26" t="s">
        <v>35</v>
      </c>
      <c r="E26" s="98">
        <v>9.9000000000000005E-2</v>
      </c>
    </row>
    <row r="27" spans="1:5" x14ac:dyDescent="0.35">
      <c r="A27" s="13" t="s">
        <v>68</v>
      </c>
      <c r="C27" t="s">
        <v>35</v>
      </c>
      <c r="E27" s="98">
        <v>9.9000000000000005E-2</v>
      </c>
    </row>
    <row r="28" spans="1:5" x14ac:dyDescent="0.35">
      <c r="A28" s="18" t="s">
        <v>32</v>
      </c>
      <c r="C28" t="s">
        <v>35</v>
      </c>
      <c r="E28" s="98">
        <v>9.9000000000000005E-2</v>
      </c>
    </row>
    <row r="29" spans="1:5" x14ac:dyDescent="0.35">
      <c r="A29" s="2" t="s">
        <v>152</v>
      </c>
      <c r="C29" t="s">
        <v>35</v>
      </c>
      <c r="E29" s="98">
        <v>9.8599999999999993E-2</v>
      </c>
    </row>
    <row r="30" spans="1:5" x14ac:dyDescent="0.35">
      <c r="A30" s="13" t="s">
        <v>237</v>
      </c>
      <c r="C30" t="s">
        <v>35</v>
      </c>
      <c r="E30" s="98">
        <v>9.8500000000000004E-2</v>
      </c>
    </row>
    <row r="31" spans="1:5" x14ac:dyDescent="0.35">
      <c r="A31" s="13" t="s">
        <v>209</v>
      </c>
      <c r="C31" t="s">
        <v>35</v>
      </c>
      <c r="E31" s="98">
        <v>9.8000000000000004E-2</v>
      </c>
    </row>
    <row r="32" spans="1:5" x14ac:dyDescent="0.35">
      <c r="A32" s="13" t="s">
        <v>209</v>
      </c>
      <c r="C32" t="s">
        <v>35</v>
      </c>
      <c r="E32" s="98">
        <v>9.8000000000000004E-2</v>
      </c>
    </row>
    <row r="33" spans="1:5" x14ac:dyDescent="0.35">
      <c r="A33" s="13" t="s">
        <v>100</v>
      </c>
      <c r="C33" t="s">
        <v>35</v>
      </c>
      <c r="E33" s="98">
        <v>9.8000000000000004E-2</v>
      </c>
    </row>
    <row r="34" spans="1:5" x14ac:dyDescent="0.35">
      <c r="A34" s="13" t="s">
        <v>103</v>
      </c>
      <c r="C34" t="s">
        <v>35</v>
      </c>
      <c r="E34" s="98">
        <v>9.8000000000000004E-2</v>
      </c>
    </row>
    <row r="35" spans="1:5" x14ac:dyDescent="0.35">
      <c r="A35" s="14" t="s">
        <v>103</v>
      </c>
      <c r="C35" t="s">
        <v>35</v>
      </c>
      <c r="E35" s="98">
        <v>9.8000000000000004E-2</v>
      </c>
    </row>
    <row r="36" spans="1:5" x14ac:dyDescent="0.35">
      <c r="A36" s="2" t="s">
        <v>39</v>
      </c>
      <c r="C36" t="s">
        <v>35</v>
      </c>
      <c r="E36" s="98">
        <v>9.7500000000000003E-2</v>
      </c>
    </row>
    <row r="37" spans="1:5" x14ac:dyDescent="0.35">
      <c r="A37" s="2" t="s">
        <v>117</v>
      </c>
      <c r="C37" t="s">
        <v>35</v>
      </c>
      <c r="E37" s="98">
        <v>9.7500000000000003E-2</v>
      </c>
    </row>
    <row r="38" spans="1:5" x14ac:dyDescent="0.35">
      <c r="A38" s="2" t="s">
        <v>167</v>
      </c>
      <c r="C38" t="s">
        <v>35</v>
      </c>
      <c r="E38" s="98">
        <v>9.7500000000000003E-2</v>
      </c>
    </row>
    <row r="39" spans="1:5" x14ac:dyDescent="0.35">
      <c r="A39" s="13" t="s">
        <v>385</v>
      </c>
      <c r="C39" t="s">
        <v>35</v>
      </c>
      <c r="E39" s="98">
        <v>9.7500000000000003E-2</v>
      </c>
    </row>
    <row r="40" spans="1:5" x14ac:dyDescent="0.35">
      <c r="A40" s="2" t="s">
        <v>59</v>
      </c>
      <c r="C40" t="s">
        <v>35</v>
      </c>
      <c r="E40" s="98">
        <v>9.7299999999999998E-2</v>
      </c>
    </row>
    <row r="41" spans="1:5" x14ac:dyDescent="0.35">
      <c r="A41" s="2" t="s">
        <v>62</v>
      </c>
      <c r="C41" t="s">
        <v>35</v>
      </c>
      <c r="E41" s="98">
        <v>9.7299999999999998E-2</v>
      </c>
    </row>
    <row r="42" spans="1:5" x14ac:dyDescent="0.35">
      <c r="A42" s="2" t="s">
        <v>152</v>
      </c>
      <c r="C42" t="s">
        <v>35</v>
      </c>
      <c r="E42" s="98">
        <v>9.7000000000000003E-2</v>
      </c>
    </row>
    <row r="43" spans="1:5" x14ac:dyDescent="0.35">
      <c r="A43" s="2" t="s">
        <v>181</v>
      </c>
      <c r="C43" t="s">
        <v>35</v>
      </c>
      <c r="E43" s="98">
        <v>9.7000000000000003E-2</v>
      </c>
    </row>
    <row r="44" spans="1:5" x14ac:dyDescent="0.35">
      <c r="A44" s="13" t="s">
        <v>152</v>
      </c>
      <c r="C44" t="s">
        <v>35</v>
      </c>
      <c r="E44" s="98">
        <v>9.7000000000000003E-2</v>
      </c>
    </row>
    <row r="45" spans="1:5" x14ac:dyDescent="0.35">
      <c r="A45" s="2" t="s">
        <v>97</v>
      </c>
      <c r="C45" t="s">
        <v>35</v>
      </c>
      <c r="E45" s="98">
        <v>9.6500000000000002E-2</v>
      </c>
    </row>
    <row r="46" spans="1:5" x14ac:dyDescent="0.35">
      <c r="A46" s="18" t="s">
        <v>154</v>
      </c>
      <c r="C46" t="s">
        <v>35</v>
      </c>
      <c r="E46" s="98">
        <v>9.6500000000000002E-2</v>
      </c>
    </row>
    <row r="47" spans="1:5" x14ac:dyDescent="0.35">
      <c r="A47" s="13" t="s">
        <v>384</v>
      </c>
      <c r="C47" t="s">
        <v>35</v>
      </c>
      <c r="E47" s="98">
        <v>9.6500000000000002E-2</v>
      </c>
    </row>
    <row r="48" spans="1:5" x14ac:dyDescent="0.35">
      <c r="A48" s="13" t="s">
        <v>65</v>
      </c>
      <c r="C48" t="s">
        <v>35</v>
      </c>
      <c r="E48" s="98">
        <v>9.6000000000000002E-2</v>
      </c>
    </row>
    <row r="49" spans="1:5" x14ac:dyDescent="0.35">
      <c r="A49" s="13" t="s">
        <v>71</v>
      </c>
      <c r="C49" t="s">
        <v>35</v>
      </c>
      <c r="E49" s="98">
        <v>9.6000000000000002E-2</v>
      </c>
    </row>
    <row r="50" spans="1:5" x14ac:dyDescent="0.35">
      <c r="A50" s="13" t="s">
        <v>71</v>
      </c>
      <c r="C50" t="s">
        <v>35</v>
      </c>
      <c r="E50" s="98">
        <v>9.6000000000000002E-2</v>
      </c>
    </row>
    <row r="51" spans="1:5" x14ac:dyDescent="0.35">
      <c r="A51" s="13" t="s">
        <v>83</v>
      </c>
      <c r="C51" t="s">
        <v>35</v>
      </c>
      <c r="E51" s="98">
        <v>9.5500000000000002E-2</v>
      </c>
    </row>
    <row r="52" spans="1:5" x14ac:dyDescent="0.35">
      <c r="A52" s="2" t="s">
        <v>65</v>
      </c>
      <c r="C52" t="s">
        <v>35</v>
      </c>
      <c r="E52" s="98">
        <v>9.5000000000000001E-2</v>
      </c>
    </row>
    <row r="53" spans="1:5" x14ac:dyDescent="0.35">
      <c r="A53" s="2" t="s">
        <v>71</v>
      </c>
      <c r="C53" t="s">
        <v>35</v>
      </c>
      <c r="E53" s="98">
        <v>9.5000000000000001E-2</v>
      </c>
    </row>
    <row r="54" spans="1:5" x14ac:dyDescent="0.35">
      <c r="A54" s="2" t="s">
        <v>78</v>
      </c>
      <c r="C54" t="s">
        <v>35</v>
      </c>
      <c r="E54" s="98">
        <v>9.5000000000000001E-2</v>
      </c>
    </row>
    <row r="55" spans="1:5" x14ac:dyDescent="0.35">
      <c r="A55" s="2" t="s">
        <v>110</v>
      </c>
      <c r="C55" t="s">
        <v>35</v>
      </c>
      <c r="E55" s="98">
        <v>9.5000000000000001E-2</v>
      </c>
    </row>
    <row r="56" spans="1:5" x14ac:dyDescent="0.35">
      <c r="A56" s="19" t="s">
        <v>140</v>
      </c>
      <c r="C56" t="s">
        <v>35</v>
      </c>
      <c r="E56" s="98">
        <v>9.5000000000000001E-2</v>
      </c>
    </row>
    <row r="57" spans="1:5" ht="36.5" x14ac:dyDescent="0.35">
      <c r="A57" s="9" t="s">
        <v>193</v>
      </c>
      <c r="C57" t="s">
        <v>35</v>
      </c>
      <c r="D57" t="s">
        <v>192</v>
      </c>
      <c r="E57" s="98">
        <v>9.5000000000000001E-2</v>
      </c>
    </row>
    <row r="58" spans="1:5" x14ac:dyDescent="0.35">
      <c r="A58" s="13" t="s">
        <v>199</v>
      </c>
      <c r="C58" t="s">
        <v>35</v>
      </c>
      <c r="D58" t="s">
        <v>192</v>
      </c>
      <c r="E58" s="98">
        <v>9.5000000000000001E-2</v>
      </c>
    </row>
    <row r="59" spans="1:5" x14ac:dyDescent="0.35">
      <c r="A59" s="13" t="s">
        <v>154</v>
      </c>
      <c r="C59" t="s">
        <v>35</v>
      </c>
      <c r="E59" s="98">
        <v>9.5000000000000001E-2</v>
      </c>
    </row>
    <row r="60" spans="1:5" x14ac:dyDescent="0.35">
      <c r="A60" s="13" t="s">
        <v>154</v>
      </c>
      <c r="C60" t="s">
        <v>35</v>
      </c>
      <c r="E60" s="98">
        <v>9.5000000000000001E-2</v>
      </c>
    </row>
    <row r="61" spans="1:5" x14ac:dyDescent="0.35">
      <c r="A61" s="13" t="s">
        <v>154</v>
      </c>
      <c r="C61" t="s">
        <v>35</v>
      </c>
      <c r="E61" s="98">
        <v>9.5000000000000001E-2</v>
      </c>
    </row>
    <row r="62" spans="1:5" x14ac:dyDescent="0.35">
      <c r="A62" s="13" t="s">
        <v>250</v>
      </c>
      <c r="C62" t="s">
        <v>35</v>
      </c>
      <c r="E62" s="98">
        <v>9.5000000000000001E-2</v>
      </c>
    </row>
    <row r="63" spans="1:5" x14ac:dyDescent="0.35">
      <c r="A63" s="13" t="s">
        <v>255</v>
      </c>
      <c r="C63" t="s">
        <v>35</v>
      </c>
      <c r="E63" s="98">
        <v>9.5000000000000001E-2</v>
      </c>
    </row>
    <row r="64" spans="1:5" x14ac:dyDescent="0.35">
      <c r="A64" s="13" t="s">
        <v>301</v>
      </c>
      <c r="C64" t="s">
        <v>35</v>
      </c>
      <c r="E64" s="98">
        <v>9.5000000000000001E-2</v>
      </c>
    </row>
    <row r="65" spans="1:5" x14ac:dyDescent="0.35">
      <c r="A65" s="13" t="s">
        <v>280</v>
      </c>
      <c r="C65" t="s">
        <v>35</v>
      </c>
      <c r="E65" s="98">
        <v>9.5000000000000001E-2</v>
      </c>
    </row>
    <row r="66" spans="1:5" x14ac:dyDescent="0.35">
      <c r="A66" s="13" t="s">
        <v>306</v>
      </c>
      <c r="C66" t="s">
        <v>35</v>
      </c>
      <c r="E66" s="98">
        <v>9.5000000000000001E-2</v>
      </c>
    </row>
    <row r="67" spans="1:5" x14ac:dyDescent="0.35">
      <c r="A67" s="13" t="s">
        <v>310</v>
      </c>
      <c r="C67" t="s">
        <v>35</v>
      </c>
      <c r="E67" s="98">
        <v>9.5000000000000001E-2</v>
      </c>
    </row>
    <row r="68" spans="1:5" x14ac:dyDescent="0.35">
      <c r="A68" s="13" t="s">
        <v>154</v>
      </c>
      <c r="C68" t="s">
        <v>35</v>
      </c>
      <c r="E68" s="98">
        <v>9.5000000000000001E-2</v>
      </c>
    </row>
    <row r="69" spans="1:5" x14ac:dyDescent="0.35">
      <c r="A69" s="14" t="s">
        <v>280</v>
      </c>
      <c r="C69" t="s">
        <v>35</v>
      </c>
      <c r="E69" s="98">
        <v>9.5000000000000001E-2</v>
      </c>
    </row>
    <row r="70" spans="1:5" x14ac:dyDescent="0.35">
      <c r="A70" s="13" t="s">
        <v>74</v>
      </c>
      <c r="C70" t="s">
        <v>35</v>
      </c>
      <c r="E70" s="98">
        <v>9.4799999999999995E-2</v>
      </c>
    </row>
    <row r="71" spans="1:5" x14ac:dyDescent="0.35">
      <c r="A71" s="2" t="s">
        <v>137</v>
      </c>
      <c r="C71" t="s">
        <v>35</v>
      </c>
      <c r="E71" s="98">
        <v>9.4500000000000001E-2</v>
      </c>
    </row>
    <row r="72" spans="1:5" x14ac:dyDescent="0.35">
      <c r="A72" s="2" t="s">
        <v>179</v>
      </c>
      <c r="C72" t="s">
        <v>35</v>
      </c>
      <c r="E72" s="98">
        <v>9.4500000000000001E-2</v>
      </c>
    </row>
    <row r="73" spans="1:5" x14ac:dyDescent="0.35">
      <c r="A73" s="13" t="s">
        <v>179</v>
      </c>
      <c r="C73" t="s">
        <v>35</v>
      </c>
      <c r="E73" s="98">
        <v>9.4500000000000001E-2</v>
      </c>
    </row>
    <row r="74" spans="1:5" x14ac:dyDescent="0.35">
      <c r="A74" s="13" t="s">
        <v>59</v>
      </c>
      <c r="C74" t="s">
        <v>35</v>
      </c>
      <c r="E74" s="98">
        <v>9.4299999999999995E-2</v>
      </c>
    </row>
    <row r="75" spans="1:5" x14ac:dyDescent="0.35">
      <c r="A75" s="13" t="s">
        <v>62</v>
      </c>
      <c r="C75" t="s">
        <v>35</v>
      </c>
      <c r="E75" s="98">
        <v>9.4299999999999995E-2</v>
      </c>
    </row>
    <row r="76" spans="1:5" x14ac:dyDescent="0.35">
      <c r="A76" s="2" t="s">
        <v>52</v>
      </c>
      <c r="C76" t="s">
        <v>35</v>
      </c>
      <c r="E76" s="98">
        <v>9.4E-2</v>
      </c>
    </row>
    <row r="77" spans="1:5" x14ac:dyDescent="0.35">
      <c r="A77" s="2" t="s">
        <v>110</v>
      </c>
      <c r="C77" t="s">
        <v>35</v>
      </c>
      <c r="E77" s="98">
        <v>9.4E-2</v>
      </c>
    </row>
    <row r="78" spans="1:5" x14ac:dyDescent="0.35">
      <c r="A78" s="2" t="s">
        <v>189</v>
      </c>
      <c r="C78" t="s">
        <v>35</v>
      </c>
      <c r="E78" s="98">
        <v>9.4E-2</v>
      </c>
    </row>
    <row r="79" spans="1:5" x14ac:dyDescent="0.35">
      <c r="A79" s="13" t="s">
        <v>214</v>
      </c>
      <c r="C79" t="s">
        <v>35</v>
      </c>
      <c r="E79" s="98">
        <v>9.4E-2</v>
      </c>
    </row>
    <row r="80" spans="1:5" x14ac:dyDescent="0.35">
      <c r="A80" s="13" t="s">
        <v>110</v>
      </c>
      <c r="C80" t="s">
        <v>35</v>
      </c>
      <c r="E80" s="98">
        <v>9.4E-2</v>
      </c>
    </row>
    <row r="81" spans="1:5" x14ac:dyDescent="0.35">
      <c r="A81" s="13" t="s">
        <v>110</v>
      </c>
      <c r="C81" t="s">
        <v>35</v>
      </c>
      <c r="E81" s="98">
        <v>9.4E-2</v>
      </c>
    </row>
    <row r="82" spans="1:5" x14ac:dyDescent="0.35">
      <c r="A82" s="18" t="s">
        <v>289</v>
      </c>
      <c r="C82" t="s">
        <v>35</v>
      </c>
      <c r="E82" s="98">
        <v>9.4E-2</v>
      </c>
    </row>
    <row r="83" spans="1:5" x14ac:dyDescent="0.35">
      <c r="A83" s="13" t="s">
        <v>189</v>
      </c>
      <c r="C83" t="s">
        <v>35</v>
      </c>
      <c r="E83" s="98">
        <v>9.4E-2</v>
      </c>
    </row>
    <row r="84" spans="1:5" x14ac:dyDescent="0.35">
      <c r="A84" s="2" t="s">
        <v>106</v>
      </c>
      <c r="C84" t="s">
        <v>35</v>
      </c>
      <c r="E84" s="98">
        <v>9.35E-2</v>
      </c>
    </row>
    <row r="85" spans="1:5" x14ac:dyDescent="0.35">
      <c r="A85" s="13" t="s">
        <v>167</v>
      </c>
      <c r="C85" t="s">
        <v>35</v>
      </c>
      <c r="E85" s="98">
        <v>9.35E-2</v>
      </c>
    </row>
    <row r="86" spans="1:5" x14ac:dyDescent="0.35">
      <c r="A86" s="13" t="s">
        <v>179</v>
      </c>
      <c r="C86" t="s">
        <v>35</v>
      </c>
      <c r="E86" s="98">
        <v>9.35E-2</v>
      </c>
    </row>
    <row r="87" spans="1:5" x14ac:dyDescent="0.35">
      <c r="A87" s="13" t="s">
        <v>244</v>
      </c>
      <c r="C87" t="s">
        <v>35</v>
      </c>
      <c r="E87" s="98">
        <v>9.35E-2</v>
      </c>
    </row>
    <row r="88" spans="1:5" x14ac:dyDescent="0.35">
      <c r="A88" s="2" t="s">
        <v>157</v>
      </c>
      <c r="C88" t="s">
        <v>35</v>
      </c>
      <c r="E88" s="98">
        <v>9.2999999999999999E-2</v>
      </c>
    </row>
    <row r="89" spans="1:5" x14ac:dyDescent="0.35">
      <c r="A89" s="13" t="s">
        <v>231</v>
      </c>
      <c r="C89" t="s">
        <v>35</v>
      </c>
      <c r="E89" s="98">
        <v>9.2999999999999999E-2</v>
      </c>
    </row>
    <row r="90" spans="1:5" x14ac:dyDescent="0.35">
      <c r="A90" s="13" t="s">
        <v>295</v>
      </c>
      <c r="C90" t="s">
        <v>35</v>
      </c>
      <c r="E90" s="98">
        <v>9.2999999999999999E-2</v>
      </c>
    </row>
    <row r="91" spans="1:5" x14ac:dyDescent="0.35">
      <c r="A91" s="2" t="s">
        <v>175</v>
      </c>
      <c r="C91" t="s">
        <v>35</v>
      </c>
      <c r="E91" s="98">
        <v>9.2499999999999999E-2</v>
      </c>
    </row>
    <row r="92" spans="1:5" x14ac:dyDescent="0.35">
      <c r="A92" s="2" t="s">
        <v>187</v>
      </c>
      <c r="C92" t="s">
        <v>35</v>
      </c>
      <c r="E92" s="98">
        <v>9.2499999999999999E-2</v>
      </c>
    </row>
    <row r="93" spans="1:5" x14ac:dyDescent="0.35">
      <c r="A93" s="13" t="s">
        <v>280</v>
      </c>
      <c r="C93" t="s">
        <v>35</v>
      </c>
      <c r="E93" s="98">
        <v>9.2499999999999999E-2</v>
      </c>
    </row>
    <row r="94" spans="1:5" x14ac:dyDescent="0.35">
      <c r="A94" s="13" t="s">
        <v>39</v>
      </c>
      <c r="C94" t="s">
        <v>35</v>
      </c>
      <c r="E94" s="98">
        <v>9.1999999999999998E-2</v>
      </c>
    </row>
    <row r="95" spans="1:5" x14ac:dyDescent="0.35">
      <c r="A95" s="13" t="s">
        <v>224</v>
      </c>
      <c r="C95" t="s">
        <v>35</v>
      </c>
      <c r="E95" s="98">
        <v>9.1499999999999998E-2</v>
      </c>
    </row>
    <row r="96" spans="1:5" x14ac:dyDescent="0.35">
      <c r="A96" s="2" t="s">
        <v>85</v>
      </c>
      <c r="C96" t="s">
        <v>35</v>
      </c>
      <c r="E96" s="98">
        <v>9.06E-2</v>
      </c>
    </row>
    <row r="97" spans="1:5" x14ac:dyDescent="0.35">
      <c r="A97" s="90" t="s">
        <v>74</v>
      </c>
      <c r="C97" t="s">
        <v>35</v>
      </c>
      <c r="E97" s="98">
        <v>8.7499999999999994E-2</v>
      </c>
    </row>
    <row r="98" spans="1:5" x14ac:dyDescent="0.35">
      <c r="A98" s="18" t="s">
        <v>269</v>
      </c>
      <c r="C98" t="s">
        <v>35</v>
      </c>
      <c r="E98" s="98">
        <v>8.6999999999999994E-2</v>
      </c>
    </row>
    <row r="99" spans="1:5" x14ac:dyDescent="0.35">
      <c r="A99" s="13" t="s">
        <v>85</v>
      </c>
      <c r="C99" t="s">
        <v>35</v>
      </c>
      <c r="E99" s="98">
        <v>8.5699999999999998E-2</v>
      </c>
    </row>
    <row r="100" spans="1:5" x14ac:dyDescent="0.35">
      <c r="A100" s="13" t="s">
        <v>85</v>
      </c>
      <c r="C100" t="s">
        <v>35</v>
      </c>
      <c r="E100" s="98">
        <v>8.5699999999999998E-2</v>
      </c>
    </row>
    <row r="101" spans="1:5" x14ac:dyDescent="0.35">
      <c r="A101" s="13" t="s">
        <v>85</v>
      </c>
      <c r="C101" t="s">
        <v>35</v>
      </c>
      <c r="D101" t="s">
        <v>192</v>
      </c>
      <c r="E101" s="98">
        <v>8.2000000000000003E-2</v>
      </c>
    </row>
  </sheetData>
  <sortState xmlns:xlrd2="http://schemas.microsoft.com/office/spreadsheetml/2017/richdata2" ref="A1:E143">
    <sortCondition descending="1" ref="E1:E14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6981-B153-44DB-88B7-D4BDCD43D3DD}">
  <dimension ref="A4:H39"/>
  <sheetViews>
    <sheetView view="pageLayout" zoomScaleNormal="100" workbookViewId="0">
      <selection activeCell="A4" sqref="A4:XFD4"/>
    </sheetView>
  </sheetViews>
  <sheetFormatPr defaultColWidth="7.54296875" defaultRowHeight="14.5" x14ac:dyDescent="0.35"/>
  <cols>
    <col min="1" max="1" width="7.453125" style="20" customWidth="1"/>
    <col min="2" max="2" width="41.453125" style="22" customWidth="1"/>
    <col min="3" max="3" width="2.453125" style="30" customWidth="1"/>
    <col min="4" max="4" width="30.6328125" style="20" customWidth="1"/>
    <col min="5" max="5" width="1.36328125" style="20" customWidth="1"/>
    <col min="6" max="6" width="12.54296875" style="45" customWidth="1"/>
    <col min="7" max="7" width="12.453125" style="20" customWidth="1"/>
    <col min="8" max="8" width="17.54296875" style="46" bestFit="1" customWidth="1"/>
    <col min="9" max="16384" width="7.54296875" style="20"/>
  </cols>
  <sheetData>
    <row r="4" spans="1:8" ht="42.65" customHeight="1" x14ac:dyDescent="0.45">
      <c r="A4" s="107" t="s">
        <v>394</v>
      </c>
      <c r="B4" s="107"/>
      <c r="C4" s="107"/>
      <c r="D4" s="107"/>
      <c r="E4" s="107"/>
      <c r="F4" s="107"/>
      <c r="G4" s="107"/>
      <c r="H4" s="107"/>
    </row>
    <row r="5" spans="1:8" ht="15.5" x14ac:dyDescent="0.35">
      <c r="A5" s="21"/>
      <c r="C5" s="23"/>
      <c r="D5" s="21"/>
      <c r="E5" s="21"/>
      <c r="F5" s="24"/>
      <c r="G5" s="21"/>
      <c r="H5" s="25"/>
    </row>
    <row r="6" spans="1:8" x14ac:dyDescent="0.35">
      <c r="A6" s="26" t="s">
        <v>330</v>
      </c>
      <c r="B6" s="27" t="s">
        <v>331</v>
      </c>
      <c r="C6" s="26"/>
      <c r="D6" s="27" t="s">
        <v>360</v>
      </c>
      <c r="E6" s="28"/>
      <c r="F6" s="29" t="s">
        <v>363</v>
      </c>
      <c r="G6" s="27" t="s">
        <v>364</v>
      </c>
      <c r="H6" s="27" t="s">
        <v>362</v>
      </c>
    </row>
    <row r="7" spans="1:8" x14ac:dyDescent="0.35">
      <c r="A7" s="1">
        <v>1</v>
      </c>
      <c r="B7" s="22" t="s">
        <v>378</v>
      </c>
      <c r="D7" s="31" t="s">
        <v>359</v>
      </c>
      <c r="E7" s="31"/>
      <c r="F7" s="32">
        <v>6.5820000000000004E-2</v>
      </c>
      <c r="G7" s="32">
        <v>4.8989999999999999E-2</v>
      </c>
      <c r="H7" s="33">
        <f>G7*F7</f>
        <v>3.2245218E-3</v>
      </c>
    </row>
    <row r="8" spans="1:8" x14ac:dyDescent="0.35">
      <c r="A8" s="1" t="s">
        <v>333</v>
      </c>
      <c r="B8" s="22" t="s">
        <v>378</v>
      </c>
      <c r="D8" s="31" t="s">
        <v>332</v>
      </c>
      <c r="E8" s="31"/>
      <c r="F8" s="32">
        <v>0.40626000000000001</v>
      </c>
      <c r="G8" s="32">
        <v>4.163E-2</v>
      </c>
      <c r="H8" s="33">
        <f>G8*F8</f>
        <v>1.6912603800000002E-2</v>
      </c>
    </row>
    <row r="9" spans="1:8" x14ac:dyDescent="0.35">
      <c r="A9" s="1" t="s">
        <v>334</v>
      </c>
      <c r="B9" s="22" t="s">
        <v>395</v>
      </c>
      <c r="D9" s="31" t="s">
        <v>396</v>
      </c>
      <c r="E9" s="31"/>
      <c r="F9" s="32">
        <v>0.52791999999999994</v>
      </c>
      <c r="G9" s="32">
        <f>'Ex SWC-3'!O157</f>
        <v>9.614300000000002E-2</v>
      </c>
      <c r="H9" s="33">
        <f>G9*F9</f>
        <v>5.0755812560000002E-2</v>
      </c>
    </row>
    <row r="10" spans="1:8" x14ac:dyDescent="0.35">
      <c r="A10" s="1" t="s">
        <v>335</v>
      </c>
      <c r="B10" s="22" t="s">
        <v>377</v>
      </c>
      <c r="D10" s="34" t="s">
        <v>365</v>
      </c>
      <c r="E10" s="34"/>
      <c r="F10" s="35"/>
      <c r="G10" s="35"/>
      <c r="H10" s="36">
        <f>SUM(H7:H9)</f>
        <v>7.0892938160000002E-2</v>
      </c>
    </row>
    <row r="11" spans="1:8" x14ac:dyDescent="0.35">
      <c r="A11" s="1"/>
      <c r="D11" s="31"/>
      <c r="E11" s="31"/>
      <c r="F11" s="37"/>
      <c r="G11" s="32"/>
      <c r="H11" s="38"/>
    </row>
    <row r="12" spans="1:8" x14ac:dyDescent="0.35">
      <c r="A12" s="1" t="s">
        <v>336</v>
      </c>
      <c r="B12" s="22" t="s">
        <v>375</v>
      </c>
      <c r="D12" s="31" t="s">
        <v>376</v>
      </c>
      <c r="E12" s="31"/>
      <c r="F12" s="37"/>
      <c r="G12" s="31"/>
      <c r="H12" s="38">
        <v>1176674865</v>
      </c>
    </row>
    <row r="13" spans="1:8" x14ac:dyDescent="0.35">
      <c r="A13" s="1"/>
      <c r="D13" s="31"/>
      <c r="E13" s="31"/>
      <c r="F13" s="37"/>
      <c r="G13" s="31"/>
      <c r="H13" s="38"/>
    </row>
    <row r="14" spans="1:8" x14ac:dyDescent="0.35">
      <c r="A14" s="1" t="s">
        <v>337</v>
      </c>
      <c r="B14" s="22" t="s">
        <v>379</v>
      </c>
      <c r="D14" s="31" t="s">
        <v>397</v>
      </c>
      <c r="E14" s="31"/>
      <c r="F14" s="37"/>
      <c r="G14" s="31"/>
      <c r="H14" s="38">
        <f>H12*H10</f>
        <v>83417938.438871354</v>
      </c>
    </row>
    <row r="15" spans="1:8" x14ac:dyDescent="0.35">
      <c r="A15" s="1"/>
      <c r="D15" s="31"/>
      <c r="E15" s="31"/>
      <c r="F15" s="37"/>
      <c r="G15" s="31"/>
      <c r="H15" s="38"/>
    </row>
    <row r="16" spans="1:8" x14ac:dyDescent="0.35">
      <c r="A16" s="1" t="s">
        <v>338</v>
      </c>
      <c r="B16" s="22" t="s">
        <v>375</v>
      </c>
      <c r="D16" s="31" t="s">
        <v>368</v>
      </c>
      <c r="E16" s="31"/>
      <c r="F16" s="37"/>
      <c r="G16" s="31"/>
      <c r="H16" s="38">
        <v>88556550</v>
      </c>
    </row>
    <row r="17" spans="1:8" x14ac:dyDescent="0.35">
      <c r="A17" s="1"/>
      <c r="D17" s="34"/>
      <c r="E17" s="34"/>
      <c r="F17" s="39"/>
      <c r="G17" s="34"/>
      <c r="H17" s="40"/>
    </row>
    <row r="18" spans="1:8" x14ac:dyDescent="0.35">
      <c r="A18" s="1" t="s">
        <v>339</v>
      </c>
      <c r="B18" s="22" t="s">
        <v>380</v>
      </c>
      <c r="D18" s="31" t="s">
        <v>371</v>
      </c>
      <c r="E18" s="31"/>
      <c r="F18" s="37"/>
      <c r="G18" s="31"/>
      <c r="H18" s="38">
        <f>H16-H14</f>
        <v>5138611.5611286461</v>
      </c>
    </row>
    <row r="19" spans="1:8" x14ac:dyDescent="0.35">
      <c r="A19" s="1"/>
      <c r="D19" s="31"/>
      <c r="E19" s="31"/>
      <c r="F19" s="37"/>
      <c r="G19" s="31"/>
      <c r="H19" s="38"/>
    </row>
    <row r="20" spans="1:8" x14ac:dyDescent="0.35">
      <c r="A20" s="1" t="s">
        <v>340</v>
      </c>
      <c r="B20" s="22" t="s">
        <v>375</v>
      </c>
      <c r="D20" s="31" t="s">
        <v>370</v>
      </c>
      <c r="E20" s="31"/>
      <c r="F20" s="37"/>
      <c r="G20" s="31"/>
      <c r="H20" s="41">
        <v>1.3342383</v>
      </c>
    </row>
    <row r="21" spans="1:8" x14ac:dyDescent="0.35">
      <c r="A21" s="1"/>
      <c r="D21" s="31"/>
      <c r="E21" s="31"/>
      <c r="F21" s="37"/>
      <c r="G21" s="31"/>
      <c r="H21" s="38"/>
    </row>
    <row r="22" spans="1:8" x14ac:dyDescent="0.35">
      <c r="A22" s="1" t="s">
        <v>341</v>
      </c>
      <c r="B22" s="22" t="s">
        <v>381</v>
      </c>
      <c r="D22" s="34" t="s">
        <v>372</v>
      </c>
      <c r="E22" s="34"/>
      <c r="F22" s="39"/>
      <c r="G22" s="34"/>
      <c r="H22" s="40">
        <f>H20*H18</f>
        <v>6856132.3536806311</v>
      </c>
    </row>
    <row r="23" spans="1:8" x14ac:dyDescent="0.35">
      <c r="A23" s="1"/>
      <c r="D23" s="31"/>
      <c r="E23" s="31"/>
      <c r="F23" s="37"/>
      <c r="G23" s="31"/>
      <c r="H23" s="38"/>
    </row>
    <row r="24" spans="1:8" x14ac:dyDescent="0.35">
      <c r="A24" s="1" t="s">
        <v>342</v>
      </c>
      <c r="B24" s="22" t="s">
        <v>375</v>
      </c>
      <c r="D24" s="31" t="s">
        <v>369</v>
      </c>
      <c r="E24" s="31"/>
      <c r="F24" s="37"/>
      <c r="G24" s="31"/>
      <c r="H24" s="38">
        <v>75176777</v>
      </c>
    </row>
    <row r="25" spans="1:8" x14ac:dyDescent="0.35">
      <c r="A25" s="1"/>
      <c r="D25" s="34"/>
      <c r="E25" s="34"/>
      <c r="F25" s="39"/>
      <c r="G25" s="34"/>
      <c r="H25" s="40"/>
    </row>
    <row r="26" spans="1:8" x14ac:dyDescent="0.35">
      <c r="A26" s="1" t="s">
        <v>343</v>
      </c>
      <c r="B26" s="22" t="s">
        <v>382</v>
      </c>
      <c r="D26" s="34" t="s">
        <v>373</v>
      </c>
      <c r="E26" s="34"/>
      <c r="F26" s="39"/>
      <c r="G26" s="34"/>
      <c r="H26" s="42">
        <f>H22/H24</f>
        <v>9.120013689441131E-2</v>
      </c>
    </row>
    <row r="27" spans="1:8" x14ac:dyDescent="0.35">
      <c r="A27" s="1"/>
      <c r="D27" s="34"/>
      <c r="E27" s="34"/>
      <c r="F27" s="39"/>
      <c r="G27" s="34"/>
      <c r="H27" s="43"/>
    </row>
    <row r="28" spans="1:8" x14ac:dyDescent="0.35">
      <c r="A28" s="1"/>
      <c r="D28" s="31"/>
      <c r="E28" s="31"/>
      <c r="F28" s="37"/>
      <c r="G28" s="31"/>
      <c r="H28" s="38"/>
    </row>
    <row r="29" spans="1:8" x14ac:dyDescent="0.35">
      <c r="A29" s="1"/>
      <c r="D29" s="31"/>
      <c r="E29" s="31"/>
      <c r="F29" s="37"/>
      <c r="G29" s="31"/>
      <c r="H29" s="38"/>
    </row>
    <row r="30" spans="1:8" x14ac:dyDescent="0.35">
      <c r="A30" s="1"/>
      <c r="D30" s="31"/>
      <c r="E30" s="31"/>
      <c r="F30" s="37"/>
      <c r="G30" s="31"/>
      <c r="H30" s="38"/>
    </row>
    <row r="31" spans="1:8" x14ac:dyDescent="0.35">
      <c r="A31" s="1"/>
      <c r="D31" s="31"/>
      <c r="E31" s="31"/>
      <c r="F31" s="37"/>
      <c r="G31" s="31"/>
      <c r="H31" s="38"/>
    </row>
    <row r="32" spans="1:8" x14ac:dyDescent="0.35">
      <c r="A32" s="1"/>
      <c r="D32" s="31"/>
      <c r="E32" s="31"/>
      <c r="F32" s="37"/>
      <c r="G32" s="31"/>
      <c r="H32" s="38"/>
    </row>
    <row r="33" spans="1:8" x14ac:dyDescent="0.35">
      <c r="A33" s="1"/>
      <c r="D33" s="31"/>
      <c r="E33" s="31"/>
      <c r="F33" s="37"/>
      <c r="G33" s="31"/>
      <c r="H33" s="38"/>
    </row>
    <row r="34" spans="1:8" x14ac:dyDescent="0.35">
      <c r="A34" s="1"/>
      <c r="D34" s="31"/>
      <c r="E34" s="31"/>
      <c r="F34" s="37"/>
      <c r="G34" s="31"/>
      <c r="H34" s="38"/>
    </row>
    <row r="35" spans="1:8" x14ac:dyDescent="0.35">
      <c r="A35" s="1"/>
      <c r="D35" s="31"/>
      <c r="E35" s="31"/>
      <c r="F35" s="37"/>
      <c r="G35" s="31"/>
      <c r="H35" s="44"/>
    </row>
    <row r="36" spans="1:8" x14ac:dyDescent="0.35">
      <c r="A36" s="1"/>
      <c r="D36" s="31"/>
      <c r="E36" s="31"/>
      <c r="F36" s="37"/>
      <c r="G36" s="31"/>
      <c r="H36" s="44"/>
    </row>
    <row r="37" spans="1:8" x14ac:dyDescent="0.35">
      <c r="A37" s="1"/>
      <c r="D37" s="31"/>
      <c r="E37" s="31"/>
      <c r="F37" s="37"/>
      <c r="G37" s="31"/>
      <c r="H37" s="44"/>
    </row>
    <row r="38" spans="1:8" x14ac:dyDescent="0.35">
      <c r="D38" s="31"/>
      <c r="E38" s="31"/>
      <c r="F38" s="37"/>
      <c r="G38" s="31"/>
      <c r="H38" s="44"/>
    </row>
    <row r="39" spans="1:8" x14ac:dyDescent="0.35">
      <c r="D39" s="31"/>
      <c r="E39" s="31"/>
      <c r="F39" s="37"/>
      <c r="G39" s="31"/>
      <c r="H39" s="44"/>
    </row>
  </sheetData>
  <mergeCells count="1">
    <mergeCell ref="A4:H4"/>
  </mergeCells>
  <pageMargins left="0.7" right="0.7" top="0.75" bottom="0.75" header="0.3" footer="0.3"/>
  <pageSetup scale="97" orientation="landscape" r:id="rId1"/>
  <headerFooter>
    <oddHeader xml:space="preserve">&amp;L
&amp;R&amp;"-,Bold"&amp;10Walmart Inc.
Exhibit SWC-4
Kentucky Public Service Commission Case No. 2022-00372&amp;"-,Regular"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0214A-08D1-42F2-9F86-CA2B4699955E}">
  <dimension ref="C4:J31"/>
  <sheetViews>
    <sheetView workbookViewId="0">
      <selection activeCell="C4" sqref="C4:G4"/>
    </sheetView>
  </sheetViews>
  <sheetFormatPr defaultRowHeight="14.5" x14ac:dyDescent="0.35"/>
  <cols>
    <col min="3" max="3" width="18.6328125" bestFit="1" customWidth="1"/>
    <col min="4" max="4" width="0.6328125" customWidth="1"/>
    <col min="5" max="5" width="18.36328125" bestFit="1" customWidth="1"/>
    <col min="6" max="6" width="0.6328125" customWidth="1"/>
    <col min="7" max="7" width="19.08984375" bestFit="1" customWidth="1"/>
    <col min="8" max="8" width="0.6328125" customWidth="1"/>
    <col min="10" max="10" width="0.6328125" customWidth="1"/>
  </cols>
  <sheetData>
    <row r="4" spans="3:10" s="20" customFormat="1" ht="42.65" customHeight="1" x14ac:dyDescent="0.45">
      <c r="C4" s="107" t="s">
        <v>401</v>
      </c>
      <c r="D4" s="107"/>
      <c r="E4" s="107"/>
      <c r="F4" s="107"/>
      <c r="G4" s="107"/>
      <c r="H4" s="100"/>
      <c r="I4" s="100"/>
      <c r="J4" s="100"/>
    </row>
    <row r="8" spans="3:10" s="99" customFormat="1" ht="13" x14ac:dyDescent="0.3">
      <c r="C8" s="101" t="s">
        <v>398</v>
      </c>
      <c r="E8" s="101" t="s">
        <v>399</v>
      </c>
      <c r="G8" s="101" t="s">
        <v>400</v>
      </c>
    </row>
    <row r="9" spans="3:10" s="1" customFormat="1" ht="10.5" x14ac:dyDescent="0.25">
      <c r="C9" s="1" t="s">
        <v>0</v>
      </c>
      <c r="E9" s="1" t="s">
        <v>1</v>
      </c>
      <c r="G9" s="1" t="s">
        <v>2</v>
      </c>
    </row>
    <row r="11" spans="3:10" x14ac:dyDescent="0.35">
      <c r="C11" s="31" t="s">
        <v>402</v>
      </c>
      <c r="D11" s="31"/>
      <c r="E11" s="103">
        <v>1.139E-3</v>
      </c>
      <c r="F11" s="31"/>
      <c r="G11" s="105">
        <f>E11/$E$23</f>
        <v>4.1729254442205536E-2</v>
      </c>
    </row>
    <row r="12" spans="3:10" x14ac:dyDescent="0.35">
      <c r="C12" s="31" t="s">
        <v>403</v>
      </c>
      <c r="D12" s="31"/>
      <c r="E12" s="103">
        <v>5.9582000000000003E-2</v>
      </c>
      <c r="F12" s="31"/>
      <c r="G12" s="105">
        <f t="shared" ref="G12:G23" si="0">E12/$E$23</f>
        <v>2.1828906393112293</v>
      </c>
    </row>
    <row r="13" spans="3:10" x14ac:dyDescent="0.35">
      <c r="C13" s="31" t="s">
        <v>404</v>
      </c>
      <c r="D13" s="31"/>
      <c r="E13" s="103">
        <v>0.133164</v>
      </c>
      <c r="F13" s="31"/>
      <c r="G13" s="105">
        <f t="shared" si="0"/>
        <v>4.8786957318190147</v>
      </c>
    </row>
    <row r="14" spans="3:10" x14ac:dyDescent="0.35">
      <c r="C14" s="31" t="s">
        <v>405</v>
      </c>
      <c r="D14" s="31"/>
      <c r="E14" s="103">
        <v>1.4121999999999999E-2</v>
      </c>
      <c r="F14" s="31"/>
      <c r="G14" s="105">
        <f t="shared" si="0"/>
        <v>0.5173841362886975</v>
      </c>
    </row>
    <row r="15" spans="3:10" x14ac:dyDescent="0.35">
      <c r="C15" s="31" t="s">
        <v>406</v>
      </c>
      <c r="D15" s="31"/>
      <c r="E15" s="103">
        <v>0.147864</v>
      </c>
      <c r="F15" s="31"/>
      <c r="G15" s="105">
        <f t="shared" si="0"/>
        <v>5.4172559076753979</v>
      </c>
    </row>
    <row r="16" spans="3:10" x14ac:dyDescent="0.35">
      <c r="C16" s="31" t="s">
        <v>407</v>
      </c>
      <c r="D16" s="31"/>
      <c r="E16" s="103">
        <v>4.2278999999999997E-2</v>
      </c>
      <c r="F16" s="31"/>
      <c r="G16" s="105">
        <f t="shared" si="0"/>
        <v>1.5489650119069425</v>
      </c>
    </row>
    <row r="17" spans="3:7" x14ac:dyDescent="0.35">
      <c r="C17" s="31" t="s">
        <v>408</v>
      </c>
      <c r="D17" s="31"/>
      <c r="E17" s="103">
        <v>3.5728000000000003E-2</v>
      </c>
      <c r="F17" s="31"/>
      <c r="G17" s="105">
        <f t="shared" si="0"/>
        <v>1.3089576845576114</v>
      </c>
    </row>
    <row r="18" spans="3:7" x14ac:dyDescent="0.35">
      <c r="C18" s="31" t="s">
        <v>409</v>
      </c>
      <c r="D18" s="31"/>
      <c r="E18" s="103">
        <v>8.1389000000000003E-2</v>
      </c>
      <c r="F18" s="31"/>
      <c r="G18" s="105">
        <f t="shared" si="0"/>
        <v>2.9818281736581791</v>
      </c>
    </row>
    <row r="19" spans="3:7" x14ac:dyDescent="0.35">
      <c r="C19" s="31" t="s">
        <v>410</v>
      </c>
      <c r="D19" s="31"/>
      <c r="E19" s="103">
        <v>7.6780000000000001E-2</v>
      </c>
      <c r="F19" s="31"/>
      <c r="G19" s="105">
        <f t="shared" si="0"/>
        <v>2.8129694083165417</v>
      </c>
    </row>
    <row r="20" spans="3:7" x14ac:dyDescent="0.35">
      <c r="C20" s="31" t="s">
        <v>411</v>
      </c>
      <c r="D20" s="31"/>
      <c r="E20" s="103">
        <v>2.4399999999999999E-4</v>
      </c>
      <c r="F20" s="31"/>
      <c r="G20" s="105">
        <f t="shared" si="0"/>
        <v>8.9393661842828362E-3</v>
      </c>
    </row>
    <row r="21" spans="3:7" x14ac:dyDescent="0.35">
      <c r="C21" s="31" t="s">
        <v>412</v>
      </c>
      <c r="D21" s="31"/>
      <c r="E21" s="103">
        <v>26.528199000000001</v>
      </c>
      <c r="F21" s="31"/>
      <c r="G21" s="105">
        <f t="shared" si="0"/>
        <v>971.90690602674488</v>
      </c>
    </row>
    <row r="22" spans="3:7" x14ac:dyDescent="0.35">
      <c r="C22" s="31"/>
      <c r="D22" s="31"/>
      <c r="E22" s="103"/>
      <c r="F22" s="31"/>
      <c r="G22" s="31"/>
    </row>
    <row r="23" spans="3:7" s="102" customFormat="1" x14ac:dyDescent="0.35">
      <c r="C23" s="34" t="s">
        <v>365</v>
      </c>
      <c r="D23" s="34"/>
      <c r="E23" s="104">
        <v>2.7295E-2</v>
      </c>
      <c r="F23" s="34"/>
      <c r="G23" s="106">
        <f t="shared" si="0"/>
        <v>1</v>
      </c>
    </row>
    <row r="24" spans="3:7" x14ac:dyDescent="0.35">
      <c r="C24" s="31"/>
      <c r="D24" s="31"/>
      <c r="E24" s="31"/>
      <c r="F24" s="31"/>
      <c r="G24" s="31"/>
    </row>
    <row r="25" spans="3:7" x14ac:dyDescent="0.35">
      <c r="C25" s="31" t="s">
        <v>413</v>
      </c>
      <c r="D25" s="31"/>
      <c r="E25" s="31"/>
      <c r="F25" s="31"/>
      <c r="G25" s="31"/>
    </row>
    <row r="26" spans="3:7" x14ac:dyDescent="0.35">
      <c r="C26" s="31"/>
      <c r="D26" s="31"/>
      <c r="E26" s="31"/>
      <c r="F26" s="31"/>
      <c r="G26" s="31"/>
    </row>
    <row r="27" spans="3:7" x14ac:dyDescent="0.35">
      <c r="C27" s="31"/>
      <c r="D27" s="31"/>
      <c r="E27" s="31"/>
      <c r="F27" s="31"/>
      <c r="G27" s="31"/>
    </row>
    <row r="28" spans="3:7" x14ac:dyDescent="0.35">
      <c r="C28" s="31"/>
      <c r="D28" s="31"/>
      <c r="E28" s="31"/>
      <c r="F28" s="31"/>
      <c r="G28" s="31"/>
    </row>
    <row r="29" spans="3:7" x14ac:dyDescent="0.35">
      <c r="C29" s="31"/>
      <c r="D29" s="31"/>
      <c r="E29" s="31"/>
      <c r="F29" s="31"/>
      <c r="G29" s="31"/>
    </row>
    <row r="30" spans="3:7" x14ac:dyDescent="0.35">
      <c r="C30" s="31"/>
      <c r="D30" s="31"/>
      <c r="E30" s="31"/>
      <c r="F30" s="31"/>
      <c r="G30" s="31"/>
    </row>
    <row r="31" spans="3:7" x14ac:dyDescent="0.35">
      <c r="C31" s="31"/>
      <c r="D31" s="31"/>
      <c r="E31" s="31"/>
      <c r="F31" s="31"/>
      <c r="G31" s="31"/>
    </row>
  </sheetData>
  <mergeCells count="1">
    <mergeCell ref="C4:G4"/>
  </mergeCells>
  <pageMargins left="0.7" right="0.7" top="0.75" bottom="0.75" header="0.3" footer="0.3"/>
  <pageSetup orientation="portrait" r:id="rId1"/>
  <headerFooter scaleWithDoc="0">
    <oddHeader>&amp;R&amp;"-,Bold"&amp;10Walmart Inc.
Exhibit SWC-5
Kentucky Public Service Commission Case No. 2022-00372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941ac7-441b-4692-9ff2-f44703c393cd" xsi:nil="true"/>
    <lcf76f155ced4ddcb4097134ff3c332f xmlns="0a8c7b19-aaa0-4cfe-8c37-ca039789905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EE3F203E7574F9E211C4B7DB5C93F" ma:contentTypeVersion="26" ma:contentTypeDescription="Create a new document." ma:contentTypeScope="" ma:versionID="76a2626e336f49dd2ca62e22f425ff2b">
  <xsd:schema xmlns:xsd="http://www.w3.org/2001/XMLSchema" xmlns:xs="http://www.w3.org/2001/XMLSchema" xmlns:p="http://schemas.microsoft.com/office/2006/metadata/properties" xmlns:ns1="http://schemas.microsoft.com/sharepoint/v3" xmlns:ns2="0a8c7b19-aaa0-4cfe-8c37-ca0397899057" xmlns:ns3="b7941ac7-441b-4692-9ff2-f44703c393cd" targetNamespace="http://schemas.microsoft.com/office/2006/metadata/properties" ma:root="true" ma:fieldsID="283b261141129b4cfe5f6b033afb5bac" ns1:_="" ns2:_="" ns3:_="">
    <xsd:import namespace="http://schemas.microsoft.com/sharepoint/v3"/>
    <xsd:import namespace="0a8c7b19-aaa0-4cfe-8c37-ca0397899057"/>
    <xsd:import namespace="b7941ac7-441b-4692-9ff2-f44703c393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Email_x0020_Subject" minOccurs="0"/>
                <xsd:element ref="ns1:Email_x0020_From" minOccurs="0"/>
                <xsd:element ref="ns1:Email_x0020_To" minOccurs="0"/>
                <xsd:element ref="ns1:Email_x0020_CC" minOccurs="0"/>
                <xsd:element ref="ns1:Email_x0020_Importance" minOccurs="0"/>
                <xsd:element ref="ns1:Email_x0020_Received_x0020_Date" minOccurs="0"/>
                <xsd:element ref="ns1:Email_x0020_Sent_x0020_Date" minOccurs="0"/>
                <xsd:element ref="ns1:Email_x0020_Thread_x0020_ID" minOccurs="0"/>
                <xsd:element ref="ns1:Email_x0020_Thread" minOccurs="0"/>
                <xsd:element ref="ns1:Email_x0020_Has_x0020_Attachment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_x0020_Subject" ma:index="20" nillable="true" ma:displayName="Email Subject" ma:internalName="Email_x0020_Subject" ma:readOnly="true">
      <xsd:simpleType>
        <xsd:restriction base="dms:Text"/>
      </xsd:simpleType>
    </xsd:element>
    <xsd:element name="Email_x0020_From" ma:index="21" nillable="true" ma:displayName="Email From" ma:internalName="Email_x0020_From" ma:readOnly="true">
      <xsd:simpleType>
        <xsd:restriction base="dms:Text"/>
      </xsd:simpleType>
    </xsd:element>
    <xsd:element name="Email_x0020_To" ma:index="22" nillable="true" ma:displayName="Email To" ma:internalName="Email_x0020_To" ma:readOnly="true">
      <xsd:simpleType>
        <xsd:restriction base="dms:Note">
          <xsd:maxLength value="255"/>
        </xsd:restriction>
      </xsd:simpleType>
    </xsd:element>
    <xsd:element name="Email_x0020_CC" ma:index="23" nillable="true" ma:displayName="Email CC" ma:internalName="Email_x0020_CC" ma:readOnly="true">
      <xsd:simpleType>
        <xsd:restriction base="dms:Note">
          <xsd:maxLength value="255"/>
        </xsd:restriction>
      </xsd:simpleType>
    </xsd:element>
    <xsd:element name="Email_x0020_Importance" ma:index="24" nillable="true" ma:displayName="Email Importance" ma:internalName="Email_x0020_Importance" ma:readOnly="true">
      <xsd:simpleType>
        <xsd:restriction base="dms:Text"/>
      </xsd:simpleType>
    </xsd:element>
    <xsd:element name="Email_x0020_Received_x0020_Date" ma:index="25" nillable="true" ma:displayName="Email Received Date" ma:internalName="Email_x0020_Received_x0020_Date" ma:readOnly="true">
      <xsd:simpleType>
        <xsd:restriction base="dms:DateTime"/>
      </xsd:simpleType>
    </xsd:element>
    <xsd:element name="Email_x0020_Sent_x0020_Date" ma:index="26" nillable="true" ma:displayName="Email Sent Date" ma:internalName="Email_x0020_Sent_x0020_Date" ma:readOnly="true">
      <xsd:simpleType>
        <xsd:restriction base="dms:DateTime"/>
      </xsd:simpleType>
    </xsd:element>
    <xsd:element name="Email_x0020_Thread_x0020_ID" ma:index="27" nillable="true" ma:displayName="Email Thread ID" ma:internalName="Email_x0020_Thread_x0020_ID" ma:readOnly="true">
      <xsd:simpleType>
        <xsd:restriction base="dms:Text"/>
      </xsd:simpleType>
    </xsd:element>
    <xsd:element name="Email_x0020_Thread" ma:index="28" nillable="true" ma:displayName="Email Thread" ma:internalName="Email_x0020_Thread" ma:readOnly="true">
      <xsd:simpleType>
        <xsd:restriction base="dms:Text"/>
      </xsd:simpleType>
    </xsd:element>
    <xsd:element name="Email_x0020_Has_x0020_Attachment" ma:index="29" nillable="true" ma:displayName="Email Has Attachment" ma:internalName="Email_x0020_Has_x0020_Attachment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c7b19-aaa0-4cfe-8c37-ca03978990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3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41ac7-441b-4692-9ff2-f44703c393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2" nillable="true" ma:displayName="Taxonomy Catch All Column" ma:hidden="true" ma:list="{37d157e9-cb81-405d-87a1-68e746402fd3}" ma:internalName="TaxCatchAll" ma:showField="CatchAllData" ma:web="b7941ac7-441b-4692-9ff2-f44703c393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BD30BD-EA8D-447A-BA6A-22FB34564C6E}">
  <ds:schemaRefs>
    <ds:schemaRef ds:uri="http://schemas.microsoft.com/office/2006/metadata/properties"/>
    <ds:schemaRef ds:uri="http://schemas.microsoft.com/office/infopath/2007/PartnerControls"/>
    <ds:schemaRef ds:uri="b7941ac7-441b-4692-9ff2-f44703c393cd"/>
    <ds:schemaRef ds:uri="0a8c7b19-aaa0-4cfe-8c37-ca0397899057"/>
  </ds:schemaRefs>
</ds:datastoreItem>
</file>

<file path=customXml/itemProps2.xml><?xml version="1.0" encoding="utf-8"?>
<ds:datastoreItem xmlns:ds="http://schemas.openxmlformats.org/officeDocument/2006/customXml" ds:itemID="{8F945191-7BF8-45FA-9E2C-D6C2164DB0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a8c7b19-aaa0-4cfe-8c37-ca0397899057"/>
    <ds:schemaRef ds:uri="b7941ac7-441b-4692-9ff2-f44703c393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8BDE0E-C8C1-478D-9B28-B3027B0769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Ex SWC-2</vt:lpstr>
      <vt:lpstr>Ex SWC-3</vt:lpstr>
      <vt:lpstr>Data for Figure 1</vt:lpstr>
      <vt:lpstr>Ex SWC-4</vt:lpstr>
      <vt:lpstr>Ex SWC-5</vt:lpstr>
      <vt:lpstr>Figure 1</vt:lpstr>
      <vt:lpstr>'Ex SWC-3'!Print_Titles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Chriss</dc:creator>
  <cp:keywords/>
  <dc:description/>
  <cp:lastModifiedBy>Stephen Chriss</cp:lastModifiedBy>
  <cp:revision/>
  <cp:lastPrinted>2023-03-07T19:30:42Z</cp:lastPrinted>
  <dcterms:created xsi:type="dcterms:W3CDTF">2022-11-23T20:14:10Z</dcterms:created>
  <dcterms:modified xsi:type="dcterms:W3CDTF">2023-03-08T00:51:08Z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2022-11-26T21:54:55Z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a2da4c52-38b2-4192-9b9a-69c616fbdae2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0x010100122EE3F203E7574F9E211C4B7DB5C93F</vt:lpwstr>
  </property>
  <property fmtid="{D5CDD505-2E9C-101B-9397-08002B2CF9AE}" pid="10" name="MediaServiceImageTags">
    <vt:lpwstr/>
  </property>
</Properties>
</file>