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8241CF90-CCD1-4569-B602-F8007BF184C8}" xr6:coauthVersionLast="47" xr6:coauthVersionMax="47" xr10:uidLastSave="{00000000-0000-0000-0000-000000000000}"/>
  <bookViews>
    <workbookView xWindow="-120" yWindow="-120" windowWidth="29040" windowHeight="15840" xr2:uid="{67DF3B42-C1AC-4B87-B651-DDB1718E66AB}"/>
  </bookViews>
  <sheets>
    <sheet name="FEDIT" sheetId="7" r:id="rId1"/>
    <sheet name="SEDIT" sheetId="1" r:id="rId2"/>
    <sheet name="##ONESOURCE-CalcInfo##" sheetId="10" state="veryHidden" r:id="rId3"/>
  </sheets>
  <definedNames>
    <definedName name="_________x2" localSheetId="0">{"'Sheet1'!$A$1:$I$89"}</definedName>
    <definedName name="_________x2">{"'Sheet1'!$A$1:$I$89"}</definedName>
    <definedName name="_________x88888" localSheetId="0">{"'Sheet1'!$A$1:$I$89"}</definedName>
    <definedName name="_________x88888">{"'Sheet1'!$A$1:$I$89"}</definedName>
    <definedName name="________tb2" localSheetId="0">OFFSET(TB,1,)</definedName>
    <definedName name="________tb2">OFFSET(TB,1,)</definedName>
    <definedName name="________x2" localSheetId="0">{"'Sheet1'!$A$1:$I$89"}</definedName>
    <definedName name="________x2">{"'Sheet1'!$A$1:$I$89"}</definedName>
    <definedName name="________x88888" localSheetId="0">{"'Sheet1'!$A$1:$I$89"}</definedName>
    <definedName name="________x88888">{"'Sheet1'!$A$1:$I$89"}</definedName>
    <definedName name="_______tb2" localSheetId="0">OFFSET(TB,1,)</definedName>
    <definedName name="_______tb2">OFFSET(TB,1,)</definedName>
    <definedName name="_______x2" localSheetId="0">{"'Sheet1'!$A$1:$I$89"}</definedName>
    <definedName name="_______x2">{"'Sheet1'!$A$1:$I$89"}</definedName>
    <definedName name="_______x88888" localSheetId="0">{"'Sheet1'!$A$1:$I$89"}</definedName>
    <definedName name="_______x88888">{"'Sheet1'!$A$1:$I$89"}</definedName>
    <definedName name="______x2" localSheetId="0">{"'Sheet1'!$A$1:$I$89"}</definedName>
    <definedName name="______x2">{"'Sheet1'!$A$1:$I$89"}</definedName>
    <definedName name="______x88888" localSheetId="0">{"'Sheet1'!$A$1:$I$89"}</definedName>
    <definedName name="______x88888">{"'Sheet1'!$A$1:$I$89"}</definedName>
    <definedName name="_____tb2" localSheetId="0">OFFSET(TB,1,)</definedName>
    <definedName name="_____tb2">OFFSET(TB,1,)</definedName>
    <definedName name="_____x2" localSheetId="0">{"'Sheet1'!$A$1:$I$89"}</definedName>
    <definedName name="_____x2">{"'Sheet1'!$A$1:$I$89"}</definedName>
    <definedName name="_____x88888" localSheetId="0">{"'Sheet1'!$A$1:$I$89"}</definedName>
    <definedName name="_____x88888">{"'Sheet1'!$A$1:$I$89"}</definedName>
    <definedName name="____tb2" localSheetId="0">OFFSET(TB,1,)</definedName>
    <definedName name="____tb2">OFFSET(TB,1,)</definedName>
    <definedName name="____x2" localSheetId="0">{"'Sheet1'!$A$1:$I$89"}</definedName>
    <definedName name="____x2">{"'Sheet1'!$A$1:$I$89"}</definedName>
    <definedName name="____x88888" localSheetId="0">{"'Sheet1'!$A$1:$I$89"}</definedName>
    <definedName name="____x88888">{"'Sheet1'!$A$1:$I$89"}</definedName>
    <definedName name="____xlfn.RTD">#NAME?</definedName>
    <definedName name="___tb2" localSheetId="0">OFFSET(TB,1,)</definedName>
    <definedName name="___tb2">OFFSET(TB,1,)</definedName>
    <definedName name="___x2" localSheetId="0">{"'Sheet1'!$A$1:$I$89"}</definedName>
    <definedName name="___x2">{"'Sheet1'!$A$1:$I$89"}</definedName>
    <definedName name="___x88888" localSheetId="0">{"'Sheet1'!$A$1:$I$89"}</definedName>
    <definedName name="___x88888">{"'Sheet1'!$A$1:$I$89"}</definedName>
    <definedName name="___xlfn.RTD">#NAME?</definedName>
    <definedName name="__FDS_HYPERLINK_TOGGLE_STATE__">"ON"</definedName>
    <definedName name="__IntlFixup">TRUE</definedName>
    <definedName name="__tb2" localSheetId="0">OFFSET(TB,1,)</definedName>
    <definedName name="__tb2">OFFSET(TB,1,)</definedName>
    <definedName name="__x2" localSheetId="0">{"'Sheet1'!$A$1:$I$89"}</definedName>
    <definedName name="__x2">{"'Sheet1'!$A$1:$I$89"}</definedName>
    <definedName name="__x88888" localSheetId="0">{"'Sheet1'!$A$1:$I$89"}</definedName>
    <definedName name="__x88888">{"'Sheet1'!$A$1:$I$89"}</definedName>
    <definedName name="__xlfn.RTD">#NAME?</definedName>
    <definedName name="_AMO_ContentDefinition_299938498">"'Partitions:7'"</definedName>
    <definedName name="_AMO_ContentDefinition_299938498.0">"'&lt;ContentDefinition name=""Import Monthly Mapics Data for FD68"" rsid=""299938498"" type=""StoredProcess"" format=""REPORTXML"" imgfmt=""ACTIVEX"" created=""05/05/2009 23:28:47"" modifed=""05/05/2009 23:28:47"" user=""ANLGR"" apply=""False"" thread='"</definedName>
    <definedName name="_AMO_ContentDefinition_299938498.1">"'""BACKGROUND"" css=""C:\Program Files\SAS\Shared Files\BIClientStyles\AMODefault.css"" range=""Import_Monthly_Mapics_Data_for_FD68"" auto=""False"" rdc=""False"" mig=""False"" xTime=""00:01:04.3490775"" rTime=""00:00:00.4374300"" bgnew=""False"" nF'"</definedName>
    <definedName name="_AMO_ContentDefinition_299938498.2">"'mt=""False"" grphSet=""False"" imgY=""0"" imgX=""0""&gt;_x000D_
  &lt;files /&gt;_x000D_
  &lt;param n=""DisplayName"" v=""Import Monthly Mapics Data for FD68"" /&gt;_x000D_
  &lt;param n=""ServerName"" v=""SASMain"" /&gt;_x000D_
  &lt;param n=""ResultsOnServer"" v=""False"" /&gt;_x000D_
  &lt;param n=""AMO'"</definedName>
    <definedName name="_AMO_ContentDefinition_299938498.3">"'_Version""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 '"</definedName>
    <definedName name="_AMO_ContentDefinition_299938498.4">"'n=""UIParameter_4"" v=""fd::68"" /&gt;_x000D_
  &lt;param n=""UIParameter_5"" v=""country::GB"" /&gt;_x000D_
  &lt;param n=""UIParameter_6"" v=""currency::GBP"" /&gt;_x000D_
  &lt;param n=""UIParameter_7"" v=""schema::AMFLIBC"" /&gt;_x000D_
  &lt;param n=""UIParameter_8"" v=""butype::PBU"" /&gt;_x000D_
  &lt;'"</definedName>
    <definedName name="_AMO_ContentDefinition_299938498.5">"'param n=""UIParameters"" v=""9"" /&gt;_x000D_
  &lt;param n=""StoredProcessID"" v=""A5OM1V0E.AY0006ZW"" /&gt;_x000D_
  &lt;param n=""StoredProcessPath"" v=""Monthly Data Load/Vestas BU Tower/Import Monthly Mapics Data for FD68"" /&gt;_x000D_
  &lt;param n=""RepositoryName"" v=""Foundat'"</definedName>
    <definedName name="_AMO_ContentDefinition_299938498.6">"'ion"" /&gt;_x000D_
  &lt;param n=""ClassName"" v=""SAS.OfficeAddin.StoredProcess"" /&gt;_x000D_
  &lt;param n=""NoVisuals"" v=""1"" /&gt;_x000D_
&lt;/ContentDefinition&gt;'"</definedName>
    <definedName name="_AMO_ContentDefinition_307689594">"'Partitions:7'"</definedName>
    <definedName name="_AMO_ContentDefinition_307689594.0">"'&lt;ContentDefinition name=""CF Import (weekly) for Vestas Towers"" rsid=""307689594"" type=""StoredProcess"" format=""REPORTXML"" imgfmt=""ACTIVEX"" created=""07/28/2006 11:13:58"" modifed=""07/28/2006 11:13:58"" user=""trje"" apply=""False"" thread='"</definedName>
    <definedName name="_AMO_ContentDefinition_307689594.1">"'""BACKGROUND"" css=""C:\Program Files\SAS\Shared Files\BIClientStyles\AMODefault.css"" range=""CF_Import__weekly__for_Vestas_Towers"" auto=""False"" rdc=""False"" mig=""False"" xTime=""00:01:22.6932152"" rTime=""00:00:00.2658443"" bgnew=""False"" n'"</definedName>
    <definedName name="_AMO_ContentDefinition_307689594.2">"'Fmt=""False"" grphSet=""False"" imgY=""0"" imgX=""0""&gt;_x000D_
  &lt;files /&gt;_x000D_
  &lt;param n=""DisplayName"" v=""CF Import (weekly) for Vestas Towers"" /&gt;_x000D_
  &lt;param n=""ServerName"" v=""SASMain"" /&gt;_x000D_
  &lt;param n=""ResultsOnServer"" v=""False"" /&gt;_x000D_
  &lt;param n=""A'"</definedName>
    <definedName name="_AMO_ContentDefinition_307689594.3">"'MO_Version"" v=""2.1"" /&gt;_x000D_
  &lt;param n=""UIParameter_0"" v=""analysis::CFR"" /&gt;_x000D_
  &lt;param n=""UIParameter_1"" v=""period::w30-2006"" /&gt;_x000D_
  &lt;param n=""UIParameter_2"" v=""location::\\rifile\group\_Docs\Financial_reporting\Towers\Local Finance\"" /&gt;_x000D_
  '"</definedName>
    <definedName name="_AMO_ContentDefinition_307689594.4">"'&lt;param n=""UIParameter_3"" v=""cycle::Vestas_CF"" /&gt;_x000D_
  &lt;param n=""UIParameter_4"" v=""actiontype::1"" /&gt;_x000D_
  &lt;param n=""UIParameters"" v=""5"" /&gt;_x000D_
  &lt;param n=""StoredProcessID"" v=""A5GF11T9.AR0012L1"" /&gt;_x000D_
  &lt;param n=""StoredProcessPath"" v=""Cash Flo'"</definedName>
    <definedName name="_AMO_ContentDefinition_307689594.5">"'w Reporting/Vestas BU CF Towers/CF Import (weekly) for Vestas Towers"" /&gt;_x000D_
  &lt;param n=""RepositoryName"" v=""Detail Data Store"" /&gt;_x000D_
  &lt;param n=""ClassName"" v=""SAS.OfficeAddin.StoredProcess"" /&gt;_x000D_
  &lt;param n=""NoVisuals"" v=""1"" /&gt;_x000D_
&lt;/Conte'"</definedName>
    <definedName name="_AMO_ContentDefinition_307689594.6">"'ntDefinition&gt;'"</definedName>
    <definedName name="_AMO_ContentDefinition_437249378">"'Partitions:7'"</definedName>
    <definedName name="_AMO_ContentDefinition_437249378.0">"'&lt;ContentDefinition name=""Import Monthly Mapics Data for FD67"" rsid=""437249378"" type=""StoredProcess"" format=""REPORTXML"" imgfmt=""ACTIVEX"" created=""05/05/2009 23:27:27"" modifed=""05/05/2009 23:27:27"" user=""ANLGR"" apply=""False"" thread='"</definedName>
    <definedName name="_AMO_ContentDefinition_437249378.1">"'""BACKGROUND"" css=""C:\Program Files\SAS\Shared Files\BIClientStyles\AMODefault.css"" range=""Import_Monthly_Mapics_Data_for_FD67_2"" auto=""False"" rdc=""False"" mig=""False"" xTime=""00:01:10.6449450"" rTime=""00:00:00.6873900"" bgnew=""False"" n'"</definedName>
    <definedName name="_AMO_ContentDefinition_437249378.2">"'Fmt=""False""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n=""AM'"</definedName>
    <definedName name="_AMO_ContentDefinition_437249378.3">"'O_Version""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&lt;param'"</definedName>
    <definedName name="_AMO_ContentDefinition_437249378.4">"' n=""UIParameter_4"" v=""fd::67"" /&gt;_x000D_
  &lt;param n=""UIParameter_5"" v=""country::DK"" /&gt;_x000D_
  &lt;param n=""UIParameter_6"" v=""currency::DKK"" /&gt;_x000D_
  &lt;param n=""UIParameter_7"" v=""schema::AMFLIBL"" /&gt;_x000D_
  &lt;param n=""UIParameter_8"" v=""butype::PBU"" /&gt;_x000D_
  '"</definedName>
    <definedName name="_AMO_ContentDefinition_437249378.5">"'&lt;param n=""UIParameters"" v=""9"" /&gt;_x000D_
  &lt;param n=""StoredProcessID"" v=""A5OM1V0E.AY0006ZV"" /&gt;_x000D_
  &lt;param n=""StoredProcessPath"" v=""Monthly Data Load/Vestas BU Tower/Import Monthly Mapics Data for FD67"" /&gt;_x000D_
  &lt;param n=""RepositoryName"" v=""Founda'"</definedName>
    <definedName name="_AMO_ContentDefinition_437249378.6">"'tion"" /&gt;_x000D_
  &lt;param n=""ClassName"" v=""SAS.OfficeAddin.StoredProcess"" /&gt;_x000D_
  &lt;param n=""NoVisuals"" v=""1"" /&gt;_x000D_
&lt;/ContentDefinition&gt;'"</definedName>
    <definedName name="_AMO_ContentDefinition_448845425">"'Partitions:7'"</definedName>
    <definedName name="_AMO_ContentDefinition_448845425.0">"'&lt;ContentDefinition name=""Import RFC for Vestas Mediterranean"" rsid=""448845425"" type=""StoredProcess"" format=""REPORTXML"" imgfmt=""ACTIVEX"" created=""10/12/2008 15:09:57"" modifed=""10/12/2008 15:09:57"" user=""Zsuzsanna Fodor"" apply=""False""'"</definedName>
    <definedName name="_AMO_ContentDefinition_448845425.1">"' thread=""BACKGROUND"" css=""C:\Program Files\SAS\Shared Files\BIClientStyles\AMODefault.css"" range=""Import_RFC_for_Vestas_Mediterranean"" auto=""False"" rdc=""False"" mig=""False"" xTime=""00:01:32.0053340"" rTime=""00:00:00.2811708"" bgnew=""Fa'"</definedName>
    <definedName name="_AMO_ContentDefinition_448845425.2">"'lse"" nFmt=""False"" grphSet=""False"" imgY=""0"" imgX=""0""&gt;_x000D_
  &lt;files /&gt;_x000D_
  &lt;param n=""DisplayName"" v=""Import RFC for Vestas Mediterranean"" /&gt;_x000D_
  &lt;param n=""ServerName"" v=""SASMain"" /&gt;_x000D_
  &lt;param n=""ResultsOnServer"" v=""False"" /&gt;_x000D_
  &lt;para'"</definedName>
    <definedName name="_AMO_ContentDefinition_448845425.3">"'m n=""AMO_Version"" v=""2.1"" /&gt;_x000D_
  &lt;param n=""UIParameter_0"" v=""analysis::RFC3"" /&gt;_x000D_
  &lt;param n=""UIParameter_1"" v=""period::200808"" /&gt;_x000D_
  &lt;param n=""UIParameter_2"" v=""cycle::Vestas2"" /&gt;_x000D_
  &lt;param n=""UIParameter_3"" v=""acttype::1"" /&gt;_x000D_
  &lt;p'"</definedName>
    <definedName name="_AMO_ContentDefinition_448845425.4">"'aram n=""UIParameter_4"" v=""location::\\rifile\group\_Docs\Financial_reporting\Mediterranean\Local Finance\"" /&gt;_x000D_
  &lt;param n=""UIParameter_5"" v=""budgettype::FIN"" /&gt;_x000D_
  &lt;param n=""UIParameter_6"" v=""butype::SBU"" /&gt;_x000D_
  &lt;param n=""UIParameters"" '"</definedName>
    <definedName name="_AMO_ContentDefinition_448845425.5">"'v=""7"" /&gt;_x000D_
  &lt;param n=""StoredProcessID"" v=""A5OM1V0E.AY0035FM"" /&gt;_x000D_
  &lt;param n=""StoredProcessPath"" v=""Monthly Data Load/Vestas Mediterranean/Import RFC for Vestas Mediterranean"" /&gt;_x000D_
  &lt;param n=""RepositoryName"" v=""Foundation"" /&gt;_x000D_
  &lt;param '"</definedName>
    <definedName name="_AMO_ContentDefinition_448845425.6">"'n=""ClassName"" v=""SAS.OfficeAddin.StoredProcess"" /&gt;_x000D_
  &lt;param n=""NoVisuals"" v=""1"" /&gt;_x000D_
&lt;/ContentDefinition&gt;'"</definedName>
    <definedName name="_AMO_ContentDefinition_740954670">"'Partitions:7'"</definedName>
    <definedName name="_AMO_ContentDefinition_740954670.0">"'&lt;ContentDefinition name=""Import Estimate Package for Vestas BU Blades"" rsid=""740954670"" type=""StoredProcess"" format=""REPORTXML"" imgfmt=""ACTIVEX"" created=""10/18/2006 14:11:12"" modifed=""10/18/2006 14:11:12"" user=""Martin Holst Jacobsen""'"</definedName>
    <definedName name="_AMO_ContentDefinition_740954670.1">"' apply=""False"" thread=""BACKGROUND"" css=""C:\Program Files\SAS\Shared Files\BIClientStyles\AMODefault.css"" range=""Import_Estimate_Package_for_Vestas_BU_Blades"" auto=""False"" rdc=""False"" mig=""False"" xTime=""00:00:56.2067115"" rTime=""00:00:'"</definedName>
    <definedName name="_AMO_ContentDefinition_740954670.2">"'00.4404444"" bgnew=""False"" nFmt=""False"" grphSet=""False"" imgY=""0"" imgX=""0""&gt;_x000D_
  &lt;files /&gt;_x000D_
  &lt;param n=""DisplayName"" v=""Import Estimate Package for Vestas BU Blades"" /&gt;_x000D_
  &lt;param n=""ServerName"" v=""SASMain"" /&gt;_x000D_
  &lt;param n=""ResultsOnS'"</definedName>
    <definedName name="_AMO_ContentDefinition_740954670.3">"'erver"" v=""False"" /&gt;_x000D_
  &lt;param n=""AMO_Version"" v=""2.1"" /&gt;_x000D_
  &lt;param n=""UIParameter_0"" v=""analysis::EST1"" /&gt;_x000D_
  &lt;param n=""UIParameter_1"" v=""period_start::200609"" /&gt;_x000D_
  &lt;param n=""UIParameter_2"" v=""period_end::200612"" /&gt;_x000D_
  &lt;param n='"</definedName>
    <definedName name="_AMO_ContentDefinition_740954670.4">"'""UIParameter_3"" v=""location::\\rifile\group\_Docs\Financial_reporting\Blades\Local Finance\"" /&gt;_x000D_
  &lt;param n=""UIParameter_4"" v=""cycle::Vestas"" /&gt;_x000D_
  &lt;param n=""UIParameter_5"" v=""actiontype::1"" /&gt;_x000D_
  &lt;param n=""UIParameters"" v=""6"" /&gt;_x000D_
  &lt;'"</definedName>
    <definedName name="_AMO_ContentDefinition_740954670.5">"'param n=""StoredProcessID"" v=""A5GF11T9.AR000RS1"" /&gt;_x000D_
  &lt;param n=""StoredProcessPath"" v=""Monthly Data Load/Vestas BU Blades/Import Estimate Package for Vestas BU Blades"" /&gt;_x000D_
  &lt;param n=""RepositoryName"" v=""Detail Data Store"" /&gt;_x000D_
  &lt;param n='"</definedName>
    <definedName name="_AMO_ContentDefinition_740954670.6">"'""ClassName"" v=""SAS.OfficeAddin.StoredProcess"" /&gt;_x000D_
  &lt;param n=""NoVisuals"" v=""1"" /&gt;_x000D_
&lt;/ContentDefinition&gt;'"</definedName>
    <definedName name="_AMO_ContentDefinition_767791925">"'Partitions:7'"</definedName>
    <definedName name="_AMO_ContentDefinition_767791925.0">"'&lt;ContentDefinition name=""Import Monthly Mapics Data for FD67"" rsid=""767791925"" type=""StoredProcess"" format=""REPORTXML"" imgfmt=""ACTIVEX"" created=""07/07/2008 13:05:28"" modifed=""07/07/2008 13:05:28"" user=""ANLGR"" apply=""False"" thread='"</definedName>
    <definedName name="_AMO_ContentDefinition_767791925.1">"'""BACKGROUND"" css=""C:\Program Files\SAS\Shared Files\BIClientStyles\AMODefault.css"" range=""Import_Monthly_Mapics_Data_for_FD67"" auto=""False"" rdc=""False"" mig=""False"" xTime=""00:03:01.2112534"" rTime=""00:00:00.5158032"" bgnew=""False"" nF'"</definedName>
    <definedName name="_AMO_ContentDefinition_767791925.2">"'mt=""False""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n=""AMO'"</definedName>
    <definedName name="_AMO_ContentDefinition_767791925.3">"'_Version"" v=""2.1"" /&gt;_x000D_
  &lt;param n=""UIParameter_0"" v=""analysis::ACTUAL"" /&gt;_x000D_
  &lt;param n=""UIParameter_1"" v=""period::200806"" /&gt;_x000D_
  &lt;param n=""UIParameter_2"" v=""cycle::Vestas2"" /&gt;_x000D_
  &lt;param n=""UIParameter_3"" v=""acttype::1"" /&gt;_x000D_
  &lt;param '"</definedName>
    <definedName name="_AMO_ContentDefinition_767791925.4">"'n=""UIParameter_4"" v=""fd::67"" /&gt;_x000D_
  &lt;param n=""UIParameter_5"" v=""country::DK"" /&gt;_x000D_
  &lt;param n=""UIParameter_6"" v=""currency::DKK"" /&gt;_x000D_
  &lt;param n=""UIParameter_7"" v=""schema::AMFLIBL"" /&gt;_x000D_
  &lt;param n=""UIParameters"" v=""8"" /&gt;_x000D_
  &lt;param n=""'"</definedName>
    <definedName name="_AMO_ContentDefinition_767791925.5">"'StoredProcessID"" v=""A5OM1V0E.AY0006ZV"" /&gt;_x000D_
  &lt;param n=""StoredProcessPath"" v=""Monthly Data Load/Vestas BU Tower/Import Monthly Mapics Data for FD67"" /&gt;_x000D_
  &lt;param n=""RepositoryName"" v=""Foundation"" /&gt;_x000D_
  &lt;param n=""ClassName"" v=""SAS.OfficeAd'"</definedName>
    <definedName name="_AMO_ContentDefinition_767791925.6">"'din.StoredProcess"" /&gt;_x000D_
  &lt;param n=""NoVisuals"" v=""1"" /&gt;_x000D_
&lt;/ContentDefinition&gt;'"</definedName>
    <definedName name="_AMO_XmlVersion">"'1'"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LWK1" localSheetId="0">{"'NPL @ 30 June 00'!$B$22"}</definedName>
    <definedName name="_LWK1">{"'NPL @ 30 June 00'!$B$22"}</definedName>
    <definedName name="_Order1">0</definedName>
    <definedName name="_Order2">0</definedName>
    <definedName name="_Regression_Int">1</definedName>
    <definedName name="_tb2" localSheetId="0">OFFSET(TB,1,)</definedName>
    <definedName name="_tb2">OFFSET(TB,1,)</definedName>
    <definedName name="_UB1" localSheetId="0">{"'Feb 99'!$A$1:$G$30"}</definedName>
    <definedName name="_UB1">{"'Feb 99'!$A$1:$G$30"}</definedName>
    <definedName name="_UB2" localSheetId="0">{"'Feb 99'!$A$1:$G$30"}</definedName>
    <definedName name="_UB2">{"'Feb 99'!$A$1:$G$30"}</definedName>
    <definedName name="_x2" localSheetId="0">{"'Sheet1'!$A$1:$I$89"}</definedName>
    <definedName name="_x2">{"'Sheet1'!$A$1:$I$89"}</definedName>
    <definedName name="_x88888" localSheetId="0">{"'Sheet1'!$A$1:$I$89"}</definedName>
    <definedName name="_x88888">{"'Sheet1'!$A$1:$I$89"}</definedName>
    <definedName name="A3_AL" localSheetId="0">{"'Feb 99'!$A$1:$G$30"}</definedName>
    <definedName name="A3_AL">{"'Feb 99'!$A$1:$G$30"}</definedName>
    <definedName name="A5fml">INDIRECT("'A5'!$3:$3")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ccessDatabase">"C:\DATA\Kevin\Kevin's Model.mdb"</definedName>
    <definedName name="ALI" localSheetId="0">{"'Feb 99'!$A$1:$G$30"}</definedName>
    <definedName name="ALI">{"'Feb 99'!$A$1:$G$30"}</definedName>
    <definedName name="allx" localSheetId="0">Allx3,Allx4,Allx5</definedName>
    <definedName name="allx">Allx3,Allx4,Allx5</definedName>
    <definedName name="anscount">1</definedName>
    <definedName name="AS2DocOpenMode">"AS2DocumentBrowse"</definedName>
    <definedName name="AS2DocOpenMode2">"AS2DocumentEdit"</definedName>
    <definedName name="AS2HasNoAutoHeaderFooter">" "</definedName>
    <definedName name="AS2NamedRange" localSheetId="0">4</definedName>
    <definedName name="AS2NamedRange">7</definedName>
    <definedName name="AS2ReportLS">1</definedName>
    <definedName name="AS2SyncStepLS">0</definedName>
    <definedName name="AS2VersionLS">300</definedName>
    <definedName name="BG_Del">15</definedName>
    <definedName name="BG_Ins">4</definedName>
    <definedName name="BG_Mod">6</definedName>
    <definedName name="CALIFORNIA">"AS2DocumentBrowse"</definedName>
    <definedName name="cb_sChart41E9A35_opts">"1, 9, 1, False, 2, False, False, , 0, False, True, 1, 1"</definedName>
    <definedName name="CIQWBGuid">"Esterline FY13 - Norwich - QRE Summary.xlsx"</definedName>
    <definedName name="clra1ball" localSheetId="0">FEDIT!clra1bp1,FEDIT!clra1bp2</definedName>
    <definedName name="clra1ball">clra1bp1,clra1bp2</definedName>
    <definedName name="clra1bp1" localSheetId="0">clra1b1,clra1b2,clra1b3,clra1b4,clra1b5,clra1b6,clra1b7,clra1b8</definedName>
    <definedName name="clra1bp1">clra1b1,clra1b2,clra1b3,clra1b4,clra1b5,clra1b6,clra1b7,clra1b8</definedName>
    <definedName name="clra1bp2" localSheetId="0">clra1b9,clra1b10,clra1b11,clra1b12,clra1b13,clra1b13,clra1b15,clra1b16</definedName>
    <definedName name="clra1bp2">clra1b9,clra1b10,clra1b11,clra1b12,clra1b13,clra1b13,clra1b15,clra1b16</definedName>
    <definedName name="cos" localSheetId="0">{"'Feb 99'!$A$1:$G$30"}</definedName>
    <definedName name="cos">{"'Feb 99'!$A$1:$G$30"}</definedName>
    <definedName name="cosw" localSheetId="0">{"'Feb 99'!$A$1:$G$30"}</definedName>
    <definedName name="cosw">{"'Feb 99'!$A$1:$G$30"}</definedName>
    <definedName name="dadadsa" localSheetId="0">{"'Feb 99'!$A$1:$G$30"}</definedName>
    <definedName name="dadadsa">{"'Feb 99'!$A$1:$G$30"}</definedName>
    <definedName name="dfd" localSheetId="0">{"'Percon'!$A$1:$M$1395"}</definedName>
    <definedName name="dfd">{"'Percon'!$A$1:$M$1395"}</definedName>
    <definedName name="dfs" localSheetId="0">{"'Feb 99'!$A$1:$G$30"}</definedName>
    <definedName name="dfs">{"'Feb 99'!$A$1:$G$30"}</definedName>
    <definedName name="dsf" localSheetId="0">{"'Feb 99'!$A$1:$G$30"}</definedName>
    <definedName name="dsf">{"'Feb 99'!$A$1:$G$30"}</definedName>
    <definedName name="dsfdsf" localSheetId="0">{"'Feb 99'!$A$1:$G$30"}</definedName>
    <definedName name="dsfdsf">{"'Feb 99'!$A$1:$G$30"}</definedName>
    <definedName name="EssOptions">"A1110000000130000000001100000_0000"</definedName>
    <definedName name="EUR">1</definedName>
    <definedName name="EV__CVPARAMS__">"Any by Any!$B$17:$C$38;"</definedName>
    <definedName name="EV__EXPOPTIONS__">0</definedName>
    <definedName name="EV__LASTREFTIME__">40773.6362847222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0</definedName>
    <definedName name="EV__WBVERSION__">0</definedName>
    <definedName name="EV__WSINFO__">123</definedName>
    <definedName name="EY" localSheetId="0">{"'Feb 99'!$A$1:$G$30"}</definedName>
    <definedName name="EY">{"'Feb 99'!$A$1:$G$30"}</definedName>
    <definedName name="eymy" localSheetId="0">{"'Feb 99'!$A$1:$G$30"}</definedName>
    <definedName name="eymy">{"'Feb 99'!$A$1:$G$30"}</definedName>
    <definedName name="FSDFSDF" localSheetId="0">IF(FEIN="","",FEIN)</definedName>
    <definedName name="FSDFSDF">IF(FEIN="","",FEIN)</definedName>
    <definedName name="FYE">"FYE"</definedName>
    <definedName name="G1ClearAll" localSheetId="0">g1clear,G1Clear2</definedName>
    <definedName name="G1ClearAll">g1clear,G1Clear2</definedName>
    <definedName name="galsas" localSheetId="0">{"'Feb 99'!$A$1:$G$30"}</definedName>
    <definedName name="galsas">{"'Feb 99'!$A$1:$G$30"}</definedName>
    <definedName name="HTML_CodePage">1252</definedName>
    <definedName name="HTML_Control" localSheetId="0">{"'Sheet1'!$A$1:$I$89"}</definedName>
    <definedName name="HTML_Control">{"'Sheet1'!$A$1:$I$89"}</definedName>
    <definedName name="html_control1" localSheetId="0">{"'Sheet1'!$A$1:$I$89"}</definedName>
    <definedName name="html_control1">{"'Sheet1'!$A$1:$I$89"}</definedName>
    <definedName name="HTML_Description">""</definedName>
    <definedName name="HTML_Email">""</definedName>
    <definedName name="HTML_Header">"Manager/Director"</definedName>
    <definedName name="HTML_LastUpdate">"2/19/99"</definedName>
    <definedName name="HTML_LineAfter">FALSE</definedName>
    <definedName name="HTML_LineBefore">FALSE</definedName>
    <definedName name="HTML_Name">"bf3qt7k"</definedName>
    <definedName name="HTML_OBDlg2">TRUE</definedName>
    <definedName name="HTML_OBDlg4">TRUE</definedName>
    <definedName name="HTML_OS">0</definedName>
    <definedName name="HTML_PathFile">"F:\98comb.htm"</definedName>
    <definedName name="HTML_Title">"Combined Ranking - 1998 Final"</definedName>
    <definedName name="HTML1_10">""</definedName>
    <definedName name="HTML1_11">1</definedName>
    <definedName name="HTML1_12">"C:\MY DOCUMENTS\MyHTML.htm"</definedName>
    <definedName name="HTML1_2">1</definedName>
    <definedName name="HTML1_3">"Performance Report"</definedName>
    <definedName name="HTML1_4">"April Summary Template"</definedName>
    <definedName name="HTML1_5">""</definedName>
    <definedName name="HTML1_6">-4146</definedName>
    <definedName name="HTML1_7">1</definedName>
    <definedName name="HTML1_8">"5/29/97"</definedName>
    <definedName name="HTML1_9">"SIWWIN95"</definedName>
    <definedName name="HTML10_10">""</definedName>
    <definedName name="HTML10_11">1</definedName>
    <definedName name="HTML10_12">"D:\nthrnk.htm"</definedName>
    <definedName name="HTML10_2">1</definedName>
    <definedName name="HTML10_3">"97RNKAPR"</definedName>
    <definedName name="HTML10_4">"North"</definedName>
    <definedName name="HTML10_5">""</definedName>
    <definedName name="HTML10_6">1</definedName>
    <definedName name="HTML10_7">-4146</definedName>
    <definedName name="HTML10_8">"5/22/97"</definedName>
    <definedName name="HTML10_9">"Bell Atlantic"</definedName>
    <definedName name="HTML11_10">""</definedName>
    <definedName name="HTML11_11">1</definedName>
    <definedName name="HTML11_12">"D:\sthrnk.htm"</definedName>
    <definedName name="HTML11_2">1</definedName>
    <definedName name="HTML11_3">"97RNKAPR"</definedName>
    <definedName name="HTML11_4">"South"</definedName>
    <definedName name="HTML11_5">""</definedName>
    <definedName name="HTML11_6">1</definedName>
    <definedName name="HTML11_7">-4146</definedName>
    <definedName name="HTML11_8">"5/22/97"</definedName>
    <definedName name="HTML11_9">"Bell Atlantic"</definedName>
    <definedName name="HTML12_10">""</definedName>
    <definedName name="HTML12_11">1</definedName>
    <definedName name="HTML12_12">"D:\rankovw.htm"</definedName>
    <definedName name="HTML12_2">1</definedName>
    <definedName name="HTML12_3">"97RNKAPR"</definedName>
    <definedName name="HTML12_4">"Overview"</definedName>
    <definedName name="HTML12_5">""</definedName>
    <definedName name="HTML12_6">-4146</definedName>
    <definedName name="HTML12_7">-4146</definedName>
    <definedName name="HTML12_8">"5/22/97"</definedName>
    <definedName name="HTML12_9">"Bell Atlantic"</definedName>
    <definedName name="HTML13_10">""</definedName>
    <definedName name="HTML13_11">1</definedName>
    <definedName name="HTML13_12">"D:\regrnk.htm"</definedName>
    <definedName name="HTML13_2">1</definedName>
    <definedName name="HTML13_3">"97RNKAUG"</definedName>
    <definedName name="HTML13_4">"Regional"</definedName>
    <definedName name="HTML13_5">""</definedName>
    <definedName name="HTML13_6">1</definedName>
    <definedName name="HTML13_7">1</definedName>
    <definedName name="HTML13_8">"9/16/97"</definedName>
    <definedName name="HTML13_9">"Bell Atlantic"</definedName>
    <definedName name="HTML14_10">""</definedName>
    <definedName name="HTML14_11">1</definedName>
    <definedName name="HTML14_12">"D:\sernk.htm"</definedName>
    <definedName name="HTML14_2">1</definedName>
    <definedName name="HTML14_3">"97RNKAUG"</definedName>
    <definedName name="HTML14_4">"ReglSys"</definedName>
    <definedName name="HTML14_5">""</definedName>
    <definedName name="HTML14_6">1</definedName>
    <definedName name="HTML14_7">1</definedName>
    <definedName name="HTML14_8">"9/16/97"</definedName>
    <definedName name="HTML14_9">"Bell Atlantic"</definedName>
    <definedName name="HTML15_10">""</definedName>
    <definedName name="HTML15_11">1</definedName>
    <definedName name="HTML15_12">"D:\nthrnk.htm"</definedName>
    <definedName name="HTML15_2">1</definedName>
    <definedName name="HTML15_3">"97RNKAUG"</definedName>
    <definedName name="HTML15_4">"North"</definedName>
    <definedName name="HTML15_5">""</definedName>
    <definedName name="HTML15_6">1</definedName>
    <definedName name="HTML15_7">1</definedName>
    <definedName name="HTML15_8">"9/16/97"</definedName>
    <definedName name="HTML15_9">"Bell Atlantic"</definedName>
    <definedName name="HTML16_10">""</definedName>
    <definedName name="HTML16_11">1</definedName>
    <definedName name="HTML16_12">"D:\sthrnk.htm"</definedName>
    <definedName name="HTML16_2">1</definedName>
    <definedName name="HTML16_3">"97RNKAUG"</definedName>
    <definedName name="HTML16_4">"South"</definedName>
    <definedName name="HTML16_5">""</definedName>
    <definedName name="HTML16_6">1</definedName>
    <definedName name="HTML16_7">1</definedName>
    <definedName name="HTML16_8">"9/16/97"</definedName>
    <definedName name="HTML16_9">"Bell Atlantic"</definedName>
    <definedName name="HTML17_10">""</definedName>
    <definedName name="HTML17_11">1</definedName>
    <definedName name="HTML17_12">"D:\sernk.htm"</definedName>
    <definedName name="HTML17_2">1</definedName>
    <definedName name="HTML17_3">"97RNK"</definedName>
    <definedName name="HTML17_4">"ReglSys"</definedName>
    <definedName name="HTML17_5">""</definedName>
    <definedName name="HTML17_6">1</definedName>
    <definedName name="HTML17_7">1</definedName>
    <definedName name="HTML17_8">"9/16/97"</definedName>
    <definedName name="HTML17_9">"Bell Atlantic"</definedName>
    <definedName name="HTML18_10">""</definedName>
    <definedName name="HTML18_11">1</definedName>
    <definedName name="HTML18_12">"D:\regrnk.htm"</definedName>
    <definedName name="HTML18_2">1</definedName>
    <definedName name="HTML18_3">"97RNKNOV"</definedName>
    <definedName name="HTML18_4">"Regional"</definedName>
    <definedName name="HTML18_5">""</definedName>
    <definedName name="HTML18_6">1</definedName>
    <definedName name="HTML18_7">1</definedName>
    <definedName name="HTML18_8">"12/22/97"</definedName>
    <definedName name="HTML18_9">"Bell Atlantic"</definedName>
    <definedName name="HTML19_10">""</definedName>
    <definedName name="HTML19_11">1</definedName>
    <definedName name="HTML19_12">"D:\sernk.htm"</definedName>
    <definedName name="HTML19_2">1</definedName>
    <definedName name="HTML19_3">"97RNKNOV"</definedName>
    <definedName name="HTML19_4">"ReglSys"</definedName>
    <definedName name="HTML19_5">""</definedName>
    <definedName name="HTML19_6">1</definedName>
    <definedName name="HTML19_7">1</definedName>
    <definedName name="HTML19_8">"12/23/97"</definedName>
    <definedName name="HTML19_9">"Bell Atlantic"</definedName>
    <definedName name="HTML2_10">""</definedName>
    <definedName name="HTML2_11">1</definedName>
    <definedName name="HTML2_12">"D:\nthrnk11.htm"</definedName>
    <definedName name="HTML2_2">1</definedName>
    <definedName name="HTML2_3">"96RNKNOV"</definedName>
    <definedName name="HTML2_4">"North"</definedName>
    <definedName name="HTML2_5">"November - North Rankings"</definedName>
    <definedName name="HTML2_6">-4146</definedName>
    <definedName name="HTML2_7">1</definedName>
    <definedName name="HTML2_8">"1/13/97"</definedName>
    <definedName name="HTML2_9">"Bell Atlantic"</definedName>
    <definedName name="HTML20_10">""</definedName>
    <definedName name="HTML20_11">1</definedName>
    <definedName name="HTML20_12">"D:\nthrnk.htm"</definedName>
    <definedName name="HTML20_2">1</definedName>
    <definedName name="HTML20_3">"97RNKNOV"</definedName>
    <definedName name="HTML20_4">"North"</definedName>
    <definedName name="HTML20_5">""</definedName>
    <definedName name="HTML20_6">1</definedName>
    <definedName name="HTML20_7">1</definedName>
    <definedName name="HTML20_8">"12/23/97"</definedName>
    <definedName name="HTML20_9">"Bell Atlantic"</definedName>
    <definedName name="HTML21_10">""</definedName>
    <definedName name="HTML21_11">1</definedName>
    <definedName name="HTML21_12">"D:\sthrnk.htm"</definedName>
    <definedName name="HTML21_2">1</definedName>
    <definedName name="HTML21_3">"97RNKNOV"</definedName>
    <definedName name="HTML21_4">"South"</definedName>
    <definedName name="HTML21_5">""</definedName>
    <definedName name="HTML21_6">1</definedName>
    <definedName name="HTML21_7">1</definedName>
    <definedName name="HTML21_8">"12/23/97"</definedName>
    <definedName name="HTML21_9">"Bell Atlantic"</definedName>
    <definedName name="HTML22_10">""</definedName>
    <definedName name="HTML22_11">1</definedName>
    <definedName name="HTML22_12">"D:\perfgrf.htm"</definedName>
    <definedName name="HTML22_2">1</definedName>
    <definedName name="HTML22_3">"97RNKDEC"</definedName>
    <definedName name="HTML22_4">"CAM Perf Model"</definedName>
    <definedName name="HTML22_5">""</definedName>
    <definedName name="HTML22_6">1</definedName>
    <definedName name="HTML22_7">1</definedName>
    <definedName name="HTML22_8">"1/20/98"</definedName>
    <definedName name="HTML22_9">"Bell Atlantic"</definedName>
    <definedName name="HTML23_10">""</definedName>
    <definedName name="HTML23_11">1</definedName>
    <definedName name="HTML23_12">"D:\regrnk.htm"</definedName>
    <definedName name="HTML23_2">1</definedName>
    <definedName name="HTML23_3">"97RNK"</definedName>
    <definedName name="HTML23_4">"Regional"</definedName>
    <definedName name="HTML23_5">""</definedName>
    <definedName name="HTML23_6">1</definedName>
    <definedName name="HTML23_7">1</definedName>
    <definedName name="HTML23_8">"1/21/98"</definedName>
    <definedName name="HTML23_9">"Bell Atlantic"</definedName>
    <definedName name="HTML24_10">""</definedName>
    <definedName name="HTML24_11">1</definedName>
    <definedName name="HTML24_12">"D:\sernk.htm"</definedName>
    <definedName name="HTML24_2">1</definedName>
    <definedName name="HTML24_3">"97RNK"</definedName>
    <definedName name="HTML24_4">"ReglSys"</definedName>
    <definedName name="HTML24_5">""</definedName>
    <definedName name="HTML24_6">1</definedName>
    <definedName name="HTML24_7">1</definedName>
    <definedName name="HTML24_8">"1/21/98"</definedName>
    <definedName name="HTML24_9">"Bell Atlantic"</definedName>
    <definedName name="HTML25_10">""</definedName>
    <definedName name="HTML25_11">1</definedName>
    <definedName name="HTML25_12">"D:\nthrnk.htm"</definedName>
    <definedName name="HTML25_2">1</definedName>
    <definedName name="HTML25_3">"97RNK"</definedName>
    <definedName name="HTML25_4">"North"</definedName>
    <definedName name="HTML25_5">""</definedName>
    <definedName name="HTML25_6">1</definedName>
    <definedName name="HTML25_7">1</definedName>
    <definedName name="HTML25_8">"1/21/98"</definedName>
    <definedName name="HTML25_9">"Bell Atlantic"</definedName>
    <definedName name="HTML26_10">""</definedName>
    <definedName name="HTML26_11">1</definedName>
    <definedName name="HTML26_12">"D:\sthrnk.htm"</definedName>
    <definedName name="HTML26_2">1</definedName>
    <definedName name="HTML26_3">"97RNK"</definedName>
    <definedName name="HTML26_4">"South"</definedName>
    <definedName name="HTML26_5">""</definedName>
    <definedName name="HTML26_6">1</definedName>
    <definedName name="HTML26_7">1</definedName>
    <definedName name="HTML26_8">"1/21/98"</definedName>
    <definedName name="HTML26_9">"Bell Atlantic"</definedName>
    <definedName name="HTML27_10">""</definedName>
    <definedName name="HTML27_11">1</definedName>
    <definedName name="HTML27_12">"D:\sernk.htm"</definedName>
    <definedName name="HTML27_2">1</definedName>
    <definedName name="HTML27_3">"98RANK03"</definedName>
    <definedName name="HTML27_4">"ReglSys"</definedName>
    <definedName name="HTML27_5">""</definedName>
    <definedName name="HTML27_6">1</definedName>
    <definedName name="HTML27_7">1</definedName>
    <definedName name="HTML27_8">"4/21/98"</definedName>
    <definedName name="HTML27_9">"Bell Atlantic"</definedName>
    <definedName name="HTML28_10">""</definedName>
    <definedName name="HTML28_11">1</definedName>
    <definedName name="HTML28_12">"D:\sthrnk.htm"</definedName>
    <definedName name="HTML28_2">1</definedName>
    <definedName name="HTML28_3">"98RANK03"</definedName>
    <definedName name="HTML28_4">"South"</definedName>
    <definedName name="HTML28_5">""</definedName>
    <definedName name="HTML28_6">1</definedName>
    <definedName name="HTML28_7">1</definedName>
    <definedName name="HTML28_8">"4/21/98"</definedName>
    <definedName name="HTML28_9">"Bell Atlantic"</definedName>
    <definedName name="HTML29_10">""</definedName>
    <definedName name="HTML29_11">1</definedName>
    <definedName name="HTML29_12">"D:\nthrnk.htm"</definedName>
    <definedName name="HTML29_2">1</definedName>
    <definedName name="HTML29_3">"98RANK03"</definedName>
    <definedName name="HTML29_4">"North"</definedName>
    <definedName name="HTML29_5">""</definedName>
    <definedName name="HTML29_6">1</definedName>
    <definedName name="HTML29_7">1</definedName>
    <definedName name="HTML29_8">"4/21/98"</definedName>
    <definedName name="HTML29_9">"Bell Atlantic"</definedName>
    <definedName name="HTML3_10">""</definedName>
    <definedName name="HTML3_11">1</definedName>
    <definedName name="HTML3_12">"D:\sthrnk11.htm"</definedName>
    <definedName name="HTML3_2">1</definedName>
    <definedName name="HTML3_3">"96RNKNOV"</definedName>
    <definedName name="HTML3_4">"South"</definedName>
    <definedName name="HTML3_5">"November - South Rankings"</definedName>
    <definedName name="HTML3_6">-4146</definedName>
    <definedName name="HTML3_7">1</definedName>
    <definedName name="HTML3_8">"1/13/97"</definedName>
    <definedName name="HTML3_9">"Bell Atlantic"</definedName>
    <definedName name="HTML30_10">""</definedName>
    <definedName name="HTML30_11">1</definedName>
    <definedName name="HTML30_12">"D:\regrnk.htm"</definedName>
    <definedName name="HTML30_2">1</definedName>
    <definedName name="HTML30_3">"98RNK"</definedName>
    <definedName name="HTML30_4">"Regional"</definedName>
    <definedName name="HTML30_5">""</definedName>
    <definedName name="HTML30_6">1</definedName>
    <definedName name="HTML30_7">1</definedName>
    <definedName name="HTML30_8">"5/21/98"</definedName>
    <definedName name="HTML30_9">"Bell Atlantic"</definedName>
    <definedName name="HTML31_10">""</definedName>
    <definedName name="HTML31_11">1</definedName>
    <definedName name="HTML31_12">"D:\sernk.htm"</definedName>
    <definedName name="HTML31_2">1</definedName>
    <definedName name="HTML31_3">"98RNK"</definedName>
    <definedName name="HTML31_4">"ReglSys"</definedName>
    <definedName name="HTML31_5">""</definedName>
    <definedName name="HTML31_6">1</definedName>
    <definedName name="HTML31_7">1</definedName>
    <definedName name="HTML31_8">"5/21/98"</definedName>
    <definedName name="HTML31_9">"Bell Atlantic"</definedName>
    <definedName name="HTML32_10">""</definedName>
    <definedName name="HTML32_11">1</definedName>
    <definedName name="HTML32_12">"D:\nthrnk.htm"</definedName>
    <definedName name="HTML32_2">1</definedName>
    <definedName name="HTML32_3">"98RNK"</definedName>
    <definedName name="HTML32_4">"MidAtlantic"</definedName>
    <definedName name="HTML32_5">""</definedName>
    <definedName name="HTML32_6">1</definedName>
    <definedName name="HTML32_7">1</definedName>
    <definedName name="HTML32_8">"5/21/98"</definedName>
    <definedName name="HTML32_9">"Bell Atlantic"</definedName>
    <definedName name="HTML33_10">""</definedName>
    <definedName name="HTML33_11">1</definedName>
    <definedName name="HTML33_12">"D:\sthrnk.htm"</definedName>
    <definedName name="HTML33_2">1</definedName>
    <definedName name="HTML33_3">"98RNK"</definedName>
    <definedName name="HTML33_4">"Gateway"</definedName>
    <definedName name="HTML33_5">""</definedName>
    <definedName name="HTML33_6">1</definedName>
    <definedName name="HTML33_7">1</definedName>
    <definedName name="HTML33_8">"5/21/98"</definedName>
    <definedName name="HTML33_9">"Bell Atlantic"</definedName>
    <definedName name="HTML34_10">""</definedName>
    <definedName name="HTML34_11">1</definedName>
    <definedName name="HTML34_12">"D:\regrnk.htm"</definedName>
    <definedName name="HTML34_2">1</definedName>
    <definedName name="HTML34_3">"98RANK05"</definedName>
    <definedName name="HTML34_4">"Regional"</definedName>
    <definedName name="HTML34_5">""</definedName>
    <definedName name="HTML34_6">1</definedName>
    <definedName name="HTML34_7">1</definedName>
    <definedName name="HTML34_8">"6/18/98"</definedName>
    <definedName name="HTML34_9">"Bell Atlantic"</definedName>
    <definedName name="HTML35_10">""</definedName>
    <definedName name="HTML35_11">1</definedName>
    <definedName name="HTML35_12">"D:\sernk.htm"</definedName>
    <definedName name="HTML35_2">1</definedName>
    <definedName name="HTML35_3">"98RANK05"</definedName>
    <definedName name="HTML35_4">"ReglSys"</definedName>
    <definedName name="HTML35_5">""</definedName>
    <definedName name="HTML35_6">1</definedName>
    <definedName name="HTML35_7">1</definedName>
    <definedName name="HTML35_8">"6/18/98"</definedName>
    <definedName name="HTML35_9">"Bell Atlantic"</definedName>
    <definedName name="HTML36_10">""</definedName>
    <definedName name="HTML36_11">1</definedName>
    <definedName name="HTML36_12">"D:\nthrnk.htm"</definedName>
    <definedName name="HTML36_2">1</definedName>
    <definedName name="HTML36_3">"98RANK05"</definedName>
    <definedName name="HTML36_4">"MidAtlantic"</definedName>
    <definedName name="HTML36_5">""</definedName>
    <definedName name="HTML36_6">1</definedName>
    <definedName name="HTML36_7">1</definedName>
    <definedName name="HTML36_8">"6/18/98"</definedName>
    <definedName name="HTML36_9">"Bell Atlantic"</definedName>
    <definedName name="HTML37_10">""</definedName>
    <definedName name="HTML37_11">1</definedName>
    <definedName name="HTML37_12">"D:\sthrnk.htm"</definedName>
    <definedName name="HTML37_2">1</definedName>
    <definedName name="HTML37_3">"98RANK05"</definedName>
    <definedName name="HTML37_4">"Gateway"</definedName>
    <definedName name="HTML37_5">""</definedName>
    <definedName name="HTML37_6">1</definedName>
    <definedName name="HTML37_7">1</definedName>
    <definedName name="HTML37_8">"6/18/98"</definedName>
    <definedName name="HTML37_9">"Bell Atlantic"</definedName>
    <definedName name="HTML38_10">""</definedName>
    <definedName name="HTML38_11">1</definedName>
    <definedName name="HTML38_12">"D:\sernk.htm"</definedName>
    <definedName name="HTML38_2">1</definedName>
    <definedName name="HTML38_3">"98RNK"</definedName>
    <definedName name="HTML38_4">"ReglSys"</definedName>
    <definedName name="HTML38_5">""</definedName>
    <definedName name="HTML38_6">1</definedName>
    <definedName name="HTML38_7">1</definedName>
    <definedName name="HTML38_8">"8/20/98"</definedName>
    <definedName name="HTML38_9">"Bell Atlantic"</definedName>
    <definedName name="HTML39_10">""</definedName>
    <definedName name="HTML39_11">1</definedName>
    <definedName name="HTML39_12">"D:\sernk.htm"</definedName>
    <definedName name="HTML39_2">1</definedName>
    <definedName name="HTML39_3">"98RANK07"</definedName>
    <definedName name="HTML39_4">"ReglSys"</definedName>
    <definedName name="HTML39_5">""</definedName>
    <definedName name="HTML39_6">1</definedName>
    <definedName name="HTML39_7">1</definedName>
    <definedName name="HTML39_8">"8/20/98"</definedName>
    <definedName name="HTML39_9">"Bell Atlantic"</definedName>
    <definedName name="HTML4_10">""</definedName>
    <definedName name="HTML4_11">1</definedName>
    <definedName name="HTML4_12">"D:\sernk11.htm"</definedName>
    <definedName name="HTML4_2">1</definedName>
    <definedName name="HTML4_3">"96RNKNOV"</definedName>
    <definedName name="HTML4_4">"SE Rankings"</definedName>
    <definedName name="HTML4_5">"November - SE Rankings"</definedName>
    <definedName name="HTML4_6">-4146</definedName>
    <definedName name="HTML4_7">1</definedName>
    <definedName name="HTML4_8">"1/13/97"</definedName>
    <definedName name="HTML4_9">"Bell Atlantic"</definedName>
    <definedName name="HTML40_10">""</definedName>
    <definedName name="HTML40_11">1</definedName>
    <definedName name="HTML40_12">"D:\nthrnk.htm"</definedName>
    <definedName name="HTML40_2">1</definedName>
    <definedName name="HTML40_3">"98RANK07"</definedName>
    <definedName name="HTML40_4">"MidAtlantic"</definedName>
    <definedName name="HTML40_5">""</definedName>
    <definedName name="HTML40_6">1</definedName>
    <definedName name="HTML40_7">1</definedName>
    <definedName name="HTML40_8">"8/20/98"</definedName>
    <definedName name="HTML40_9">"Bell Atlantic"</definedName>
    <definedName name="HTML41_10">""</definedName>
    <definedName name="HTML41_11">1</definedName>
    <definedName name="HTML41_12">"D:\sthrnk.htm"</definedName>
    <definedName name="HTML41_2">1</definedName>
    <definedName name="HTML41_3">"98RANK07"</definedName>
    <definedName name="HTML41_4">"Gateway"</definedName>
    <definedName name="HTML41_5">""</definedName>
    <definedName name="HTML41_6">1</definedName>
    <definedName name="HTML41_7">1</definedName>
    <definedName name="HTML41_8">"8/20/98"</definedName>
    <definedName name="HTML41_9">"Bell Atlantic"</definedName>
    <definedName name="HTML5_10">""</definedName>
    <definedName name="HTML5_11">1</definedName>
    <definedName name="HTML5_12">"D:\asrnk11.htm"</definedName>
    <definedName name="HTML5_2">1</definedName>
    <definedName name="HTML5_3">"96RNKNOV"</definedName>
    <definedName name="HTML5_4">"Appl. Spec."</definedName>
    <definedName name="HTML5_5">"November - AS/ASM Rankings"</definedName>
    <definedName name="HTML5_6">-4146</definedName>
    <definedName name="HTML5_7">1</definedName>
    <definedName name="HTML5_8">"1/13/97"</definedName>
    <definedName name="HTML5_9">"Bell Atlantic"</definedName>
    <definedName name="HTML6_10">""</definedName>
    <definedName name="HTML6_11">1</definedName>
    <definedName name="HTML6_12">"D:\nthrnk.htm"</definedName>
    <definedName name="HTML6_2">1</definedName>
    <definedName name="HTML6_3">"97RNK"</definedName>
    <definedName name="HTML6_4">"North"</definedName>
    <definedName name="HTML6_5">""</definedName>
    <definedName name="HTML6_6">1</definedName>
    <definedName name="HTML6_7">1</definedName>
    <definedName name="HTML6_8">"3/24/97"</definedName>
    <definedName name="HTML6_9">"Bell Atlantic"</definedName>
    <definedName name="HTML7_10">""</definedName>
    <definedName name="HTML7_11">1</definedName>
    <definedName name="HTML7_12">"D:\sthrnk.htm"</definedName>
    <definedName name="HTML7_2">1</definedName>
    <definedName name="HTML7_3">"97RNK"</definedName>
    <definedName name="HTML7_4">"South"</definedName>
    <definedName name="HTML7_5">""</definedName>
    <definedName name="HTML7_6">1</definedName>
    <definedName name="HTML7_7">1</definedName>
    <definedName name="HTML7_8">"3/24/97"</definedName>
    <definedName name="HTML7_9">"Bell Atlantic"</definedName>
    <definedName name="HTML8_10">""</definedName>
    <definedName name="HTML8_11">1</definedName>
    <definedName name="HTML8_12">"D:\regrnk.htm"</definedName>
    <definedName name="HTML8_2">1</definedName>
    <definedName name="HTML8_3">"97RNKAPR"</definedName>
    <definedName name="HTML8_4">"Regional"</definedName>
    <definedName name="HTML8_5">""</definedName>
    <definedName name="HTML8_6">1</definedName>
    <definedName name="HTML8_7">-4146</definedName>
    <definedName name="HTML8_8">"5/22/97"</definedName>
    <definedName name="HTML8_9">"Bell Atlantic"</definedName>
    <definedName name="HTML9_10">""</definedName>
    <definedName name="HTML9_11">1</definedName>
    <definedName name="HTML9_12">"D:\sernk.htm"</definedName>
    <definedName name="HTML9_2">1</definedName>
    <definedName name="HTML9_3">"97RNKAPR"</definedName>
    <definedName name="HTML9_4">"ReglSys"</definedName>
    <definedName name="HTML9_5">""</definedName>
    <definedName name="HTML9_6">1</definedName>
    <definedName name="HTML9_7">-4146</definedName>
    <definedName name="HTML9_8">"5/22/97"</definedName>
    <definedName name="HTML9_9">"Bell Atlantic"</definedName>
    <definedName name="HTMLCount">1</definedName>
    <definedName name="IndexNames" localSheetId="0">Indexn1,IndexN2</definedName>
    <definedName name="IndexNames">Indexn1,IndexN2</definedName>
    <definedName name="indexx" localSheetId="0">Indexx1,Indexx2</definedName>
    <definedName name="indexx">Indexx1,Indexx2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"c1630"</definedName>
    <definedName name="IQ_CASH_CONVERSION">"c117"</definedName>
    <definedName name="IQ_CASH_DIVIDENDS_NET_INCOME_FDIC">"c6738"</definedName>
    <definedName name="IQ_CASH_DUE_BANKS">"c1351"</definedName>
    <definedName name="IQ_CASH_EQUIV">"c118"</definedName>
    <definedName name="IQ_CASH_FINAN">"c119"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CE_FDIC">"c6296"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_DOMESTIC_TAXES">"c2074"</definedName>
    <definedName name="IQ_CURR_FOREIGN_TAXES">"c2075"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UM_EST">"c402"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METHOD">"c404"</definedName>
    <definedName name="IQ_EQUITY_SECURITIES_FDIC">"c6304"</definedName>
    <definedName name="IQ_EQUITY_SECURITY_EXPOSURES_FDIC">"c6664"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"24782 P173968"</definedName>
    <definedName name="IQ_EXPLORE_DRILL">"c409"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DIC">"c417"</definedName>
    <definedName name="IQ_FED_FUNDS_PURCHASED_FDIC">"c6343"</definedName>
    <definedName name="IQ_FED_FUNDS_SOLD_FDIC">"c6307"</definedName>
    <definedName name="IQ_FEDFUNDS_SOLD">"c2256"</definedName>
    <definedName name="IQ_FFO">"c1574"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LOAT_PERCENT">"c1575"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AIR_OIL">"c547"</definedName>
    <definedName name="IQ_IMPAIRMENT_GW">"c548"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>"c6568"</definedName>
    <definedName name="IQ_INTANGIBLES_NET">"c1407"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C_RATIO">"c2783"</definedName>
    <definedName name="IQ_MC_STATUTORY_SURPLUS">"c2772"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SERV_RIGHTS">"c2242"</definedName>
    <definedName name="IQ_MORTGAGE_SERVICING_FDIC">"c6335"</definedName>
    <definedName name="IQ_MTD">800000</definedName>
    <definedName name="IQ_MULTIFAMILY_RESIDENTIAL_LOANS_FDIC">"c6311"</definedName>
    <definedName name="IQ_NAMES_REVISION_DATE_">40661.3016898148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OPERATING_INCOME_ASSETS_FDIC">"c6729"</definedName>
    <definedName name="IQ_NET_RENTAL_EXP_FN">"c780"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TRIKE_PRICE_GRANTED">"c2692"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"c2127"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BANK">"c1114"</definedName>
    <definedName name="IQ_RETURN_ASSETS_BROK">"c1115"</definedName>
    <definedName name="IQ_RETURN_ASSETS_FDIC">"c6730"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39155.6128472222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>"c6351"</definedName>
    <definedName name="IQ_SVA">"c1214"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ME_DEP">"c1230"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DIC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FDIC">"c6342"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DIC">"c6348"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NSACTION_ACCOUNTS_FDIC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B_BOOKMARK_COUNT">1</definedName>
    <definedName name="Jas" localSheetId="0">{"'Feb 99'!$A$1:$G$30"}</definedName>
    <definedName name="Jas">{"'Feb 99'!$A$1:$G$30"}</definedName>
    <definedName name="jdk">0</definedName>
    <definedName name="jh">36731.3668144675</definedName>
    <definedName name="K2_WBEVMODE">0</definedName>
    <definedName name="K7a">255</definedName>
    <definedName name="kjb">36734.3045148148</definedName>
    <definedName name="lidhalsfdhe.f" localSheetId="0">{"'Feb 99'!$A$1:$G$30"}</definedName>
    <definedName name="lidhalsfdhe.f">{"'Feb 99'!$A$1:$G$30"}</definedName>
    <definedName name="limcount">1</definedName>
    <definedName name="ListOffset">1</definedName>
    <definedName name="LWK" localSheetId="0">{"'NPL @ 30 June 00'!$B$22"}</definedName>
    <definedName name="LWK">{"'NPL @ 30 June 00'!$B$22"}</definedName>
    <definedName name="M_PlaceofPath">"F:\HDEMOTT\DATA\vdf\amt_vdf.xls"</definedName>
    <definedName name="min" localSheetId="0">{"'Feb 99'!$A$1:$G$30"}</definedName>
    <definedName name="min">{"'Feb 99'!$A$1:$G$30"}</definedName>
    <definedName name="MyBegOfYEar" localSheetId="0">IF(BegOfYear5253week&lt;&gt;"",BegOfYear5253week,IF(TaxYearEnd="","",TaxYearEnd-364))</definedName>
    <definedName name="MyBegOfYEar">IF(BegOfYear5253week&lt;&gt;"",BegOfYear5253week,IF(TaxYearEnd="","",TaxYearEnd-364))</definedName>
    <definedName name="MyBookIncome" localSheetId="0">IF(BookIncome = "","",BookIncome)</definedName>
    <definedName name="MyBookIncome">IF(BookIncome = "","",BookIncome)</definedName>
    <definedName name="MyFEIN" localSheetId="0">IF(FEIN="","",FEIN)</definedName>
    <definedName name="MyFEIN">IF(FEIN="","",FEIN)</definedName>
    <definedName name="MyLastYear" localSheetId="0">IF(TaxYearEnd="","",TaxYearEnd-366)</definedName>
    <definedName name="MyLastYear">IF(TaxYearEnd="","",TaxYearEnd-366)</definedName>
    <definedName name="MyName" localSheetId="0">IF(TheName = "","",TheName)</definedName>
    <definedName name="MyName">IF(TheName = "","",TheName)</definedName>
    <definedName name="MyNextYear" localSheetId="0">IF(TaxYearEnd="","",TaxYearEnd+365)</definedName>
    <definedName name="MyNextYear">IF(TaxYearEnd="","",TaxYearEnd+365)</definedName>
    <definedName name="mypassword">"chuck"</definedName>
    <definedName name="MyTaxYear" localSheetId="0">IF(TaxYearEnd="","",TaxYearEnd)</definedName>
    <definedName name="MyTaxYear">IF(TaxYearEnd="","",TaxYearEnd)</definedName>
    <definedName name="Niva" localSheetId="0">{"'Feb 99'!$A$1:$G$30"}</definedName>
    <definedName name="Niva">{"'Feb 99'!$A$1:$G$30"}</definedName>
    <definedName name="non_cur_assets">"="</definedName>
    <definedName name="Number_of_Payments" localSheetId="0">MATCH(0.01,End_Bal,-1)+1</definedName>
    <definedName name="Number_of_Payments">MATCH(0.01,End_Bal,-1)+1</definedName>
    <definedName name="NvsASD">"V2001-12-31"</definedName>
    <definedName name="NvsAutoDrillOk">"VN"</definedName>
    <definedName name="NvsElapsedTime">0.00178425925696502</definedName>
    <definedName name="NvsEndTime">37277.5592229167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"%,X,RNF.ACCOUNT.robyn,CZF.."</definedName>
    <definedName name="NvsPanelBusUnit">"V"</definedName>
    <definedName name="NvsPanelEffdt">"V2000-01-01"</definedName>
    <definedName name="NvsPanelSetid">"VELECT"</definedName>
    <definedName name="NvsReqBU">"V10008"</definedName>
    <definedName name="NvsReqBUOnly">"VN"</definedName>
    <definedName name="NvsTransLed">"VN"</definedName>
    <definedName name="NvsTreeASD">"V2001-12-31"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SCENARIO">"BD_SCENARIO_TBL"</definedName>
    <definedName name="NvsValTbl.STATISTICS_CODE">"STAT_TBL"</definedName>
    <definedName name="NvsValTbl.Z_FUNCTION">"Z_FUNCTION_TBL"</definedName>
    <definedName name="NvsValTbl.Z_REG_ID">"Z_REG_ID_TBL"</definedName>
    <definedName name="opex" localSheetId="0">{"'Feb 99'!$A$1:$G$30"}</definedName>
    <definedName name="opex">{"'Feb 99'!$A$1:$G$30"}</definedName>
    <definedName name="otbb" localSheetId="0">IF(NOT(ISERROR(otb*1)),otb*1,otb)</definedName>
    <definedName name="otbb">IF(NOT(ISERROR(otb*1)),otb*1,otb)</definedName>
    <definedName name="Pal_Workbook_GUID">"1KSSGF3ZWY3E3EQEL76D82LV"</definedName>
    <definedName name="part1a1" localSheetId="0">VLOOKUP(IF(ISNUMBER(INDIRECT("rc",FALSE)),INDIRECT("rc",FALSE)*1,INDIRECT("rc",FALSE)),TB,3,FALSE)</definedName>
    <definedName name="part1a1">VLOOKUP(IF(ISNUMBER(INDIRECT("rc",FALSE)),INDIRECT("rc",FALSE)*1,INDIRECT("rc",FALSE)),TB,3,FALSE)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_xlnm.Print_Area" localSheetId="0">FEDIT!$A$1:$N$117</definedName>
    <definedName name="_xlnm.Print_Area" localSheetId="1">SEDIT!$A$1:$H$53</definedName>
    <definedName name="Print_Area_Reset" localSheetId="0">OFFSET(Full_Print,0,0,Last_Row)</definedName>
    <definedName name="Print_Area_Reset">OFFSET(Full_Print,0,0,Last_Row)</definedName>
    <definedName name="_xlnm.Print_Titles" localSheetId="0">FEDIT!$1:$15</definedName>
    <definedName name="qww" localSheetId="0">{"'Feb 99'!$A$1:$G$30"}</definedName>
    <definedName name="qww">{"'Feb 99'!$A$1:$G$30"}</definedName>
    <definedName name="Range1">#NAME?</definedName>
    <definedName name="ReportGroup">0</definedName>
    <definedName name="rina" localSheetId="0">{"'Feb 99'!$A$1:$G$30"}</definedName>
    <definedName name="rina">{"'Feb 99'!$A$1:$G$30"}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5000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tandardRecalc">1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d" localSheetId="0">{"'Feb 99'!$A$1:$G$30"}</definedName>
    <definedName name="sad">{"'Feb 99'!$A$1:$G$30"}</definedName>
    <definedName name="SAPBEXdnldView">"446WX5JSQEDTJ1NXGMPPIICZ8"</definedName>
    <definedName name="SAPBEXhrIndnt">"Wide"</definedName>
    <definedName name="SAPBEXrevision">1</definedName>
    <definedName name="SAPBEXsysID">"UGP"</definedName>
    <definedName name="SAPBEXwbID">"84MNLAZ0HDCMBFWARUK2VC28J"</definedName>
    <definedName name="SAPsysID">"708C5W7SBKP804JT78WJ0JNKI"</definedName>
    <definedName name="SAPwbID">"ARS"</definedName>
    <definedName name="sdAWSD" localSheetId="0">{"'Feb 99'!$A$1:$G$30"}</definedName>
    <definedName name="sdAWSD">{"'Feb 99'!$A$1:$G$30"}</definedName>
    <definedName name="sencount">1</definedName>
    <definedName name="shitttt">255</definedName>
    <definedName name="Stupid">0</definedName>
    <definedName name="taxable_plant" localSheetId="0">INDEX(FEDIT!bs_netplant,1,FEDIT!period_summary_col)</definedName>
    <definedName name="taxable_plant">INDEX(bs_netplant,1,period_summary_col)</definedName>
    <definedName name="team">255</definedName>
    <definedName name="TextRefCopyRangeCount">1</definedName>
    <definedName name="Total_Payment" localSheetId="0">Scheduled_Payment+Extra_Payment</definedName>
    <definedName name="Total_Payment">Scheduled_Payment+Extra_Payment</definedName>
    <definedName name="TP_Footer_User">"combsk"</definedName>
    <definedName name="TP_Footer_Version">"v4.00"</definedName>
    <definedName name="TwoAndAHalfMonthdate" localSheetId="0">IF(TaxYearEnd="","",MONTH(TaxYearEnd+75)&amp;"/15"&amp;"/"&amp;YEAR(FEDIT!MyNextYear))</definedName>
    <definedName name="TwoAndAHalfMonthdate">IF(TaxYearEnd="","",MONTH(TaxYearEnd+75)&amp;"/15"&amp;"/"&amp;YEAR(MyNextYear))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serPass">"verify"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rsionnumber">"2.00"</definedName>
    <definedName name="woob">"Warning! Out of Balance!"</definedName>
    <definedName name="XRefColumnsCount">3</definedName>
    <definedName name="XRefCopyRangeCount">3</definedName>
    <definedName name="XRefPasteRangeCount">2</definedName>
    <definedName name="xyzUserPassword">"abcd"</definedName>
    <definedName name="yfy" localSheetId="0">{"'NPL @ 30 June 00'!$B$22"}</definedName>
    <definedName name="yfy">{"'NPL @ 30 June 00'!$B$22"}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41" i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E13" i="7" l="1"/>
  <c r="D13" i="7"/>
  <c r="E12" i="7"/>
  <c r="B13" i="1"/>
  <c r="B12" i="1"/>
  <c r="B14" i="1"/>
  <c r="B15" i="1"/>
  <c r="B99" i="7"/>
  <c r="C97" i="7"/>
  <c r="C104" i="7" s="1"/>
  <c r="A96" i="7"/>
  <c r="A95" i="7"/>
  <c r="A94" i="7"/>
  <c r="A93" i="7"/>
  <c r="A92" i="7"/>
  <c r="A91" i="7"/>
  <c r="A90" i="7"/>
  <c r="A89" i="7"/>
  <c r="A88" i="7"/>
  <c r="A86" i="7"/>
  <c r="A99" i="7" s="1"/>
  <c r="B86" i="7"/>
  <c r="A85" i="7"/>
  <c r="E85" i="7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8" i="7" s="1"/>
  <c r="E99" i="7" s="1"/>
  <c r="E100" i="7" s="1"/>
  <c r="E101" i="7" s="1"/>
  <c r="E102" i="7" s="1"/>
  <c r="E103" i="7" s="1"/>
  <c r="F69" i="7"/>
  <c r="F68" i="7"/>
  <c r="D58" i="7"/>
  <c r="D59" i="7" s="1"/>
  <c r="D60" i="7" s="1"/>
  <c r="D61" i="7" s="1"/>
  <c r="D62" i="7" s="1"/>
  <c r="D63" i="7" s="1"/>
  <c r="D64" i="7" s="1"/>
  <c r="D65" i="7" s="1"/>
  <c r="D66" i="7" s="1"/>
  <c r="D67" i="7" s="1"/>
  <c r="D70" i="7" s="1"/>
  <c r="D72" i="7" s="1"/>
  <c r="D73" i="7" s="1"/>
  <c r="D74" i="7" s="1"/>
  <c r="B58" i="7"/>
  <c r="B44" i="7"/>
  <c r="B45" i="7" s="1"/>
  <c r="B46" i="7" s="1"/>
  <c r="D44" i="7"/>
  <c r="D45" i="7" s="1"/>
  <c r="B41" i="7"/>
  <c r="E32" i="7"/>
  <c r="E33" i="7" s="1"/>
  <c r="E34" i="7" s="1"/>
  <c r="E35" i="7" s="1"/>
  <c r="E36" i="7" s="1"/>
  <c r="E37" i="7" s="1"/>
  <c r="E38" i="7" s="1"/>
  <c r="E40" i="7" s="1"/>
  <c r="E41" i="7" s="1"/>
  <c r="D32" i="7"/>
  <c r="D33" i="7" s="1"/>
  <c r="D34" i="7" s="1"/>
  <c r="D35" i="7" s="1"/>
  <c r="D36" i="7" s="1"/>
  <c r="D37" i="7" s="1"/>
  <c r="D38" i="7" s="1"/>
  <c r="D40" i="7" s="1"/>
  <c r="D41" i="7" s="1"/>
  <c r="E27" i="7"/>
  <c r="E26" i="7"/>
  <c r="E25" i="7"/>
  <c r="E24" i="7"/>
  <c r="E23" i="7"/>
  <c r="E22" i="7"/>
  <c r="E21" i="7"/>
  <c r="E20" i="7"/>
  <c r="E19" i="7"/>
  <c r="F19" i="7" s="1"/>
  <c r="E18" i="7"/>
  <c r="F18" i="7" s="1"/>
  <c r="E17" i="7"/>
  <c r="E10" i="7"/>
  <c r="D10" i="7"/>
  <c r="J16" i="7" s="1"/>
  <c r="J17" i="7" s="1"/>
  <c r="J18" i="7" s="1"/>
  <c r="J19" i="7" s="1"/>
  <c r="B8" i="7"/>
  <c r="B10" i="7" s="1"/>
  <c r="C7" i="7"/>
  <c r="C6" i="7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0" i="1"/>
  <c r="C11" i="1" s="1"/>
  <c r="E9" i="7" l="1"/>
  <c r="F31" i="7"/>
  <c r="G31" i="7" s="1"/>
  <c r="F30" i="7"/>
  <c r="G30" i="7" s="1"/>
  <c r="E108" i="7"/>
  <c r="F17" i="7"/>
  <c r="C12" i="1"/>
  <c r="C13" i="1" s="1"/>
  <c r="C14" i="1" s="1"/>
  <c r="C15" i="1" s="1"/>
  <c r="C16" i="1" s="1"/>
  <c r="F57" i="7"/>
  <c r="G57" i="7" s="1"/>
  <c r="E109" i="7"/>
  <c r="E110" i="7" s="1"/>
  <c r="F39" i="7"/>
  <c r="E16" i="7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8" i="7" s="1"/>
  <c r="K99" i="7" s="1"/>
  <c r="K100" i="7" s="1"/>
  <c r="K101" i="7" s="1"/>
  <c r="K102" i="7" s="1"/>
  <c r="K103" i="7" s="1"/>
  <c r="B32" i="7"/>
  <c r="B33" i="7" s="1"/>
  <c r="B34" i="7" s="1"/>
  <c r="F34" i="7" s="1"/>
  <c r="F43" i="7"/>
  <c r="G43" i="7" s="1"/>
  <c r="D75" i="7"/>
  <c r="D76" i="7" s="1"/>
  <c r="D77" i="7" s="1"/>
  <c r="D78" i="7" s="1"/>
  <c r="D79" i="7" s="1"/>
  <c r="D80" i="7" s="1"/>
  <c r="D27" i="7"/>
  <c r="F27" i="7" s="1"/>
  <c r="F45" i="7"/>
  <c r="D46" i="7"/>
  <c r="D47" i="7" s="1"/>
  <c r="D48" i="7" s="1"/>
  <c r="D49" i="7" s="1"/>
  <c r="D50" i="7" s="1"/>
  <c r="D51" i="7" s="1"/>
  <c r="D52" i="7" s="1"/>
  <c r="D53" i="7" s="1"/>
  <c r="D55" i="7" s="1"/>
  <c r="F70" i="7"/>
  <c r="B87" i="7"/>
  <c r="F44" i="7"/>
  <c r="F72" i="7"/>
  <c r="G72" i="7" s="1"/>
  <c r="B59" i="7"/>
  <c r="F58" i="7"/>
  <c r="B28" i="7"/>
  <c r="I16" i="7"/>
  <c r="B100" i="7"/>
  <c r="F41" i="7"/>
  <c r="D20" i="7"/>
  <c r="D26" i="7"/>
  <c r="F26" i="7" s="1"/>
  <c r="B47" i="7"/>
  <c r="D25" i="7"/>
  <c r="F25" i="7" s="1"/>
  <c r="C8" i="7"/>
  <c r="B73" i="7"/>
  <c r="D24" i="7"/>
  <c r="F24" i="7" s="1"/>
  <c r="D23" i="7"/>
  <c r="F23" i="7" s="1"/>
  <c r="D22" i="7"/>
  <c r="F22" i="7" s="1"/>
  <c r="D21" i="7"/>
  <c r="F21" i="7" s="1"/>
  <c r="G58" i="7" l="1"/>
  <c r="B35" i="7"/>
  <c r="G44" i="7"/>
  <c r="F16" i="7"/>
  <c r="E28" i="7"/>
  <c r="E42" i="7" s="1"/>
  <c r="E56" i="7" s="1"/>
  <c r="E71" i="7" s="1"/>
  <c r="E84" i="7" s="1"/>
  <c r="E97" i="7" s="1"/>
  <c r="E112" i="7" s="1"/>
  <c r="E113" i="7" s="1"/>
  <c r="F32" i="7"/>
  <c r="G32" i="7" s="1"/>
  <c r="F33" i="7"/>
  <c r="G45" i="7"/>
  <c r="G33" i="7"/>
  <c r="G34" i="7" s="1"/>
  <c r="C10" i="7"/>
  <c r="L16" i="7"/>
  <c r="I17" i="7"/>
  <c r="F46" i="7"/>
  <c r="F47" i="7"/>
  <c r="B48" i="7"/>
  <c r="F35" i="7"/>
  <c r="B36" i="7"/>
  <c r="B101" i="7"/>
  <c r="D28" i="7"/>
  <c r="D42" i="7" s="1"/>
  <c r="D56" i="7" s="1"/>
  <c r="D71" i="7" s="1"/>
  <c r="F20" i="7"/>
  <c r="G20" i="7" s="1"/>
  <c r="G21" i="7" s="1"/>
  <c r="G22" i="7" s="1"/>
  <c r="G23" i="7" s="1"/>
  <c r="G24" i="7" s="1"/>
  <c r="G25" i="7" s="1"/>
  <c r="G26" i="7" s="1"/>
  <c r="G27" i="7" s="1"/>
  <c r="J20" i="7"/>
  <c r="J21" i="7" s="1"/>
  <c r="J22" i="7" s="1"/>
  <c r="J23" i="7" s="1"/>
  <c r="J24" i="7" s="1"/>
  <c r="J25" i="7" s="1"/>
  <c r="J26" i="7" s="1"/>
  <c r="J27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5" i="7" s="1"/>
  <c r="J86" i="7" s="1"/>
  <c r="B60" i="7"/>
  <c r="F59" i="7"/>
  <c r="G59" i="7" s="1"/>
  <c r="B88" i="7"/>
  <c r="D81" i="7"/>
  <c r="D82" i="7" s="1"/>
  <c r="D83" i="7" s="1"/>
  <c r="D85" i="7" s="1"/>
  <c r="F73" i="7"/>
  <c r="G73" i="7" s="1"/>
  <c r="B74" i="7"/>
  <c r="D108" i="7"/>
  <c r="C17" i="1"/>
  <c r="C18" i="1" s="1"/>
  <c r="E104" i="7" l="1"/>
  <c r="D84" i="7"/>
  <c r="G46" i="7"/>
  <c r="G47" i="7" s="1"/>
  <c r="G35" i="7"/>
  <c r="D9" i="7"/>
  <c r="B9" i="7"/>
  <c r="B61" i="7"/>
  <c r="F60" i="7"/>
  <c r="G60" i="7" s="1"/>
  <c r="I18" i="7"/>
  <c r="L17" i="7"/>
  <c r="B49" i="7"/>
  <c r="F48" i="7"/>
  <c r="G48" i="7" s="1"/>
  <c r="B102" i="7"/>
  <c r="D86" i="7"/>
  <c r="D109" i="7" s="1"/>
  <c r="D110" i="7" s="1"/>
  <c r="F85" i="7"/>
  <c r="G85" i="7" s="1"/>
  <c r="B89" i="7"/>
  <c r="B75" i="7"/>
  <c r="F74" i="7"/>
  <c r="G74" i="7" s="1"/>
  <c r="B37" i="7"/>
  <c r="F36" i="7"/>
  <c r="G36" i="7" s="1"/>
  <c r="C19" i="1"/>
  <c r="J87" i="7" l="1"/>
  <c r="B38" i="7"/>
  <c r="F38" i="7" s="1"/>
  <c r="F37" i="7"/>
  <c r="G37" i="7"/>
  <c r="G38" i="7" s="1"/>
  <c r="G39" i="7" s="1"/>
  <c r="F40" i="7"/>
  <c r="B103" i="7"/>
  <c r="B50" i="7"/>
  <c r="F49" i="7"/>
  <c r="G49" i="7" s="1"/>
  <c r="F75" i="7"/>
  <c r="G75" i="7" s="1"/>
  <c r="B76" i="7"/>
  <c r="B90" i="7"/>
  <c r="I19" i="7"/>
  <c r="L18" i="7"/>
  <c r="D87" i="7"/>
  <c r="F86" i="7"/>
  <c r="G86" i="7" s="1"/>
  <c r="B62" i="7"/>
  <c r="F61" i="7"/>
  <c r="G61" i="7" s="1"/>
  <c r="C20" i="1"/>
  <c r="F62" i="7" l="1"/>
  <c r="G62" i="7" s="1"/>
  <c r="B63" i="7"/>
  <c r="D88" i="7"/>
  <c r="F87" i="7"/>
  <c r="G87" i="7" s="1"/>
  <c r="L19" i="7"/>
  <c r="I20" i="7"/>
  <c r="J88" i="7"/>
  <c r="J89" i="7" s="1"/>
  <c r="B54" i="7"/>
  <c r="F54" i="7" s="1"/>
  <c r="B91" i="7"/>
  <c r="G40" i="7"/>
  <c r="G41" i="7" s="1"/>
  <c r="B42" i="7"/>
  <c r="F76" i="7"/>
  <c r="G76" i="7" s="1"/>
  <c r="B77" i="7"/>
  <c r="B51" i="7"/>
  <c r="F50" i="7"/>
  <c r="G50" i="7" s="1"/>
  <c r="C21" i="1"/>
  <c r="B52" i="7" l="1"/>
  <c r="F51" i="7"/>
  <c r="G51" i="7" s="1"/>
  <c r="B92" i="7"/>
  <c r="L20" i="7"/>
  <c r="I21" i="7"/>
  <c r="B78" i="7"/>
  <c r="F77" i="7"/>
  <c r="G77" i="7" s="1"/>
  <c r="D89" i="7"/>
  <c r="J90" i="7" s="1"/>
  <c r="F88" i="7"/>
  <c r="G88" i="7" s="1"/>
  <c r="F63" i="7"/>
  <c r="G63" i="7" s="1"/>
  <c r="B64" i="7"/>
  <c r="C22" i="1"/>
  <c r="B93" i="7" l="1"/>
  <c r="F64" i="7"/>
  <c r="G64" i="7" s="1"/>
  <c r="B65" i="7"/>
  <c r="F52" i="7"/>
  <c r="G52" i="7" s="1"/>
  <c r="B53" i="7"/>
  <c r="L21" i="7"/>
  <c r="I22" i="7"/>
  <c r="D90" i="7"/>
  <c r="J91" i="7" s="1"/>
  <c r="F89" i="7"/>
  <c r="G89" i="7" s="1"/>
  <c r="B79" i="7"/>
  <c r="B108" i="7" s="1"/>
  <c r="F78" i="7"/>
  <c r="G78" i="7" s="1"/>
  <c r="C23" i="1"/>
  <c r="F55" i="7" l="1"/>
  <c r="F53" i="7"/>
  <c r="G53" i="7" s="1"/>
  <c r="G54" i="7" s="1"/>
  <c r="F65" i="7"/>
  <c r="G65" i="7" s="1"/>
  <c r="B66" i="7"/>
  <c r="B80" i="7"/>
  <c r="F79" i="7"/>
  <c r="G79" i="7" s="1"/>
  <c r="B94" i="7"/>
  <c r="D91" i="7"/>
  <c r="J92" i="7" s="1"/>
  <c r="F90" i="7"/>
  <c r="G90" i="7" s="1"/>
  <c r="F108" i="7"/>
  <c r="I23" i="7"/>
  <c r="L22" i="7"/>
  <c r="C24" i="1"/>
  <c r="B56" i="7" l="1"/>
  <c r="G55" i="7"/>
  <c r="I24" i="7"/>
  <c r="L23" i="7"/>
  <c r="B81" i="7"/>
  <c r="F80" i="7"/>
  <c r="G80" i="7" s="1"/>
  <c r="F66" i="7"/>
  <c r="G66" i="7" s="1"/>
  <c r="B67" i="7"/>
  <c r="F67" i="7" s="1"/>
  <c r="D92" i="7"/>
  <c r="J93" i="7" s="1"/>
  <c r="F91" i="7"/>
  <c r="G91" i="7" s="1"/>
  <c r="B95" i="7"/>
  <c r="C25" i="1"/>
  <c r="G67" i="7" l="1"/>
  <c r="G68" i="7" s="1"/>
  <c r="G69" i="7" s="1"/>
  <c r="G70" i="7" s="1"/>
  <c r="B96" i="7"/>
  <c r="D93" i="7"/>
  <c r="J94" i="7" s="1"/>
  <c r="F92" i="7"/>
  <c r="G92" i="7" s="1"/>
  <c r="F81" i="7"/>
  <c r="G81" i="7" s="1"/>
  <c r="B82" i="7"/>
  <c r="I25" i="7"/>
  <c r="L24" i="7"/>
  <c r="B71" i="7"/>
  <c r="C26" i="1"/>
  <c r="L25" i="7" l="1"/>
  <c r="I26" i="7"/>
  <c r="D94" i="7"/>
  <c r="F93" i="7"/>
  <c r="G93" i="7" s="1"/>
  <c r="F82" i="7"/>
  <c r="G82" i="7" s="1"/>
  <c r="B83" i="7"/>
  <c r="B84" i="7" s="1"/>
  <c r="B97" i="7" s="1"/>
  <c r="C27" i="1"/>
  <c r="L26" i="7" l="1"/>
  <c r="I27" i="7"/>
  <c r="B112" i="7"/>
  <c r="B104" i="7"/>
  <c r="F83" i="7"/>
  <c r="G83" i="7" s="1"/>
  <c r="B109" i="7"/>
  <c r="D95" i="7"/>
  <c r="F94" i="7"/>
  <c r="G94" i="7" s="1"/>
  <c r="J95" i="7"/>
  <c r="J96" i="7" s="1"/>
  <c r="C28" i="1"/>
  <c r="F109" i="7" l="1"/>
  <c r="F110" i="7" s="1"/>
  <c r="B110" i="7"/>
  <c r="D96" i="7"/>
  <c r="F95" i="7"/>
  <c r="G95" i="7" s="1"/>
  <c r="B113" i="7"/>
  <c r="L27" i="7"/>
  <c r="I29" i="7"/>
  <c r="C29" i="1"/>
  <c r="I30" i="7" l="1"/>
  <c r="L29" i="7"/>
  <c r="D98" i="7"/>
  <c r="D97" i="7"/>
  <c r="F96" i="7"/>
  <c r="G96" i="7" s="1"/>
  <c r="C30" i="1"/>
  <c r="I31" i="7" l="1"/>
  <c r="L30" i="7"/>
  <c r="D99" i="7"/>
  <c r="F98" i="7"/>
  <c r="G98" i="7" s="1"/>
  <c r="J98" i="7"/>
  <c r="C31" i="1"/>
  <c r="J99" i="7" l="1"/>
  <c r="D100" i="7"/>
  <c r="J100" i="7" s="1"/>
  <c r="F99" i="7"/>
  <c r="G99" i="7" s="1"/>
  <c r="I32" i="7"/>
  <c r="L31" i="7"/>
  <c r="C32" i="1"/>
  <c r="I33" i="7" l="1"/>
  <c r="L32" i="7"/>
  <c r="D101" i="7"/>
  <c r="F100" i="7"/>
  <c r="G100" i="7" s="1"/>
  <c r="C33" i="1"/>
  <c r="D102" i="7" l="1"/>
  <c r="F101" i="7"/>
  <c r="G101" i="7" s="1"/>
  <c r="J101" i="7"/>
  <c r="J102" i="7" s="1"/>
  <c r="L33" i="7"/>
  <c r="I34" i="7"/>
  <c r="C34" i="1"/>
  <c r="L34" i="7" l="1"/>
  <c r="I35" i="7"/>
  <c r="D103" i="7"/>
  <c r="F102" i="7"/>
  <c r="G102" i="7" s="1"/>
  <c r="C35" i="1"/>
  <c r="L35" i="7" l="1"/>
  <c r="I36" i="7"/>
  <c r="F103" i="7"/>
  <c r="G103" i="7" s="1"/>
  <c r="D112" i="7"/>
  <c r="D104" i="7"/>
  <c r="J103" i="7"/>
  <c r="C36" i="1"/>
  <c r="D113" i="7" l="1"/>
  <c r="F112" i="7"/>
  <c r="F113" i="7" s="1"/>
  <c r="L36" i="7"/>
  <c r="I37" i="7"/>
  <c r="C37" i="1"/>
  <c r="L37" i="7" l="1"/>
  <c r="I38" i="7"/>
  <c r="C38" i="1"/>
  <c r="L38" i="7" l="1"/>
  <c r="I39" i="7"/>
  <c r="C39" i="1"/>
  <c r="I40" i="7" l="1"/>
  <c r="L39" i="7"/>
  <c r="I41" i="7" l="1"/>
  <c r="L40" i="7"/>
  <c r="L41" i="7" l="1"/>
  <c r="I43" i="7"/>
  <c r="I44" i="7" l="1"/>
  <c r="L43" i="7"/>
  <c r="I45" i="7" l="1"/>
  <c r="L44" i="7"/>
  <c r="L45" i="7" l="1"/>
  <c r="I46" i="7"/>
  <c r="L46" i="7" l="1"/>
  <c r="I47" i="7"/>
  <c r="L47" i="7" l="1"/>
  <c r="I48" i="7"/>
  <c r="L48" i="7" l="1"/>
  <c r="I49" i="7"/>
  <c r="L49" i="7" l="1"/>
  <c r="I50" i="7"/>
  <c r="L50" i="7" l="1"/>
  <c r="I51" i="7"/>
  <c r="L51" i="7" l="1"/>
  <c r="I52" i="7"/>
  <c r="L52" i="7" l="1"/>
  <c r="I53" i="7"/>
  <c r="I54" i="7" l="1"/>
  <c r="L53" i="7"/>
  <c r="L54" i="7" l="1"/>
  <c r="I55" i="7"/>
  <c r="L55" i="7" l="1"/>
  <c r="I57" i="7"/>
  <c r="L57" i="7" l="1"/>
  <c r="I58" i="7"/>
  <c r="L58" i="7" l="1"/>
  <c r="I59" i="7"/>
  <c r="L59" i="7" l="1"/>
  <c r="I60" i="7"/>
  <c r="L60" i="7" l="1"/>
  <c r="I61" i="7"/>
  <c r="L61" i="7" l="1"/>
  <c r="I62" i="7"/>
  <c r="L62" i="7" l="1"/>
  <c r="I63" i="7"/>
  <c r="I64" i="7" l="1"/>
  <c r="L63" i="7"/>
  <c r="I65" i="7" l="1"/>
  <c r="L64" i="7"/>
  <c r="I66" i="7" l="1"/>
  <c r="L65" i="7"/>
  <c r="I67" i="7" l="1"/>
  <c r="L66" i="7"/>
  <c r="L67" i="7" l="1"/>
  <c r="I68" i="7"/>
  <c r="I69" i="7" l="1"/>
  <c r="L68" i="7"/>
  <c r="I70" i="7" l="1"/>
  <c r="L69" i="7"/>
  <c r="L70" i="7" l="1"/>
  <c r="I72" i="7"/>
  <c r="I73" i="7" l="1"/>
  <c r="L72" i="7"/>
  <c r="I74" i="7" l="1"/>
  <c r="L73" i="7"/>
  <c r="L74" i="7" l="1"/>
  <c r="I75" i="7"/>
  <c r="L75" i="7" l="1"/>
  <c r="I76" i="7"/>
  <c r="L76" i="7" l="1"/>
  <c r="I77" i="7"/>
  <c r="L77" i="7" l="1"/>
  <c r="I78" i="7"/>
  <c r="L78" i="7" l="1"/>
  <c r="I79" i="7"/>
  <c r="I80" i="7" l="1"/>
  <c r="L79" i="7"/>
  <c r="L80" i="7" l="1"/>
  <c r="I81" i="7"/>
  <c r="L81" i="7" l="1"/>
  <c r="I82" i="7"/>
  <c r="I83" i="7" l="1"/>
  <c r="L82" i="7"/>
  <c r="I85" i="7" l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8" i="7" s="1"/>
  <c r="I99" i="7" s="1"/>
  <c r="I100" i="7" s="1"/>
  <c r="I101" i="7" s="1"/>
  <c r="I102" i="7" s="1"/>
  <c r="I103" i="7" s="1"/>
  <c r="L83" i="7"/>
</calcChain>
</file>

<file path=xl/sharedStrings.xml><?xml version="1.0" encoding="utf-8"?>
<sst xmlns="http://schemas.openxmlformats.org/spreadsheetml/2006/main" count="60" uniqueCount="48">
  <si>
    <t xml:space="preserve">Duke Energy Kentucky </t>
  </si>
  <si>
    <t xml:space="preserve">State EDIT </t>
  </si>
  <si>
    <t>Electric - SEDIT</t>
  </si>
  <si>
    <t>Base EDIT</t>
  </si>
  <si>
    <t>True Ups</t>
  </si>
  <si>
    <t>Amortization</t>
  </si>
  <si>
    <t>Cumulative Balance</t>
  </si>
  <si>
    <t>DE Kentucky - Electric</t>
  </si>
  <si>
    <t>Federal EDIT Workpaper</t>
  </si>
  <si>
    <t>EDIT:</t>
  </si>
  <si>
    <t>Protected</t>
  </si>
  <si>
    <t>Protected to Unprotected Mvmt</t>
  </si>
  <si>
    <t xml:space="preserve">Unprotected PP&amp;E </t>
  </si>
  <si>
    <t xml:space="preserve">Unprotected Non PP&amp;E </t>
  </si>
  <si>
    <t>Estimate As Of 12/31/2017</t>
  </si>
  <si>
    <t xml:space="preserve">2018 Return True Up </t>
  </si>
  <si>
    <t>2018 PP&amp;E True Up</t>
  </si>
  <si>
    <t>Protected to unprotected mvmt</t>
  </si>
  <si>
    <t>Total EDIT To Be Amortized</t>
  </si>
  <si>
    <t>Cumulative Balances</t>
  </si>
  <si>
    <t>Protected EDIT Amortization</t>
  </si>
  <si>
    <t>ARAM Rate</t>
  </si>
  <si>
    <t>Amortization Of Unprotected PP&amp;E EDIT $3.303M Annual</t>
  </si>
  <si>
    <t>Amortization Of Unprotected Non PP&amp;E EDIT $3.303M Annual</t>
  </si>
  <si>
    <t>MTD EDIT Amortization</t>
  </si>
  <si>
    <t>YTD EDIT Amortization</t>
  </si>
  <si>
    <t>Total</t>
  </si>
  <si>
    <t>Balance</t>
  </si>
  <si>
    <t>2018 True ups (Booked in Nov. 19 - RTP Dataset)</t>
  </si>
  <si>
    <t xml:space="preserve">2019 ARAM True ups booked in RTP dataset </t>
  </si>
  <si>
    <t>2020 EDIT Estimate Adj. included -  12/1/2020</t>
  </si>
  <si>
    <t xml:space="preserve">2020 ARAM True ups booked in RTP dataset </t>
  </si>
  <si>
    <t>2020 EDIT True Up KY Rate Case Change</t>
  </si>
  <si>
    <t>2021 EDIT Estimate Adj. included</t>
  </si>
  <si>
    <t>Unprotected PP&amp;E</t>
  </si>
  <si>
    <t>Unprotected Non PP&amp;E</t>
  </si>
  <si>
    <t>Amount - March 2022 to August 2022</t>
  </si>
  <si>
    <t>Amount - September 2022 to February 2023</t>
  </si>
  <si>
    <t>Total Base Period</t>
  </si>
  <si>
    <t>To Sch E-1</t>
  </si>
  <si>
    <t>Amount - July 2023-June 2024</t>
  </si>
  <si>
    <t>Total Test Period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</si>
  <si>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Protected ARAM amortization amounts were updated for 2023-2024 due to depreciation study being implemented in this rate case. </t>
    </r>
  </si>
  <si>
    <t>Balance used to compute 10-year amortization</t>
  </si>
  <si>
    <t>Balances Used to Compute 10-yr Amortization</t>
  </si>
  <si>
    <t>Per Month Amount</t>
  </si>
  <si>
    <t>Amount is not being amortized</t>
  </si>
  <si>
    <t>Beginning in 2019 per Rate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</si>
</sst>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0" applyNumberFormat="1" applyFont="1" applyFill="1"/>
    <xf numFmtId="46" fontId="0" fillId="0" borderId="0" xfId="0" quotePrefix="1" applyNumberFormat="1" applyAlignment="1">
      <alignment horizontal="center"/>
    </xf>
    <xf numFmtId="17" fontId="0" fillId="0" borderId="0" xfId="0" applyNumberFormat="1"/>
    <xf numFmtId="17" fontId="4" fillId="0" borderId="0" xfId="0" applyNumberFormat="1" applyFont="1"/>
    <xf numFmtId="164" fontId="1" fillId="0" borderId="0" xfId="0" applyNumberFormat="1" applyFont="1" applyFill="1"/>
    <xf numFmtId="0" fontId="2" fillId="0" borderId="0" xfId="0" applyFont="1"/>
    <xf numFmtId="164" fontId="0" fillId="0" borderId="0" xfId="0" applyNumberFormat="1" applyFont="1"/>
    <xf numFmtId="17" fontId="4" fillId="0" borderId="0" xfId="0" applyNumberFormat="1" applyFont="1" applyBorder="1"/>
    <xf numFmtId="164" fontId="1" fillId="0" borderId="0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ont="1" applyFill="1" applyBorder="1"/>
    <xf numFmtId="164" fontId="0" fillId="0" borderId="0" xfId="0" applyNumberFormat="1" applyFont="1"/>
    <xf numFmtId="164" fontId="2" fillId="0" borderId="0" xfId="0" applyNumberFormat="1" applyFont="1" applyFill="1" applyAlignment="1">
      <alignment horizontal="center"/>
    </xf>
    <xf numFmtId="17" fontId="0" fillId="0" borderId="0" xfId="0" applyNumberFormat="1" applyFont="1"/>
    <xf numFmtId="49" fontId="2" fillId="0" borderId="0" xfId="0" applyNumberFormat="1" applyFont="1"/>
    <xf numFmtId="49" fontId="0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left"/>
    </xf>
    <xf numFmtId="49" fontId="0" fillId="0" borderId="0" xfId="0" applyNumberFormat="1" applyFont="1" applyFill="1"/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right"/>
    </xf>
    <xf numFmtId="43" fontId="2" fillId="0" borderId="0" xfId="0" applyNumberFormat="1" applyFont="1" applyFill="1"/>
    <xf numFmtId="43" fontId="5" fillId="0" borderId="0" xfId="0" applyNumberFormat="1" applyFont="1" applyFill="1" applyAlignment="1">
      <alignment vertical="center"/>
    </xf>
    <xf numFmtId="43" fontId="0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49" fontId="6" fillId="0" borderId="0" xfId="0" applyNumberFormat="1" applyFont="1" applyFill="1" applyAlignment="1">
      <alignment horizontal="center"/>
    </xf>
    <xf numFmtId="164" fontId="2" fillId="0" borderId="8" xfId="0" applyNumberFormat="1" applyFont="1" applyFill="1" applyBorder="1"/>
    <xf numFmtId="49" fontId="2" fillId="0" borderId="0" xfId="0" quotePrefix="1" applyNumberFormat="1" applyFont="1"/>
    <xf numFmtId="164" fontId="2" fillId="0" borderId="0" xfId="0" applyNumberFormat="1" applyFont="1" applyFill="1" applyBorder="1"/>
    <xf numFmtId="164" fontId="2" fillId="0" borderId="9" xfId="0" applyNumberFormat="1" applyFont="1" applyFill="1" applyBorder="1"/>
    <xf numFmtId="164" fontId="1" fillId="0" borderId="0" xfId="0" applyNumberFormat="1" applyFont="1"/>
    <xf numFmtId="37" fontId="1" fillId="0" borderId="0" xfId="0" applyNumberFormat="1" applyFont="1"/>
    <xf numFmtId="0" fontId="2" fillId="0" borderId="0" xfId="0" applyFont="1"/>
    <xf numFmtId="43" fontId="1" fillId="0" borderId="0" xfId="0" applyNumberFormat="1" applyFont="1" applyFill="1" applyBorder="1"/>
    <xf numFmtId="164" fontId="0" fillId="0" borderId="0" xfId="0" applyNumberFormat="1" applyFont="1" applyFill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17" fontId="1" fillId="0" borderId="0" xfId="0" applyNumberFormat="1" applyFont="1"/>
    <xf numFmtId="37" fontId="2" fillId="0" borderId="0" xfId="0" applyNumberFormat="1" applyFont="1"/>
    <xf numFmtId="10" fontId="2" fillId="0" borderId="0" xfId="0" applyNumberFormat="1" applyFont="1" applyFill="1"/>
    <xf numFmtId="10" fontId="2" fillId="0" borderId="0" xfId="0" applyNumberFormat="1" applyFont="1" applyFill="1" applyBorder="1"/>
    <xf numFmtId="37" fontId="7" fillId="0" borderId="0" xfId="0" applyNumberFormat="1" applyFont="1"/>
    <xf numFmtId="17" fontId="2" fillId="0" borderId="13" xfId="0" applyNumberFormat="1" applyFont="1" applyBorder="1"/>
    <xf numFmtId="164" fontId="8" fillId="0" borderId="13" xfId="0" applyNumberFormat="1" applyFont="1" applyBorder="1"/>
    <xf numFmtId="10" fontId="2" fillId="0" borderId="13" xfId="0" applyNumberFormat="1" applyFont="1" applyFill="1" applyBorder="1"/>
    <xf numFmtId="164" fontId="8" fillId="0" borderId="13" xfId="0" applyNumberFormat="1" applyFont="1" applyFill="1" applyBorder="1"/>
    <xf numFmtId="164" fontId="2" fillId="0" borderId="13" xfId="0" applyNumberFormat="1" applyFont="1" applyBorder="1"/>
    <xf numFmtId="37" fontId="2" fillId="0" borderId="13" xfId="0" applyNumberFormat="1" applyFont="1" applyBorder="1"/>
    <xf numFmtId="0" fontId="2" fillId="0" borderId="13" xfId="0" applyFont="1" applyBorder="1"/>
    <xf numFmtId="164" fontId="1" fillId="0" borderId="0" xfId="0" applyNumberFormat="1" applyFont="1" applyFill="1" applyBorder="1"/>
    <xf numFmtId="164" fontId="7" fillId="0" borderId="0" xfId="0" applyNumberFormat="1" applyFont="1" applyFill="1"/>
    <xf numFmtId="164" fontId="7" fillId="0" borderId="0" xfId="0" applyNumberFormat="1" applyFont="1" applyFill="1"/>
    <xf numFmtId="164" fontId="8" fillId="0" borderId="0" xfId="0" applyNumberFormat="1" applyFont="1" applyFill="1" applyBorder="1"/>
    <xf numFmtId="164" fontId="8" fillId="0" borderId="13" xfId="0" applyNumberFormat="1" applyFont="1" applyFill="1" applyBorder="1"/>
    <xf numFmtId="0" fontId="8" fillId="0" borderId="13" xfId="0" applyFont="1" applyBorder="1"/>
    <xf numFmtId="37" fontId="9" fillId="0" borderId="0" xfId="0" applyNumberFormat="1" applyFont="1"/>
    <xf numFmtId="164" fontId="2" fillId="0" borderId="13" xfId="0" applyNumberFormat="1" applyFont="1" applyBorder="1"/>
    <xf numFmtId="0" fontId="1" fillId="0" borderId="13" xfId="0" applyFont="1" applyBorder="1"/>
    <xf numFmtId="164" fontId="7" fillId="0" borderId="0" xfId="0" applyNumberFormat="1" applyFont="1" applyFill="1" applyBorder="1"/>
    <xf numFmtId="164" fontId="7" fillId="0" borderId="0" xfId="0" applyNumberFormat="1" applyFont="1" applyFill="1" applyBorder="1"/>
    <xf numFmtId="43" fontId="1" fillId="0" borderId="0" xfId="0" applyNumberFormat="1" applyFont="1"/>
    <xf numFmtId="164" fontId="3" fillId="0" borderId="13" xfId="0" applyNumberFormat="1" applyFont="1" applyBorder="1"/>
    <xf numFmtId="164" fontId="3" fillId="0" borderId="0" xfId="0" applyNumberFormat="1" applyFont="1"/>
    <xf numFmtId="0" fontId="1" fillId="0" borderId="2" xfId="0" applyFont="1" applyBorder="1"/>
    <xf numFmtId="164" fontId="3" fillId="0" borderId="14" xfId="0" applyNumberFormat="1" applyFont="1" applyFill="1" applyBorder="1" applyAlignment="1">
      <alignment horizontal="center"/>
    </xf>
    <xf numFmtId="164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164" fontId="0" fillId="0" borderId="0" xfId="0" applyNumberFormat="1" applyFont="1" applyFill="1" applyBorder="1"/>
    <xf numFmtId="164" fontId="0" fillId="0" borderId="5" xfId="0" applyNumberFormat="1" applyFont="1" applyFill="1" applyBorder="1"/>
    <xf numFmtId="164" fontId="0" fillId="0" borderId="0" xfId="0" applyNumberFormat="1" applyFont="1" applyBorder="1"/>
    <xf numFmtId="0" fontId="2" fillId="0" borderId="4" xfId="0" applyFont="1" applyBorder="1"/>
    <xf numFmtId="164" fontId="3" fillId="0" borderId="11" xfId="0" applyNumberFormat="1" applyFont="1" applyBorder="1"/>
    <xf numFmtId="164" fontId="2" fillId="0" borderId="11" xfId="0" applyNumberFormat="1" applyFont="1" applyBorder="1"/>
    <xf numFmtId="164" fontId="3" fillId="0" borderId="15" xfId="0" applyNumberFormat="1" applyFont="1" applyBorder="1"/>
    <xf numFmtId="0" fontId="10" fillId="0" borderId="0" xfId="0" applyFont="1"/>
    <xf numFmtId="164" fontId="2" fillId="0" borderId="0" xfId="0" applyNumberFormat="1" applyFont="1" applyBorder="1"/>
    <xf numFmtId="164" fontId="0" fillId="0" borderId="5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7" xfId="0" applyFont="1" applyBorder="1" applyAlignment="1">
      <alignment wrapText="1"/>
    </xf>
    <xf numFmtId="37" fontId="7" fillId="0" borderId="0" xfId="0" applyNumberFormat="1" applyFont="1" applyFill="1"/>
    <xf numFmtId="37" fontId="9" fillId="0" borderId="0" xfId="0" applyNumberFormat="1" applyFont="1" applyFill="1"/>
    <xf numFmtId="0" fontId="1" fillId="0" borderId="13" xfId="0" applyFont="1" applyFill="1" applyBorder="1"/>
    <xf numFmtId="37" fontId="1" fillId="0" borderId="0" xfId="0" applyNumberFormat="1" applyFont="1" applyFill="1"/>
    <xf numFmtId="49" fontId="6" fillId="0" borderId="1" xfId="0" applyNumberFormat="1" applyFont="1" applyFill="1" applyBorder="1" applyAlignment="1">
      <alignment horizontal="center" wrapText="1"/>
    </xf>
    <xf numFmtId="164" fontId="11" fillId="0" borderId="0" xfId="0" applyNumberFormat="1" applyFont="1"/>
    <xf numFmtId="49" fontId="10" fillId="0" borderId="0" xfId="0" applyNumberFormat="1" applyFont="1"/>
    <xf numFmtId="43" fontId="10" fillId="0" borderId="0" xfId="0" applyNumberFormat="1" applyFont="1" applyFill="1" applyBorder="1"/>
    <xf numFmtId="164" fontId="10" fillId="0" borderId="0" xfId="0" applyNumberFormat="1" applyFont="1" applyFill="1" applyBorder="1"/>
    <xf numFmtId="49" fontId="12" fillId="0" borderId="0" xfId="0" applyNumberFormat="1" applyFont="1"/>
    <xf numFmtId="164" fontId="12" fillId="0" borderId="0" xfId="0" applyNumberFormat="1" applyFont="1" applyFill="1" applyBorder="1"/>
    <xf numFmtId="0" fontId="12" fillId="0" borderId="0" xfId="0" applyFont="1" applyAlignment="1">
      <alignment horizontal="center"/>
    </xf>
    <xf numFmtId="0" fontId="1" fillId="0" borderId="0" xfId="0" applyFont="1" applyFill="1"/>
    <xf numFmtId="49" fontId="0" fillId="0" borderId="0" xfId="0" applyNumberFormat="1"/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7BCB-3910-4188-BE2E-7B096D524D7E}">
  <sheetPr codeName="Sheet1">
    <pageSetUpPr fitToPage="1"/>
  </sheetPr>
  <dimension ref="A1:N116"/>
  <sheetViews>
    <sheetView tabSelected="1" view="pageLayout" topLeftCell="H1" zoomScaleNormal="85" workbookViewId="0">
      <selection activeCell="S10" sqref="S10"/>
    </sheetView>
  </sheetViews>
  <sheetFormatPr defaultColWidth="8.85546875" defaultRowHeight="15" x14ac:dyDescent="0.25"/>
  <cols>
    <col min="1" max="1" width="45.5703125" style="24" bestFit="1" customWidth="1"/>
    <col min="2" max="2" width="23.42578125" style="10" customWidth="1"/>
    <col min="3" max="3" width="14.140625" style="30" customWidth="1"/>
    <col min="4" max="4" width="19.5703125" style="10" customWidth="1"/>
    <col min="5" max="5" width="23.5703125" style="10" customWidth="1"/>
    <col min="6" max="6" width="16.5703125" style="24" bestFit="1" customWidth="1"/>
    <col min="7" max="7" width="12.5703125" style="24" bestFit="1" customWidth="1"/>
    <col min="8" max="8" width="6.7109375" style="24" bestFit="1" customWidth="1"/>
    <col min="9" max="9" width="16.7109375" style="24" customWidth="1"/>
    <col min="10" max="10" width="18.28515625" style="24" bestFit="1" customWidth="1"/>
    <col min="11" max="11" width="22.5703125" style="24" bestFit="1" customWidth="1"/>
    <col min="12" max="12" width="18.28515625" style="24" customWidth="1"/>
    <col min="13" max="13" width="14.85546875" style="24" customWidth="1"/>
    <col min="14" max="14" width="15.42578125" style="24" customWidth="1"/>
    <col min="15" max="16384" width="8.85546875" style="24"/>
  </cols>
  <sheetData>
    <row r="1" spans="1:14" x14ac:dyDescent="0.25">
      <c r="A1" s="19" t="s">
        <v>7</v>
      </c>
      <c r="B1" s="20"/>
      <c r="C1" s="21"/>
      <c r="D1" s="22"/>
      <c r="E1" s="22"/>
      <c r="F1" s="23"/>
      <c r="G1" s="23"/>
      <c r="H1" s="23"/>
      <c r="I1" s="23"/>
      <c r="J1" s="23"/>
      <c r="K1" s="23"/>
      <c r="N1" s="25"/>
    </row>
    <row r="2" spans="1:14" ht="15" customHeight="1" x14ac:dyDescent="0.25">
      <c r="A2" s="19" t="s">
        <v>8</v>
      </c>
      <c r="B2" s="22"/>
      <c r="C2" s="26"/>
      <c r="D2" s="22"/>
      <c r="E2" s="22"/>
      <c r="F2" s="105"/>
      <c r="G2" s="28"/>
      <c r="H2" s="28"/>
      <c r="I2" s="28"/>
      <c r="J2" s="28"/>
      <c r="K2" s="28"/>
      <c r="N2" s="25"/>
    </row>
    <row r="3" spans="1:14" ht="15" customHeight="1" x14ac:dyDescent="0.25">
      <c r="A3" s="19"/>
      <c r="B3" s="29"/>
      <c r="F3" s="27"/>
      <c r="G3" s="28"/>
      <c r="H3" s="28"/>
      <c r="I3" s="28"/>
      <c r="J3" s="28"/>
      <c r="K3" s="28"/>
      <c r="N3" s="25"/>
    </row>
    <row r="4" spans="1:14" ht="15" customHeight="1" x14ac:dyDescent="0.25">
      <c r="A4" s="19"/>
      <c r="B4" s="22"/>
    </row>
    <row r="5" spans="1:14" ht="45" x14ac:dyDescent="0.25">
      <c r="A5" s="19" t="s">
        <v>9</v>
      </c>
      <c r="B5" s="31" t="s">
        <v>10</v>
      </c>
      <c r="C5" s="96" t="s">
        <v>11</v>
      </c>
      <c r="D5" s="31" t="s">
        <v>12</v>
      </c>
      <c r="E5" s="31" t="s">
        <v>13</v>
      </c>
    </row>
    <row r="6" spans="1:14" x14ac:dyDescent="0.25">
      <c r="A6" s="19" t="s">
        <v>14</v>
      </c>
      <c r="B6" s="32">
        <v>-35298360</v>
      </c>
      <c r="C6" s="29">
        <f>(B6*C20)/12*4</f>
        <v>-367667.71775999997</v>
      </c>
      <c r="D6" s="32">
        <v>-29180237</v>
      </c>
      <c r="E6" s="32">
        <v>-3466986</v>
      </c>
      <c r="I6" s="104"/>
    </row>
    <row r="7" spans="1:14" x14ac:dyDescent="0.25">
      <c r="A7" s="33" t="s">
        <v>15</v>
      </c>
      <c r="B7" s="29">
        <v>-2879814.6999999993</v>
      </c>
      <c r="C7" s="29">
        <f>(B7*C21)/12*4</f>
        <v>-29996.149915199992</v>
      </c>
      <c r="D7" s="29">
        <v>0</v>
      </c>
      <c r="E7" s="29">
        <v>20161.82</v>
      </c>
    </row>
    <row r="8" spans="1:14" x14ac:dyDescent="0.25">
      <c r="A8" s="33" t="s">
        <v>16</v>
      </c>
      <c r="B8" s="29">
        <f>-12517347-B7</f>
        <v>-9637532.3000000007</v>
      </c>
      <c r="C8" s="34">
        <f>(B8*C22)/12*4</f>
        <v>-100384.53643680002</v>
      </c>
      <c r="D8" s="29">
        <v>7205565</v>
      </c>
      <c r="E8" s="29">
        <v>0</v>
      </c>
    </row>
    <row r="9" spans="1:14" x14ac:dyDescent="0.25">
      <c r="A9" s="33" t="s">
        <v>17</v>
      </c>
      <c r="B9" s="29">
        <f>-C10</f>
        <v>146320.37000000005</v>
      </c>
      <c r="C9" s="34">
        <v>351728.03411199996</v>
      </c>
      <c r="D9" s="29">
        <f>C10</f>
        <v>-146320.37000000005</v>
      </c>
      <c r="E9" s="29">
        <f>D10</f>
        <v>-21974672</v>
      </c>
    </row>
    <row r="10" spans="1:14" ht="15.75" thickBot="1" x14ac:dyDescent="0.3">
      <c r="A10" s="19" t="s">
        <v>18</v>
      </c>
      <c r="B10" s="35">
        <f>SUM(B6:B8)</f>
        <v>-47815707</v>
      </c>
      <c r="C10" s="35">
        <f>C6+C7+C8+C9</f>
        <v>-146320.37000000005</v>
      </c>
      <c r="D10" s="35">
        <f>SUM(D6:D8)</f>
        <v>-21974672</v>
      </c>
      <c r="E10" s="35">
        <f>SUM(E6:E8)</f>
        <v>-3446824.18</v>
      </c>
      <c r="F10" s="36"/>
      <c r="G10" s="37"/>
      <c r="H10" s="37"/>
      <c r="I10" s="37"/>
      <c r="J10" s="37"/>
      <c r="K10" s="37"/>
    </row>
    <row r="11" spans="1:14" ht="15.75" thickTop="1" x14ac:dyDescent="0.25">
      <c r="A11" s="38"/>
      <c r="C11" s="34"/>
      <c r="D11" s="39"/>
      <c r="E11" s="39"/>
      <c r="F11" s="40"/>
      <c r="G11" s="40"/>
      <c r="H11" s="40"/>
      <c r="I11" s="40"/>
      <c r="J11" s="40"/>
      <c r="K11" s="40"/>
    </row>
    <row r="12" spans="1:14" x14ac:dyDescent="0.25">
      <c r="A12" s="98" t="s">
        <v>44</v>
      </c>
      <c r="B12" s="98" t="s">
        <v>47</v>
      </c>
      <c r="C12" s="99"/>
      <c r="D12" s="100">
        <v>-29565800</v>
      </c>
      <c r="E12" s="100">
        <f>E6</f>
        <v>-3466986</v>
      </c>
      <c r="G12" s="36"/>
      <c r="H12" s="36"/>
      <c r="I12" s="36"/>
      <c r="J12" s="36"/>
      <c r="K12" s="36"/>
    </row>
    <row r="13" spans="1:14" x14ac:dyDescent="0.25">
      <c r="A13" s="101"/>
      <c r="B13" s="98" t="s">
        <v>45</v>
      </c>
      <c r="C13" s="102"/>
      <c r="D13" s="100">
        <f>D12/120</f>
        <v>-246381.66666666666</v>
      </c>
      <c r="E13" s="100">
        <f>E12/120</f>
        <v>-28891.55</v>
      </c>
      <c r="G13" s="36"/>
      <c r="H13" s="36"/>
      <c r="I13" s="36"/>
      <c r="J13" s="36"/>
      <c r="K13" s="36"/>
    </row>
    <row r="14" spans="1:14" ht="45" customHeight="1" x14ac:dyDescent="0.25">
      <c r="A14" s="23"/>
      <c r="B14" s="40"/>
      <c r="C14" s="29"/>
      <c r="D14" s="40"/>
      <c r="E14" s="40"/>
      <c r="I14" s="106" t="s">
        <v>19</v>
      </c>
      <c r="J14" s="107"/>
      <c r="K14" s="107"/>
      <c r="L14" s="108"/>
    </row>
    <row r="15" spans="1:14" ht="60" x14ac:dyDescent="0.25">
      <c r="A15" s="41"/>
      <c r="B15" s="42" t="s">
        <v>20</v>
      </c>
      <c r="C15" s="43" t="s">
        <v>21</v>
      </c>
      <c r="D15" s="44" t="s">
        <v>22</v>
      </c>
      <c r="E15" s="44" t="s">
        <v>23</v>
      </c>
      <c r="F15" s="42" t="s">
        <v>24</v>
      </c>
      <c r="G15" s="42" t="s">
        <v>25</v>
      </c>
      <c r="H15" s="42"/>
      <c r="I15" s="45" t="s">
        <v>10</v>
      </c>
      <c r="J15" s="45" t="s">
        <v>12</v>
      </c>
      <c r="K15" s="45" t="s">
        <v>13</v>
      </c>
      <c r="L15" s="45" t="s">
        <v>26</v>
      </c>
    </row>
    <row r="16" spans="1:14" x14ac:dyDescent="0.25">
      <c r="A16" s="46">
        <v>43101</v>
      </c>
      <c r="B16" s="40">
        <v>36580.092499999999</v>
      </c>
      <c r="C16" s="29"/>
      <c r="D16" s="40">
        <v>0</v>
      </c>
      <c r="E16" s="40">
        <f>-B16</f>
        <v>-36580.092499999999</v>
      </c>
      <c r="F16" s="36">
        <f t="shared" ref="F16:F27" si="0">B16+D16+E16</f>
        <v>0</v>
      </c>
      <c r="G16" s="47"/>
      <c r="H16" s="47"/>
      <c r="I16" s="37">
        <f>B10+B16</f>
        <v>-47779126.907499999</v>
      </c>
      <c r="J16" s="37">
        <f>D10+D16</f>
        <v>-21974672</v>
      </c>
      <c r="K16" s="37">
        <f>E10+E16</f>
        <v>-3483404.2725</v>
      </c>
      <c r="L16" s="37">
        <f t="shared" ref="L16:L27" si="1">I16+J16+K16</f>
        <v>-73237203.179999992</v>
      </c>
    </row>
    <row r="17" spans="1:12" x14ac:dyDescent="0.25">
      <c r="A17" s="46">
        <v>43132</v>
      </c>
      <c r="B17" s="40">
        <v>36580.092499999999</v>
      </c>
      <c r="C17" s="29"/>
      <c r="D17" s="40">
        <v>0</v>
      </c>
      <c r="E17" s="40">
        <f>-B17</f>
        <v>-36580.092499999999</v>
      </c>
      <c r="F17" s="36">
        <f t="shared" si="0"/>
        <v>0</v>
      </c>
      <c r="G17" s="47"/>
      <c r="H17" s="47"/>
      <c r="I17" s="37">
        <f t="shared" ref="I17:I27" si="2">I16+B17</f>
        <v>-47742546.814999998</v>
      </c>
      <c r="J17" s="37">
        <f t="shared" ref="J17:J27" si="3">J16+D17</f>
        <v>-21974672</v>
      </c>
      <c r="K17" s="37">
        <f t="shared" ref="K17:K27" si="4">K16+E17</f>
        <v>-3519984.3649999998</v>
      </c>
      <c r="L17" s="37">
        <f t="shared" si="1"/>
        <v>-73237203.179999992</v>
      </c>
    </row>
    <row r="18" spans="1:12" x14ac:dyDescent="0.25">
      <c r="A18" s="46">
        <v>43160</v>
      </c>
      <c r="B18" s="40">
        <v>36580.092499999999</v>
      </c>
      <c r="C18" s="29"/>
      <c r="D18" s="40">
        <v>0</v>
      </c>
      <c r="E18" s="40">
        <f>-B18</f>
        <v>-36580.092499999999</v>
      </c>
      <c r="F18" s="36">
        <f t="shared" si="0"/>
        <v>0</v>
      </c>
      <c r="G18" s="47"/>
      <c r="H18" s="47"/>
      <c r="I18" s="37">
        <f t="shared" si="2"/>
        <v>-47705966.722499996</v>
      </c>
      <c r="J18" s="37">
        <f t="shared" si="3"/>
        <v>-21974672</v>
      </c>
      <c r="K18" s="37">
        <f t="shared" si="4"/>
        <v>-3556564.4574999996</v>
      </c>
      <c r="L18" s="37">
        <f t="shared" si="1"/>
        <v>-73237203.179999992</v>
      </c>
    </row>
    <row r="19" spans="1:12" x14ac:dyDescent="0.25">
      <c r="A19" s="46">
        <v>43191</v>
      </c>
      <c r="B19" s="40">
        <v>36580.092499999999</v>
      </c>
      <c r="C19" s="29"/>
      <c r="D19" s="40">
        <v>0</v>
      </c>
      <c r="E19" s="40">
        <f>-B19</f>
        <v>-36580.092499999999</v>
      </c>
      <c r="F19" s="36">
        <f t="shared" si="0"/>
        <v>0</v>
      </c>
      <c r="G19" s="37"/>
      <c r="H19" s="37"/>
      <c r="I19" s="37">
        <f t="shared" si="2"/>
        <v>-47669386.629999995</v>
      </c>
      <c r="J19" s="37">
        <f t="shared" si="3"/>
        <v>-21974672</v>
      </c>
      <c r="K19" s="37">
        <f t="shared" si="4"/>
        <v>-3593144.5499999993</v>
      </c>
      <c r="L19" s="37">
        <f t="shared" si="1"/>
        <v>-73237203.179999992</v>
      </c>
    </row>
    <row r="20" spans="1:12" x14ac:dyDescent="0.25">
      <c r="A20" s="46">
        <v>43221</v>
      </c>
      <c r="B20" s="36">
        <v>91916.929440000007</v>
      </c>
      <c r="C20" s="48">
        <v>3.1248000000000001E-2</v>
      </c>
      <c r="D20" s="40">
        <f>-(($D$6/120)+(($C$6)/120))</f>
        <v>246232.53931466668</v>
      </c>
      <c r="E20" s="40">
        <f>-$E$6/120</f>
        <v>28891.55</v>
      </c>
      <c r="F20" s="36">
        <f t="shared" si="0"/>
        <v>367041.01875466667</v>
      </c>
      <c r="G20" s="37">
        <f>F20</f>
        <v>367041.01875466667</v>
      </c>
      <c r="H20" s="37"/>
      <c r="I20" s="37">
        <f t="shared" si="2"/>
        <v>-47577469.700559996</v>
      </c>
      <c r="J20" s="37">
        <f t="shared" si="3"/>
        <v>-21728439.460685335</v>
      </c>
      <c r="K20" s="37">
        <f t="shared" si="4"/>
        <v>-3564252.9999999995</v>
      </c>
      <c r="L20" s="37">
        <f t="shared" si="1"/>
        <v>-72870162.161245331</v>
      </c>
    </row>
    <row r="21" spans="1:12" x14ac:dyDescent="0.25">
      <c r="A21" s="46">
        <v>43252</v>
      </c>
      <c r="B21" s="36">
        <v>91916.929440000007</v>
      </c>
      <c r="C21" s="48">
        <v>3.1248000000000001E-2</v>
      </c>
      <c r="D21" s="40">
        <f>-(($D$6/120)+(($C$6)/120))</f>
        <v>246232.53931466668</v>
      </c>
      <c r="E21" s="40">
        <f t="shared" ref="E21:E23" si="5">-$E$6/120</f>
        <v>28891.55</v>
      </c>
      <c r="F21" s="36">
        <f t="shared" si="0"/>
        <v>367041.01875466667</v>
      </c>
      <c r="G21" s="37">
        <f>G20+F21</f>
        <v>734082.03750933334</v>
      </c>
      <c r="H21" s="37"/>
      <c r="I21" s="37">
        <f t="shared" si="2"/>
        <v>-47485552.771119997</v>
      </c>
      <c r="J21" s="37">
        <f t="shared" si="3"/>
        <v>-21482206.92137067</v>
      </c>
      <c r="K21" s="37">
        <f t="shared" si="4"/>
        <v>-3535361.4499999997</v>
      </c>
      <c r="L21" s="37">
        <f t="shared" si="1"/>
        <v>-72503121.14249067</v>
      </c>
    </row>
    <row r="22" spans="1:12" x14ac:dyDescent="0.25">
      <c r="A22" s="46">
        <v>43282</v>
      </c>
      <c r="B22" s="36">
        <v>91916.929440000007</v>
      </c>
      <c r="C22" s="48">
        <v>3.1248000000000001E-2</v>
      </c>
      <c r="D22" s="40">
        <f>-(($D$6/120)+(($C$6)/120))</f>
        <v>246232.53931466668</v>
      </c>
      <c r="E22" s="40">
        <f t="shared" si="5"/>
        <v>28891.55</v>
      </c>
      <c r="F22" s="36">
        <f t="shared" si="0"/>
        <v>367041.01875466667</v>
      </c>
      <c r="G22" s="37">
        <f>G21+F22</f>
        <v>1101123.056264</v>
      </c>
      <c r="H22" s="37"/>
      <c r="I22" s="37">
        <f t="shared" si="2"/>
        <v>-47393635.841679998</v>
      </c>
      <c r="J22" s="37">
        <f t="shared" si="3"/>
        <v>-21235974.382056005</v>
      </c>
      <c r="K22" s="37">
        <f t="shared" si="4"/>
        <v>-3506469.9</v>
      </c>
      <c r="L22" s="37">
        <f t="shared" si="1"/>
        <v>-72136080.123736009</v>
      </c>
    </row>
    <row r="23" spans="1:12" x14ac:dyDescent="0.25">
      <c r="A23" s="46">
        <v>43313</v>
      </c>
      <c r="B23" s="36">
        <v>91916.929440000007</v>
      </c>
      <c r="C23" s="48">
        <v>3.1248000000000001E-2</v>
      </c>
      <c r="D23" s="40">
        <f>-(($D$6/120)+(($C$6)/120))</f>
        <v>246232.53931466668</v>
      </c>
      <c r="E23" s="40">
        <f t="shared" si="5"/>
        <v>28891.55</v>
      </c>
      <c r="F23" s="36">
        <f t="shared" si="0"/>
        <v>367041.01875466667</v>
      </c>
      <c r="G23" s="37">
        <f>G22+F23</f>
        <v>1468164.0750186667</v>
      </c>
      <c r="H23" s="37"/>
      <c r="I23" s="37">
        <f t="shared" si="2"/>
        <v>-47301718.912239999</v>
      </c>
      <c r="J23" s="37">
        <f t="shared" si="3"/>
        <v>-20989741.84274134</v>
      </c>
      <c r="K23" s="37">
        <f t="shared" si="4"/>
        <v>-3477578.35</v>
      </c>
      <c r="L23" s="37">
        <f t="shared" si="1"/>
        <v>-71769039.104981333</v>
      </c>
    </row>
    <row r="24" spans="1:12" x14ac:dyDescent="0.25">
      <c r="A24" s="46">
        <v>43344</v>
      </c>
      <c r="B24" s="36">
        <v>99415.966918800012</v>
      </c>
      <c r="C24" s="48">
        <v>3.1248000000000001E-2</v>
      </c>
      <c r="D24" s="40">
        <f>-((($D$6+$D$7)/120)+(($C$6+$C$7))/120)</f>
        <v>246482.50723062665</v>
      </c>
      <c r="E24" s="40">
        <f>-($E$6+$E$7)/120</f>
        <v>28723.534833333335</v>
      </c>
      <c r="F24" s="36">
        <f t="shared" si="0"/>
        <v>374622.00898276002</v>
      </c>
      <c r="G24" s="37">
        <f t="shared" ref="G24:G26" si="6">G23+F24</f>
        <v>1842786.0840014266</v>
      </c>
      <c r="H24" s="37"/>
      <c r="I24" s="37">
        <f t="shared" si="2"/>
        <v>-47202302.945321202</v>
      </c>
      <c r="J24" s="37">
        <f t="shared" si="3"/>
        <v>-20743259.335510712</v>
      </c>
      <c r="K24" s="37">
        <f t="shared" si="4"/>
        <v>-3448854.8151666666</v>
      </c>
      <c r="L24" s="37">
        <f t="shared" si="1"/>
        <v>-71394417.095998585</v>
      </c>
    </row>
    <row r="25" spans="1:12" x14ac:dyDescent="0.25">
      <c r="A25" s="46">
        <v>43374</v>
      </c>
      <c r="B25" s="36">
        <v>99415.966918800012</v>
      </c>
      <c r="C25" s="48">
        <v>3.1248000000000001E-2</v>
      </c>
      <c r="D25" s="40">
        <f>-((($D$6+$D$7)/120)+(($C$6+$C$7))/120)</f>
        <v>246482.50723062665</v>
      </c>
      <c r="E25" s="40">
        <f t="shared" ref="E25:E26" si="7">-($E$6+$E$7)/120</f>
        <v>28723.534833333335</v>
      </c>
      <c r="F25" s="36">
        <f t="shared" si="0"/>
        <v>374622.00898276002</v>
      </c>
      <c r="G25" s="37">
        <f t="shared" si="6"/>
        <v>2217408.0929841865</v>
      </c>
      <c r="H25" s="37"/>
      <c r="I25" s="37">
        <f t="shared" si="2"/>
        <v>-47102886.978402406</v>
      </c>
      <c r="J25" s="37">
        <f t="shared" si="3"/>
        <v>-20496776.828280084</v>
      </c>
      <c r="K25" s="37">
        <f t="shared" si="4"/>
        <v>-3420131.2803333332</v>
      </c>
      <c r="L25" s="37">
        <f t="shared" si="1"/>
        <v>-71019795.087015837</v>
      </c>
    </row>
    <row r="26" spans="1:12" x14ac:dyDescent="0.25">
      <c r="A26" s="46">
        <v>43405</v>
      </c>
      <c r="B26" s="36">
        <v>99415.966918800012</v>
      </c>
      <c r="C26" s="48">
        <v>3.1248000000000001E-2</v>
      </c>
      <c r="D26" s="40">
        <f>-((($D$6+$D$7)/120)+(($C$6+$C$7))/120)</f>
        <v>246482.50723062665</v>
      </c>
      <c r="E26" s="40">
        <f t="shared" si="7"/>
        <v>28723.534833333335</v>
      </c>
      <c r="F26" s="36">
        <f t="shared" si="0"/>
        <v>374622.00898276002</v>
      </c>
      <c r="G26" s="37">
        <f t="shared" si="6"/>
        <v>2592030.1019669464</v>
      </c>
      <c r="H26" s="37"/>
      <c r="I26" s="37">
        <f t="shared" si="2"/>
        <v>-47003471.01148361</v>
      </c>
      <c r="J26" s="37">
        <f t="shared" si="3"/>
        <v>-20250294.321049456</v>
      </c>
      <c r="K26" s="37">
        <f t="shared" si="4"/>
        <v>-3391407.7454999997</v>
      </c>
      <c r="L26" s="37">
        <f t="shared" si="1"/>
        <v>-70645173.07803306</v>
      </c>
    </row>
    <row r="27" spans="1:12" x14ac:dyDescent="0.25">
      <c r="A27" s="46">
        <v>43435</v>
      </c>
      <c r="B27" s="36">
        <v>-373274</v>
      </c>
      <c r="C27" s="49"/>
      <c r="D27" s="40">
        <f>-((($D$6+$D$7)/120)+(($C$6+$C$7))/120)+865</f>
        <v>247347.50723062665</v>
      </c>
      <c r="E27" s="40">
        <f>-($E$6+$E$7)/120</f>
        <v>28723.534833333335</v>
      </c>
      <c r="F27" s="36">
        <f t="shared" si="0"/>
        <v>-97202.957936040009</v>
      </c>
      <c r="G27" s="50">
        <f>G26+F27</f>
        <v>2494827.1440309063</v>
      </c>
      <c r="H27" s="50"/>
      <c r="I27" s="37">
        <f t="shared" si="2"/>
        <v>-47376745.01148361</v>
      </c>
      <c r="J27" s="37">
        <f t="shared" si="3"/>
        <v>-20002946.813818827</v>
      </c>
      <c r="K27" s="37">
        <f t="shared" si="4"/>
        <v>-3362684.2106666663</v>
      </c>
      <c r="L27" s="37">
        <f t="shared" si="1"/>
        <v>-70742376.035969108</v>
      </c>
    </row>
    <row r="28" spans="1:12" ht="15.75" thickBot="1" x14ac:dyDescent="0.3">
      <c r="A28" s="51" t="s">
        <v>27</v>
      </c>
      <c r="B28" s="52">
        <f>SUM(B10:B27)</f>
        <v>-47376745.01148361</v>
      </c>
      <c r="C28" s="53"/>
      <c r="D28" s="54">
        <f>SUM(D10:D27)</f>
        <v>-49815128.480485506</v>
      </c>
      <c r="E28" s="54">
        <f>SUM(E10:E27)</f>
        <v>-6858561.7606666675</v>
      </c>
      <c r="F28" s="55"/>
      <c r="G28" s="56"/>
      <c r="H28" s="56"/>
      <c r="I28" s="56"/>
      <c r="J28" s="56"/>
      <c r="K28" s="56"/>
      <c r="L28" s="57"/>
    </row>
    <row r="29" spans="1:12" x14ac:dyDescent="0.25">
      <c r="A29" s="46">
        <v>43466</v>
      </c>
      <c r="B29" s="46"/>
      <c r="C29" s="34"/>
      <c r="D29" s="58"/>
      <c r="E29" s="58"/>
      <c r="F29" s="36"/>
      <c r="G29" s="37"/>
      <c r="H29" s="37"/>
      <c r="I29" s="37">
        <f>I27+B29</f>
        <v>-47376745.01148361</v>
      </c>
      <c r="J29" s="37">
        <f>J27+E29</f>
        <v>-20002946.813818827</v>
      </c>
      <c r="K29" s="37">
        <f>K27+E29</f>
        <v>-3362684.2106666663</v>
      </c>
      <c r="L29" s="37">
        <f t="shared" ref="L29:L41" si="8">I29+J29+K29</f>
        <v>-70742376.035969108</v>
      </c>
    </row>
    <row r="30" spans="1:12" x14ac:dyDescent="0.25">
      <c r="A30" s="46">
        <v>43497</v>
      </c>
      <c r="B30" s="40">
        <v>73160.184999999998</v>
      </c>
      <c r="C30" s="29"/>
      <c r="D30" s="59">
        <v>492763.33333333331</v>
      </c>
      <c r="E30" s="59">
        <v>57783.1</v>
      </c>
      <c r="F30" s="37">
        <f t="shared" ref="F30:F41" si="9">B30+D30+E30</f>
        <v>623706.61833333329</v>
      </c>
      <c r="G30" s="37">
        <f>F30</f>
        <v>623706.61833333329</v>
      </c>
      <c r="H30" s="37"/>
      <c r="I30" s="37">
        <f>I29+B30</f>
        <v>-47303584.826483607</v>
      </c>
      <c r="J30" s="37">
        <f t="shared" ref="J30:J41" si="10">J29+D30</f>
        <v>-19510183.480485495</v>
      </c>
      <c r="K30" s="37">
        <f t="shared" ref="K30:K41" si="11">K29+E30</f>
        <v>-3304901.1106666662</v>
      </c>
      <c r="L30" s="37">
        <f t="shared" si="8"/>
        <v>-70118669.417635769</v>
      </c>
    </row>
    <row r="31" spans="1:12" x14ac:dyDescent="0.25">
      <c r="A31" s="46">
        <v>43525</v>
      </c>
      <c r="B31" s="40">
        <v>36580.092499999999</v>
      </c>
      <c r="C31" s="29"/>
      <c r="D31" s="59">
        <v>246381.66666666666</v>
      </c>
      <c r="E31" s="59">
        <v>28891.55</v>
      </c>
      <c r="F31" s="37">
        <f t="shared" si="9"/>
        <v>311853.30916666664</v>
      </c>
      <c r="G31" s="50">
        <f>G30+F31</f>
        <v>935559.92749999999</v>
      </c>
      <c r="H31" s="50"/>
      <c r="I31" s="37">
        <f t="shared" ref="I31:I41" si="12">I30+B31</f>
        <v>-47267004.733983606</v>
      </c>
      <c r="J31" s="37">
        <f t="shared" si="10"/>
        <v>-19263801.813818827</v>
      </c>
      <c r="K31" s="37">
        <f t="shared" si="11"/>
        <v>-3276009.5606666664</v>
      </c>
      <c r="L31" s="37">
        <f t="shared" si="8"/>
        <v>-69806816.108469099</v>
      </c>
    </row>
    <row r="32" spans="1:12" x14ac:dyDescent="0.25">
      <c r="A32" s="46">
        <v>43556</v>
      </c>
      <c r="B32" s="40">
        <f>B31</f>
        <v>36580.092499999999</v>
      </c>
      <c r="C32" s="29"/>
      <c r="D32" s="60">
        <f>D31</f>
        <v>246381.66666666666</v>
      </c>
      <c r="E32" s="60">
        <f>E31</f>
        <v>28891.55</v>
      </c>
      <c r="F32" s="37">
        <f t="shared" si="9"/>
        <v>311853.30916666664</v>
      </c>
      <c r="G32" s="50">
        <f>G31+F32</f>
        <v>1247413.2366666666</v>
      </c>
      <c r="H32" s="50"/>
      <c r="I32" s="37">
        <f t="shared" si="12"/>
        <v>-47230424.641483605</v>
      </c>
      <c r="J32" s="37">
        <f t="shared" si="10"/>
        <v>-19017420.147152159</v>
      </c>
      <c r="K32" s="37">
        <f t="shared" si="11"/>
        <v>-3247118.0106666666</v>
      </c>
      <c r="L32" s="37">
        <f t="shared" si="8"/>
        <v>-69494962.799302429</v>
      </c>
    </row>
    <row r="33" spans="1:14" x14ac:dyDescent="0.25">
      <c r="A33" s="46">
        <v>43586</v>
      </c>
      <c r="B33" s="40">
        <f t="shared" ref="B33:B38" si="13">B32</f>
        <v>36580.092499999999</v>
      </c>
      <c r="C33" s="29"/>
      <c r="D33" s="60">
        <f t="shared" ref="D33:E41" si="14">D32</f>
        <v>246381.66666666666</v>
      </c>
      <c r="E33" s="60">
        <f t="shared" si="14"/>
        <v>28891.55</v>
      </c>
      <c r="F33" s="37">
        <f t="shared" si="9"/>
        <v>311853.30916666664</v>
      </c>
      <c r="G33" s="50">
        <f t="shared" ref="G33:G38" si="15">G32+F33</f>
        <v>1559266.5458333332</v>
      </c>
      <c r="H33" s="50"/>
      <c r="I33" s="37">
        <f t="shared" si="12"/>
        <v>-47193844.548983604</v>
      </c>
      <c r="J33" s="37">
        <f t="shared" si="10"/>
        <v>-18771038.480485491</v>
      </c>
      <c r="K33" s="37">
        <f t="shared" si="11"/>
        <v>-3218226.4606666667</v>
      </c>
      <c r="L33" s="37">
        <f t="shared" si="8"/>
        <v>-69183109.490135759</v>
      </c>
    </row>
    <row r="34" spans="1:14" x14ac:dyDescent="0.25">
      <c r="A34" s="46">
        <v>43617</v>
      </c>
      <c r="B34" s="40">
        <f t="shared" si="13"/>
        <v>36580.092499999999</v>
      </c>
      <c r="C34" s="29"/>
      <c r="D34" s="60">
        <f t="shared" si="14"/>
        <v>246381.66666666666</v>
      </c>
      <c r="E34" s="60">
        <f t="shared" si="14"/>
        <v>28891.55</v>
      </c>
      <c r="F34" s="37">
        <f t="shared" si="9"/>
        <v>311853.30916666664</v>
      </c>
      <c r="G34" s="50">
        <f t="shared" si="15"/>
        <v>1871119.8549999997</v>
      </c>
      <c r="H34" s="50"/>
      <c r="I34" s="37">
        <f t="shared" si="12"/>
        <v>-47157264.456483603</v>
      </c>
      <c r="J34" s="37">
        <f t="shared" si="10"/>
        <v>-18524656.813818824</v>
      </c>
      <c r="K34" s="37">
        <f t="shared" si="11"/>
        <v>-3189334.9106666669</v>
      </c>
      <c r="L34" s="37">
        <f t="shared" si="8"/>
        <v>-68871256.180969089</v>
      </c>
    </row>
    <row r="35" spans="1:14" x14ac:dyDescent="0.25">
      <c r="A35" s="46">
        <v>43647</v>
      </c>
      <c r="B35" s="40">
        <f t="shared" si="13"/>
        <v>36580.092499999999</v>
      </c>
      <c r="C35" s="29"/>
      <c r="D35" s="60">
        <f t="shared" si="14"/>
        <v>246381.66666666666</v>
      </c>
      <c r="E35" s="60">
        <f t="shared" si="14"/>
        <v>28891.55</v>
      </c>
      <c r="F35" s="37">
        <f t="shared" si="9"/>
        <v>311853.30916666664</v>
      </c>
      <c r="G35" s="50">
        <f>G34+F35</f>
        <v>2182973.1641666666</v>
      </c>
      <c r="H35" s="50"/>
      <c r="I35" s="37">
        <f t="shared" si="12"/>
        <v>-47120684.363983601</v>
      </c>
      <c r="J35" s="37">
        <f t="shared" si="10"/>
        <v>-18278275.147152156</v>
      </c>
      <c r="K35" s="37">
        <f t="shared" si="11"/>
        <v>-3160443.3606666671</v>
      </c>
      <c r="L35" s="37">
        <f t="shared" si="8"/>
        <v>-68559402.871802419</v>
      </c>
    </row>
    <row r="36" spans="1:14" x14ac:dyDescent="0.25">
      <c r="A36" s="46">
        <v>43678</v>
      </c>
      <c r="B36" s="40">
        <f t="shared" si="13"/>
        <v>36580.092499999999</v>
      </c>
      <c r="C36" s="29"/>
      <c r="D36" s="60">
        <f t="shared" si="14"/>
        <v>246381.66666666666</v>
      </c>
      <c r="E36" s="60">
        <f t="shared" si="14"/>
        <v>28891.55</v>
      </c>
      <c r="F36" s="37">
        <f t="shared" si="9"/>
        <v>311853.30916666664</v>
      </c>
      <c r="G36" s="50">
        <f t="shared" si="15"/>
        <v>2494826.4733333332</v>
      </c>
      <c r="H36" s="50"/>
      <c r="I36" s="37">
        <f t="shared" si="12"/>
        <v>-47084104.2714836</v>
      </c>
      <c r="J36" s="37">
        <f t="shared" si="10"/>
        <v>-18031893.480485488</v>
      </c>
      <c r="K36" s="37">
        <f t="shared" si="11"/>
        <v>-3131551.8106666673</v>
      </c>
      <c r="L36" s="37">
        <f t="shared" si="8"/>
        <v>-68247549.56263575</v>
      </c>
    </row>
    <row r="37" spans="1:14" x14ac:dyDescent="0.25">
      <c r="A37" s="46">
        <v>43709</v>
      </c>
      <c r="B37" s="40">
        <f t="shared" si="13"/>
        <v>36580.092499999999</v>
      </c>
      <c r="C37" s="29"/>
      <c r="D37" s="60">
        <f t="shared" si="14"/>
        <v>246381.66666666666</v>
      </c>
      <c r="E37" s="60">
        <f t="shared" si="14"/>
        <v>28891.55</v>
      </c>
      <c r="F37" s="37">
        <f t="shared" si="9"/>
        <v>311853.30916666664</v>
      </c>
      <c r="G37" s="50">
        <f>G36+F37</f>
        <v>2806679.7824999997</v>
      </c>
      <c r="H37" s="50"/>
      <c r="I37" s="37">
        <f t="shared" si="12"/>
        <v>-47047524.178983599</v>
      </c>
      <c r="J37" s="37">
        <f t="shared" si="10"/>
        <v>-17785511.81381882</v>
      </c>
      <c r="K37" s="37">
        <f t="shared" si="11"/>
        <v>-3102660.2606666675</v>
      </c>
      <c r="L37" s="37">
        <f t="shared" si="8"/>
        <v>-67935696.25346908</v>
      </c>
    </row>
    <row r="38" spans="1:14" x14ac:dyDescent="0.25">
      <c r="A38" s="46">
        <v>43739</v>
      </c>
      <c r="B38" s="40">
        <f t="shared" si="13"/>
        <v>36580.092499999999</v>
      </c>
      <c r="C38" s="29"/>
      <c r="D38" s="60">
        <f t="shared" si="14"/>
        <v>246381.66666666666</v>
      </c>
      <c r="E38" s="60">
        <f t="shared" si="14"/>
        <v>28891.55</v>
      </c>
      <c r="F38" s="37">
        <f t="shared" si="9"/>
        <v>311853.30916666664</v>
      </c>
      <c r="G38" s="50">
        <f t="shared" si="15"/>
        <v>3118533.0916666663</v>
      </c>
      <c r="H38" s="50"/>
      <c r="I38" s="37">
        <f t="shared" si="12"/>
        <v>-47010944.086483598</v>
      </c>
      <c r="J38" s="37">
        <f t="shared" si="10"/>
        <v>-17539130.147152152</v>
      </c>
      <c r="K38" s="37">
        <f t="shared" si="11"/>
        <v>-3073768.7106666677</v>
      </c>
      <c r="L38" s="37">
        <f t="shared" si="8"/>
        <v>-67623842.944302425</v>
      </c>
    </row>
    <row r="39" spans="1:14" s="38" customFormat="1" x14ac:dyDescent="0.25">
      <c r="A39" s="46" t="s">
        <v>28</v>
      </c>
      <c r="B39" s="40">
        <v>145446.16148359992</v>
      </c>
      <c r="C39" s="49"/>
      <c r="D39" s="61"/>
      <c r="E39" s="60">
        <v>-48482</v>
      </c>
      <c r="F39" s="37">
        <f t="shared" si="9"/>
        <v>96964.161483599921</v>
      </c>
      <c r="G39" s="50">
        <f>G38+F39</f>
        <v>3215497.2531502661</v>
      </c>
      <c r="H39" s="50"/>
      <c r="I39" s="37">
        <f t="shared" si="12"/>
        <v>-46865497.924999997</v>
      </c>
      <c r="J39" s="37">
        <f t="shared" si="10"/>
        <v>-17539130.147152152</v>
      </c>
      <c r="K39" s="37">
        <f t="shared" si="11"/>
        <v>-3122250.7106666677</v>
      </c>
      <c r="L39" s="37">
        <f t="shared" si="8"/>
        <v>-67526878.782818824</v>
      </c>
      <c r="M39" s="24"/>
      <c r="N39" s="24"/>
    </row>
    <row r="40" spans="1:14" x14ac:dyDescent="0.25">
      <c r="A40" s="46">
        <v>43770</v>
      </c>
      <c r="B40" s="60">
        <v>169906.54583333328</v>
      </c>
      <c r="C40" s="29"/>
      <c r="D40" s="60">
        <f>D38</f>
        <v>246381.66666666666</v>
      </c>
      <c r="E40" s="60">
        <f>E38</f>
        <v>28891.55</v>
      </c>
      <c r="F40" s="37">
        <f t="shared" si="9"/>
        <v>445179.7624999999</v>
      </c>
      <c r="G40" s="50">
        <f>G39+F40</f>
        <v>3660677.0156502659</v>
      </c>
      <c r="H40" s="50"/>
      <c r="I40" s="37">
        <f t="shared" si="12"/>
        <v>-46695591.379166663</v>
      </c>
      <c r="J40" s="37">
        <f t="shared" si="10"/>
        <v>-17292748.480485484</v>
      </c>
      <c r="K40" s="37">
        <f t="shared" si="11"/>
        <v>-3093359.1606666679</v>
      </c>
      <c r="L40" s="37">
        <f t="shared" si="8"/>
        <v>-67081699.020318814</v>
      </c>
    </row>
    <row r="41" spans="1:14" x14ac:dyDescent="0.25">
      <c r="A41" s="46">
        <v>43800</v>
      </c>
      <c r="B41" s="40">
        <f>48701</f>
        <v>48701</v>
      </c>
      <c r="C41" s="29"/>
      <c r="D41" s="60">
        <f t="shared" si="14"/>
        <v>246381.66666666666</v>
      </c>
      <c r="E41" s="60">
        <f t="shared" si="14"/>
        <v>28891.55</v>
      </c>
      <c r="F41" s="37">
        <f t="shared" si="9"/>
        <v>323974.21666666662</v>
      </c>
      <c r="G41" s="50">
        <f>G40+F41</f>
        <v>3984651.2323169326</v>
      </c>
      <c r="H41" s="50"/>
      <c r="I41" s="37">
        <f t="shared" si="12"/>
        <v>-46646890.379166663</v>
      </c>
      <c r="J41" s="37">
        <f t="shared" si="10"/>
        <v>-17046366.813818816</v>
      </c>
      <c r="K41" s="37">
        <f t="shared" si="11"/>
        <v>-3064467.610666668</v>
      </c>
      <c r="L41" s="37">
        <f t="shared" si="8"/>
        <v>-66757724.803652145</v>
      </c>
    </row>
    <row r="42" spans="1:14" ht="15.75" thickBot="1" x14ac:dyDescent="0.3">
      <c r="A42" s="57" t="s">
        <v>27</v>
      </c>
      <c r="B42" s="54">
        <f>SUM(B28:B41)</f>
        <v>-46646890.379166663</v>
      </c>
      <c r="C42" s="54"/>
      <c r="D42" s="62">
        <f>SUM(D28:D41)</f>
        <v>-46858548.480485529</v>
      </c>
      <c r="E42" s="62">
        <f>SUM(E28:E41)</f>
        <v>-6560345.1606666697</v>
      </c>
      <c r="F42" s="63"/>
      <c r="G42" s="63"/>
      <c r="H42" s="63"/>
      <c r="I42" s="63"/>
      <c r="J42" s="63"/>
      <c r="K42" s="63"/>
      <c r="L42" s="63"/>
    </row>
    <row r="43" spans="1:14" x14ac:dyDescent="0.25">
      <c r="A43" s="46">
        <v>43831</v>
      </c>
      <c r="B43" s="40">
        <v>48700.679166666669</v>
      </c>
      <c r="D43" s="59">
        <v>246381.66666666666</v>
      </c>
      <c r="E43" s="59">
        <v>28891.55</v>
      </c>
      <c r="F43" s="37">
        <f t="shared" ref="F43:F55" si="16">B43+D43+E43</f>
        <v>323973.89583333331</v>
      </c>
      <c r="G43" s="37">
        <f>F43</f>
        <v>323973.89583333331</v>
      </c>
      <c r="H43" s="37"/>
      <c r="I43" s="37">
        <f>I41+B43</f>
        <v>-46598189.699999996</v>
      </c>
      <c r="J43" s="37">
        <f>J41+D43</f>
        <v>-16799985.147152148</v>
      </c>
      <c r="K43" s="37">
        <f>K41+E43</f>
        <v>-3035576.0606666682</v>
      </c>
      <c r="L43" s="37">
        <f t="shared" ref="L43:L55" si="17">I43+J43+K43</f>
        <v>-66433750.907818809</v>
      </c>
    </row>
    <row r="44" spans="1:14" x14ac:dyDescent="0.25">
      <c r="A44" s="46">
        <v>43862</v>
      </c>
      <c r="B44" s="40">
        <f>B43</f>
        <v>48700.679166666669</v>
      </c>
      <c r="D44" s="60">
        <f>D43</f>
        <v>246381.66666666666</v>
      </c>
      <c r="E44" s="59">
        <v>28891.55</v>
      </c>
      <c r="F44" s="37">
        <f t="shared" si="16"/>
        <v>323973.89583333331</v>
      </c>
      <c r="G44" s="50">
        <f>G43+F44</f>
        <v>647947.79166666663</v>
      </c>
      <c r="H44" s="92"/>
      <c r="I44" s="92">
        <f>I43+B44</f>
        <v>-46549489.020833328</v>
      </c>
      <c r="J44" s="92">
        <f t="shared" ref="J44:J55" si="18">J43+D43</f>
        <v>-16553603.480485482</v>
      </c>
      <c r="K44" s="92">
        <f t="shared" ref="K44:K55" si="19">K43+E43</f>
        <v>-3006684.5106666684</v>
      </c>
      <c r="L44" s="37">
        <f t="shared" si="17"/>
        <v>-66109777.011985481</v>
      </c>
    </row>
    <row r="45" spans="1:14" x14ac:dyDescent="0.25">
      <c r="A45" s="46">
        <v>43891</v>
      </c>
      <c r="B45" s="40">
        <f>B44</f>
        <v>48700.679166666669</v>
      </c>
      <c r="D45" s="60">
        <f t="shared" ref="D45:D53" si="20">D44</f>
        <v>246381.66666666666</v>
      </c>
      <c r="E45" s="59">
        <v>28891.55</v>
      </c>
      <c r="F45" s="37">
        <f t="shared" si="16"/>
        <v>323973.89583333331</v>
      </c>
      <c r="G45" s="50">
        <f t="shared" ref="G45:G52" si="21">G44+F45</f>
        <v>971921.6875</v>
      </c>
      <c r="H45" s="93"/>
      <c r="I45" s="92">
        <f t="shared" ref="I45:I55" si="22">I44+B45</f>
        <v>-46500788.341666661</v>
      </c>
      <c r="J45" s="92">
        <f t="shared" si="18"/>
        <v>-16307221.813818816</v>
      </c>
      <c r="K45" s="92">
        <f t="shared" si="19"/>
        <v>-2977792.9606666686</v>
      </c>
      <c r="L45" s="37">
        <f t="shared" si="17"/>
        <v>-65785803.116152152</v>
      </c>
    </row>
    <row r="46" spans="1:14" x14ac:dyDescent="0.25">
      <c r="A46" s="46">
        <v>43922</v>
      </c>
      <c r="B46" s="40">
        <f t="shared" ref="B46:B53" si="23">B45</f>
        <v>48700.679166666669</v>
      </c>
      <c r="C46" s="64"/>
      <c r="D46" s="60">
        <f t="shared" si="20"/>
        <v>246381.66666666666</v>
      </c>
      <c r="E46" s="59">
        <v>28891.55</v>
      </c>
      <c r="F46" s="37">
        <f t="shared" si="16"/>
        <v>323973.89583333331</v>
      </c>
      <c r="G46" s="50">
        <f t="shared" si="21"/>
        <v>1295895.5833333333</v>
      </c>
      <c r="H46" s="93"/>
      <c r="I46" s="92">
        <f t="shared" si="22"/>
        <v>-46452087.662499994</v>
      </c>
      <c r="J46" s="92">
        <f t="shared" si="18"/>
        <v>-16060840.14715215</v>
      </c>
      <c r="K46" s="92">
        <f t="shared" si="19"/>
        <v>-2948901.4106666688</v>
      </c>
      <c r="L46" s="37">
        <f t="shared" si="17"/>
        <v>-65461829.220318809</v>
      </c>
    </row>
    <row r="47" spans="1:14" x14ac:dyDescent="0.25">
      <c r="A47" s="46">
        <v>43952</v>
      </c>
      <c r="B47" s="40">
        <f t="shared" si="23"/>
        <v>48700.679166666669</v>
      </c>
      <c r="C47" s="64"/>
      <c r="D47" s="60">
        <f t="shared" si="20"/>
        <v>246381.66666666666</v>
      </c>
      <c r="E47" s="59">
        <v>28891.55</v>
      </c>
      <c r="F47" s="37">
        <f t="shared" si="16"/>
        <v>323973.89583333331</v>
      </c>
      <c r="G47" s="50">
        <f t="shared" si="21"/>
        <v>1619869.4791666665</v>
      </c>
      <c r="H47" s="93"/>
      <c r="I47" s="92">
        <f t="shared" si="22"/>
        <v>-46403386.983333327</v>
      </c>
      <c r="J47" s="92">
        <f t="shared" si="18"/>
        <v>-15814458.480485484</v>
      </c>
      <c r="K47" s="92">
        <f t="shared" si="19"/>
        <v>-2920009.860666669</v>
      </c>
      <c r="L47" s="37">
        <f t="shared" si="17"/>
        <v>-65137855.324485481</v>
      </c>
    </row>
    <row r="48" spans="1:14" x14ac:dyDescent="0.25">
      <c r="A48" s="46">
        <v>43983</v>
      </c>
      <c r="B48" s="40">
        <f t="shared" si="23"/>
        <v>48700.679166666669</v>
      </c>
      <c r="C48" s="64"/>
      <c r="D48" s="60">
        <f t="shared" si="20"/>
        <v>246381.66666666666</v>
      </c>
      <c r="E48" s="59">
        <v>28891.55</v>
      </c>
      <c r="F48" s="37">
        <f t="shared" si="16"/>
        <v>323973.89583333331</v>
      </c>
      <c r="G48" s="50">
        <f>G47+F48</f>
        <v>1943843.3749999998</v>
      </c>
      <c r="H48" s="93"/>
      <c r="I48" s="92">
        <f t="shared" si="22"/>
        <v>-46354686.30416666</v>
      </c>
      <c r="J48" s="92">
        <f t="shared" si="18"/>
        <v>-15568076.813818818</v>
      </c>
      <c r="K48" s="92">
        <f t="shared" si="19"/>
        <v>-2891118.3106666692</v>
      </c>
      <c r="L48" s="37">
        <f t="shared" si="17"/>
        <v>-64813881.428652152</v>
      </c>
    </row>
    <row r="49" spans="1:12" x14ac:dyDescent="0.25">
      <c r="A49" s="46">
        <v>44013</v>
      </c>
      <c r="B49" s="40">
        <f t="shared" si="23"/>
        <v>48700.679166666669</v>
      </c>
      <c r="C49" s="64"/>
      <c r="D49" s="60">
        <f t="shared" si="20"/>
        <v>246381.66666666666</v>
      </c>
      <c r="E49" s="59">
        <v>28891.55</v>
      </c>
      <c r="F49" s="37">
        <f t="shared" si="16"/>
        <v>323973.89583333331</v>
      </c>
      <c r="G49" s="50">
        <f t="shared" si="21"/>
        <v>2267817.270833333</v>
      </c>
      <c r="H49" s="93"/>
      <c r="I49" s="92">
        <f t="shared" si="22"/>
        <v>-46305985.624999993</v>
      </c>
      <c r="J49" s="92">
        <f t="shared" si="18"/>
        <v>-15321695.147152152</v>
      </c>
      <c r="K49" s="92">
        <f t="shared" si="19"/>
        <v>-2862226.7606666693</v>
      </c>
      <c r="L49" s="37">
        <f t="shared" si="17"/>
        <v>-64489907.532818809</v>
      </c>
    </row>
    <row r="50" spans="1:12" x14ac:dyDescent="0.25">
      <c r="A50" s="46">
        <v>44044</v>
      </c>
      <c r="B50" s="40">
        <f t="shared" si="23"/>
        <v>48700.679166666669</v>
      </c>
      <c r="C50" s="64"/>
      <c r="D50" s="60">
        <f t="shared" si="20"/>
        <v>246381.66666666666</v>
      </c>
      <c r="E50" s="59">
        <v>28891.55</v>
      </c>
      <c r="F50" s="37">
        <f t="shared" si="16"/>
        <v>323973.89583333331</v>
      </c>
      <c r="G50" s="50">
        <f t="shared" si="21"/>
        <v>2591791.1666666665</v>
      </c>
      <c r="H50" s="93"/>
      <c r="I50" s="92">
        <f t="shared" si="22"/>
        <v>-46257284.945833325</v>
      </c>
      <c r="J50" s="92">
        <f t="shared" si="18"/>
        <v>-15075313.480485486</v>
      </c>
      <c r="K50" s="92">
        <f t="shared" si="19"/>
        <v>-2833335.2106666695</v>
      </c>
      <c r="L50" s="37">
        <f t="shared" si="17"/>
        <v>-64165933.636985481</v>
      </c>
    </row>
    <row r="51" spans="1:12" x14ac:dyDescent="0.25">
      <c r="A51" s="46">
        <v>44075</v>
      </c>
      <c r="B51" s="40">
        <f t="shared" si="23"/>
        <v>48700.679166666669</v>
      </c>
      <c r="C51" s="64"/>
      <c r="D51" s="60">
        <f t="shared" si="20"/>
        <v>246381.66666666666</v>
      </c>
      <c r="E51" s="59">
        <v>28891.55</v>
      </c>
      <c r="F51" s="37">
        <f t="shared" si="16"/>
        <v>323973.89583333331</v>
      </c>
      <c r="G51" s="50">
        <f>G50+F51</f>
        <v>2915765.0625</v>
      </c>
      <c r="H51" s="93"/>
      <c r="I51" s="92">
        <f t="shared" si="22"/>
        <v>-46208584.266666658</v>
      </c>
      <c r="J51" s="92">
        <f t="shared" si="18"/>
        <v>-14828931.81381882</v>
      </c>
      <c r="K51" s="92">
        <f t="shared" si="19"/>
        <v>-2804443.6606666697</v>
      </c>
      <c r="L51" s="37">
        <f t="shared" si="17"/>
        <v>-63841959.741152145</v>
      </c>
    </row>
    <row r="52" spans="1:12" x14ac:dyDescent="0.25">
      <c r="A52" s="46">
        <v>44105</v>
      </c>
      <c r="B52" s="40">
        <f t="shared" si="23"/>
        <v>48700.679166666669</v>
      </c>
      <c r="C52" s="64"/>
      <c r="D52" s="60">
        <f t="shared" si="20"/>
        <v>246381.66666666666</v>
      </c>
      <c r="E52" s="59">
        <v>28891.55</v>
      </c>
      <c r="F52" s="37">
        <f t="shared" si="16"/>
        <v>323973.89583333331</v>
      </c>
      <c r="G52" s="50">
        <f t="shared" si="21"/>
        <v>3239738.9583333335</v>
      </c>
      <c r="H52" s="93"/>
      <c r="I52" s="92">
        <f t="shared" si="22"/>
        <v>-46159883.587499991</v>
      </c>
      <c r="J52" s="92">
        <f t="shared" si="18"/>
        <v>-14582550.147152154</v>
      </c>
      <c r="K52" s="92">
        <f t="shared" si="19"/>
        <v>-2775552.1106666699</v>
      </c>
      <c r="L52" s="37">
        <f t="shared" si="17"/>
        <v>-63517985.845318817</v>
      </c>
    </row>
    <row r="53" spans="1:12" x14ac:dyDescent="0.25">
      <c r="A53" s="46">
        <v>44136</v>
      </c>
      <c r="B53" s="40">
        <f t="shared" si="23"/>
        <v>48700.679166666669</v>
      </c>
      <c r="C53" s="64"/>
      <c r="D53" s="60">
        <f t="shared" si="20"/>
        <v>246381.66666666666</v>
      </c>
      <c r="E53" s="59">
        <v>28891.55</v>
      </c>
      <c r="F53" s="37">
        <f t="shared" si="16"/>
        <v>323973.89583333331</v>
      </c>
      <c r="G53" s="50">
        <f>G52+F53</f>
        <v>3563712.854166667</v>
      </c>
      <c r="H53" s="93"/>
      <c r="I53" s="92">
        <f t="shared" si="22"/>
        <v>-46111182.908333324</v>
      </c>
      <c r="J53" s="92">
        <f t="shared" si="18"/>
        <v>-14336168.480485488</v>
      </c>
      <c r="K53" s="92">
        <f t="shared" si="19"/>
        <v>-2746660.5606666701</v>
      </c>
      <c r="L53" s="37">
        <f t="shared" si="17"/>
        <v>-63194011.949485488</v>
      </c>
    </row>
    <row r="54" spans="1:12" x14ac:dyDescent="0.25">
      <c r="A54" s="46" t="s">
        <v>29</v>
      </c>
      <c r="B54" s="40">
        <f>23443-SUM(B29:B38,B40:B41)</f>
        <v>-560965.47083333333</v>
      </c>
      <c r="C54" s="64"/>
      <c r="D54" s="60">
        <v>0</v>
      </c>
      <c r="E54" s="59">
        <v>0</v>
      </c>
      <c r="F54" s="37">
        <f t="shared" si="16"/>
        <v>-560965.47083333333</v>
      </c>
      <c r="G54" s="50">
        <f t="shared" ref="G54:G55" si="24">G53+F54</f>
        <v>3002747.3833333338</v>
      </c>
      <c r="H54" s="93"/>
      <c r="I54" s="92">
        <f t="shared" si="22"/>
        <v>-46672148.379166655</v>
      </c>
      <c r="J54" s="92">
        <f t="shared" si="18"/>
        <v>-14089786.813818822</v>
      </c>
      <c r="K54" s="92">
        <f t="shared" si="19"/>
        <v>-2717769.0106666703</v>
      </c>
      <c r="L54" s="37">
        <f t="shared" si="17"/>
        <v>-63479704.203652143</v>
      </c>
    </row>
    <row r="55" spans="1:12" x14ac:dyDescent="0.25">
      <c r="A55" s="46" t="s">
        <v>30</v>
      </c>
      <c r="B55" s="40">
        <v>64292.529166666645</v>
      </c>
      <c r="C55" s="64"/>
      <c r="D55" s="60">
        <f>D53</f>
        <v>246381.66666666666</v>
      </c>
      <c r="E55" s="59">
        <v>28891.55</v>
      </c>
      <c r="F55" s="37">
        <f t="shared" si="16"/>
        <v>339565.74583333329</v>
      </c>
      <c r="G55" s="50">
        <f t="shared" si="24"/>
        <v>3342313.1291666669</v>
      </c>
      <c r="H55" s="93"/>
      <c r="I55" s="92">
        <f t="shared" si="22"/>
        <v>-46607855.849999987</v>
      </c>
      <c r="J55" s="92">
        <f t="shared" si="18"/>
        <v>-14089786.813818822</v>
      </c>
      <c r="K55" s="92">
        <f t="shared" si="19"/>
        <v>-2717769.0106666703</v>
      </c>
      <c r="L55" s="37">
        <f t="shared" si="17"/>
        <v>-63415411.674485475</v>
      </c>
    </row>
    <row r="56" spans="1:12" ht="15.75" thickBot="1" x14ac:dyDescent="0.3">
      <c r="A56" s="57" t="s">
        <v>27</v>
      </c>
      <c r="B56" s="54">
        <f>SUM(B42:B55)</f>
        <v>-46607855.849999987</v>
      </c>
      <c r="C56" s="65"/>
      <c r="D56" s="54">
        <f>SUM(D42:D55)</f>
        <v>-43901968.480485559</v>
      </c>
      <c r="E56" s="54">
        <f t="shared" ref="E56" si="25">SUM(E42:E55)</f>
        <v>-6213646.560666672</v>
      </c>
      <c r="F56" s="66"/>
      <c r="G56" s="66"/>
      <c r="H56" s="94"/>
      <c r="I56" s="94"/>
      <c r="J56" s="94"/>
      <c r="K56" s="94"/>
      <c r="L56" s="66"/>
    </row>
    <row r="57" spans="1:12" x14ac:dyDescent="0.25">
      <c r="A57" s="46">
        <v>44197</v>
      </c>
      <c r="B57" s="40">
        <v>50000</v>
      </c>
      <c r="C57" s="64"/>
      <c r="D57" s="59">
        <v>246381.66666666666</v>
      </c>
      <c r="E57" s="59">
        <v>28891.55</v>
      </c>
      <c r="F57" s="37">
        <f t="shared" ref="F57:F70" si="26">B57+D57+E57</f>
        <v>325273.21666666662</v>
      </c>
      <c r="G57" s="37">
        <f>F57</f>
        <v>325273.21666666662</v>
      </c>
      <c r="H57" s="93"/>
      <c r="I57" s="95">
        <f>I55+B57</f>
        <v>-46557855.849999987</v>
      </c>
      <c r="J57" s="95">
        <f>J55+D57</f>
        <v>-13843405.147152156</v>
      </c>
      <c r="K57" s="95">
        <f>K55+E57</f>
        <v>-2688877.4606666705</v>
      </c>
      <c r="L57" s="37">
        <f t="shared" ref="L57:L70" si="27">I57+J57+K57</f>
        <v>-63090138.457818814</v>
      </c>
    </row>
    <row r="58" spans="1:12" x14ac:dyDescent="0.25">
      <c r="A58" s="46">
        <v>44228</v>
      </c>
      <c r="B58" s="40">
        <f>B57</f>
        <v>50000</v>
      </c>
      <c r="C58" s="64"/>
      <c r="D58" s="60">
        <f>D57</f>
        <v>246381.66666666666</v>
      </c>
      <c r="E58" s="59">
        <v>28891.55</v>
      </c>
      <c r="F58" s="37">
        <f t="shared" si="26"/>
        <v>325273.21666666662</v>
      </c>
      <c r="G58" s="50">
        <f>G57+F58</f>
        <v>650546.43333333323</v>
      </c>
      <c r="H58" s="93"/>
      <c r="I58" s="92">
        <f>I57+B58</f>
        <v>-46507855.849999987</v>
      </c>
      <c r="J58" s="95">
        <f t="shared" ref="J58:J70" si="28">J57+D58</f>
        <v>-13597023.48048549</v>
      </c>
      <c r="K58" s="92">
        <f t="shared" ref="K58:K70" si="29">K57+E58</f>
        <v>-2659985.9106666707</v>
      </c>
      <c r="L58" s="37">
        <f t="shared" si="27"/>
        <v>-62764865.241152152</v>
      </c>
    </row>
    <row r="59" spans="1:12" x14ac:dyDescent="0.25">
      <c r="A59" s="46">
        <v>44256</v>
      </c>
      <c r="B59" s="40">
        <f>B58</f>
        <v>50000</v>
      </c>
      <c r="C59" s="64"/>
      <c r="D59" s="60">
        <f t="shared" ref="D59:D66" si="30">D58</f>
        <v>246381.66666666666</v>
      </c>
      <c r="E59" s="59">
        <v>28891.55</v>
      </c>
      <c r="F59" s="37">
        <f t="shared" si="26"/>
        <v>325273.21666666662</v>
      </c>
      <c r="G59" s="50">
        <f>G58+F59</f>
        <v>975819.64999999991</v>
      </c>
      <c r="H59" s="93"/>
      <c r="I59" s="92">
        <f t="shared" ref="I59:I70" si="31">I58+B59</f>
        <v>-46457855.849999987</v>
      </c>
      <c r="J59" s="95">
        <f t="shared" si="28"/>
        <v>-13350641.813818824</v>
      </c>
      <c r="K59" s="92">
        <f t="shared" si="29"/>
        <v>-2631094.3606666708</v>
      </c>
      <c r="L59" s="37">
        <f t="shared" si="27"/>
        <v>-62439592.024485476</v>
      </c>
    </row>
    <row r="60" spans="1:12" x14ac:dyDescent="0.25">
      <c r="A60" s="46">
        <v>44287</v>
      </c>
      <c r="B60" s="40">
        <f t="shared" ref="B60:B67" si="32">B59</f>
        <v>50000</v>
      </c>
      <c r="D60" s="60">
        <f t="shared" si="30"/>
        <v>246381.66666666666</v>
      </c>
      <c r="E60" s="59">
        <v>28891.55</v>
      </c>
      <c r="F60" s="37">
        <f t="shared" si="26"/>
        <v>325273.21666666662</v>
      </c>
      <c r="G60" s="50">
        <f t="shared" ref="G60:G61" si="33">G59+F60</f>
        <v>1301092.8666666665</v>
      </c>
      <c r="H60" s="50"/>
      <c r="I60" s="50">
        <f t="shared" si="31"/>
        <v>-46407855.849999987</v>
      </c>
      <c r="J60" s="37">
        <f t="shared" si="28"/>
        <v>-13104260.147152158</v>
      </c>
      <c r="K60" s="50">
        <f t="shared" si="29"/>
        <v>-2602202.810666671</v>
      </c>
      <c r="L60" s="37">
        <f t="shared" si="27"/>
        <v>-62114318.807818815</v>
      </c>
    </row>
    <row r="61" spans="1:12" x14ac:dyDescent="0.25">
      <c r="A61" s="46">
        <v>44317</v>
      </c>
      <c r="B61" s="40">
        <f t="shared" si="32"/>
        <v>50000</v>
      </c>
      <c r="D61" s="60">
        <f t="shared" si="30"/>
        <v>246381.66666666666</v>
      </c>
      <c r="E61" s="59">
        <v>28891.55</v>
      </c>
      <c r="F61" s="37">
        <f t="shared" si="26"/>
        <v>325273.21666666662</v>
      </c>
      <c r="G61" s="50">
        <f t="shared" si="33"/>
        <v>1626366.083333333</v>
      </c>
      <c r="H61" s="50"/>
      <c r="I61" s="50">
        <f t="shared" si="31"/>
        <v>-46357855.849999987</v>
      </c>
      <c r="J61" s="37">
        <f t="shared" si="28"/>
        <v>-12857878.480485491</v>
      </c>
      <c r="K61" s="50">
        <f t="shared" si="29"/>
        <v>-2573311.2606666712</v>
      </c>
      <c r="L61" s="37">
        <f t="shared" si="27"/>
        <v>-61789045.591152146</v>
      </c>
    </row>
    <row r="62" spans="1:12" x14ac:dyDescent="0.25">
      <c r="A62" s="46">
        <v>44348</v>
      </c>
      <c r="B62" s="40">
        <f t="shared" si="32"/>
        <v>50000</v>
      </c>
      <c r="D62" s="60">
        <f t="shared" si="30"/>
        <v>246381.66666666666</v>
      </c>
      <c r="E62" s="59">
        <v>28891.55</v>
      </c>
      <c r="F62" s="37">
        <f t="shared" si="26"/>
        <v>325273.21666666662</v>
      </c>
      <c r="G62" s="50">
        <f>G61+F62</f>
        <v>1951639.2999999996</v>
      </c>
      <c r="H62" s="50"/>
      <c r="I62" s="50">
        <f t="shared" si="31"/>
        <v>-46307855.849999987</v>
      </c>
      <c r="J62" s="37">
        <f t="shared" si="28"/>
        <v>-12611496.813818825</v>
      </c>
      <c r="K62" s="50">
        <f t="shared" si="29"/>
        <v>-2544419.7106666714</v>
      </c>
      <c r="L62" s="37">
        <f t="shared" si="27"/>
        <v>-61463772.374485485</v>
      </c>
    </row>
    <row r="63" spans="1:12" x14ac:dyDescent="0.25">
      <c r="A63" s="46">
        <v>44378</v>
      </c>
      <c r="B63" s="40">
        <f t="shared" si="32"/>
        <v>50000</v>
      </c>
      <c r="D63" s="60">
        <f t="shared" si="30"/>
        <v>246381.66666666666</v>
      </c>
      <c r="E63" s="59">
        <v>28891.55</v>
      </c>
      <c r="F63" s="37">
        <f t="shared" si="26"/>
        <v>325273.21666666662</v>
      </c>
      <c r="G63" s="50">
        <f t="shared" ref="G63:G64" si="34">G62+F63</f>
        <v>2276912.5166666661</v>
      </c>
      <c r="H63" s="50"/>
      <c r="I63" s="50">
        <f t="shared" si="31"/>
        <v>-46257855.849999987</v>
      </c>
      <c r="J63" s="37">
        <f t="shared" si="28"/>
        <v>-12365115.147152159</v>
      </c>
      <c r="K63" s="50">
        <f t="shared" si="29"/>
        <v>-2515528.1606666716</v>
      </c>
      <c r="L63" s="37">
        <f t="shared" si="27"/>
        <v>-61138499.157818824</v>
      </c>
    </row>
    <row r="64" spans="1:12" x14ac:dyDescent="0.25">
      <c r="A64" s="46">
        <v>44409</v>
      </c>
      <c r="B64" s="40">
        <f t="shared" si="32"/>
        <v>50000</v>
      </c>
      <c r="D64" s="60">
        <f>D63</f>
        <v>246381.66666666666</v>
      </c>
      <c r="E64" s="59">
        <v>28891.55</v>
      </c>
      <c r="F64" s="37">
        <f t="shared" si="26"/>
        <v>325273.21666666662</v>
      </c>
      <c r="G64" s="50">
        <f t="shared" si="34"/>
        <v>2602185.7333333329</v>
      </c>
      <c r="H64" s="50"/>
      <c r="I64" s="50">
        <f t="shared" si="31"/>
        <v>-46207855.849999987</v>
      </c>
      <c r="J64" s="37">
        <f t="shared" si="28"/>
        <v>-12118733.480485493</v>
      </c>
      <c r="K64" s="50">
        <f t="shared" si="29"/>
        <v>-2486636.6106666718</v>
      </c>
      <c r="L64" s="37">
        <f t="shared" si="27"/>
        <v>-60813225.941152148</v>
      </c>
    </row>
    <row r="65" spans="1:12" x14ac:dyDescent="0.25">
      <c r="A65" s="46">
        <v>44440</v>
      </c>
      <c r="B65" s="40">
        <f t="shared" si="32"/>
        <v>50000</v>
      </c>
      <c r="D65" s="60">
        <f t="shared" si="30"/>
        <v>246381.66666666666</v>
      </c>
      <c r="E65" s="59">
        <v>28891.55</v>
      </c>
      <c r="F65" s="37">
        <f t="shared" si="26"/>
        <v>325273.21666666662</v>
      </c>
      <c r="G65" s="50">
        <f>G64+F65</f>
        <v>2927458.9499999997</v>
      </c>
      <c r="H65" s="50"/>
      <c r="I65" s="50">
        <f t="shared" si="31"/>
        <v>-46157855.849999987</v>
      </c>
      <c r="J65" s="37">
        <f t="shared" si="28"/>
        <v>-11872351.813818827</v>
      </c>
      <c r="K65" s="50">
        <f t="shared" si="29"/>
        <v>-2457745.060666672</v>
      </c>
      <c r="L65" s="37">
        <f t="shared" si="27"/>
        <v>-60487952.724485487</v>
      </c>
    </row>
    <row r="66" spans="1:12" x14ac:dyDescent="0.25">
      <c r="A66" s="46">
        <v>44470</v>
      </c>
      <c r="B66" s="40">
        <f t="shared" si="32"/>
        <v>50000</v>
      </c>
      <c r="D66" s="60">
        <f t="shared" si="30"/>
        <v>246381.66666666666</v>
      </c>
      <c r="E66" s="59">
        <v>28891.55</v>
      </c>
      <c r="F66" s="37">
        <f t="shared" si="26"/>
        <v>325273.21666666662</v>
      </c>
      <c r="G66" s="50">
        <f t="shared" ref="G66" si="35">G65+F66</f>
        <v>3252732.1666666665</v>
      </c>
      <c r="H66" s="50"/>
      <c r="I66" s="50">
        <f t="shared" si="31"/>
        <v>-46107855.849999987</v>
      </c>
      <c r="J66" s="37">
        <f t="shared" si="28"/>
        <v>-11625970.147152161</v>
      </c>
      <c r="K66" s="50">
        <f t="shared" si="29"/>
        <v>-2428853.5106666721</v>
      </c>
      <c r="L66" s="37">
        <f t="shared" si="27"/>
        <v>-60162679.507818818</v>
      </c>
    </row>
    <row r="67" spans="1:12" x14ac:dyDescent="0.25">
      <c r="A67" s="46">
        <v>44501</v>
      </c>
      <c r="B67" s="40">
        <f t="shared" si="32"/>
        <v>50000</v>
      </c>
      <c r="D67" s="60">
        <f>D66</f>
        <v>246381.66666666666</v>
      </c>
      <c r="E67" s="59">
        <v>28891.55</v>
      </c>
      <c r="F67" s="37">
        <f t="shared" si="26"/>
        <v>325273.21666666662</v>
      </c>
      <c r="G67" s="50">
        <f>G66+F67</f>
        <v>3578005.3833333333</v>
      </c>
      <c r="H67" s="50"/>
      <c r="I67" s="50">
        <f t="shared" si="31"/>
        <v>-46057855.849999987</v>
      </c>
      <c r="J67" s="37">
        <f t="shared" si="28"/>
        <v>-11379588.480485495</v>
      </c>
      <c r="K67" s="50">
        <f t="shared" si="29"/>
        <v>-2399961.9606666723</v>
      </c>
      <c r="L67" s="37">
        <f t="shared" si="27"/>
        <v>-59837406.291152149</v>
      </c>
    </row>
    <row r="68" spans="1:12" x14ac:dyDescent="0.25">
      <c r="A68" s="46" t="s">
        <v>31</v>
      </c>
      <c r="B68" s="40">
        <v>173889.21999999997</v>
      </c>
      <c r="D68" s="60">
        <v>0</v>
      </c>
      <c r="E68" s="59">
        <v>0</v>
      </c>
      <c r="F68" s="37">
        <f t="shared" si="26"/>
        <v>173889.21999999997</v>
      </c>
      <c r="G68" s="50">
        <f>G67+F68</f>
        <v>3751894.6033333335</v>
      </c>
      <c r="H68" s="50"/>
      <c r="I68" s="50">
        <f t="shared" si="31"/>
        <v>-45883966.629999988</v>
      </c>
      <c r="J68" s="37">
        <f t="shared" si="28"/>
        <v>-11379588.480485495</v>
      </c>
      <c r="K68" s="50">
        <f t="shared" si="29"/>
        <v>-2399961.9606666723</v>
      </c>
      <c r="L68" s="37">
        <f t="shared" si="27"/>
        <v>-59663517.071152151</v>
      </c>
    </row>
    <row r="69" spans="1:12" x14ac:dyDescent="0.25">
      <c r="A69" s="46" t="s">
        <v>32</v>
      </c>
      <c r="B69" s="40">
        <v>-41568</v>
      </c>
      <c r="D69" s="60"/>
      <c r="E69" s="59"/>
      <c r="F69" s="37">
        <f t="shared" si="26"/>
        <v>-41568</v>
      </c>
      <c r="G69" s="50">
        <f>G68+F69</f>
        <v>3710326.6033333335</v>
      </c>
      <c r="H69" s="50"/>
      <c r="I69" s="50">
        <f t="shared" si="31"/>
        <v>-45925534.629999988</v>
      </c>
      <c r="J69" s="37">
        <f t="shared" si="28"/>
        <v>-11379588.480485495</v>
      </c>
      <c r="K69" s="50">
        <f t="shared" si="29"/>
        <v>-2399961.9606666723</v>
      </c>
      <c r="L69" s="37">
        <f t="shared" si="27"/>
        <v>-59705085.071152151</v>
      </c>
    </row>
    <row r="70" spans="1:12" x14ac:dyDescent="0.25">
      <c r="A70" s="46" t="s">
        <v>33</v>
      </c>
      <c r="B70" s="40">
        <v>204160.04000000004</v>
      </c>
      <c r="D70" s="60">
        <f>D67</f>
        <v>246381.66666666666</v>
      </c>
      <c r="E70" s="59">
        <v>28891.55</v>
      </c>
      <c r="F70" s="37">
        <f t="shared" si="26"/>
        <v>479433.25666666665</v>
      </c>
      <c r="G70" s="50">
        <f>G69+F70</f>
        <v>4189759.8600000003</v>
      </c>
      <c r="H70" s="50"/>
      <c r="I70" s="50">
        <f t="shared" si="31"/>
        <v>-45721374.589999989</v>
      </c>
      <c r="J70" s="37">
        <f t="shared" si="28"/>
        <v>-11133206.813818829</v>
      </c>
      <c r="K70" s="50">
        <f t="shared" si="29"/>
        <v>-2371070.4106666725</v>
      </c>
      <c r="L70" s="37">
        <f t="shared" si="27"/>
        <v>-59225651.81448549</v>
      </c>
    </row>
    <row r="71" spans="1:12" ht="15.75" thickBot="1" x14ac:dyDescent="0.3">
      <c r="A71" s="57" t="s">
        <v>27</v>
      </c>
      <c r="B71" s="54">
        <f>SUM(B56:B70)</f>
        <v>-45721374.589999989</v>
      </c>
      <c r="C71" s="65"/>
      <c r="D71" s="54">
        <f>SUM(D56:D70)</f>
        <v>-40945388.480485588</v>
      </c>
      <c r="E71" s="54">
        <f>SUM(E56:E70)</f>
        <v>-5866947.9606666742</v>
      </c>
      <c r="F71" s="66"/>
      <c r="G71" s="66"/>
      <c r="H71" s="66"/>
      <c r="I71" s="66"/>
      <c r="J71" s="66"/>
      <c r="K71" s="66"/>
      <c r="L71" s="66"/>
    </row>
    <row r="72" spans="1:12" x14ac:dyDescent="0.25">
      <c r="A72" s="46">
        <v>44562</v>
      </c>
      <c r="B72" s="67">
        <v>81669.505833333329</v>
      </c>
      <c r="D72" s="67">
        <f>D70</f>
        <v>246381.66666666666</v>
      </c>
      <c r="E72" s="59">
        <v>28891.55</v>
      </c>
      <c r="F72" s="37">
        <f t="shared" ref="F72:F83" si="36">B72+D72+E72</f>
        <v>356942.72249999997</v>
      </c>
      <c r="G72" s="37">
        <f>F72</f>
        <v>356942.72249999997</v>
      </c>
      <c r="H72" s="37"/>
      <c r="I72" s="37">
        <f>I70+B72</f>
        <v>-45639705.084166653</v>
      </c>
      <c r="J72" s="37">
        <f>J70+D72</f>
        <v>-10886825.147152163</v>
      </c>
      <c r="K72" s="37">
        <f>K70+E72</f>
        <v>-2342178.8606666727</v>
      </c>
      <c r="L72" s="37">
        <f t="shared" ref="L72:L83" si="37">I72+J72+K72</f>
        <v>-58868709.091985486</v>
      </c>
    </row>
    <row r="73" spans="1:12" x14ac:dyDescent="0.25">
      <c r="A73" s="46">
        <v>44593</v>
      </c>
      <c r="B73" s="67">
        <f>B72</f>
        <v>81669.505833333329</v>
      </c>
      <c r="D73" s="67">
        <f>D72</f>
        <v>246381.66666666666</v>
      </c>
      <c r="E73" s="59">
        <v>28891.55</v>
      </c>
      <c r="F73" s="37">
        <f t="shared" si="36"/>
        <v>356942.72249999997</v>
      </c>
      <c r="G73" s="37">
        <f>G72+F73</f>
        <v>713885.44499999995</v>
      </c>
      <c r="H73" s="37"/>
      <c r="I73" s="37">
        <f>I72+B73</f>
        <v>-45558035.578333318</v>
      </c>
      <c r="J73" s="37">
        <f t="shared" ref="J73:J83" si="38">J72+D73</f>
        <v>-10640443.480485497</v>
      </c>
      <c r="K73" s="37">
        <f t="shared" ref="K73:K83" si="39">K72+E73</f>
        <v>-2313287.3106666729</v>
      </c>
      <c r="L73" s="37">
        <f t="shared" si="37"/>
        <v>-58511766.36948549</v>
      </c>
    </row>
    <row r="74" spans="1:12" x14ac:dyDescent="0.25">
      <c r="A74" s="46">
        <v>44621</v>
      </c>
      <c r="B74" s="67">
        <f t="shared" ref="B74:B83" si="40">B73</f>
        <v>81669.505833333329</v>
      </c>
      <c r="D74" s="67">
        <f t="shared" ref="D74:D83" si="41">D73</f>
        <v>246381.66666666666</v>
      </c>
      <c r="E74" s="59">
        <v>28891.55</v>
      </c>
      <c r="F74" s="37">
        <f t="shared" si="36"/>
        <v>356942.72249999997</v>
      </c>
      <c r="G74" s="37">
        <f>G73+F74</f>
        <v>1070828.1675</v>
      </c>
      <c r="H74" s="37"/>
      <c r="I74" s="37">
        <f t="shared" ref="I74:I83" si="42">I73+B74</f>
        <v>-45476366.072499983</v>
      </c>
      <c r="J74" s="37">
        <f t="shared" si="38"/>
        <v>-10394061.813818831</v>
      </c>
      <c r="K74" s="37">
        <f t="shared" si="39"/>
        <v>-2284395.7606666731</v>
      </c>
      <c r="L74" s="37">
        <f t="shared" si="37"/>
        <v>-58154823.646985494</v>
      </c>
    </row>
    <row r="75" spans="1:12" x14ac:dyDescent="0.25">
      <c r="A75" s="46">
        <v>44652</v>
      </c>
      <c r="B75" s="67">
        <f t="shared" si="40"/>
        <v>81669.505833333329</v>
      </c>
      <c r="D75" s="67">
        <f t="shared" si="41"/>
        <v>246381.66666666666</v>
      </c>
      <c r="E75" s="59">
        <v>28891.55</v>
      </c>
      <c r="F75" s="37">
        <f t="shared" si="36"/>
        <v>356942.72249999997</v>
      </c>
      <c r="G75" s="37">
        <f>G74+F75</f>
        <v>1427770.89</v>
      </c>
      <c r="H75" s="37"/>
      <c r="I75" s="37">
        <f t="shared" si="42"/>
        <v>-45394696.566666648</v>
      </c>
      <c r="J75" s="37">
        <f t="shared" si="38"/>
        <v>-10147680.147152165</v>
      </c>
      <c r="K75" s="37">
        <f t="shared" si="39"/>
        <v>-2255504.2106666733</v>
      </c>
      <c r="L75" s="37">
        <f t="shared" si="37"/>
        <v>-57797880.924485482</v>
      </c>
    </row>
    <row r="76" spans="1:12" x14ac:dyDescent="0.25">
      <c r="A76" s="46">
        <v>44682</v>
      </c>
      <c r="B76" s="67">
        <f t="shared" si="40"/>
        <v>81669.505833333329</v>
      </c>
      <c r="D76" s="67">
        <f t="shared" si="41"/>
        <v>246381.66666666666</v>
      </c>
      <c r="E76" s="59">
        <v>28891.55</v>
      </c>
      <c r="F76" s="37">
        <f t="shared" si="36"/>
        <v>356942.72249999997</v>
      </c>
      <c r="G76" s="37">
        <f t="shared" ref="G76:G81" si="43">G75+F76</f>
        <v>1784713.6124999998</v>
      </c>
      <c r="H76" s="37"/>
      <c r="I76" s="37">
        <f t="shared" si="42"/>
        <v>-45313027.060833313</v>
      </c>
      <c r="J76" s="37">
        <f t="shared" si="38"/>
        <v>-9901298.4804854989</v>
      </c>
      <c r="K76" s="37">
        <f t="shared" si="39"/>
        <v>-2226612.6606666734</v>
      </c>
      <c r="L76" s="37">
        <f t="shared" si="37"/>
        <v>-57440938.201985486</v>
      </c>
    </row>
    <row r="77" spans="1:12" x14ac:dyDescent="0.25">
      <c r="A77" s="46">
        <v>44713</v>
      </c>
      <c r="B77" s="67">
        <f t="shared" si="40"/>
        <v>81669.505833333329</v>
      </c>
      <c r="D77" s="67">
        <f t="shared" si="41"/>
        <v>246381.66666666666</v>
      </c>
      <c r="E77" s="59">
        <v>28891.55</v>
      </c>
      <c r="F77" s="37">
        <f t="shared" si="36"/>
        <v>356942.72249999997</v>
      </c>
      <c r="G77" s="37">
        <f t="shared" si="43"/>
        <v>2141656.335</v>
      </c>
      <c r="H77" s="37"/>
      <c r="I77" s="37">
        <f t="shared" si="42"/>
        <v>-45231357.554999977</v>
      </c>
      <c r="J77" s="37">
        <f t="shared" si="38"/>
        <v>-9654916.8138188329</v>
      </c>
      <c r="K77" s="37">
        <f t="shared" si="39"/>
        <v>-2197721.1106666736</v>
      </c>
      <c r="L77" s="37">
        <f t="shared" si="37"/>
        <v>-57083995.479485482</v>
      </c>
    </row>
    <row r="78" spans="1:12" x14ac:dyDescent="0.25">
      <c r="A78" s="46">
        <v>44743</v>
      </c>
      <c r="B78" s="67">
        <f t="shared" si="40"/>
        <v>81669.505833333329</v>
      </c>
      <c r="D78" s="67">
        <f t="shared" si="41"/>
        <v>246381.66666666666</v>
      </c>
      <c r="E78" s="59">
        <v>28891.55</v>
      </c>
      <c r="F78" s="37">
        <f t="shared" si="36"/>
        <v>356942.72249999997</v>
      </c>
      <c r="G78" s="37">
        <f t="shared" si="43"/>
        <v>2498599.0575000001</v>
      </c>
      <c r="H78" s="37"/>
      <c r="I78" s="37">
        <f t="shared" si="42"/>
        <v>-45149688.049166642</v>
      </c>
      <c r="J78" s="37">
        <f t="shared" si="38"/>
        <v>-9408535.1471521668</v>
      </c>
      <c r="K78" s="37">
        <f t="shared" si="39"/>
        <v>-2168829.5606666738</v>
      </c>
      <c r="L78" s="37">
        <f t="shared" si="37"/>
        <v>-56727052.756985478</v>
      </c>
    </row>
    <row r="79" spans="1:12" x14ac:dyDescent="0.25">
      <c r="A79" s="46">
        <v>44774</v>
      </c>
      <c r="B79" s="67">
        <f t="shared" si="40"/>
        <v>81669.505833333329</v>
      </c>
      <c r="D79" s="67">
        <f t="shared" si="41"/>
        <v>246381.66666666666</v>
      </c>
      <c r="E79" s="59">
        <v>28891.55</v>
      </c>
      <c r="F79" s="37">
        <f t="shared" si="36"/>
        <v>356942.72249999997</v>
      </c>
      <c r="G79" s="37">
        <f t="shared" si="43"/>
        <v>2855541.7800000003</v>
      </c>
      <c r="H79" s="37"/>
      <c r="I79" s="37">
        <f t="shared" si="42"/>
        <v>-45068018.543333307</v>
      </c>
      <c r="J79" s="37">
        <f t="shared" si="38"/>
        <v>-9162153.4804855008</v>
      </c>
      <c r="K79" s="37">
        <f t="shared" si="39"/>
        <v>-2139938.010666674</v>
      </c>
      <c r="L79" s="37">
        <f t="shared" si="37"/>
        <v>-56370110.034485482</v>
      </c>
    </row>
    <row r="80" spans="1:12" x14ac:dyDescent="0.25">
      <c r="A80" s="46">
        <v>44805</v>
      </c>
      <c r="B80" s="67">
        <f t="shared" si="40"/>
        <v>81669.505833333329</v>
      </c>
      <c r="D80" s="67">
        <f t="shared" si="41"/>
        <v>246381.66666666666</v>
      </c>
      <c r="E80" s="59">
        <v>28891.55</v>
      </c>
      <c r="F80" s="37">
        <f t="shared" si="36"/>
        <v>356942.72249999997</v>
      </c>
      <c r="G80" s="37">
        <f t="shared" si="43"/>
        <v>3212484.5025000004</v>
      </c>
      <c r="H80" s="37"/>
      <c r="I80" s="37">
        <f t="shared" si="42"/>
        <v>-44986349.037499972</v>
      </c>
      <c r="J80" s="37">
        <f t="shared" si="38"/>
        <v>-8915771.8138188347</v>
      </c>
      <c r="K80" s="37">
        <f t="shared" si="39"/>
        <v>-2111046.4606666742</v>
      </c>
      <c r="L80" s="37">
        <f t="shared" si="37"/>
        <v>-56013167.311985478</v>
      </c>
    </row>
    <row r="81" spans="1:12" x14ac:dyDescent="0.25">
      <c r="A81" s="46">
        <v>44835</v>
      </c>
      <c r="B81" s="67">
        <f t="shared" si="40"/>
        <v>81669.505833333329</v>
      </c>
      <c r="D81" s="67">
        <f t="shared" si="41"/>
        <v>246381.66666666666</v>
      </c>
      <c r="E81" s="59">
        <v>28891.55</v>
      </c>
      <c r="F81" s="37">
        <f t="shared" si="36"/>
        <v>356942.72249999997</v>
      </c>
      <c r="G81" s="37">
        <f t="shared" si="43"/>
        <v>3569427.2250000006</v>
      </c>
      <c r="H81" s="37"/>
      <c r="I81" s="37">
        <f t="shared" si="42"/>
        <v>-44904679.531666636</v>
      </c>
      <c r="J81" s="37">
        <f t="shared" si="38"/>
        <v>-8669390.1471521687</v>
      </c>
      <c r="K81" s="37">
        <f t="shared" si="39"/>
        <v>-2082154.9106666741</v>
      </c>
      <c r="L81" s="37">
        <f t="shared" si="37"/>
        <v>-55656224.589485481</v>
      </c>
    </row>
    <row r="82" spans="1:12" x14ac:dyDescent="0.25">
      <c r="A82" s="46">
        <v>44866</v>
      </c>
      <c r="B82" s="67">
        <f t="shared" si="40"/>
        <v>81669.505833333329</v>
      </c>
      <c r="D82" s="67">
        <f t="shared" si="41"/>
        <v>246381.66666666666</v>
      </c>
      <c r="E82" s="59">
        <v>28891.55</v>
      </c>
      <c r="F82" s="37">
        <f t="shared" si="36"/>
        <v>356942.72249999997</v>
      </c>
      <c r="G82" s="37">
        <f>G81+F82</f>
        <v>3926369.9475000007</v>
      </c>
      <c r="H82" s="37"/>
      <c r="I82" s="37">
        <f t="shared" si="42"/>
        <v>-44823010.025833301</v>
      </c>
      <c r="J82" s="37">
        <f t="shared" si="38"/>
        <v>-8423008.4804855026</v>
      </c>
      <c r="K82" s="37">
        <f t="shared" si="39"/>
        <v>-2053263.3606666741</v>
      </c>
      <c r="L82" s="37">
        <f t="shared" si="37"/>
        <v>-55299281.866985485</v>
      </c>
    </row>
    <row r="83" spans="1:12" x14ac:dyDescent="0.25">
      <c r="A83" s="46">
        <v>44896</v>
      </c>
      <c r="B83" s="67">
        <f t="shared" si="40"/>
        <v>81669.505833333329</v>
      </c>
      <c r="D83" s="67">
        <f t="shared" si="41"/>
        <v>246381.66666666666</v>
      </c>
      <c r="E83" s="59">
        <v>28891.55</v>
      </c>
      <c r="F83" s="37">
        <f t="shared" si="36"/>
        <v>356942.72249999997</v>
      </c>
      <c r="G83" s="37">
        <f>G82+F83</f>
        <v>4283312.6700000009</v>
      </c>
      <c r="H83" s="37"/>
      <c r="I83" s="37">
        <f t="shared" si="42"/>
        <v>-44741340.519999966</v>
      </c>
      <c r="J83" s="37">
        <f t="shared" si="38"/>
        <v>-8176626.8138188357</v>
      </c>
      <c r="K83" s="37">
        <f t="shared" si="39"/>
        <v>-2024371.810666674</v>
      </c>
      <c r="L83" s="37">
        <f t="shared" si="37"/>
        <v>-54942339.144485474</v>
      </c>
    </row>
    <row r="84" spans="1:12" ht="15.75" thickBot="1" x14ac:dyDescent="0.3">
      <c r="A84" s="57" t="s">
        <v>27</v>
      </c>
      <c r="B84" s="54">
        <f>SUM(B71:B83)</f>
        <v>-44741340.519999966</v>
      </c>
      <c r="C84" s="65"/>
      <c r="D84" s="54">
        <f>SUM(D71:D83)</f>
        <v>-37988808.480485618</v>
      </c>
      <c r="E84" s="54">
        <f>SUM(E71:E83)</f>
        <v>-5520249.3606666764</v>
      </c>
      <c r="F84" s="66"/>
      <c r="G84" s="66"/>
      <c r="H84" s="66"/>
      <c r="I84" s="66"/>
      <c r="J84" s="66"/>
      <c r="K84" s="66"/>
      <c r="L84" s="66"/>
    </row>
    <row r="85" spans="1:12" ht="15.6" customHeight="1" x14ac:dyDescent="0.25">
      <c r="A85" s="46">
        <f>A72+365</f>
        <v>44927</v>
      </c>
      <c r="B85" s="67">
        <v>98237.752447083403</v>
      </c>
      <c r="C85" s="29"/>
      <c r="D85" s="67">
        <f>D83</f>
        <v>246381.66666666666</v>
      </c>
      <c r="E85" s="67">
        <f>E83</f>
        <v>28891.55</v>
      </c>
      <c r="F85" s="37">
        <f t="shared" ref="F85:F96" si="44">B85+D85+E85</f>
        <v>373510.96911375003</v>
      </c>
      <c r="G85" s="37">
        <f>F85</f>
        <v>373510.96911375003</v>
      </c>
      <c r="H85" s="37"/>
      <c r="I85" s="37">
        <f>I83+B85</f>
        <v>-44643102.767552882</v>
      </c>
      <c r="J85" s="37">
        <f>J83+D85</f>
        <v>-7930245.1471521687</v>
      </c>
      <c r="K85" s="37">
        <f>K83+E85</f>
        <v>-1995480.260666674</v>
      </c>
    </row>
    <row r="86" spans="1:12" ht="15.6" customHeight="1" x14ac:dyDescent="0.25">
      <c r="A86" s="46">
        <f t="shared" ref="A86:A95" si="45">A73+365</f>
        <v>44958</v>
      </c>
      <c r="B86" s="67">
        <f>B85</f>
        <v>98237.752447083403</v>
      </c>
      <c r="C86" s="29"/>
      <c r="D86" s="67">
        <f>D85</f>
        <v>246381.66666666666</v>
      </c>
      <c r="E86" s="67">
        <f>E85</f>
        <v>28891.55</v>
      </c>
      <c r="F86" s="37">
        <f t="shared" si="44"/>
        <v>373510.96911375003</v>
      </c>
      <c r="G86" s="37">
        <f>G85+F86</f>
        <v>747021.93822750007</v>
      </c>
      <c r="H86" s="37"/>
      <c r="I86" s="37">
        <f>I85+B86</f>
        <v>-44544865.015105799</v>
      </c>
      <c r="J86" s="37">
        <f t="shared" ref="J86:J96" si="46">J85+D85</f>
        <v>-7683863.4804855017</v>
      </c>
      <c r="K86" s="37">
        <f t="shared" ref="K86:K96" si="47">K85+E85</f>
        <v>-1966588.710666674</v>
      </c>
    </row>
    <row r="87" spans="1:12" ht="15.6" customHeight="1" x14ac:dyDescent="0.25">
      <c r="A87" s="46">
        <v>44986</v>
      </c>
      <c r="B87" s="67">
        <f t="shared" ref="B87:B96" si="48">B86</f>
        <v>98237.752447083403</v>
      </c>
      <c r="C87" s="29"/>
      <c r="D87" s="67">
        <f t="shared" ref="D87:E96" si="49">D86</f>
        <v>246381.66666666666</v>
      </c>
      <c r="E87" s="67">
        <f t="shared" si="49"/>
        <v>28891.55</v>
      </c>
      <c r="F87" s="37">
        <f t="shared" si="44"/>
        <v>373510.96911375003</v>
      </c>
      <c r="G87" s="37">
        <f t="shared" ref="G87:G96" si="50">G86+F87</f>
        <v>1120532.9073412502</v>
      </c>
      <c r="H87" s="37"/>
      <c r="I87" s="37">
        <f t="shared" ref="I87:I96" si="51">I86+B87</f>
        <v>-44446627.262658715</v>
      </c>
      <c r="J87" s="37">
        <f t="shared" si="46"/>
        <v>-7437481.8138188347</v>
      </c>
      <c r="K87" s="37">
        <f t="shared" si="47"/>
        <v>-1937697.1606666739</v>
      </c>
    </row>
    <row r="88" spans="1:12" ht="15.6" customHeight="1" x14ac:dyDescent="0.25">
      <c r="A88" s="46">
        <f t="shared" si="45"/>
        <v>45017</v>
      </c>
      <c r="B88" s="67">
        <f t="shared" si="48"/>
        <v>98237.752447083403</v>
      </c>
      <c r="C88" s="29"/>
      <c r="D88" s="67">
        <f t="shared" si="49"/>
        <v>246381.66666666666</v>
      </c>
      <c r="E88" s="67">
        <f t="shared" si="49"/>
        <v>28891.55</v>
      </c>
      <c r="F88" s="37">
        <f t="shared" si="44"/>
        <v>373510.96911375003</v>
      </c>
      <c r="G88" s="37">
        <f t="shared" si="50"/>
        <v>1494043.8764550001</v>
      </c>
      <c r="H88" s="37"/>
      <c r="I88" s="37">
        <f t="shared" si="51"/>
        <v>-44348389.510211632</v>
      </c>
      <c r="J88" s="37">
        <f t="shared" si="46"/>
        <v>-7191100.1471521677</v>
      </c>
      <c r="K88" s="37">
        <f t="shared" si="47"/>
        <v>-1908805.6106666739</v>
      </c>
    </row>
    <row r="89" spans="1:12" ht="15.6" customHeight="1" x14ac:dyDescent="0.25">
      <c r="A89" s="46">
        <f t="shared" si="45"/>
        <v>45047</v>
      </c>
      <c r="B89" s="67">
        <f t="shared" si="48"/>
        <v>98237.752447083403</v>
      </c>
      <c r="C89" s="29"/>
      <c r="D89" s="67">
        <f t="shared" si="49"/>
        <v>246381.66666666666</v>
      </c>
      <c r="E89" s="67">
        <f t="shared" si="49"/>
        <v>28891.55</v>
      </c>
      <c r="F89" s="37">
        <f t="shared" si="44"/>
        <v>373510.96911375003</v>
      </c>
      <c r="G89" s="37">
        <f t="shared" si="50"/>
        <v>1867554.8455687501</v>
      </c>
      <c r="H89" s="37"/>
      <c r="I89" s="37">
        <f t="shared" si="51"/>
        <v>-44250151.757764548</v>
      </c>
      <c r="J89" s="37">
        <f t="shared" si="46"/>
        <v>-6944718.4804855008</v>
      </c>
      <c r="K89" s="37">
        <f t="shared" si="47"/>
        <v>-1879914.0606666738</v>
      </c>
    </row>
    <row r="90" spans="1:12" ht="15.6" customHeight="1" x14ac:dyDescent="0.25">
      <c r="A90" s="46">
        <f t="shared" si="45"/>
        <v>45078</v>
      </c>
      <c r="B90" s="67">
        <f t="shared" si="48"/>
        <v>98237.752447083403</v>
      </c>
      <c r="C90" s="29"/>
      <c r="D90" s="67">
        <f t="shared" si="49"/>
        <v>246381.66666666666</v>
      </c>
      <c r="E90" s="67">
        <f t="shared" si="49"/>
        <v>28891.55</v>
      </c>
      <c r="F90" s="37">
        <f t="shared" si="44"/>
        <v>373510.96911375003</v>
      </c>
      <c r="G90" s="37">
        <f t="shared" si="50"/>
        <v>2241065.8146825</v>
      </c>
      <c r="H90" s="37"/>
      <c r="I90" s="37">
        <f t="shared" si="51"/>
        <v>-44151914.005317464</v>
      </c>
      <c r="J90" s="37">
        <f t="shared" si="46"/>
        <v>-6698336.8138188338</v>
      </c>
      <c r="K90" s="37">
        <f t="shared" si="47"/>
        <v>-1851022.5106666738</v>
      </c>
    </row>
    <row r="91" spans="1:12" ht="15.6" customHeight="1" x14ac:dyDescent="0.25">
      <c r="A91" s="46">
        <f t="shared" si="45"/>
        <v>45108</v>
      </c>
      <c r="B91" s="67">
        <f t="shared" si="48"/>
        <v>98237.752447083403</v>
      </c>
      <c r="C91" s="29"/>
      <c r="D91" s="67">
        <f t="shared" si="49"/>
        <v>246381.66666666666</v>
      </c>
      <c r="E91" s="67">
        <f t="shared" si="49"/>
        <v>28891.55</v>
      </c>
      <c r="F91" s="37">
        <f t="shared" si="44"/>
        <v>373510.96911375003</v>
      </c>
      <c r="G91" s="37">
        <f t="shared" si="50"/>
        <v>2614576.7837962499</v>
      </c>
      <c r="H91" s="37"/>
      <c r="I91" s="37">
        <f t="shared" si="51"/>
        <v>-44053676.252870381</v>
      </c>
      <c r="J91" s="37">
        <f t="shared" si="46"/>
        <v>-6451955.1471521668</v>
      </c>
      <c r="K91" s="37">
        <f t="shared" si="47"/>
        <v>-1822130.9606666737</v>
      </c>
    </row>
    <row r="92" spans="1:12" ht="15.6" customHeight="1" x14ac:dyDescent="0.25">
      <c r="A92" s="46">
        <f t="shared" si="45"/>
        <v>45139</v>
      </c>
      <c r="B92" s="67">
        <f t="shared" si="48"/>
        <v>98237.752447083403</v>
      </c>
      <c r="C92" s="29"/>
      <c r="D92" s="67">
        <f t="shared" si="49"/>
        <v>246381.66666666666</v>
      </c>
      <c r="E92" s="67">
        <f t="shared" si="49"/>
        <v>28891.55</v>
      </c>
      <c r="F92" s="37">
        <f t="shared" si="44"/>
        <v>373510.96911375003</v>
      </c>
      <c r="G92" s="37">
        <f t="shared" si="50"/>
        <v>2988087.7529099998</v>
      </c>
      <c r="H92" s="37"/>
      <c r="I92" s="37">
        <f t="shared" si="51"/>
        <v>-43955438.500423297</v>
      </c>
      <c r="J92" s="37">
        <f t="shared" si="46"/>
        <v>-6205573.4804854998</v>
      </c>
      <c r="K92" s="37">
        <f t="shared" si="47"/>
        <v>-1793239.4106666737</v>
      </c>
    </row>
    <row r="93" spans="1:12" ht="15.6" customHeight="1" x14ac:dyDescent="0.25">
      <c r="A93" s="46">
        <f t="shared" si="45"/>
        <v>45170</v>
      </c>
      <c r="B93" s="67">
        <f t="shared" si="48"/>
        <v>98237.752447083403</v>
      </c>
      <c r="C93" s="29"/>
      <c r="D93" s="67">
        <f t="shared" si="49"/>
        <v>246381.66666666666</v>
      </c>
      <c r="E93" s="67">
        <f t="shared" si="49"/>
        <v>28891.55</v>
      </c>
      <c r="F93" s="37">
        <f t="shared" si="44"/>
        <v>373510.96911375003</v>
      </c>
      <c r="G93" s="37">
        <f t="shared" si="50"/>
        <v>3361598.7220237497</v>
      </c>
      <c r="H93" s="37"/>
      <c r="I93" s="37">
        <f t="shared" si="51"/>
        <v>-43857200.747976214</v>
      </c>
      <c r="J93" s="37">
        <f t="shared" si="46"/>
        <v>-5959191.8138188329</v>
      </c>
      <c r="K93" s="37">
        <f t="shared" si="47"/>
        <v>-1764347.8606666736</v>
      </c>
    </row>
    <row r="94" spans="1:12" ht="15.6" customHeight="1" x14ac:dyDescent="0.25">
      <c r="A94" s="46">
        <f t="shared" si="45"/>
        <v>45200</v>
      </c>
      <c r="B94" s="67">
        <f t="shared" si="48"/>
        <v>98237.752447083403</v>
      </c>
      <c r="C94" s="29"/>
      <c r="D94" s="67">
        <f t="shared" si="49"/>
        <v>246381.66666666666</v>
      </c>
      <c r="E94" s="67">
        <f t="shared" si="49"/>
        <v>28891.55</v>
      </c>
      <c r="F94" s="37">
        <f t="shared" si="44"/>
        <v>373510.96911375003</v>
      </c>
      <c r="G94" s="37">
        <f t="shared" si="50"/>
        <v>3735109.6911374996</v>
      </c>
      <c r="H94" s="37"/>
      <c r="I94" s="37">
        <f t="shared" si="51"/>
        <v>-43758962.99552913</v>
      </c>
      <c r="J94" s="37">
        <f t="shared" si="46"/>
        <v>-5712810.1471521659</v>
      </c>
      <c r="K94" s="37">
        <f t="shared" si="47"/>
        <v>-1735456.3106666736</v>
      </c>
    </row>
    <row r="95" spans="1:12" ht="15.6" customHeight="1" x14ac:dyDescent="0.25">
      <c r="A95" s="46">
        <f t="shared" si="45"/>
        <v>45231</v>
      </c>
      <c r="B95" s="67">
        <f t="shared" si="48"/>
        <v>98237.752447083403</v>
      </c>
      <c r="C95" s="29"/>
      <c r="D95" s="67">
        <f t="shared" si="49"/>
        <v>246381.66666666666</v>
      </c>
      <c r="E95" s="67">
        <f t="shared" si="49"/>
        <v>28891.55</v>
      </c>
      <c r="F95" s="37">
        <f t="shared" si="44"/>
        <v>373510.96911375003</v>
      </c>
      <c r="G95" s="37">
        <f t="shared" si="50"/>
        <v>4108620.6602512496</v>
      </c>
      <c r="H95" s="37"/>
      <c r="I95" s="37">
        <f t="shared" si="51"/>
        <v>-43660725.243082047</v>
      </c>
      <c r="J95" s="37">
        <f t="shared" si="46"/>
        <v>-5466428.4804854989</v>
      </c>
      <c r="K95" s="37">
        <f t="shared" si="47"/>
        <v>-1706564.7606666735</v>
      </c>
    </row>
    <row r="96" spans="1:12" ht="15.6" customHeight="1" x14ac:dyDescent="0.25">
      <c r="A96" s="46">
        <f>A83+365</f>
        <v>45261</v>
      </c>
      <c r="B96" s="67">
        <f t="shared" si="48"/>
        <v>98237.752447083403</v>
      </c>
      <c r="C96" s="29"/>
      <c r="D96" s="67">
        <f t="shared" si="49"/>
        <v>246381.66666666666</v>
      </c>
      <c r="E96" s="67">
        <f t="shared" si="49"/>
        <v>28891.55</v>
      </c>
      <c r="F96" s="37">
        <f t="shared" si="44"/>
        <v>373510.96911375003</v>
      </c>
      <c r="G96" s="37">
        <f t="shared" si="50"/>
        <v>4482131.6293649999</v>
      </c>
      <c r="H96" s="37"/>
      <c r="I96" s="37">
        <f t="shared" si="51"/>
        <v>-43562487.490634963</v>
      </c>
      <c r="J96" s="37">
        <f t="shared" si="46"/>
        <v>-5220046.8138188319</v>
      </c>
      <c r="K96" s="37">
        <f t="shared" si="47"/>
        <v>-1677673.2106666735</v>
      </c>
    </row>
    <row r="97" spans="1:12" ht="15.6" customHeight="1" thickBot="1" x14ac:dyDescent="0.3">
      <c r="A97" s="57" t="s">
        <v>27</v>
      </c>
      <c r="B97" s="54">
        <f>SUM(B84:B96)</f>
        <v>-43562487.490634963</v>
      </c>
      <c r="C97" s="54">
        <f t="shared" ref="C97:E97" si="52">SUM(C84:C96)</f>
        <v>0</v>
      </c>
      <c r="D97" s="54">
        <f t="shared" si="52"/>
        <v>-35032228.480485648</v>
      </c>
      <c r="E97" s="54">
        <f t="shared" si="52"/>
        <v>-5173550.7606666787</v>
      </c>
      <c r="F97" s="66"/>
      <c r="G97" s="66"/>
      <c r="H97" s="66"/>
      <c r="I97" s="66"/>
      <c r="J97" s="66"/>
      <c r="K97" s="66"/>
      <c r="L97" s="66"/>
    </row>
    <row r="98" spans="1:12" x14ac:dyDescent="0.25">
      <c r="A98" s="46">
        <v>45292</v>
      </c>
      <c r="B98" s="68">
        <v>123340.97340541676</v>
      </c>
      <c r="C98" s="29"/>
      <c r="D98" s="67">
        <f>D96</f>
        <v>246381.66666666666</v>
      </c>
      <c r="E98" s="67">
        <f>E96</f>
        <v>28891.55</v>
      </c>
      <c r="F98" s="37">
        <f t="shared" ref="F98:F103" si="53">B98+D98+E98</f>
        <v>398614.19007208344</v>
      </c>
      <c r="G98" s="37">
        <f>F98</f>
        <v>398614.19007208344</v>
      </c>
      <c r="I98" s="69">
        <f>I96+B98</f>
        <v>-43439146.51722955</v>
      </c>
      <c r="J98" s="69">
        <f>J96+D98</f>
        <v>-4973665.147152165</v>
      </c>
      <c r="K98" s="69">
        <f>K96+E98</f>
        <v>-1648781.6606666734</v>
      </c>
    </row>
    <row r="99" spans="1:12" x14ac:dyDescent="0.25">
      <c r="A99" s="46">
        <f>A86+365</f>
        <v>45323</v>
      </c>
      <c r="B99" s="68">
        <f>B98</f>
        <v>123340.97340541676</v>
      </c>
      <c r="C99" s="29"/>
      <c r="D99" s="67">
        <f>D98</f>
        <v>246381.66666666666</v>
      </c>
      <c r="E99" s="67">
        <f>E98</f>
        <v>28891.55</v>
      </c>
      <c r="F99" s="37">
        <f t="shared" si="53"/>
        <v>398614.19007208344</v>
      </c>
      <c r="G99" s="37">
        <f>G98+F99</f>
        <v>797228.38014416688</v>
      </c>
      <c r="I99" s="69">
        <f>I98+B99</f>
        <v>-43315805.543824136</v>
      </c>
      <c r="J99" s="69">
        <f t="shared" ref="J99:K103" si="54">J98+D99</f>
        <v>-4727283.480485498</v>
      </c>
      <c r="K99" s="69">
        <f t="shared" si="54"/>
        <v>-1619890.1106666734</v>
      </c>
    </row>
    <row r="100" spans="1:12" x14ac:dyDescent="0.25">
      <c r="A100" s="46">
        <v>45352</v>
      </c>
      <c r="B100" s="68">
        <f t="shared" ref="B100:B103" si="55">B99</f>
        <v>123340.97340541676</v>
      </c>
      <c r="C100" s="29"/>
      <c r="D100" s="67">
        <f t="shared" ref="D100:E103" si="56">D99</f>
        <v>246381.66666666666</v>
      </c>
      <c r="E100" s="67">
        <f t="shared" si="56"/>
        <v>28891.55</v>
      </c>
      <c r="F100" s="37">
        <f t="shared" si="53"/>
        <v>398614.19007208344</v>
      </c>
      <c r="G100" s="37">
        <f t="shared" ref="G100:G103" si="57">G99+F100</f>
        <v>1195842.5702162504</v>
      </c>
      <c r="I100" s="69">
        <f t="shared" ref="I100:I103" si="58">I99+B100</f>
        <v>-43192464.570418723</v>
      </c>
      <c r="J100" s="69">
        <f t="shared" si="54"/>
        <v>-4480901.813818831</v>
      </c>
      <c r="K100" s="69">
        <f t="shared" si="54"/>
        <v>-1590998.5606666734</v>
      </c>
    </row>
    <row r="101" spans="1:12" x14ac:dyDescent="0.25">
      <c r="A101" s="46">
        <v>45383</v>
      </c>
      <c r="B101" s="68">
        <f t="shared" si="55"/>
        <v>123340.97340541676</v>
      </c>
      <c r="C101" s="29"/>
      <c r="D101" s="67">
        <f t="shared" si="56"/>
        <v>246381.66666666666</v>
      </c>
      <c r="E101" s="67">
        <f t="shared" si="56"/>
        <v>28891.55</v>
      </c>
      <c r="F101" s="37">
        <f t="shared" si="53"/>
        <v>398614.19007208344</v>
      </c>
      <c r="G101" s="37">
        <f t="shared" si="57"/>
        <v>1594456.7602883338</v>
      </c>
      <c r="I101" s="69">
        <f t="shared" si="58"/>
        <v>-43069123.59701331</v>
      </c>
      <c r="J101" s="69">
        <f t="shared" si="54"/>
        <v>-4234520.147152164</v>
      </c>
      <c r="K101" s="69">
        <f t="shared" si="54"/>
        <v>-1562107.0106666733</v>
      </c>
    </row>
    <row r="102" spans="1:12" x14ac:dyDescent="0.25">
      <c r="A102" s="46">
        <v>45413</v>
      </c>
      <c r="B102" s="68">
        <f t="shared" si="55"/>
        <v>123340.97340541676</v>
      </c>
      <c r="C102" s="29"/>
      <c r="D102" s="67">
        <f t="shared" si="56"/>
        <v>246381.66666666666</v>
      </c>
      <c r="E102" s="67">
        <f t="shared" si="56"/>
        <v>28891.55</v>
      </c>
      <c r="F102" s="37">
        <f t="shared" si="53"/>
        <v>398614.19007208344</v>
      </c>
      <c r="G102" s="37">
        <f t="shared" si="57"/>
        <v>1993070.9503604171</v>
      </c>
      <c r="I102" s="69">
        <f t="shared" si="58"/>
        <v>-42945782.623607896</v>
      </c>
      <c r="J102" s="69">
        <f t="shared" si="54"/>
        <v>-3988138.4804854975</v>
      </c>
      <c r="K102" s="69">
        <f t="shared" si="54"/>
        <v>-1533215.4606666733</v>
      </c>
    </row>
    <row r="103" spans="1:12" x14ac:dyDescent="0.25">
      <c r="A103" s="46">
        <v>45444</v>
      </c>
      <c r="B103" s="68">
        <f t="shared" si="55"/>
        <v>123340.97340541676</v>
      </c>
      <c r="C103" s="34"/>
      <c r="D103" s="67">
        <f t="shared" si="56"/>
        <v>246381.66666666666</v>
      </c>
      <c r="E103" s="67">
        <f t="shared" si="56"/>
        <v>28891.55</v>
      </c>
      <c r="F103" s="37">
        <f t="shared" si="53"/>
        <v>398614.19007208344</v>
      </c>
      <c r="G103" s="37">
        <f t="shared" si="57"/>
        <v>2391685.1404325007</v>
      </c>
      <c r="I103" s="69">
        <f t="shared" si="58"/>
        <v>-42822441.650202483</v>
      </c>
      <c r="J103" s="69">
        <f t="shared" si="54"/>
        <v>-3741756.813818831</v>
      </c>
      <c r="K103" s="69">
        <f t="shared" si="54"/>
        <v>-1504323.9106666732</v>
      </c>
    </row>
    <row r="104" spans="1:12" ht="15.75" thickBot="1" x14ac:dyDescent="0.3">
      <c r="A104" s="57" t="s">
        <v>27</v>
      </c>
      <c r="B104" s="70">
        <f>SUM(B97:B103)</f>
        <v>-42822441.650202483</v>
      </c>
      <c r="C104" s="70">
        <f>SUM(C97:C103)</f>
        <v>0</v>
      </c>
      <c r="D104" s="70">
        <f>SUM(D97:D103)</f>
        <v>-33553938.480485659</v>
      </c>
      <c r="E104" s="70">
        <f>SUM(E97:E103)</f>
        <v>-5000201.4606666798</v>
      </c>
      <c r="F104" s="57"/>
      <c r="G104" s="66"/>
      <c r="H104" s="66"/>
      <c r="I104" s="66"/>
      <c r="J104" s="66"/>
      <c r="K104" s="66"/>
      <c r="L104" s="66"/>
    </row>
    <row r="105" spans="1:12" x14ac:dyDescent="0.25">
      <c r="A105" s="38"/>
      <c r="B105" s="71"/>
      <c r="C105" s="71"/>
      <c r="D105" s="71"/>
      <c r="E105" s="71"/>
      <c r="F105" s="38"/>
    </row>
    <row r="106" spans="1:12" ht="15.75" thickBot="1" x14ac:dyDescent="0.3"/>
    <row r="107" spans="1:12" x14ac:dyDescent="0.25">
      <c r="A107" s="72"/>
      <c r="B107" s="73" t="s">
        <v>10</v>
      </c>
      <c r="C107" s="74"/>
      <c r="D107" s="75" t="s">
        <v>34</v>
      </c>
      <c r="E107" s="75" t="s">
        <v>35</v>
      </c>
      <c r="F107" s="76" t="s">
        <v>26</v>
      </c>
    </row>
    <row r="108" spans="1:12" x14ac:dyDescent="0.25">
      <c r="A108" s="77" t="s">
        <v>36</v>
      </c>
      <c r="B108" s="78">
        <f>B74+B75+B76+B77+B78+B79</f>
        <v>490017.03500000003</v>
      </c>
      <c r="C108" s="24"/>
      <c r="D108" s="78">
        <f>D74+D75+D76+D77+D78+D79</f>
        <v>1478290</v>
      </c>
      <c r="E108" s="78">
        <f>E74+E75+E76+E77+E78+E79</f>
        <v>173349.3</v>
      </c>
      <c r="F108" s="79">
        <f>B108+D108+E108</f>
        <v>2141656.335</v>
      </c>
    </row>
    <row r="109" spans="1:12" x14ac:dyDescent="0.25">
      <c r="A109" s="77" t="s">
        <v>37</v>
      </c>
      <c r="B109" s="80">
        <f>B80+B81+B82+B83+B85+B86</f>
        <v>523153.52822750015</v>
      </c>
      <c r="C109" s="24"/>
      <c r="D109" s="80">
        <f>D80+D81+D82+D83+D85+D86</f>
        <v>1478290</v>
      </c>
      <c r="E109" s="80">
        <f>E80+E81+E82+E83+E85+E86</f>
        <v>173349.3</v>
      </c>
      <c r="F109" s="79">
        <f>B109+D109+E109</f>
        <v>2174792.8282275</v>
      </c>
    </row>
    <row r="110" spans="1:12" x14ac:dyDescent="0.25">
      <c r="A110" s="81" t="s">
        <v>38</v>
      </c>
      <c r="B110" s="82">
        <f>B108+B109</f>
        <v>1013170.5632275002</v>
      </c>
      <c r="C110" s="83"/>
      <c r="D110" s="82">
        <f>D108+D109</f>
        <v>2956580</v>
      </c>
      <c r="E110" s="82">
        <f>E108+E109</f>
        <v>346698.6</v>
      </c>
      <c r="F110" s="84">
        <f>F108+F109</f>
        <v>4316449.1632275004</v>
      </c>
      <c r="G110" s="85" t="s">
        <v>39</v>
      </c>
      <c r="H110" s="85"/>
      <c r="I110" s="85"/>
      <c r="J110" s="85"/>
      <c r="K110" s="85"/>
    </row>
    <row r="111" spans="1:12" x14ac:dyDescent="0.25">
      <c r="A111" s="77"/>
      <c r="B111" s="80"/>
      <c r="C111" s="86"/>
      <c r="D111" s="80"/>
      <c r="E111" s="80"/>
      <c r="F111" s="87"/>
      <c r="G111" s="85"/>
      <c r="H111" s="85"/>
      <c r="I111" s="85"/>
      <c r="J111" s="85"/>
      <c r="K111" s="85"/>
    </row>
    <row r="112" spans="1:12" x14ac:dyDescent="0.25">
      <c r="A112" s="77" t="s">
        <v>40</v>
      </c>
      <c r="B112" s="80">
        <f>SUM(B91:B103)-B97</f>
        <v>1329472.3551149815</v>
      </c>
      <c r="C112" s="86"/>
      <c r="D112" s="80">
        <f>SUM(D91:D103)-D97</f>
        <v>2956580.0000000075</v>
      </c>
      <c r="E112" s="80">
        <f>SUM(E91:E103)-E97</f>
        <v>346698.5999999987</v>
      </c>
      <c r="F112" s="79">
        <f>B112+D112+E112</f>
        <v>4632750.9551149877</v>
      </c>
      <c r="G112" s="85"/>
      <c r="H112" s="85"/>
      <c r="I112" s="85"/>
      <c r="J112" s="85"/>
      <c r="K112" s="85"/>
    </row>
    <row r="113" spans="1:11" x14ac:dyDescent="0.25">
      <c r="A113" s="81" t="s">
        <v>41</v>
      </c>
      <c r="B113" s="82">
        <f>B112</f>
        <v>1329472.3551149815</v>
      </c>
      <c r="C113" s="83"/>
      <c r="D113" s="82">
        <f>D112</f>
        <v>2956580.0000000075</v>
      </c>
      <c r="E113" s="82">
        <f>E112</f>
        <v>346698.5999999987</v>
      </c>
      <c r="F113" s="84">
        <f>F112</f>
        <v>4632750.9551149877</v>
      </c>
      <c r="G113" s="85" t="s">
        <v>39</v>
      </c>
      <c r="H113" s="85"/>
      <c r="I113" s="85"/>
      <c r="J113" s="85"/>
      <c r="K113" s="85"/>
    </row>
    <row r="114" spans="1:11" x14ac:dyDescent="0.25">
      <c r="A114" s="77"/>
      <c r="B114" s="80"/>
      <c r="C114" s="86"/>
      <c r="D114" s="80"/>
      <c r="E114" s="80"/>
      <c r="F114" s="88"/>
    </row>
    <row r="115" spans="1:11" ht="15" customHeight="1" x14ac:dyDescent="0.25">
      <c r="A115" s="109" t="s">
        <v>42</v>
      </c>
      <c r="B115" s="110"/>
      <c r="C115" s="110"/>
      <c r="D115" s="110"/>
      <c r="E115" s="110"/>
      <c r="F115" s="111"/>
    </row>
    <row r="116" spans="1:11" ht="15.75" thickBot="1" x14ac:dyDescent="0.3">
      <c r="A116" s="89"/>
      <c r="B116" s="90"/>
      <c r="C116" s="90"/>
      <c r="D116" s="90"/>
      <c r="E116" s="90"/>
      <c r="F116" s="91"/>
    </row>
  </sheetData>
  <mergeCells count="2">
    <mergeCell ref="I14:L14"/>
    <mergeCell ref="A115:F115"/>
  </mergeCells>
  <printOptions horizontalCentered="1"/>
  <pageMargins left="0.2" right="0.2" top="0.75" bottom="0.35" header="0.3" footer="0.2"/>
  <pageSetup paperSize="17" scale="58" fitToHeight="2" orientation="landscape" r:id="rId1"/>
  <headerFooter>
    <oddHeader>&amp;R&amp;"Times New Roman,Bold"&amp;10KyPSC Case No. 2022-00372
AG DR-01-137 Attachment
Page &amp;P of &amp;N</oddHeader>
  </headerFooter>
  <ignoredErrors>
    <ignoredError sqref="E71 C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6AFB-F03C-49EF-9BA8-72E4EEA31BA4}">
  <sheetPr codeName="Sheet2">
    <pageSetUpPr fitToPage="1"/>
  </sheetPr>
  <dimension ref="A1:J66"/>
  <sheetViews>
    <sheetView view="pageLayout" zoomScaleNormal="100" workbookViewId="0">
      <selection activeCell="H9" sqref="H9"/>
    </sheetView>
  </sheetViews>
  <sheetFormatPr defaultRowHeight="15" x14ac:dyDescent="0.25"/>
  <cols>
    <col min="1" max="1" width="22.42578125" bestFit="1" customWidth="1"/>
    <col min="2" max="2" width="20.42578125" customWidth="1"/>
    <col min="3" max="3" width="18.7109375" bestFit="1" customWidth="1"/>
    <col min="4" max="4" width="3.85546875" customWidth="1"/>
    <col min="5" max="5" width="13.28515625" bestFit="1" customWidth="1"/>
    <col min="6" max="6" width="14.7109375" customWidth="1"/>
    <col min="7" max="7" width="14.5703125" bestFit="1" customWidth="1"/>
    <col min="8" max="8" width="13" customWidth="1"/>
    <col min="10" max="10" width="11.14062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4" spans="1:10" x14ac:dyDescent="0.25">
      <c r="B4" s="1" t="s">
        <v>2</v>
      </c>
      <c r="C4" s="1"/>
      <c r="D4" s="1"/>
    </row>
    <row r="5" spans="1:10" x14ac:dyDescent="0.25">
      <c r="A5" s="1" t="s">
        <v>3</v>
      </c>
      <c r="B5" s="4">
        <v>-1327151</v>
      </c>
      <c r="C5" s="97" t="s">
        <v>43</v>
      </c>
      <c r="D5" s="2"/>
    </row>
    <row r="6" spans="1:10" x14ac:dyDescent="0.25">
      <c r="A6" s="1" t="s">
        <v>4</v>
      </c>
      <c r="B6" s="15">
        <v>-2440</v>
      </c>
      <c r="C6" s="97" t="s">
        <v>46</v>
      </c>
    </row>
    <row r="7" spans="1:10" x14ac:dyDescent="0.25">
      <c r="A7" s="1"/>
      <c r="B7" s="15"/>
      <c r="C7" s="97"/>
    </row>
    <row r="8" spans="1:10" x14ac:dyDescent="0.25">
      <c r="A8" s="13"/>
      <c r="B8" s="15"/>
      <c r="E8" s="103"/>
      <c r="F8" s="103"/>
      <c r="G8" s="103"/>
      <c r="H8" s="103"/>
    </row>
    <row r="9" spans="1:10" x14ac:dyDescent="0.25">
      <c r="A9" s="5"/>
      <c r="B9" s="17" t="s">
        <v>5</v>
      </c>
      <c r="C9" s="9" t="s">
        <v>6</v>
      </c>
      <c r="E9" s="103"/>
      <c r="F9" s="103"/>
    </row>
    <row r="10" spans="1:10" x14ac:dyDescent="0.25">
      <c r="A10" s="6">
        <v>43818</v>
      </c>
      <c r="B10" s="4">
        <v>0</v>
      </c>
      <c r="C10" s="2">
        <f>SUM(B5:B6)+B10</f>
        <v>-1329591</v>
      </c>
      <c r="D10" s="2"/>
      <c r="E10" s="103"/>
      <c r="F10" s="103"/>
      <c r="G10" s="16"/>
      <c r="H10" s="2"/>
    </row>
    <row r="11" spans="1:10" x14ac:dyDescent="0.25">
      <c r="A11" s="6">
        <v>43909</v>
      </c>
      <c r="B11" s="4">
        <v>0</v>
      </c>
      <c r="C11" s="2">
        <f t="shared" ref="C11:C57" si="0">C10+B11</f>
        <v>-1329591</v>
      </c>
      <c r="D11" s="2"/>
      <c r="E11" s="103"/>
      <c r="F11" s="103"/>
      <c r="G11" s="16"/>
      <c r="H11" s="2"/>
    </row>
    <row r="12" spans="1:10" x14ac:dyDescent="0.25">
      <c r="A12" s="7">
        <v>44001</v>
      </c>
      <c r="B12" s="8">
        <f>-($B$5/120)*2</f>
        <v>22119.183333333334</v>
      </c>
      <c r="C12" s="2">
        <f t="shared" si="0"/>
        <v>-1307471.8166666667</v>
      </c>
      <c r="D12" s="2"/>
      <c r="E12" s="103"/>
      <c r="F12" s="103"/>
      <c r="G12" s="16"/>
      <c r="H12" s="2"/>
    </row>
    <row r="13" spans="1:10" x14ac:dyDescent="0.25">
      <c r="A13" s="6">
        <v>44093</v>
      </c>
      <c r="B13" s="8">
        <f>-($B$5/120)*3</f>
        <v>33178.775000000001</v>
      </c>
      <c r="C13" s="2">
        <f t="shared" si="0"/>
        <v>-1274293.0416666667</v>
      </c>
      <c r="D13" s="2"/>
      <c r="E13" s="103"/>
      <c r="F13" s="103"/>
      <c r="G13" s="16"/>
      <c r="H13" s="2"/>
    </row>
    <row r="14" spans="1:10" x14ac:dyDescent="0.25">
      <c r="A14" s="6">
        <v>44154</v>
      </c>
      <c r="B14" s="8">
        <f>-($B$5/120)*2</f>
        <v>22119.183333333334</v>
      </c>
      <c r="C14" s="2">
        <f t="shared" si="0"/>
        <v>-1252173.8583333334</v>
      </c>
      <c r="D14" s="2"/>
      <c r="E14" s="103"/>
      <c r="F14" s="103"/>
      <c r="G14" s="16"/>
      <c r="H14" s="2"/>
    </row>
    <row r="15" spans="1:10" x14ac:dyDescent="0.25">
      <c r="A15" s="18">
        <v>44184</v>
      </c>
      <c r="B15" s="8">
        <f>-($B$5/120)</f>
        <v>11059.591666666667</v>
      </c>
      <c r="C15" s="2">
        <f t="shared" si="0"/>
        <v>-1241114.2666666668</v>
      </c>
      <c r="D15" s="2"/>
      <c r="E15" s="103"/>
      <c r="F15" s="103"/>
      <c r="G15" s="16"/>
      <c r="H15" s="2"/>
    </row>
    <row r="16" spans="1:10" x14ac:dyDescent="0.25">
      <c r="A16" s="7">
        <v>44197</v>
      </c>
      <c r="B16" s="8">
        <f>-($B$5/120)</f>
        <v>11059.591666666667</v>
      </c>
      <c r="C16" s="2">
        <f t="shared" si="0"/>
        <v>-1230054.6750000003</v>
      </c>
      <c r="D16" s="2"/>
      <c r="E16" s="103"/>
      <c r="F16" s="103"/>
      <c r="G16" s="16"/>
      <c r="H16" s="2"/>
      <c r="J16" s="3"/>
    </row>
    <row r="17" spans="1:10" x14ac:dyDescent="0.25">
      <c r="A17" s="7">
        <v>44228</v>
      </c>
      <c r="B17" s="8">
        <f t="shared" ref="B17:B26" si="1">-($B$5/120)</f>
        <v>11059.591666666667</v>
      </c>
      <c r="C17" s="2">
        <f t="shared" si="0"/>
        <v>-1218995.0833333337</v>
      </c>
      <c r="D17" s="2"/>
      <c r="E17" s="103"/>
      <c r="F17" s="103"/>
      <c r="G17" s="16"/>
      <c r="H17" s="2"/>
      <c r="J17" s="3"/>
    </row>
    <row r="18" spans="1:10" x14ac:dyDescent="0.25">
      <c r="A18" s="7">
        <v>44256</v>
      </c>
      <c r="B18" s="8">
        <f t="shared" si="1"/>
        <v>11059.591666666667</v>
      </c>
      <c r="C18" s="2">
        <f t="shared" si="0"/>
        <v>-1207935.4916666672</v>
      </c>
      <c r="D18" s="2"/>
      <c r="E18" s="103"/>
      <c r="F18" s="103"/>
      <c r="G18" s="16"/>
      <c r="H18" s="2"/>
    </row>
    <row r="19" spans="1:10" x14ac:dyDescent="0.25">
      <c r="A19" s="7">
        <v>44287</v>
      </c>
      <c r="B19" s="8">
        <f t="shared" si="1"/>
        <v>11059.591666666667</v>
      </c>
      <c r="C19" s="2">
        <f t="shared" si="0"/>
        <v>-1196875.9000000006</v>
      </c>
      <c r="D19" s="2"/>
      <c r="E19" s="103"/>
      <c r="F19" s="103"/>
      <c r="G19" s="16"/>
      <c r="H19" s="2"/>
    </row>
    <row r="20" spans="1:10" x14ac:dyDescent="0.25">
      <c r="A20" s="7">
        <v>44317</v>
      </c>
      <c r="B20" s="8">
        <f t="shared" si="1"/>
        <v>11059.591666666667</v>
      </c>
      <c r="C20" s="2">
        <f t="shared" si="0"/>
        <v>-1185816.308333334</v>
      </c>
      <c r="D20" s="2"/>
      <c r="E20" s="103"/>
      <c r="F20" s="103"/>
      <c r="G20" s="16"/>
      <c r="H20" s="2"/>
    </row>
    <row r="21" spans="1:10" x14ac:dyDescent="0.25">
      <c r="A21" s="7">
        <v>44348</v>
      </c>
      <c r="B21" s="8">
        <f t="shared" si="1"/>
        <v>11059.591666666667</v>
      </c>
      <c r="C21" s="2">
        <f t="shared" si="0"/>
        <v>-1174756.7166666675</v>
      </c>
      <c r="D21" s="2"/>
      <c r="E21" s="103"/>
      <c r="F21" s="103"/>
      <c r="G21" s="16"/>
      <c r="H21" s="2"/>
    </row>
    <row r="22" spans="1:10" x14ac:dyDescent="0.25">
      <c r="A22" s="7">
        <v>44378</v>
      </c>
      <c r="B22" s="8">
        <f>-($B$5/120)</f>
        <v>11059.591666666667</v>
      </c>
      <c r="C22" s="2">
        <f t="shared" si="0"/>
        <v>-1163697.1250000009</v>
      </c>
      <c r="D22" s="2"/>
      <c r="E22" s="103"/>
      <c r="F22" s="103"/>
      <c r="G22" s="16"/>
      <c r="H22" s="2"/>
    </row>
    <row r="23" spans="1:10" x14ac:dyDescent="0.25">
      <c r="A23" s="7">
        <v>44409</v>
      </c>
      <c r="B23" s="8">
        <f t="shared" si="1"/>
        <v>11059.591666666667</v>
      </c>
      <c r="C23" s="2">
        <f t="shared" si="0"/>
        <v>-1152637.5333333344</v>
      </c>
      <c r="D23" s="2"/>
      <c r="E23" s="103"/>
      <c r="F23" s="103"/>
      <c r="G23" s="16"/>
      <c r="H23" s="2"/>
    </row>
    <row r="24" spans="1:10" x14ac:dyDescent="0.25">
      <c r="A24" s="7">
        <v>44440</v>
      </c>
      <c r="B24" s="8">
        <f t="shared" si="1"/>
        <v>11059.591666666667</v>
      </c>
      <c r="C24" s="2">
        <f t="shared" si="0"/>
        <v>-1141577.9416666678</v>
      </c>
      <c r="D24" s="2"/>
      <c r="E24" s="103"/>
      <c r="F24" s="103"/>
      <c r="G24" s="16"/>
      <c r="H24" s="2"/>
    </row>
    <row r="25" spans="1:10" x14ac:dyDescent="0.25">
      <c r="A25" s="7">
        <v>44470</v>
      </c>
      <c r="B25" s="8">
        <f t="shared" si="1"/>
        <v>11059.591666666667</v>
      </c>
      <c r="C25" s="2">
        <f t="shared" si="0"/>
        <v>-1130518.3500000013</v>
      </c>
      <c r="D25" s="2"/>
      <c r="E25" s="103"/>
      <c r="F25" s="103"/>
      <c r="G25" s="16"/>
      <c r="H25" s="2"/>
    </row>
    <row r="26" spans="1:10" x14ac:dyDescent="0.25">
      <c r="A26" s="7">
        <v>44501</v>
      </c>
      <c r="B26" s="8">
        <f t="shared" si="1"/>
        <v>11059.591666666667</v>
      </c>
      <c r="C26" s="2">
        <f t="shared" si="0"/>
        <v>-1119458.7583333347</v>
      </c>
      <c r="D26" s="2"/>
      <c r="E26" s="103"/>
      <c r="F26" s="103"/>
      <c r="G26" s="16"/>
      <c r="H26" s="2"/>
    </row>
    <row r="27" spans="1:10" x14ac:dyDescent="0.25">
      <c r="A27" s="7">
        <v>44531</v>
      </c>
      <c r="B27" s="8">
        <f>-($B$5/120)</f>
        <v>11059.591666666667</v>
      </c>
      <c r="C27" s="2">
        <f t="shared" si="0"/>
        <v>-1108399.1666666681</v>
      </c>
      <c r="D27" s="2"/>
      <c r="E27" s="103"/>
      <c r="F27" s="103"/>
      <c r="G27" s="16"/>
      <c r="H27" s="2"/>
    </row>
    <row r="28" spans="1:10" x14ac:dyDescent="0.25">
      <c r="A28" s="7">
        <v>44562</v>
      </c>
      <c r="B28" s="8">
        <f>-($B$5/120)</f>
        <v>11059.591666666667</v>
      </c>
      <c r="C28" s="2">
        <f t="shared" si="0"/>
        <v>-1097339.5750000016</v>
      </c>
      <c r="D28" s="2"/>
      <c r="E28" s="103"/>
      <c r="F28" s="103"/>
      <c r="G28" s="16"/>
      <c r="H28" s="2"/>
    </row>
    <row r="29" spans="1:10" x14ac:dyDescent="0.25">
      <c r="A29" s="7">
        <v>44593</v>
      </c>
      <c r="B29" s="8">
        <f t="shared" ref="B29:B38" si="2">-($B$5/120)</f>
        <v>11059.591666666667</v>
      </c>
      <c r="C29" s="2">
        <f t="shared" si="0"/>
        <v>-1086279.983333335</v>
      </c>
      <c r="D29" s="2"/>
      <c r="E29" s="103"/>
      <c r="F29" s="103"/>
      <c r="G29" s="16"/>
      <c r="H29" s="2"/>
    </row>
    <row r="30" spans="1:10" x14ac:dyDescent="0.25">
      <c r="A30" s="7">
        <v>44621</v>
      </c>
      <c r="B30" s="8">
        <f t="shared" si="2"/>
        <v>11059.591666666667</v>
      </c>
      <c r="C30" s="2">
        <f t="shared" si="0"/>
        <v>-1075220.3916666685</v>
      </c>
      <c r="D30" s="2"/>
      <c r="E30" s="103"/>
      <c r="F30" s="103"/>
      <c r="G30" s="16"/>
      <c r="H30" s="2"/>
    </row>
    <row r="31" spans="1:10" x14ac:dyDescent="0.25">
      <c r="A31" s="7">
        <v>44652</v>
      </c>
      <c r="B31" s="8">
        <f t="shared" si="2"/>
        <v>11059.591666666667</v>
      </c>
      <c r="C31" s="2">
        <f t="shared" si="0"/>
        <v>-1064160.8000000019</v>
      </c>
      <c r="D31" s="2"/>
      <c r="E31" s="103"/>
      <c r="F31" s="103"/>
      <c r="G31" s="16"/>
      <c r="H31" s="2"/>
    </row>
    <row r="32" spans="1:10" x14ac:dyDescent="0.25">
      <c r="A32" s="7">
        <v>44682</v>
      </c>
      <c r="B32" s="8">
        <f t="shared" si="2"/>
        <v>11059.591666666667</v>
      </c>
      <c r="C32" s="2">
        <f t="shared" si="0"/>
        <v>-1053101.2083333354</v>
      </c>
      <c r="D32" s="2"/>
      <c r="E32" s="103"/>
      <c r="F32" s="103"/>
      <c r="G32" s="16"/>
      <c r="H32" s="2"/>
    </row>
    <row r="33" spans="1:9" x14ac:dyDescent="0.25">
      <c r="A33" s="7">
        <v>44713</v>
      </c>
      <c r="B33" s="8">
        <f t="shared" si="2"/>
        <v>11059.591666666667</v>
      </c>
      <c r="C33" s="2">
        <f t="shared" si="0"/>
        <v>-1042041.6166666687</v>
      </c>
      <c r="D33" s="2"/>
      <c r="E33" s="103"/>
      <c r="F33" s="103"/>
      <c r="G33" s="16"/>
      <c r="H33" s="2"/>
    </row>
    <row r="34" spans="1:9" x14ac:dyDescent="0.25">
      <c r="A34" s="7">
        <v>44743</v>
      </c>
      <c r="B34" s="8">
        <f>-($B$5/120)</f>
        <v>11059.591666666667</v>
      </c>
      <c r="C34" s="2">
        <f t="shared" si="0"/>
        <v>-1030982.025000002</v>
      </c>
      <c r="D34" s="2"/>
      <c r="E34" s="103"/>
      <c r="F34" s="103"/>
      <c r="G34" s="16"/>
      <c r="H34" s="2"/>
    </row>
    <row r="35" spans="1:9" x14ac:dyDescent="0.25">
      <c r="A35" s="7">
        <v>44774</v>
      </c>
      <c r="B35" s="8">
        <f t="shared" si="2"/>
        <v>11059.591666666667</v>
      </c>
      <c r="C35" s="2">
        <f t="shared" si="0"/>
        <v>-1019922.4333333353</v>
      </c>
      <c r="D35" s="2"/>
      <c r="E35" s="103"/>
      <c r="F35" s="103"/>
      <c r="G35" s="16"/>
      <c r="H35" s="2"/>
    </row>
    <row r="36" spans="1:9" x14ac:dyDescent="0.25">
      <c r="A36" s="7">
        <v>44805</v>
      </c>
      <c r="B36" s="8">
        <f t="shared" si="2"/>
        <v>11059.591666666667</v>
      </c>
      <c r="C36" s="2">
        <f t="shared" si="0"/>
        <v>-1008862.8416666687</v>
      </c>
      <c r="D36" s="2"/>
      <c r="E36" s="103"/>
      <c r="F36" s="103"/>
      <c r="G36" s="16"/>
      <c r="H36" s="2"/>
    </row>
    <row r="37" spans="1:9" x14ac:dyDescent="0.25">
      <c r="A37" s="7">
        <v>44835</v>
      </c>
      <c r="B37" s="8">
        <f t="shared" si="2"/>
        <v>11059.591666666667</v>
      </c>
      <c r="C37" s="2">
        <f t="shared" si="0"/>
        <v>-997803.25000000198</v>
      </c>
      <c r="D37" s="2"/>
      <c r="E37" s="103"/>
      <c r="F37" s="103"/>
      <c r="G37" s="16"/>
      <c r="H37" s="2"/>
      <c r="I37" s="2"/>
    </row>
    <row r="38" spans="1:9" x14ac:dyDescent="0.25">
      <c r="A38" s="7">
        <v>44866</v>
      </c>
      <c r="B38" s="8">
        <f t="shared" si="2"/>
        <v>11059.591666666667</v>
      </c>
      <c r="C38" s="2">
        <f t="shared" si="0"/>
        <v>-986743.6583333353</v>
      </c>
      <c r="D38" s="2"/>
      <c r="E38" s="103"/>
      <c r="F38" s="103"/>
      <c r="G38" s="16"/>
      <c r="H38" s="2"/>
    </row>
    <row r="39" spans="1:9" x14ac:dyDescent="0.25">
      <c r="A39" s="11">
        <v>44896</v>
      </c>
      <c r="B39" s="12">
        <f>-($B$5/120)</f>
        <v>11059.591666666667</v>
      </c>
      <c r="C39" s="14">
        <f t="shared" si="0"/>
        <v>-975684.06666666863</v>
      </c>
      <c r="D39" s="14"/>
      <c r="E39" s="103"/>
      <c r="F39" s="103"/>
      <c r="G39" s="16"/>
      <c r="H39" s="2"/>
    </row>
    <row r="40" spans="1:9" x14ac:dyDescent="0.25">
      <c r="A40" s="46">
        <v>44927</v>
      </c>
      <c r="B40" s="12">
        <f t="shared" ref="B40:B57" si="3">-($B$5/120)</f>
        <v>11059.591666666667</v>
      </c>
      <c r="C40" s="14">
        <f t="shared" si="0"/>
        <v>-964624.47500000196</v>
      </c>
      <c r="D40" s="14"/>
      <c r="E40" s="103"/>
      <c r="F40" s="103"/>
      <c r="G40" s="16"/>
      <c r="H40" s="2"/>
    </row>
    <row r="41" spans="1:9" x14ac:dyDescent="0.25">
      <c r="A41" s="46">
        <v>44958</v>
      </c>
      <c r="B41" s="12">
        <f t="shared" si="3"/>
        <v>11059.591666666667</v>
      </c>
      <c r="C41" s="14">
        <f t="shared" si="0"/>
        <v>-953564.88333333528</v>
      </c>
      <c r="D41" s="14"/>
      <c r="E41" s="103"/>
      <c r="F41" s="103"/>
      <c r="G41" s="16"/>
      <c r="H41" s="2"/>
    </row>
    <row r="42" spans="1:9" x14ac:dyDescent="0.25">
      <c r="A42" s="46">
        <v>44986</v>
      </c>
      <c r="B42" s="12">
        <f t="shared" si="3"/>
        <v>11059.591666666667</v>
      </c>
      <c r="C42" s="14">
        <f t="shared" si="0"/>
        <v>-942505.29166666861</v>
      </c>
      <c r="D42" s="14"/>
      <c r="E42" s="103"/>
      <c r="F42" s="103"/>
      <c r="G42" s="16"/>
      <c r="H42" s="2"/>
    </row>
    <row r="43" spans="1:9" x14ac:dyDescent="0.25">
      <c r="A43" s="46">
        <v>45017</v>
      </c>
      <c r="B43" s="12">
        <f t="shared" si="3"/>
        <v>11059.591666666667</v>
      </c>
      <c r="C43" s="14">
        <f t="shared" si="0"/>
        <v>-931445.70000000193</v>
      </c>
      <c r="D43" s="14"/>
      <c r="E43" s="103"/>
      <c r="F43" s="103"/>
      <c r="G43" s="16"/>
      <c r="H43" s="2"/>
    </row>
    <row r="44" spans="1:9" x14ac:dyDescent="0.25">
      <c r="A44" s="46">
        <v>45047</v>
      </c>
      <c r="B44" s="12">
        <f t="shared" si="3"/>
        <v>11059.591666666667</v>
      </c>
      <c r="C44" s="14">
        <f t="shared" si="0"/>
        <v>-920386.10833333526</v>
      </c>
      <c r="D44" s="14"/>
      <c r="E44" s="103"/>
      <c r="F44" s="103"/>
      <c r="G44" s="16"/>
      <c r="H44" s="2"/>
    </row>
    <row r="45" spans="1:9" x14ac:dyDescent="0.25">
      <c r="A45" s="46">
        <v>45078</v>
      </c>
      <c r="B45" s="12">
        <f t="shared" si="3"/>
        <v>11059.591666666667</v>
      </c>
      <c r="C45" s="14">
        <f t="shared" si="0"/>
        <v>-909326.51666666858</v>
      </c>
      <c r="D45" s="14"/>
      <c r="E45" s="103"/>
      <c r="F45" s="103"/>
      <c r="G45" s="16"/>
      <c r="H45" s="2"/>
    </row>
    <row r="46" spans="1:9" x14ac:dyDescent="0.25">
      <c r="A46" s="46">
        <v>45108</v>
      </c>
      <c r="B46" s="12">
        <f t="shared" si="3"/>
        <v>11059.591666666667</v>
      </c>
      <c r="C46" s="14">
        <f t="shared" si="0"/>
        <v>-898266.92500000191</v>
      </c>
      <c r="D46" s="14"/>
      <c r="E46" s="103"/>
      <c r="F46" s="103"/>
      <c r="G46" s="16"/>
      <c r="H46" s="2"/>
    </row>
    <row r="47" spans="1:9" x14ac:dyDescent="0.25">
      <c r="A47" s="46">
        <v>45139</v>
      </c>
      <c r="B47" s="12">
        <f t="shared" si="3"/>
        <v>11059.591666666667</v>
      </c>
      <c r="C47" s="14">
        <f t="shared" si="0"/>
        <v>-887207.33333333523</v>
      </c>
      <c r="D47" s="14"/>
      <c r="E47" s="103"/>
      <c r="F47" s="103"/>
      <c r="G47" s="16"/>
      <c r="H47" s="2"/>
    </row>
    <row r="48" spans="1:9" x14ac:dyDescent="0.25">
      <c r="A48" s="46">
        <v>45170</v>
      </c>
      <c r="B48" s="12">
        <f t="shared" si="3"/>
        <v>11059.591666666667</v>
      </c>
      <c r="C48" s="14">
        <f t="shared" si="0"/>
        <v>-876147.74166666856</v>
      </c>
      <c r="D48" s="14"/>
      <c r="E48" s="103"/>
      <c r="F48" s="103"/>
      <c r="G48" s="16"/>
      <c r="H48" s="2"/>
    </row>
    <row r="49" spans="1:8" x14ac:dyDescent="0.25">
      <c r="A49" s="46">
        <v>45200</v>
      </c>
      <c r="B49" s="12">
        <f t="shared" si="3"/>
        <v>11059.591666666667</v>
      </c>
      <c r="C49" s="14">
        <f t="shared" si="0"/>
        <v>-865088.15000000189</v>
      </c>
      <c r="D49" s="14"/>
      <c r="E49" s="103"/>
      <c r="F49" s="103"/>
      <c r="G49" s="16"/>
      <c r="H49" s="2"/>
    </row>
    <row r="50" spans="1:8" x14ac:dyDescent="0.25">
      <c r="A50" s="46">
        <v>45231</v>
      </c>
      <c r="B50" s="12">
        <f t="shared" si="3"/>
        <v>11059.591666666667</v>
      </c>
      <c r="C50" s="14">
        <f t="shared" si="0"/>
        <v>-854028.55833333521</v>
      </c>
      <c r="D50" s="14"/>
      <c r="E50" s="103"/>
      <c r="F50" s="103"/>
      <c r="G50" s="16"/>
      <c r="H50" s="2"/>
    </row>
    <row r="51" spans="1:8" x14ac:dyDescent="0.25">
      <c r="A51" s="46">
        <v>45261</v>
      </c>
      <c r="B51" s="12">
        <f t="shared" si="3"/>
        <v>11059.591666666667</v>
      </c>
      <c r="C51" s="14">
        <f t="shared" si="0"/>
        <v>-842968.96666666854</v>
      </c>
      <c r="D51" s="14"/>
      <c r="E51" s="103"/>
      <c r="F51" s="103"/>
      <c r="G51" s="16"/>
      <c r="H51" s="2"/>
    </row>
    <row r="52" spans="1:8" x14ac:dyDescent="0.25">
      <c r="A52" s="46">
        <v>45292</v>
      </c>
      <c r="B52" s="12">
        <f t="shared" si="3"/>
        <v>11059.591666666667</v>
      </c>
      <c r="C52" s="14">
        <f t="shared" si="0"/>
        <v>-831909.37500000186</v>
      </c>
      <c r="D52" s="14"/>
      <c r="E52" s="103"/>
      <c r="F52" s="103"/>
      <c r="G52" s="16"/>
      <c r="H52" s="2"/>
    </row>
    <row r="53" spans="1:8" x14ac:dyDescent="0.25">
      <c r="A53" s="46">
        <v>45323</v>
      </c>
      <c r="B53" s="12">
        <f t="shared" si="3"/>
        <v>11059.591666666667</v>
      </c>
      <c r="C53" s="14">
        <f t="shared" si="0"/>
        <v>-820849.78333333519</v>
      </c>
      <c r="D53" s="13"/>
      <c r="E53" s="103"/>
      <c r="F53" s="103"/>
      <c r="G53" s="16"/>
    </row>
    <row r="54" spans="1:8" x14ac:dyDescent="0.25">
      <c r="A54" s="46">
        <v>45352</v>
      </c>
      <c r="B54" s="12">
        <f t="shared" si="3"/>
        <v>11059.591666666667</v>
      </c>
      <c r="C54" s="14">
        <f t="shared" si="0"/>
        <v>-809790.19166666851</v>
      </c>
      <c r="D54" s="13"/>
      <c r="E54" s="103"/>
      <c r="F54" s="103"/>
    </row>
    <row r="55" spans="1:8" s="9" customFormat="1" x14ac:dyDescent="0.25">
      <c r="A55" s="46">
        <v>45383</v>
      </c>
      <c r="B55" s="12">
        <f t="shared" si="3"/>
        <v>11059.591666666667</v>
      </c>
      <c r="C55" s="14">
        <f t="shared" si="0"/>
        <v>-798730.60000000184</v>
      </c>
      <c r="E55" s="103"/>
      <c r="F55" s="103"/>
    </row>
    <row r="56" spans="1:8" s="9" customFormat="1" x14ac:dyDescent="0.25">
      <c r="A56" s="46">
        <v>45413</v>
      </c>
      <c r="B56" s="12">
        <f t="shared" si="3"/>
        <v>11059.591666666667</v>
      </c>
      <c r="C56" s="14">
        <f t="shared" si="0"/>
        <v>-787671.00833333516</v>
      </c>
      <c r="E56" s="103"/>
      <c r="F56" s="103"/>
    </row>
    <row r="57" spans="1:8" x14ac:dyDescent="0.25">
      <c r="A57" s="46">
        <v>45444</v>
      </c>
      <c r="B57" s="12">
        <f t="shared" si="3"/>
        <v>11059.591666666667</v>
      </c>
      <c r="C57" s="14">
        <f t="shared" si="0"/>
        <v>-776611.41666666849</v>
      </c>
      <c r="E57" s="103"/>
      <c r="F57" s="103"/>
    </row>
    <row r="58" spans="1:8" x14ac:dyDescent="0.25">
      <c r="A58" s="7"/>
      <c r="B58" s="8"/>
    </row>
    <row r="59" spans="1:8" x14ac:dyDescent="0.25">
      <c r="A59" s="7"/>
      <c r="B59" s="8"/>
    </row>
    <row r="60" spans="1:8" x14ac:dyDescent="0.25">
      <c r="A60" s="7"/>
      <c r="B60" s="8"/>
    </row>
    <row r="61" spans="1:8" x14ac:dyDescent="0.25">
      <c r="A61" s="7"/>
      <c r="B61" s="8"/>
    </row>
    <row r="62" spans="1:8" x14ac:dyDescent="0.25">
      <c r="A62" s="7"/>
      <c r="B62" s="8"/>
    </row>
    <row r="63" spans="1:8" x14ac:dyDescent="0.25">
      <c r="A63" s="7"/>
      <c r="B63" s="8"/>
    </row>
    <row r="64" spans="1:8" x14ac:dyDescent="0.25">
      <c r="A64" s="7"/>
      <c r="B64" s="8"/>
    </row>
    <row r="65" spans="1:2" x14ac:dyDescent="0.25">
      <c r="A65" s="7"/>
      <c r="B65" s="8"/>
    </row>
    <row r="66" spans="1:2" x14ac:dyDescent="0.25">
      <c r="A66" s="7"/>
      <c r="B66" s="8"/>
    </row>
  </sheetData>
  <pageMargins left="0.7" right="0.7" top="0.75" bottom="0.75" header="0.3" footer="0.3"/>
  <pageSetup scale="75" orientation="portrait" horizontalDpi="1200" verticalDpi="1200" r:id="rId1"/>
  <headerFooter>
    <oddHeader>&amp;R&amp;"Times New Roman,Bold"&amp;10KyPSC Case No. 2022-00372
AG DR-01-137 Attachment
Page &amp;P of &amp;N</oddHeader>
  </headerFooter>
  <ignoredErrors>
    <ignoredError sqref="B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BD86-9D72-44D5-A8F6-09CF14915EBB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Panizza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757CB-A1EF-4C32-B2E5-8E4E0EAFA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B3799B-401B-49E4-BF5E-EECB3EBCF43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45fd72d-7e83-4669-aadd-86863736241e"/>
    <ds:schemaRef ds:uri="http://purl.org/dc/terms/"/>
    <ds:schemaRef ds:uri="http://schemas.openxmlformats.org/package/2006/metadata/core-properties"/>
    <ds:schemaRef ds:uri="http://purl.org/dc/dcmitype/"/>
    <ds:schemaRef ds:uri="5ba878c6-b33b-4b7d-8b1a-66240161f50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3D244F-A73E-46B9-BC06-474047DDA6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FEDIT</vt:lpstr>
      <vt:lpstr>SEDIT</vt:lpstr>
      <vt:lpstr>FEDIT!Print_Area</vt:lpstr>
      <vt:lpstr>SEDIT!Print_Area</vt:lpstr>
      <vt:lpstr>FEDIT!Print_Titles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EDIT Support</dc:subject>
  <dc:creator/>
  <cp:lastModifiedBy/>
  <dcterms:created xsi:type="dcterms:W3CDTF">2023-01-20T03:06:49Z</dcterms:created>
  <dcterms:modified xsi:type="dcterms:W3CDTF">2023-01-25T19:22:22Z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ONESOURCE_HasHadCalculation">
    <vt:lpwstr>1</vt:lpwstr>
  </property>
  <property fmtid="{D5CDD505-2E9C-101B-9397-08002B2CF9AE}" pid="4" name="ONESOURCE_CalcSetColour">
    <vt:lpwstr>49407</vt:lpwstr>
  </property>
  <property fmtid="{D5CDD505-2E9C-101B-9397-08002B2CF9AE}" pid="5" name="ONESOURCE_AI">
    <vt:lpwstr>bjNhMjcyaHJ6MnJNVmRUbjNhMjcyaHJ6MzdSVmtnS0VVbVdTQklUMDFGS1E9PW4zYTI3MmhyenJOVlRRelJ3PT1uM2EyNzJocnphWFJIVnJaU0JGYm1WeVoza2dRMjl5Y0c5eVlYUnBiMjQ9bjNhMjcyaHJ6MnJOVGd4</vt:lpwstr>
  </property>
  <property fmtid="{D5CDD505-2E9C-101B-9397-08002B2CF9AE}" pid="6" name="ONESOURCE_CalcInfoPushListOutOfSync">
    <vt:lpwstr>False</vt:lpwstr>
  </property>
  <property fmtid="{D5CDD505-2E9C-101B-9397-08002B2CF9AE}" pid="7" name="MediaServiceImageTags">
    <vt:lpwstr/>
  </property>
  <property fmtid="{D5CDD505-2E9C-101B-9397-08002B2CF9AE}" pid="8" name="ContentTypeId">
    <vt:lpwstr>0x0101005C6E46BEEC65514998BA1B34889D3D88</vt:lpwstr>
  </property>
  <property fmtid="{D5CDD505-2E9C-101B-9397-08002B2CF9AE}" pid="9" name="ONESOURCE_CalcGetColour">
    <vt:lpwstr>14136213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_dlc_DocIdItemGuid">
    <vt:lpwstr>76b81143-df28-4801-abaa-2524f454712c</vt:lpwstr>
  </property>
  <property fmtid="{D5CDD505-2E9C-101B-9397-08002B2CF9AE}" pid="12" name="FileName">
    <vt:lpwstr/>
  </property>
  <property fmtid="{D5CDD505-2E9C-101B-9397-08002B2CF9AE}" pid="13" name="ONESOURCE_CalcSynColour">
    <vt:lpwstr>65280</vt:lpwstr>
  </property>
  <property fmtid="{D5CDD505-2E9C-101B-9397-08002B2CF9AE}" pid="14" name="ONESOURCE_CalcInfoPullListOutOfSync">
    <vt:lpwstr>False</vt:lpwstr>
  </property>
</Properties>
</file>