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upplemental Data Requests/STAFF/"/>
    </mc:Choice>
  </mc:AlternateContent>
  <xr:revisionPtr revIDLastSave="0" documentId="13_ncr:1_{8BDC83C0-8D26-4BA0-B7C4-71CD9E00A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e Case Exp. Analysis" sheetId="1" r:id="rId1"/>
  </sheets>
  <definedNames>
    <definedName name="_xlnm._FilterDatabase" localSheetId="0" hidden="1">'Rate Case Exp. Analysis'!$A$7:$S$17</definedName>
    <definedName name="_xlnm.Print_Area" localSheetId="0">'Rate Case Exp. Analysis'!$A$1:$S$273</definedName>
    <definedName name="_xlnm.Print_Titles" localSheetId="0">'Rate Case Exp. Analysis'!$1:$7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7" i="1" l="1"/>
  <c r="Q257" i="1"/>
  <c r="P257" i="1"/>
  <c r="L257" i="1"/>
  <c r="J257" i="1"/>
  <c r="I257" i="1"/>
  <c r="H257" i="1"/>
  <c r="G257" i="1"/>
  <c r="A257" i="1"/>
  <c r="S254" i="1"/>
  <c r="M253" i="1"/>
  <c r="S253" i="1" s="1"/>
  <c r="M252" i="1"/>
  <c r="S252" i="1" s="1"/>
  <c r="S251" i="1"/>
  <c r="K250" i="1"/>
  <c r="S250" i="1" s="1"/>
  <c r="K249" i="1"/>
  <c r="S249" i="1" s="1"/>
  <c r="K248" i="1"/>
  <c r="S248" i="1" s="1"/>
  <c r="K247" i="1"/>
  <c r="N246" i="1"/>
  <c r="S246" i="1" s="1"/>
  <c r="S245" i="1"/>
  <c r="O245" i="1"/>
  <c r="O244" i="1"/>
  <c r="S244" i="1" s="1"/>
  <c r="N243" i="1"/>
  <c r="S243" i="1" s="1"/>
  <c r="S242" i="1"/>
  <c r="M241" i="1"/>
  <c r="S241" i="1" s="1"/>
  <c r="N240" i="1"/>
  <c r="S240" i="1" s="1"/>
  <c r="S239" i="1"/>
  <c r="S238" i="1"/>
  <c r="O237" i="1"/>
  <c r="O257" i="1" s="1"/>
  <c r="N236" i="1"/>
  <c r="N235" i="1"/>
  <c r="S235" i="1" s="1"/>
  <c r="G231" i="1"/>
  <c r="R231" i="1"/>
  <c r="Q231" i="1"/>
  <c r="P231" i="1"/>
  <c r="M231" i="1"/>
  <c r="K231" i="1"/>
  <c r="H231" i="1"/>
  <c r="A231" i="1"/>
  <c r="O228" i="1"/>
  <c r="S228" i="1" s="1"/>
  <c r="S227" i="1"/>
  <c r="K226" i="1"/>
  <c r="S226" i="1" s="1"/>
  <c r="K225" i="1"/>
  <c r="S225" i="1" s="1"/>
  <c r="K224" i="1"/>
  <c r="S224" i="1" s="1"/>
  <c r="N223" i="1"/>
  <c r="S223" i="1" s="1"/>
  <c r="N222" i="1"/>
  <c r="S222" i="1" s="1"/>
  <c r="S221" i="1"/>
  <c r="I220" i="1"/>
  <c r="S220" i="1" s="1"/>
  <c r="I219" i="1"/>
  <c r="S219" i="1" s="1"/>
  <c r="I218" i="1"/>
  <c r="S218" i="1" s="1"/>
  <c r="N217" i="1"/>
  <c r="S217" i="1" s="1"/>
  <c r="N216" i="1"/>
  <c r="S216" i="1" s="1"/>
  <c r="O215" i="1"/>
  <c r="S215" i="1" s="1"/>
  <c r="N214" i="1"/>
  <c r="S214" i="1" s="1"/>
  <c r="N213" i="1"/>
  <c r="S213" i="1" s="1"/>
  <c r="O212" i="1"/>
  <c r="S212" i="1" s="1"/>
  <c r="N211" i="1"/>
  <c r="S211" i="1" s="1"/>
  <c r="L210" i="1"/>
  <c r="S210" i="1" s="1"/>
  <c r="L209" i="1"/>
  <c r="S209" i="1" s="1"/>
  <c r="L208" i="1"/>
  <c r="S208" i="1" s="1"/>
  <c r="L207" i="1"/>
  <c r="S207" i="1" s="1"/>
  <c r="L206" i="1"/>
  <c r="S206" i="1" s="1"/>
  <c r="J205" i="1"/>
  <c r="S205" i="1" s="1"/>
  <c r="J204" i="1"/>
  <c r="S204" i="1" s="1"/>
  <c r="J203" i="1"/>
  <c r="S203" i="1" s="1"/>
  <c r="J202" i="1"/>
  <c r="O201" i="1"/>
  <c r="N200" i="1"/>
  <c r="S200" i="1" s="1"/>
  <c r="S199" i="1"/>
  <c r="G195" i="1"/>
  <c r="L180" i="1"/>
  <c r="S180" i="1" s="1"/>
  <c r="J181" i="1"/>
  <c r="S181" i="1" s="1"/>
  <c r="J182" i="1"/>
  <c r="S182" i="1" s="1"/>
  <c r="J183" i="1"/>
  <c r="S183" i="1" s="1"/>
  <c r="J184" i="1"/>
  <c r="S184" i="1" s="1"/>
  <c r="J185" i="1"/>
  <c r="S185" i="1" s="1"/>
  <c r="L177" i="1"/>
  <c r="S177" i="1" s="1"/>
  <c r="L178" i="1"/>
  <c r="S178" i="1" s="1"/>
  <c r="L179" i="1"/>
  <c r="S179" i="1" s="1"/>
  <c r="L176" i="1"/>
  <c r="S176" i="1" s="1"/>
  <c r="L148" i="1"/>
  <c r="S148" i="1" s="1"/>
  <c r="S270" i="1"/>
  <c r="N192" i="1"/>
  <c r="S192" i="1" s="1"/>
  <c r="N191" i="1"/>
  <c r="S191" i="1" s="1"/>
  <c r="O190" i="1"/>
  <c r="O189" i="1"/>
  <c r="N188" i="1"/>
  <c r="S188" i="1" s="1"/>
  <c r="O187" i="1"/>
  <c r="S187" i="1" s="1"/>
  <c r="N186" i="1"/>
  <c r="O174" i="1"/>
  <c r="S174" i="1" s="1"/>
  <c r="N173" i="1"/>
  <c r="S173" i="1" s="1"/>
  <c r="O171" i="1"/>
  <c r="S171" i="1" s="1"/>
  <c r="O170" i="1"/>
  <c r="S170" i="1" s="1"/>
  <c r="O169" i="1"/>
  <c r="K167" i="1"/>
  <c r="S167" i="1" s="1"/>
  <c r="K166" i="1"/>
  <c r="K165" i="1"/>
  <c r="S165" i="1" s="1"/>
  <c r="K164" i="1"/>
  <c r="S164" i="1" s="1"/>
  <c r="K163" i="1"/>
  <c r="S163" i="1" s="1"/>
  <c r="K162" i="1"/>
  <c r="S168" i="1"/>
  <c r="R195" i="1"/>
  <c r="Q195" i="1"/>
  <c r="P195" i="1"/>
  <c r="M195" i="1"/>
  <c r="I195" i="1"/>
  <c r="H195" i="1"/>
  <c r="A195" i="1"/>
  <c r="S175" i="1"/>
  <c r="S172" i="1"/>
  <c r="S143" i="1"/>
  <c r="N155" i="1"/>
  <c r="S155" i="1" s="1"/>
  <c r="O154" i="1"/>
  <c r="S154" i="1" s="1"/>
  <c r="N153" i="1"/>
  <c r="S153" i="1" s="1"/>
  <c r="N152" i="1"/>
  <c r="O151" i="1"/>
  <c r="S151" i="1" s="1"/>
  <c r="N150" i="1"/>
  <c r="S150" i="1" s="1"/>
  <c r="N149" i="1"/>
  <c r="S149" i="1" s="1"/>
  <c r="N147" i="1"/>
  <c r="S147" i="1" s="1"/>
  <c r="N146" i="1"/>
  <c r="S146" i="1" s="1"/>
  <c r="N145" i="1"/>
  <c r="S145" i="1" s="1"/>
  <c r="O144" i="1"/>
  <c r="S144" i="1" s="1"/>
  <c r="O142" i="1"/>
  <c r="S142" i="1" s="1"/>
  <c r="O141" i="1"/>
  <c r="S141" i="1" s="1"/>
  <c r="O140" i="1"/>
  <c r="S140" i="1" s="1"/>
  <c r="N139" i="1"/>
  <c r="S139" i="1" s="1"/>
  <c r="N138" i="1"/>
  <c r="O137" i="1"/>
  <c r="R158" i="1"/>
  <c r="Q158" i="1"/>
  <c r="P158" i="1"/>
  <c r="M158" i="1"/>
  <c r="J158" i="1"/>
  <c r="I158" i="1"/>
  <c r="H158" i="1"/>
  <c r="G158" i="1"/>
  <c r="A158" i="1"/>
  <c r="K158" i="1"/>
  <c r="N121" i="1"/>
  <c r="N80" i="1"/>
  <c r="N29" i="1"/>
  <c r="M29" i="1"/>
  <c r="K257" i="1" l="1"/>
  <c r="S237" i="1"/>
  <c r="N257" i="1"/>
  <c r="M257" i="1"/>
  <c r="L158" i="1"/>
  <c r="S247" i="1"/>
  <c r="O231" i="1"/>
  <c r="S236" i="1"/>
  <c r="S257" i="1" s="1"/>
  <c r="J231" i="1"/>
  <c r="S202" i="1"/>
  <c r="S201" i="1"/>
  <c r="I231" i="1"/>
  <c r="L231" i="1"/>
  <c r="N231" i="1"/>
  <c r="J195" i="1"/>
  <c r="L195" i="1"/>
  <c r="K195" i="1"/>
  <c r="N195" i="1"/>
  <c r="O195" i="1"/>
  <c r="S186" i="1"/>
  <c r="S169" i="1"/>
  <c r="S166" i="1"/>
  <c r="S190" i="1"/>
  <c r="S189" i="1"/>
  <c r="S162" i="1"/>
  <c r="N158" i="1"/>
  <c r="S138" i="1"/>
  <c r="S152" i="1"/>
  <c r="S137" i="1"/>
  <c r="O158" i="1"/>
  <c r="N79" i="1"/>
  <c r="S79" i="1" s="1"/>
  <c r="N81" i="1"/>
  <c r="N78" i="1"/>
  <c r="S78" i="1" s="1"/>
  <c r="O77" i="1"/>
  <c r="S77" i="1" s="1"/>
  <c r="O76" i="1"/>
  <c r="S76" i="1" s="1"/>
  <c r="J133" i="1"/>
  <c r="J109" i="1"/>
  <c r="J86" i="1"/>
  <c r="J48" i="1"/>
  <c r="J29" i="1"/>
  <c r="J15" i="1"/>
  <c r="J16" i="1" s="1"/>
  <c r="G133" i="1"/>
  <c r="G109" i="1"/>
  <c r="G48" i="1"/>
  <c r="S231" i="1" l="1"/>
  <c r="S195" i="1"/>
  <c r="S158" i="1"/>
  <c r="J30" i="1"/>
  <c r="J49" i="1" s="1"/>
  <c r="J87" i="1" s="1"/>
  <c r="J110" i="1" s="1"/>
  <c r="J134" i="1" s="1"/>
  <c r="J159" i="1" s="1"/>
  <c r="J196" i="1" s="1"/>
  <c r="J232" i="1" l="1"/>
  <c r="K129" i="1"/>
  <c r="S129" i="1" s="1"/>
  <c r="K128" i="1"/>
  <c r="S128" i="1" s="1"/>
  <c r="K127" i="1"/>
  <c r="S127" i="1" s="1"/>
  <c r="K126" i="1"/>
  <c r="S126" i="1" s="1"/>
  <c r="S117" i="1"/>
  <c r="O115" i="1"/>
  <c r="O116" i="1"/>
  <c r="N118" i="1"/>
  <c r="S118" i="1" s="1"/>
  <c r="N119" i="1"/>
  <c r="S119" i="1" s="1"/>
  <c r="O120" i="1"/>
  <c r="S120" i="1" s="1"/>
  <c r="S121" i="1"/>
  <c r="N122" i="1"/>
  <c r="S122" i="1" s="1"/>
  <c r="O123" i="1"/>
  <c r="S123" i="1" s="1"/>
  <c r="O124" i="1"/>
  <c r="S124" i="1" s="1"/>
  <c r="K125" i="1"/>
  <c r="S125" i="1" s="1"/>
  <c r="N130" i="1"/>
  <c r="S130" i="1" s="1"/>
  <c r="O114" i="1"/>
  <c r="N113" i="1"/>
  <c r="H133" i="1"/>
  <c r="I133" i="1"/>
  <c r="L133" i="1"/>
  <c r="M133" i="1"/>
  <c r="P133" i="1"/>
  <c r="Q133" i="1"/>
  <c r="R133" i="1"/>
  <c r="R109" i="1"/>
  <c r="Q109" i="1"/>
  <c r="P109" i="1"/>
  <c r="M109" i="1"/>
  <c r="L109" i="1"/>
  <c r="I109" i="1"/>
  <c r="H109" i="1"/>
  <c r="A109" i="1"/>
  <c r="K106" i="1"/>
  <c r="S106" i="1" s="1"/>
  <c r="K105" i="1"/>
  <c r="K104" i="1"/>
  <c r="S104" i="1" s="1"/>
  <c r="K103" i="1"/>
  <c r="S103" i="1" s="1"/>
  <c r="N102" i="1"/>
  <c r="S102" i="1" s="1"/>
  <c r="S101" i="1"/>
  <c r="O100" i="1"/>
  <c r="S100" i="1" s="1"/>
  <c r="N99" i="1"/>
  <c r="S99" i="1" s="1"/>
  <c r="O98" i="1"/>
  <c r="S98" i="1" s="1"/>
  <c r="N97" i="1"/>
  <c r="S97" i="1" s="1"/>
  <c r="S96" i="1"/>
  <c r="O95" i="1"/>
  <c r="S95" i="1" s="1"/>
  <c r="N94" i="1"/>
  <c r="S94" i="1" s="1"/>
  <c r="S93" i="1"/>
  <c r="O92" i="1"/>
  <c r="S92" i="1" s="1"/>
  <c r="O91" i="1"/>
  <c r="N90" i="1"/>
  <c r="S43" i="1"/>
  <c r="S39" i="1"/>
  <c r="S22" i="1"/>
  <c r="F41" i="1"/>
  <c r="I41" i="1" s="1"/>
  <c r="S41" i="1" s="1"/>
  <c r="F40" i="1"/>
  <c r="I40" i="1" s="1"/>
  <c r="S40" i="1" s="1"/>
  <c r="F52" i="1"/>
  <c r="I52" i="1" s="1"/>
  <c r="S56" i="1"/>
  <c r="S60" i="1"/>
  <c r="S61" i="1"/>
  <c r="S80" i="1"/>
  <c r="S81" i="1"/>
  <c r="N83" i="1"/>
  <c r="S83" i="1" s="1"/>
  <c r="N82" i="1"/>
  <c r="S82" i="1" s="1"/>
  <c r="K73" i="1"/>
  <c r="S73" i="1" s="1"/>
  <c r="K74" i="1"/>
  <c r="S74" i="1" s="1"/>
  <c r="K75" i="1"/>
  <c r="S75" i="1" s="1"/>
  <c r="K72" i="1"/>
  <c r="S72" i="1" s="1"/>
  <c r="N48" i="1"/>
  <c r="N15" i="1"/>
  <c r="N16" i="1" s="1"/>
  <c r="N53" i="1"/>
  <c r="K66" i="1"/>
  <c r="S66" i="1" s="1"/>
  <c r="K67" i="1"/>
  <c r="S67" i="1" s="1"/>
  <c r="K68" i="1"/>
  <c r="S68" i="1" s="1"/>
  <c r="K69" i="1"/>
  <c r="S69" i="1" s="1"/>
  <c r="K65" i="1"/>
  <c r="S65" i="1" s="1"/>
  <c r="J258" i="1" l="1"/>
  <c r="J271" i="1" s="1"/>
  <c r="O133" i="1"/>
  <c r="S53" i="1"/>
  <c r="N133" i="1"/>
  <c r="K133" i="1"/>
  <c r="N109" i="1"/>
  <c r="O109" i="1"/>
  <c r="K109" i="1"/>
  <c r="S90" i="1"/>
  <c r="S91" i="1"/>
  <c r="S105" i="1"/>
  <c r="N30" i="1"/>
  <c r="N49" i="1" s="1"/>
  <c r="S116" i="1"/>
  <c r="S115" i="1"/>
  <c r="S114" i="1"/>
  <c r="S113" i="1"/>
  <c r="R86" i="1"/>
  <c r="Q86" i="1"/>
  <c r="P86" i="1"/>
  <c r="M86" i="1"/>
  <c r="L86" i="1"/>
  <c r="K86" i="1"/>
  <c r="I86" i="1"/>
  <c r="H86" i="1"/>
  <c r="A86" i="1"/>
  <c r="O71" i="1"/>
  <c r="S71" i="1" s="1"/>
  <c r="N70" i="1"/>
  <c r="S70" i="1" s="1"/>
  <c r="O64" i="1"/>
  <c r="S64" i="1" s="1"/>
  <c r="N63" i="1"/>
  <c r="S63" i="1" s="1"/>
  <c r="N62" i="1"/>
  <c r="S62" i="1" s="1"/>
  <c r="O59" i="1"/>
  <c r="S59" i="1" s="1"/>
  <c r="N58" i="1"/>
  <c r="S58" i="1" s="1"/>
  <c r="O57" i="1"/>
  <c r="S57" i="1" s="1"/>
  <c r="O55" i="1"/>
  <c r="S55" i="1" s="1"/>
  <c r="O54" i="1"/>
  <c r="S54" i="1" s="1"/>
  <c r="S52" i="1"/>
  <c r="G86" i="1" l="1"/>
  <c r="S109" i="1"/>
  <c r="S133" i="1"/>
  <c r="N86" i="1"/>
  <c r="N87" i="1" s="1"/>
  <c r="N110" i="1" s="1"/>
  <c r="N134" i="1" s="1"/>
  <c r="N159" i="1" s="1"/>
  <c r="N196" i="1" s="1"/>
  <c r="S86" i="1"/>
  <c r="O86" i="1"/>
  <c r="A133" i="1"/>
  <c r="O45" i="1"/>
  <c r="S45" i="1" s="1"/>
  <c r="O44" i="1"/>
  <c r="S44" i="1" s="1"/>
  <c r="O42" i="1"/>
  <c r="S42" i="1" s="1"/>
  <c r="O38" i="1"/>
  <c r="S38" i="1" s="1"/>
  <c r="O37" i="1"/>
  <c r="S37" i="1" s="1"/>
  <c r="K34" i="1"/>
  <c r="S34" i="1" s="1"/>
  <c r="K35" i="1"/>
  <c r="S35" i="1" s="1"/>
  <c r="K36" i="1"/>
  <c r="S36" i="1" s="1"/>
  <c r="K33" i="1"/>
  <c r="S33" i="1" s="1"/>
  <c r="R48" i="1"/>
  <c r="Q48" i="1"/>
  <c r="P48" i="1"/>
  <c r="M48" i="1"/>
  <c r="L48" i="1"/>
  <c r="I48" i="1"/>
  <c r="H48" i="1"/>
  <c r="A48" i="1"/>
  <c r="H29" i="1"/>
  <c r="I29" i="1"/>
  <c r="L29" i="1"/>
  <c r="P29" i="1"/>
  <c r="Q29" i="1"/>
  <c r="R29" i="1"/>
  <c r="G29" i="1"/>
  <c r="K24" i="1"/>
  <c r="S24" i="1" s="1"/>
  <c r="K23" i="1"/>
  <c r="S23" i="1" s="1"/>
  <c r="O21" i="1"/>
  <c r="S21" i="1" s="1"/>
  <c r="O26" i="1"/>
  <c r="S26" i="1" s="1"/>
  <c r="O25" i="1"/>
  <c r="S25" i="1" s="1"/>
  <c r="O20" i="1"/>
  <c r="S20" i="1" s="1"/>
  <c r="O19" i="1"/>
  <c r="S19" i="1" s="1"/>
  <c r="A29" i="1"/>
  <c r="M15" i="1"/>
  <c r="M16" i="1" s="1"/>
  <c r="O12" i="1"/>
  <c r="S12" i="1" s="1"/>
  <c r="N232" i="1" l="1"/>
  <c r="K29" i="1"/>
  <c r="K48" i="1"/>
  <c r="S48" i="1"/>
  <c r="M30" i="1"/>
  <c r="M49" i="1" s="1"/>
  <c r="M87" i="1" s="1"/>
  <c r="M110" i="1" s="1"/>
  <c r="M134" i="1" s="1"/>
  <c r="M159" i="1" s="1"/>
  <c r="M196" i="1" s="1"/>
  <c r="O48" i="1"/>
  <c r="O29" i="1"/>
  <c r="N258" i="1" l="1"/>
  <c r="N271" i="1" s="1"/>
  <c r="M232" i="1"/>
  <c r="S29" i="1"/>
  <c r="S15" i="1"/>
  <c r="S16" i="1" s="1"/>
  <c r="M258" i="1" l="1"/>
  <c r="M271" i="1" s="1"/>
  <c r="M266" i="1" s="1"/>
  <c r="S30" i="1"/>
  <c r="A15" i="1"/>
  <c r="S49" i="1" l="1"/>
  <c r="S87" i="1" s="1"/>
  <c r="S110" i="1" s="1"/>
  <c r="S134" i="1" s="1"/>
  <c r="S159" i="1" s="1"/>
  <c r="S196" i="1" l="1"/>
  <c r="H15" i="1"/>
  <c r="H16" i="1" s="1"/>
  <c r="G15" i="1"/>
  <c r="S232" i="1" l="1"/>
  <c r="H30" i="1"/>
  <c r="H49" i="1" s="1"/>
  <c r="H87" i="1" s="1"/>
  <c r="H110" i="1" s="1"/>
  <c r="H134" i="1" s="1"/>
  <c r="H159" i="1" s="1"/>
  <c r="H196" i="1" s="1"/>
  <c r="G16" i="1"/>
  <c r="S258" i="1" l="1"/>
  <c r="S271" i="1" s="1"/>
  <c r="H232" i="1"/>
  <c r="G30" i="1"/>
  <c r="G49" i="1" s="1"/>
  <c r="G87" i="1" s="1"/>
  <c r="G110" i="1" s="1"/>
  <c r="R15" i="1"/>
  <c r="R16" i="1" s="1"/>
  <c r="Q15" i="1"/>
  <c r="Q16" i="1" s="1"/>
  <c r="P15" i="1"/>
  <c r="P16" i="1" s="1"/>
  <c r="O15" i="1"/>
  <c r="O16" i="1" s="1"/>
  <c r="L15" i="1"/>
  <c r="L16" i="1" s="1"/>
  <c r="K15" i="1"/>
  <c r="K16" i="1" s="1"/>
  <c r="I15" i="1"/>
  <c r="I16" i="1" s="1"/>
  <c r="I30" i="1" s="1"/>
  <c r="H258" i="1" l="1"/>
  <c r="H271" i="1" s="1"/>
  <c r="G134" i="1"/>
  <c r="G159" i="1" s="1"/>
  <c r="K30" i="1"/>
  <c r="K49" i="1" s="1"/>
  <c r="K87" i="1" s="1"/>
  <c r="K110" i="1" s="1"/>
  <c r="K134" i="1" s="1"/>
  <c r="K159" i="1" s="1"/>
  <c r="K196" i="1" s="1"/>
  <c r="L30" i="1"/>
  <c r="L49" i="1" s="1"/>
  <c r="L87" i="1" s="1"/>
  <c r="L110" i="1" s="1"/>
  <c r="L134" i="1" s="1"/>
  <c r="L159" i="1" s="1"/>
  <c r="L196" i="1" s="1"/>
  <c r="O30" i="1"/>
  <c r="O49" i="1" s="1"/>
  <c r="O87" i="1" s="1"/>
  <c r="O110" i="1" s="1"/>
  <c r="P30" i="1"/>
  <c r="P49" i="1" s="1"/>
  <c r="P87" i="1" s="1"/>
  <c r="P110" i="1" s="1"/>
  <c r="P134" i="1" s="1"/>
  <c r="P159" i="1" s="1"/>
  <c r="P196" i="1" s="1"/>
  <c r="Q30" i="1"/>
  <c r="Q49" i="1" s="1"/>
  <c r="Q87" i="1" s="1"/>
  <c r="Q110" i="1" s="1"/>
  <c r="Q134" i="1" s="1"/>
  <c r="Q159" i="1" s="1"/>
  <c r="Q196" i="1" s="1"/>
  <c r="R30" i="1"/>
  <c r="R49" i="1" s="1"/>
  <c r="R87" i="1" s="1"/>
  <c r="R110" i="1" s="1"/>
  <c r="R134" i="1" s="1"/>
  <c r="R159" i="1" s="1"/>
  <c r="R196" i="1" s="1"/>
  <c r="I49" i="1"/>
  <c r="I87" i="1" s="1"/>
  <c r="I110" i="1" s="1"/>
  <c r="I134" i="1" s="1"/>
  <c r="I159" i="1" s="1"/>
  <c r="I196" i="1" s="1"/>
  <c r="P232" i="1" l="1"/>
  <c r="I232" i="1"/>
  <c r="R232" i="1"/>
  <c r="L232" i="1"/>
  <c r="Q232" i="1"/>
  <c r="K232" i="1"/>
  <c r="G196" i="1"/>
  <c r="G232" i="1" s="1"/>
  <c r="O134" i="1"/>
  <c r="O159" i="1" s="1"/>
  <c r="O196" i="1" s="1"/>
  <c r="L258" i="1" l="1"/>
  <c r="L271" i="1" s="1"/>
  <c r="L264" i="1" s="1"/>
  <c r="G258" i="1"/>
  <c r="G271" i="1" s="1"/>
  <c r="K258" i="1"/>
  <c r="K271" i="1" s="1"/>
  <c r="K263" i="1" s="1"/>
  <c r="E263" i="1" s="1"/>
  <c r="Q258" i="1"/>
  <c r="Q271" i="1" s="1"/>
  <c r="Q266" i="1" s="1"/>
  <c r="R265" i="1"/>
  <c r="E265" i="1" s="1"/>
  <c r="R258" i="1"/>
  <c r="R271" i="1" s="1"/>
  <c r="I258" i="1"/>
  <c r="I271" i="1" s="1"/>
  <c r="I262" i="1" s="1"/>
  <c r="S262" i="1" s="1"/>
  <c r="P258" i="1"/>
  <c r="P271" i="1" s="1"/>
  <c r="P266" i="1" s="1"/>
  <c r="O232" i="1"/>
  <c r="S264" i="1" l="1"/>
  <c r="E264" i="1"/>
  <c r="S265" i="1"/>
  <c r="O258" i="1"/>
  <c r="O271" i="1" s="1"/>
  <c r="O266" i="1" s="1"/>
  <c r="S266" i="1" s="1"/>
  <c r="S263" i="1"/>
  <c r="E262" i="1"/>
</calcChain>
</file>

<file path=xl/sharedStrings.xml><?xml version="1.0" encoding="utf-8"?>
<sst xmlns="http://schemas.openxmlformats.org/spreadsheetml/2006/main" count="495" uniqueCount="146">
  <si>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</si>
  <si>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</si>
  <si>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</si>
  <si>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</si>
  <si>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</si>
  <si>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</si>
  <si>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</si>
  <si>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</si>
  <si>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</si>
  <si>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</si>
  <si>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</si>
  <si>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</si>
  <si>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</si>
  <si>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</si>
  <si>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</si>
  <si>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Duke Energy Kentucky, Inc.</t>
  </si>
  <si>
    <t>A) EXPENSES INCURRED TO DATE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</si>
  <si>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</si>
  <si>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</si>
  <si>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</si>
  <si>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</si>
  <si>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</si>
  <si>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</si>
  <si>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</si>
  <si>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</si>
  <si>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</si>
  <si>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B) ITEMIZED ESTIMATE OF TOTAL COSTS TO BE INCURRED</t>
  </si>
  <si>
    <t>TOTAL PROJECTED EXPENSES ASSOCIATED WITH THE RATE CASE</t>
  </si>
  <si>
    <t>Non Hour Based Costs</t>
  </si>
  <si>
    <t>Vendor Name / Description</t>
  </si>
  <si>
    <t>Professional Legal Services</t>
  </si>
  <si>
    <t>N/A</t>
  </si>
  <si>
    <t>Depreciation Consultant | Consulting Work</t>
  </si>
  <si>
    <t>Rate of Return Consulting Work</t>
  </si>
  <si>
    <t>Contractor Staffing</t>
  </si>
  <si>
    <t>Account 0186107</t>
  </si>
  <si>
    <t>Total Estimate Costs to be Incurred</t>
  </si>
  <si>
    <t>Electric Rate Case Expense</t>
  </si>
  <si>
    <t>Guidant Group | Contractor Staffing</t>
  </si>
  <si>
    <t>APACR13966</t>
  </si>
  <si>
    <t>May 2022</t>
  </si>
  <si>
    <t>Lead Lag</t>
  </si>
  <si>
    <t>June 2022</t>
  </si>
  <si>
    <t>APACR17806</t>
  </si>
  <si>
    <t>APACR19137</t>
  </si>
  <si>
    <t>APACR19619</t>
  </si>
  <si>
    <t>APACR23349</t>
  </si>
  <si>
    <t>APACR24430</t>
  </si>
  <si>
    <t>APACR26409</t>
  </si>
  <si>
    <t>Management Applications Consulting | Lead Lag</t>
  </si>
  <si>
    <t>Gannett Fleming | Depreciation Consultants</t>
  </si>
  <si>
    <t>July 2022</t>
  </si>
  <si>
    <t>400CR4222</t>
  </si>
  <si>
    <t>APACR29917</t>
  </si>
  <si>
    <t>APACR32038</t>
  </si>
  <si>
    <t>APACR32541</t>
  </si>
  <si>
    <t>APACR33011</t>
  </si>
  <si>
    <t>APACR33862</t>
  </si>
  <si>
    <t>APACR35039</t>
  </si>
  <si>
    <t>APACR36909</t>
  </si>
  <si>
    <t>Goss Samford | Professional Legal Services</t>
  </si>
  <si>
    <t>August 2022</t>
  </si>
  <si>
    <t>0002549154</t>
  </si>
  <si>
    <t>APACR39959</t>
  </si>
  <si>
    <t>APACR42456</t>
  </si>
  <si>
    <t>APACR43560</t>
  </si>
  <si>
    <t>APACR45468</t>
  </si>
  <si>
    <t>APACR45471</t>
  </si>
  <si>
    <t>APACR47160</t>
  </si>
  <si>
    <t>APACR48399</t>
  </si>
  <si>
    <t>APACR48918</t>
  </si>
  <si>
    <t>APACR49332</t>
  </si>
  <si>
    <t>APACR50564</t>
  </si>
  <si>
    <t>DEKINVACCT</t>
  </si>
  <si>
    <t>MISCJE001</t>
  </si>
  <si>
    <t>Burns McDonnell | Consulting Work</t>
  </si>
  <si>
    <t>September 2022</t>
  </si>
  <si>
    <t>APACR53610</t>
  </si>
  <si>
    <t>APACR53611</t>
  </si>
  <si>
    <t>APACR56086</t>
  </si>
  <si>
    <t>APACR58364</t>
  </si>
  <si>
    <t>APACR58657</t>
  </si>
  <si>
    <t>Case</t>
  </si>
  <si>
    <t>Taft Stettinius &amp; Hollister LLP | Professional Legal Services</t>
  </si>
  <si>
    <t>APACR62250</t>
  </si>
  <si>
    <t>APACR61312</t>
  </si>
  <si>
    <t>APACR60884</t>
  </si>
  <si>
    <t>October 2022</t>
  </si>
  <si>
    <t>APACR64597</t>
  </si>
  <si>
    <t>APACR66990</t>
  </si>
  <si>
    <t>APACR67474</t>
  </si>
  <si>
    <t>APACR68225</t>
  </si>
  <si>
    <t>APACR69415</t>
  </si>
  <si>
    <t>APACR71700</t>
  </si>
  <si>
    <t>APACR74707</t>
  </si>
  <si>
    <t>Generation</t>
  </si>
  <si>
    <t>Retirement Study</t>
  </si>
  <si>
    <t>Case No. 2022-00372</t>
  </si>
  <si>
    <t>November 2022</t>
  </si>
  <si>
    <t>APACR78090</t>
  </si>
  <si>
    <t>APACR78703</t>
  </si>
  <si>
    <t>APACR79199</t>
  </si>
  <si>
    <t>APACR80206</t>
  </si>
  <si>
    <t>APACR80769</t>
  </si>
  <si>
    <t>APACR81711</t>
  </si>
  <si>
    <t>APACR82815</t>
  </si>
  <si>
    <t>APACR83234</t>
  </si>
  <si>
    <t>APACR84584</t>
  </si>
  <si>
    <t>APACR84968</t>
  </si>
  <si>
    <t>December 2022</t>
  </si>
  <si>
    <t>APACR86680</t>
  </si>
  <si>
    <t>APACR87138</t>
  </si>
  <si>
    <t>APACR88257</t>
  </si>
  <si>
    <t>APACR90240</t>
  </si>
  <si>
    <t>APACR91397</t>
  </si>
  <si>
    <t>APACR93389</t>
  </si>
  <si>
    <t>APACR96421</t>
  </si>
  <si>
    <t>APACR97272</t>
  </si>
  <si>
    <t>Concentric Energy Advisors | Rate of Return</t>
  </si>
  <si>
    <t>Concentric Energy Advisors | Gen. Retirement Study</t>
  </si>
  <si>
    <t>January 2023</t>
  </si>
  <si>
    <t>APACR02064</t>
  </si>
  <si>
    <t>APACR03966</t>
  </si>
  <si>
    <t>Concentric Energy Advisors</t>
  </si>
  <si>
    <t>APACR04320</t>
  </si>
  <si>
    <t>APACR04602</t>
  </si>
  <si>
    <t>APACR06628</t>
  </si>
  <si>
    <t>APACR07138</t>
  </si>
  <si>
    <t>APACR07547</t>
  </si>
  <si>
    <t>APACR09343</t>
  </si>
  <si>
    <t>APACR09857</t>
  </si>
  <si>
    <t>Pending</t>
  </si>
  <si>
    <t>APACR98949</t>
  </si>
  <si>
    <t>DEINVACCT</t>
  </si>
  <si>
    <t>Entry to remove erroneous Gannett Fleming expense recorded in Aug 2022</t>
  </si>
  <si>
    <t>February 2023</t>
  </si>
  <si>
    <t>APACR12556</t>
  </si>
  <si>
    <t>APACR12974</t>
  </si>
  <si>
    <t>APACR12975</t>
  </si>
  <si>
    <t>APACR12976</t>
  </si>
  <si>
    <t>APACR14994</t>
  </si>
  <si>
    <t>Kentucky Press Service Inc</t>
  </si>
  <si>
    <t>APACR15764</t>
  </si>
  <si>
    <t>APACR17210</t>
  </si>
  <si>
    <t>APACR19659</t>
  </si>
  <si>
    <t>APACR20533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</si>
</sst>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14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0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1" fontId="8" fillId="0" borderId="0" xfId="0" applyNumberFormat="1" applyFont="1"/>
    <xf numFmtId="40" fontId="8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indent="1"/>
    </xf>
    <xf numFmtId="44" fontId="7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40" fontId="3" fillId="0" borderId="0" xfId="0" applyNumberFormat="1" applyFont="1" applyBorder="1"/>
    <xf numFmtId="44" fontId="3" fillId="0" borderId="0" xfId="1" applyFont="1" applyAlignment="1">
      <alignment horizontal="center"/>
    </xf>
    <xf numFmtId="40" fontId="3" fillId="0" borderId="0" xfId="0" applyNumberFormat="1" applyFont="1"/>
    <xf numFmtId="39" fontId="3" fillId="0" borderId="1" xfId="0" applyNumberFormat="1" applyFont="1" applyFill="1" applyBorder="1"/>
    <xf numFmtId="40" fontId="3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>
      <alignment horizontal="left" vertical="center"/>
    </xf>
    <xf numFmtId="164" fontId="3" fillId="0" borderId="0" xfId="0" quotePrefix="1" applyNumberFormat="1" applyFont="1" applyAlignment="1">
      <alignment horizontal="left"/>
    </xf>
    <xf numFmtId="40" fontId="0" fillId="0" borderId="0" xfId="0" applyNumberFormat="1" applyFill="1" applyBorder="1"/>
    <xf numFmtId="4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4" fontId="0" fillId="0" borderId="0" xfId="0" applyNumberFormat="1" applyFill="1"/>
    <xf numFmtId="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40" fontId="0" fillId="0" borderId="0" xfId="0" applyNumberFormat="1" applyFill="1"/>
    <xf numFmtId="40" fontId="3" fillId="0" borderId="1" xfId="0" applyNumberFormat="1" applyFont="1" applyBorder="1" applyAlignment="1"/>
    <xf numFmtId="4" fontId="13" fillId="0" borderId="0" xfId="0" applyNumberFormat="1" applyFont="1" applyFill="1" applyAlignment="1">
      <alignment horizontal="center"/>
    </xf>
    <xf numFmtId="44" fontId="13" fillId="0" borderId="0" xfId="1" applyNumberFormat="1" applyFont="1" applyFill="1" applyAlignment="1">
      <alignment horizontal="center"/>
    </xf>
    <xf numFmtId="49" fontId="12" fillId="0" borderId="0" xfId="0" applyNumberFormat="1" applyFont="1" applyAlignment="1">
      <alignment horizontal="left" vertical="center"/>
    </xf>
    <xf numFmtId="39" fontId="3" fillId="0" borderId="0" xfId="0" applyNumberFormat="1" applyFont="1" applyFill="1" applyBorder="1"/>
    <xf numFmtId="40" fontId="10" fillId="0" borderId="3" xfId="0" applyNumberFormat="1" applyFont="1" applyBorder="1"/>
    <xf numFmtId="40" fontId="1" fillId="0" borderId="3" xfId="0" applyNumberFormat="1" applyFont="1" applyBorder="1"/>
    <xf numFmtId="4" fontId="11" fillId="0" borderId="0" xfId="0" applyNumberFormat="1" applyFont="1" applyAlignment="1">
      <alignment horizontal="center"/>
    </xf>
    <xf numFmtId="44" fontId="0" fillId="0" borderId="0" xfId="1" applyFont="1" applyFill="1" applyAlignment="1">
      <alignment horizontal="center"/>
    </xf>
    <xf numFmtId="39" fontId="3" fillId="0" borderId="1" xfId="0" applyNumberFormat="1" applyFont="1" applyBorder="1"/>
  </cellXfs>
  <cellStyles count="3">
    <cellStyle name="Currency" xfId="1" builtinId="4"/>
    <cellStyle name="Normal" xfId="0" builtinId="0"/>
    <cellStyle name="Normal 2" xfId="2" xr:uid="{CA4F79F8-8B67-42DB-92EE-93F35E7E7CCE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71"/>
  <sheetViews>
    <sheetView tabSelected="1" view="pageLayout" topLeftCell="A234" zoomScaleNormal="90" workbookViewId="0">
      <selection activeCell="G284" sqref="G284"/>
    </sheetView>
  </sheetViews>
  <sheetFormatPr defaultColWidth="2.42578125" defaultRowHeight="12.75" x14ac:dyDescent="0.2"/>
  <cols>
    <col min="1" max="1" width="14.140625" style="4" customWidth="1"/>
    <col min="2" max="2" width="11.140625" style="4" customWidth="1"/>
    <col min="3" max="3" width="10.5703125" style="4" customWidth="1"/>
    <col min="4" max="4" width="51.85546875" style="2" customWidth="1"/>
    <col min="5" max="5" width="12.5703125" style="8" customWidth="1"/>
    <col min="6" max="6" width="11" style="8" customWidth="1"/>
    <col min="7" max="7" width="12.42578125" style="2" customWidth="1"/>
    <col min="8" max="8" width="12.5703125" style="2" customWidth="1"/>
    <col min="9" max="9" width="12.140625" style="3" customWidth="1"/>
    <col min="10" max="10" width="15.7109375" style="3" customWidth="1"/>
    <col min="11" max="11" width="12" style="3" bestFit="1" customWidth="1"/>
    <col min="12" max="12" width="13.140625" style="3" customWidth="1"/>
    <col min="13" max="13" width="11.7109375" style="3" customWidth="1"/>
    <col min="14" max="14" width="12.140625" style="3" customWidth="1"/>
    <col min="15" max="15" width="11.5703125" style="3" customWidth="1"/>
    <col min="16" max="16" width="12.85546875" style="3" customWidth="1"/>
    <col min="17" max="17" width="13.5703125" style="3" customWidth="1"/>
    <col min="18" max="18" width="11.140625" style="3" bestFit="1" customWidth="1"/>
    <col min="19" max="19" width="14.42578125" style="3" customWidth="1"/>
    <col min="20" max="21" width="2.140625" style="2" customWidth="1"/>
    <col min="22" max="16384" width="2.42578125" style="2"/>
  </cols>
  <sheetData>
    <row r="1" spans="1:19" x14ac:dyDescent="0.2">
      <c r="A1" s="20" t="s">
        <v>15</v>
      </c>
      <c r="B1" s="20"/>
      <c r="C1" s="20"/>
      <c r="S1" s="30"/>
    </row>
    <row r="2" spans="1:19" x14ac:dyDescent="0.2">
      <c r="A2" s="20" t="s">
        <v>37</v>
      </c>
      <c r="B2" s="20"/>
      <c r="C2" s="20"/>
      <c r="S2" s="30"/>
    </row>
    <row r="3" spans="1:19" x14ac:dyDescent="0.2">
      <c r="A3" s="20" t="s">
        <v>97</v>
      </c>
      <c r="B3" s="20"/>
      <c r="C3" s="20"/>
    </row>
    <row r="4" spans="1:19" ht="15" x14ac:dyDescent="0.2">
      <c r="A4" s="20" t="s">
        <v>35</v>
      </c>
      <c r="B4" s="20"/>
      <c r="C4" s="42"/>
      <c r="I4" s="38"/>
      <c r="J4" s="38"/>
      <c r="K4" s="39"/>
      <c r="L4" s="38"/>
      <c r="M4" s="39"/>
      <c r="N4" s="39"/>
      <c r="O4" s="39"/>
      <c r="P4" s="38"/>
      <c r="Q4" s="39"/>
      <c r="R4" s="40"/>
    </row>
    <row r="5" spans="1:19" x14ac:dyDescent="0.2">
      <c r="A5" s="5"/>
      <c r="B5" s="5"/>
      <c r="C5" s="5"/>
      <c r="J5" s="14"/>
      <c r="K5" s="70" t="s">
        <v>0</v>
      </c>
      <c r="L5" s="70"/>
      <c r="M5" s="70"/>
      <c r="N5" s="70"/>
      <c r="O5" s="70"/>
    </row>
    <row r="6" spans="1:19" x14ac:dyDescent="0.2">
      <c r="A6" s="7" t="s">
        <v>1</v>
      </c>
      <c r="B6" s="22" t="s">
        <v>17</v>
      </c>
      <c r="C6" s="22" t="s">
        <v>19</v>
      </c>
      <c r="D6" s="8"/>
      <c r="E6" s="8" t="s">
        <v>22</v>
      </c>
      <c r="F6" s="8" t="s">
        <v>24</v>
      </c>
      <c r="G6" s="8"/>
      <c r="H6" s="8"/>
      <c r="I6" s="9"/>
      <c r="J6" s="9" t="s">
        <v>95</v>
      </c>
      <c r="K6" s="9" t="s">
        <v>2</v>
      </c>
      <c r="M6" s="9" t="s">
        <v>14</v>
      </c>
      <c r="N6" s="60" t="s">
        <v>24</v>
      </c>
      <c r="O6" s="60" t="s">
        <v>41</v>
      </c>
      <c r="P6" s="9" t="s">
        <v>4</v>
      </c>
      <c r="Q6" s="9" t="s">
        <v>5</v>
      </c>
      <c r="R6" s="9"/>
      <c r="S6" s="9"/>
    </row>
    <row r="7" spans="1:19" x14ac:dyDescent="0.2">
      <c r="A7" s="10" t="s">
        <v>6</v>
      </c>
      <c r="B7" s="10" t="s">
        <v>18</v>
      </c>
      <c r="C7" s="10" t="s">
        <v>18</v>
      </c>
      <c r="D7" s="11" t="s">
        <v>29</v>
      </c>
      <c r="E7" s="11" t="s">
        <v>23</v>
      </c>
      <c r="F7" s="11" t="s">
        <v>25</v>
      </c>
      <c r="G7" s="11" t="s">
        <v>20</v>
      </c>
      <c r="H7" s="11" t="s">
        <v>21</v>
      </c>
      <c r="I7" s="6" t="s">
        <v>7</v>
      </c>
      <c r="J7" s="6" t="s">
        <v>96</v>
      </c>
      <c r="K7" s="6" t="s">
        <v>8</v>
      </c>
      <c r="L7" s="6" t="s">
        <v>3</v>
      </c>
      <c r="M7" s="6" t="s">
        <v>8</v>
      </c>
      <c r="N7" s="6" t="s">
        <v>82</v>
      </c>
      <c r="O7" s="6" t="s">
        <v>8</v>
      </c>
      <c r="P7" s="6" t="s">
        <v>9</v>
      </c>
      <c r="Q7" s="6" t="s">
        <v>10</v>
      </c>
      <c r="R7" s="6" t="s">
        <v>11</v>
      </c>
      <c r="S7" s="6" t="s">
        <v>12</v>
      </c>
    </row>
    <row r="8" spans="1:19" x14ac:dyDescent="0.2">
      <c r="A8" s="10"/>
      <c r="B8" s="10"/>
      <c r="C8" s="10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35" customFormat="1" ht="15" x14ac:dyDescent="0.25">
      <c r="A9" s="31" t="s">
        <v>16</v>
      </c>
      <c r="B9" s="31"/>
      <c r="C9" s="31"/>
      <c r="D9" s="32"/>
      <c r="E9" s="32"/>
      <c r="F9" s="4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x14ac:dyDescent="0.2">
      <c r="A10" s="21"/>
      <c r="B10" s="21"/>
      <c r="C10" s="21"/>
      <c r="D10" s="11"/>
      <c r="E10" s="11"/>
      <c r="F10" s="4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x14ac:dyDescent="0.2">
      <c r="A11" s="17" t="s">
        <v>40</v>
      </c>
      <c r="B11" s="17"/>
      <c r="C11" s="17"/>
      <c r="F11" s="4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2">
      <c r="A12" s="18" t="s">
        <v>39</v>
      </c>
      <c r="B12" s="41">
        <v>44705</v>
      </c>
      <c r="C12" s="41">
        <v>44719</v>
      </c>
      <c r="D12" s="19" t="s">
        <v>38</v>
      </c>
      <c r="E12" s="71">
        <v>18.75</v>
      </c>
      <c r="F12" s="72">
        <v>135.54</v>
      </c>
      <c r="G12" s="13"/>
      <c r="H12" s="13"/>
      <c r="I12" s="56"/>
      <c r="J12" s="56"/>
      <c r="K12" s="13"/>
      <c r="L12" s="13"/>
      <c r="M12" s="13"/>
      <c r="N12" s="13"/>
      <c r="O12" s="13">
        <f>E12*F12</f>
        <v>2541.375</v>
      </c>
      <c r="P12" s="13"/>
      <c r="Q12" s="13"/>
      <c r="S12" s="13">
        <f>ROUND(SUM(G12:Q12),2)</f>
        <v>2541.38</v>
      </c>
    </row>
    <row r="13" spans="1:19" x14ac:dyDescent="0.2">
      <c r="A13" s="18"/>
      <c r="B13" s="41"/>
      <c r="C13" s="23"/>
      <c r="E13" s="52"/>
      <c r="F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59"/>
      <c r="S13" s="14"/>
    </row>
    <row r="14" spans="1:19" x14ac:dyDescent="0.2">
      <c r="A14" s="16"/>
      <c r="B14" s="48"/>
      <c r="C14" s="24"/>
      <c r="E14" s="52"/>
      <c r="F14" s="5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">
      <c r="A15" s="12" t="str">
        <f>"Total "&amp;A11</f>
        <v>Total May 2022</v>
      </c>
      <c r="B15" s="49"/>
      <c r="C15" s="25"/>
      <c r="E15" s="52"/>
      <c r="F15" s="53"/>
      <c r="G15" s="14">
        <f t="shared" ref="G15:S15" si="0">SUM(G12:G13)</f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ref="N15" si="1">SUM(N12:N13)</f>
        <v>0</v>
      </c>
      <c r="O15" s="14">
        <f t="shared" si="0"/>
        <v>2541.375</v>
      </c>
      <c r="P15" s="14">
        <f t="shared" si="0"/>
        <v>0</v>
      </c>
      <c r="Q15" s="14">
        <f t="shared" si="0"/>
        <v>0</v>
      </c>
      <c r="R15" s="14">
        <f t="shared" si="0"/>
        <v>0</v>
      </c>
      <c r="S15" s="14">
        <f t="shared" si="0"/>
        <v>2541.38</v>
      </c>
    </row>
    <row r="16" spans="1:19" ht="13.5" thickBot="1" x14ac:dyDescent="0.25">
      <c r="A16" s="1" t="s">
        <v>13</v>
      </c>
      <c r="B16" s="50"/>
      <c r="C16" s="26"/>
      <c r="E16" s="52"/>
      <c r="F16" s="53"/>
      <c r="G16" s="15">
        <f>+G15</f>
        <v>0</v>
      </c>
      <c r="H16" s="15">
        <f>+H15</f>
        <v>0</v>
      </c>
      <c r="I16" s="15">
        <f>+I15</f>
        <v>0</v>
      </c>
      <c r="J16" s="15">
        <f>+J15</f>
        <v>0</v>
      </c>
      <c r="K16" s="15">
        <f>+K15</f>
        <v>0</v>
      </c>
      <c r="L16" s="15">
        <f t="shared" ref="L16:R16" si="2">+L15</f>
        <v>0</v>
      </c>
      <c r="M16" s="15">
        <f t="shared" ref="M16:N16" si="3">+M15</f>
        <v>0</v>
      </c>
      <c r="N16" s="15">
        <f t="shared" si="3"/>
        <v>0</v>
      </c>
      <c r="O16" s="15">
        <f t="shared" si="2"/>
        <v>2541.375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>+S15</f>
        <v>2541.38</v>
      </c>
    </row>
    <row r="17" spans="1:19" ht="13.5" thickTop="1" x14ac:dyDescent="0.2">
      <c r="A17" s="10"/>
      <c r="B17" s="51"/>
      <c r="C17" s="27"/>
      <c r="D17" s="11"/>
      <c r="E17" s="54"/>
      <c r="F17" s="5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">
      <c r="A18" s="17" t="s">
        <v>42</v>
      </c>
      <c r="B18" s="17"/>
      <c r="C18" s="17"/>
      <c r="F18" s="4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61" t="s">
        <v>43</v>
      </c>
      <c r="B19" s="62">
        <v>44714</v>
      </c>
      <c r="C19" s="62">
        <v>44728</v>
      </c>
      <c r="D19" s="19" t="s">
        <v>38</v>
      </c>
      <c r="E19" s="8">
        <v>16</v>
      </c>
      <c r="F19" s="45">
        <v>135.54</v>
      </c>
      <c r="G19" s="13"/>
      <c r="H19" s="13"/>
      <c r="I19" s="13"/>
      <c r="J19" s="13"/>
      <c r="K19" s="13"/>
      <c r="L19" s="13"/>
      <c r="M19" s="13"/>
      <c r="N19" s="13"/>
      <c r="O19" s="13">
        <f>F19*E19</f>
        <v>2168.64</v>
      </c>
      <c r="P19" s="13"/>
      <c r="Q19" s="13"/>
      <c r="R19" s="13"/>
      <c r="S19" s="13">
        <f t="shared" ref="S19:S26" si="4">ROUND(SUM(G19:Q19),2)</f>
        <v>2168.64</v>
      </c>
    </row>
    <row r="20" spans="1:19" x14ac:dyDescent="0.2">
      <c r="A20" s="61" t="s">
        <v>44</v>
      </c>
      <c r="B20" s="62">
        <v>44718</v>
      </c>
      <c r="C20" s="62">
        <v>44729</v>
      </c>
      <c r="D20" s="19" t="s">
        <v>38</v>
      </c>
      <c r="E20" s="8">
        <v>16.5</v>
      </c>
      <c r="F20" s="45">
        <v>135.54</v>
      </c>
      <c r="G20" s="13"/>
      <c r="H20" s="13"/>
      <c r="I20" s="13"/>
      <c r="J20" s="13"/>
      <c r="K20" s="13"/>
      <c r="L20" s="13"/>
      <c r="M20" s="13"/>
      <c r="N20" s="13"/>
      <c r="O20" s="13">
        <f>F20*E20</f>
        <v>2236.41</v>
      </c>
      <c r="P20" s="13"/>
      <c r="Q20" s="13"/>
      <c r="R20" s="13"/>
      <c r="S20" s="13">
        <f t="shared" si="4"/>
        <v>2236.41</v>
      </c>
    </row>
    <row r="21" spans="1:19" x14ac:dyDescent="0.2">
      <c r="A21" s="61" t="s">
        <v>45</v>
      </c>
      <c r="B21" s="62">
        <v>44715</v>
      </c>
      <c r="C21" s="62">
        <v>44722</v>
      </c>
      <c r="D21" s="61" t="s">
        <v>49</v>
      </c>
      <c r="E21" s="8">
        <v>7.5</v>
      </c>
      <c r="F21" s="45">
        <v>225</v>
      </c>
      <c r="G21" s="13"/>
      <c r="H21" s="13"/>
      <c r="I21" s="13"/>
      <c r="J21" s="13"/>
      <c r="K21" s="13"/>
      <c r="L21" s="13"/>
      <c r="M21" s="13"/>
      <c r="N21" s="13"/>
      <c r="O21" s="13">
        <f>F21*E21</f>
        <v>1687.5</v>
      </c>
      <c r="P21" s="13"/>
      <c r="Q21" s="13"/>
      <c r="R21" s="13"/>
      <c r="S21" s="13">
        <f t="shared" si="4"/>
        <v>1687.5</v>
      </c>
    </row>
    <row r="22" spans="1:19" x14ac:dyDescent="0.2">
      <c r="A22" s="61" t="s">
        <v>45</v>
      </c>
      <c r="B22" s="62">
        <v>44715</v>
      </c>
      <c r="C22" s="62">
        <v>44722</v>
      </c>
      <c r="D22" s="61" t="s">
        <v>49</v>
      </c>
      <c r="E22" s="8" t="s">
        <v>31</v>
      </c>
      <c r="F22" s="45" t="s">
        <v>31</v>
      </c>
      <c r="G22" s="13"/>
      <c r="H22" s="13"/>
      <c r="I22" s="13"/>
      <c r="J22" s="13"/>
      <c r="K22" s="13"/>
      <c r="L22" s="13"/>
      <c r="M22" s="13"/>
      <c r="N22" s="13"/>
      <c r="O22" s="13">
        <v>84.38</v>
      </c>
      <c r="P22" s="13"/>
      <c r="Q22" s="13"/>
      <c r="R22" s="13"/>
      <c r="S22" s="13">
        <f t="shared" si="4"/>
        <v>84.38</v>
      </c>
    </row>
    <row r="23" spans="1:19" x14ac:dyDescent="0.2">
      <c r="A23" s="61" t="s">
        <v>46</v>
      </c>
      <c r="B23" s="62">
        <v>44665</v>
      </c>
      <c r="C23" s="62">
        <v>44733</v>
      </c>
      <c r="D23" s="19" t="s">
        <v>50</v>
      </c>
      <c r="E23" s="8">
        <v>1.5</v>
      </c>
      <c r="F23" s="45">
        <v>295</v>
      </c>
      <c r="G23" s="13"/>
      <c r="H23" s="13"/>
      <c r="I23" s="13"/>
      <c r="J23" s="13"/>
      <c r="K23" s="13">
        <f>F23*E23</f>
        <v>442.5</v>
      </c>
      <c r="L23" s="13"/>
      <c r="M23" s="13"/>
      <c r="N23" s="13"/>
      <c r="O23" s="13"/>
      <c r="P23" s="13"/>
      <c r="Q23" s="13"/>
      <c r="R23" s="13"/>
      <c r="S23" s="13">
        <f t="shared" si="4"/>
        <v>442.5</v>
      </c>
    </row>
    <row r="24" spans="1:19" x14ac:dyDescent="0.2">
      <c r="A24" s="61" t="s">
        <v>46</v>
      </c>
      <c r="B24" s="62">
        <v>44665</v>
      </c>
      <c r="C24" s="62">
        <v>44733</v>
      </c>
      <c r="D24" s="19" t="s">
        <v>50</v>
      </c>
      <c r="E24" s="8">
        <v>1.5</v>
      </c>
      <c r="F24" s="45">
        <v>125</v>
      </c>
      <c r="G24" s="13"/>
      <c r="H24" s="13"/>
      <c r="I24" s="13"/>
      <c r="J24" s="13"/>
      <c r="K24" s="13">
        <f>F24*E24</f>
        <v>187.5</v>
      </c>
      <c r="L24" s="13"/>
      <c r="M24" s="13"/>
      <c r="N24" s="13"/>
      <c r="O24" s="13"/>
      <c r="P24" s="13"/>
      <c r="Q24" s="13"/>
      <c r="R24" s="13"/>
      <c r="S24" s="13">
        <f t="shared" si="4"/>
        <v>187.5</v>
      </c>
    </row>
    <row r="25" spans="1:19" x14ac:dyDescent="0.2">
      <c r="A25" s="61" t="s">
        <v>47</v>
      </c>
      <c r="B25" s="62">
        <v>44733</v>
      </c>
      <c r="C25" s="62">
        <v>44747</v>
      </c>
      <c r="D25" s="19" t="s">
        <v>38</v>
      </c>
      <c r="E25" s="8">
        <v>6</v>
      </c>
      <c r="F25" s="45">
        <v>135.54</v>
      </c>
      <c r="G25" s="13"/>
      <c r="H25" s="13"/>
      <c r="I25" s="13"/>
      <c r="J25" s="13"/>
      <c r="K25" s="13"/>
      <c r="L25" s="13"/>
      <c r="M25" s="13"/>
      <c r="N25" s="13"/>
      <c r="O25" s="13">
        <f>F25*E25</f>
        <v>813.24</v>
      </c>
      <c r="P25" s="13"/>
      <c r="Q25" s="13"/>
      <c r="R25" s="13"/>
      <c r="S25" s="13">
        <f t="shared" si="4"/>
        <v>813.24</v>
      </c>
    </row>
    <row r="26" spans="1:19" x14ac:dyDescent="0.2">
      <c r="A26" s="61" t="s">
        <v>48</v>
      </c>
      <c r="B26" s="62">
        <v>44739</v>
      </c>
      <c r="C26" s="62">
        <v>44753</v>
      </c>
      <c r="D26" s="19" t="s">
        <v>38</v>
      </c>
      <c r="E26" s="8">
        <v>10</v>
      </c>
      <c r="F26" s="45">
        <v>135.54</v>
      </c>
      <c r="G26" s="13"/>
      <c r="H26" s="13"/>
      <c r="I26" s="13"/>
      <c r="J26" s="13"/>
      <c r="K26" s="13"/>
      <c r="L26" s="13"/>
      <c r="M26" s="13"/>
      <c r="N26" s="13"/>
      <c r="O26" s="13">
        <f>F26*E26</f>
        <v>1355.3999999999999</v>
      </c>
      <c r="P26" s="13"/>
      <c r="Q26" s="13"/>
      <c r="R26" s="13"/>
      <c r="S26" s="13">
        <f t="shared" si="4"/>
        <v>1355.4</v>
      </c>
    </row>
    <row r="27" spans="1:19" x14ac:dyDescent="0.2">
      <c r="A27" s="18"/>
      <c r="B27" s="41"/>
      <c r="C27" s="23"/>
      <c r="E27" s="52"/>
      <c r="F27" s="5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9"/>
      <c r="S27" s="14"/>
    </row>
    <row r="28" spans="1:19" x14ac:dyDescent="0.2">
      <c r="A28" s="16"/>
      <c r="B28" s="48"/>
      <c r="C28" s="24"/>
      <c r="E28" s="52"/>
      <c r="F28" s="5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x14ac:dyDescent="0.2">
      <c r="A29" s="12" t="str">
        <f>"Total "&amp;A18</f>
        <v>Total June 2022</v>
      </c>
      <c r="B29" s="49"/>
      <c r="C29" s="25"/>
      <c r="E29" s="52"/>
      <c r="F29" s="53"/>
      <c r="G29" s="14">
        <f t="shared" ref="G29:S29" si="5">SUM(G19:G27)</f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630</v>
      </c>
      <c r="L29" s="14">
        <f t="shared" si="5"/>
        <v>0</v>
      </c>
      <c r="M29" s="14">
        <f t="shared" si="5"/>
        <v>0</v>
      </c>
      <c r="N29" s="14">
        <f t="shared" si="5"/>
        <v>0</v>
      </c>
      <c r="O29" s="14">
        <f t="shared" si="5"/>
        <v>8345.57</v>
      </c>
      <c r="P29" s="14">
        <f t="shared" si="5"/>
        <v>0</v>
      </c>
      <c r="Q29" s="14">
        <f t="shared" si="5"/>
        <v>0</v>
      </c>
      <c r="R29" s="14">
        <f t="shared" si="5"/>
        <v>0</v>
      </c>
      <c r="S29" s="14">
        <f t="shared" si="5"/>
        <v>8975.57</v>
      </c>
    </row>
    <row r="30" spans="1:19" ht="13.5" thickBot="1" x14ac:dyDescent="0.25">
      <c r="A30" s="1" t="s">
        <v>13</v>
      </c>
      <c r="B30" s="50"/>
      <c r="C30" s="26"/>
      <c r="E30" s="52"/>
      <c r="F30" s="53"/>
      <c r="G30" s="15">
        <f t="shared" ref="G30:S30" si="6">+G29+G16</f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630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10886.945</v>
      </c>
      <c r="P30" s="15">
        <f t="shared" si="6"/>
        <v>0</v>
      </c>
      <c r="Q30" s="15">
        <f t="shared" si="6"/>
        <v>0</v>
      </c>
      <c r="R30" s="15">
        <f t="shared" si="6"/>
        <v>0</v>
      </c>
      <c r="S30" s="15">
        <f t="shared" si="6"/>
        <v>11516.95</v>
      </c>
    </row>
    <row r="31" spans="1:19" ht="13.5" thickTop="1" x14ac:dyDescent="0.2">
      <c r="A31" s="10"/>
      <c r="B31" s="51"/>
      <c r="C31" s="27"/>
      <c r="D31" s="11"/>
      <c r="E31" s="54"/>
      <c r="F31" s="5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2">
      <c r="A32" s="17" t="s">
        <v>51</v>
      </c>
      <c r="B32" s="17"/>
      <c r="C32" s="17"/>
      <c r="F32" s="4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">
      <c r="A33" s="61" t="s">
        <v>52</v>
      </c>
      <c r="B33" s="62">
        <v>44718</v>
      </c>
      <c r="C33" s="62">
        <v>44743</v>
      </c>
      <c r="D33" s="19" t="s">
        <v>50</v>
      </c>
      <c r="E33" s="8">
        <v>2</v>
      </c>
      <c r="F33" s="45">
        <v>295</v>
      </c>
      <c r="G33" s="13"/>
      <c r="H33" s="13"/>
      <c r="I33" s="13"/>
      <c r="J33" s="13"/>
      <c r="K33" s="13">
        <f>F33*E33</f>
        <v>590</v>
      </c>
      <c r="L33" s="13"/>
      <c r="M33" s="13"/>
      <c r="N33" s="13"/>
      <c r="O33" s="13"/>
      <c r="P33" s="13"/>
      <c r="Q33" s="13"/>
      <c r="R33" s="13"/>
      <c r="S33" s="13">
        <f t="shared" ref="S33:S45" si="7">ROUND(SUM(G33:R33),2)</f>
        <v>590</v>
      </c>
    </row>
    <row r="34" spans="1:19" x14ac:dyDescent="0.2">
      <c r="A34" s="61" t="s">
        <v>52</v>
      </c>
      <c r="B34" s="62">
        <v>44718</v>
      </c>
      <c r="C34" s="62">
        <v>44743</v>
      </c>
      <c r="D34" s="19" t="s">
        <v>50</v>
      </c>
      <c r="E34" s="8">
        <v>0.5</v>
      </c>
      <c r="F34" s="45">
        <v>195</v>
      </c>
      <c r="G34" s="13"/>
      <c r="H34" s="13"/>
      <c r="I34" s="13"/>
      <c r="J34" s="13"/>
      <c r="K34" s="13">
        <f>F34*E34</f>
        <v>97.5</v>
      </c>
      <c r="L34" s="13"/>
      <c r="M34" s="13"/>
      <c r="N34" s="13"/>
      <c r="O34" s="13"/>
      <c r="P34" s="13"/>
      <c r="Q34" s="13"/>
      <c r="R34" s="13"/>
      <c r="S34" s="13">
        <f t="shared" si="7"/>
        <v>97.5</v>
      </c>
    </row>
    <row r="35" spans="1:19" x14ac:dyDescent="0.2">
      <c r="A35" s="61" t="s">
        <v>52</v>
      </c>
      <c r="B35" s="62">
        <v>44718</v>
      </c>
      <c r="C35" s="62">
        <v>44743</v>
      </c>
      <c r="D35" s="19" t="s">
        <v>50</v>
      </c>
      <c r="E35" s="8">
        <v>2</v>
      </c>
      <c r="F35" s="45">
        <v>125</v>
      </c>
      <c r="G35" s="63"/>
      <c r="H35" s="63"/>
      <c r="I35" s="63"/>
      <c r="J35" s="63"/>
      <c r="K35" s="63">
        <f>F35*E35</f>
        <v>250</v>
      </c>
      <c r="L35" s="63"/>
      <c r="M35" s="63"/>
      <c r="N35" s="63"/>
      <c r="O35" s="63"/>
      <c r="P35" s="13"/>
      <c r="Q35" s="13"/>
      <c r="R35" s="13"/>
      <c r="S35" s="13">
        <f t="shared" si="7"/>
        <v>250</v>
      </c>
    </row>
    <row r="36" spans="1:19" x14ac:dyDescent="0.2">
      <c r="A36" s="61" t="s">
        <v>52</v>
      </c>
      <c r="B36" s="62">
        <v>44718</v>
      </c>
      <c r="C36" s="62">
        <v>44743</v>
      </c>
      <c r="D36" s="19" t="s">
        <v>50</v>
      </c>
      <c r="E36" s="8">
        <v>0.5</v>
      </c>
      <c r="F36" s="45">
        <v>125</v>
      </c>
      <c r="G36" s="63"/>
      <c r="H36" s="63"/>
      <c r="I36" s="63"/>
      <c r="J36" s="63"/>
      <c r="K36" s="63">
        <f>F36*E36</f>
        <v>62.5</v>
      </c>
      <c r="L36" s="63"/>
      <c r="M36" s="63"/>
      <c r="N36" s="63"/>
      <c r="O36" s="63"/>
      <c r="P36" s="13"/>
      <c r="Q36" s="13"/>
      <c r="R36" s="13"/>
      <c r="S36" s="13">
        <f t="shared" si="7"/>
        <v>62.5</v>
      </c>
    </row>
    <row r="37" spans="1:19" x14ac:dyDescent="0.2">
      <c r="A37" s="61" t="s">
        <v>53</v>
      </c>
      <c r="B37" s="62">
        <v>44747</v>
      </c>
      <c r="C37" s="62">
        <v>44761</v>
      </c>
      <c r="D37" s="19" t="s">
        <v>38</v>
      </c>
      <c r="E37" s="8">
        <v>12</v>
      </c>
      <c r="F37" s="45">
        <v>135.54</v>
      </c>
      <c r="G37" s="63"/>
      <c r="H37" s="63"/>
      <c r="I37" s="63"/>
      <c r="J37" s="63"/>
      <c r="K37" s="63"/>
      <c r="L37" s="63"/>
      <c r="M37" s="63"/>
      <c r="N37" s="63"/>
      <c r="O37" s="63">
        <f>$F37*$E37</f>
        <v>1626.48</v>
      </c>
      <c r="P37" s="13"/>
      <c r="Q37" s="13"/>
      <c r="R37" s="13"/>
      <c r="S37" s="13">
        <f t="shared" si="7"/>
        <v>1626.48</v>
      </c>
    </row>
    <row r="38" spans="1:19" x14ac:dyDescent="0.2">
      <c r="A38" s="61" t="s">
        <v>54</v>
      </c>
      <c r="B38" s="62">
        <v>44753</v>
      </c>
      <c r="C38" s="62">
        <v>44767</v>
      </c>
      <c r="D38" s="19" t="s">
        <v>38</v>
      </c>
      <c r="E38" s="8">
        <v>20.5</v>
      </c>
      <c r="F38" s="45">
        <v>135.54</v>
      </c>
      <c r="G38" s="63"/>
      <c r="H38" s="63"/>
      <c r="I38" s="63"/>
      <c r="J38" s="63"/>
      <c r="K38" s="63"/>
      <c r="L38" s="63"/>
      <c r="M38" s="63"/>
      <c r="N38" s="63"/>
      <c r="O38" s="63">
        <f>$F38*$E38</f>
        <v>2778.5699999999997</v>
      </c>
      <c r="P38" s="13"/>
      <c r="Q38" s="13"/>
      <c r="R38" s="13"/>
      <c r="S38" s="13">
        <f t="shared" si="7"/>
        <v>2778.57</v>
      </c>
    </row>
    <row r="39" spans="1:19" ht="14.1" customHeight="1" x14ac:dyDescent="0.2">
      <c r="A39" s="61" t="s">
        <v>55</v>
      </c>
      <c r="B39" s="62">
        <v>44754</v>
      </c>
      <c r="C39" s="62">
        <v>44768</v>
      </c>
      <c r="D39" s="19" t="s">
        <v>38</v>
      </c>
      <c r="E39" s="8">
        <v>2</v>
      </c>
      <c r="F39" s="45">
        <v>79.040000000000006</v>
      </c>
      <c r="H39" s="63"/>
      <c r="I39" s="63"/>
      <c r="J39" s="63"/>
      <c r="K39" s="63"/>
      <c r="L39" s="63"/>
      <c r="M39" s="63"/>
      <c r="N39" s="63">
        <v>158.08000000000001</v>
      </c>
      <c r="O39" s="63"/>
      <c r="P39" s="13"/>
      <c r="Q39" s="13"/>
      <c r="R39" s="13"/>
      <c r="S39" s="13">
        <f>ROUND(SUM(H39:R39),2)</f>
        <v>158.08000000000001</v>
      </c>
    </row>
    <row r="40" spans="1:19" x14ac:dyDescent="0.2">
      <c r="A40" s="61" t="s">
        <v>56</v>
      </c>
      <c r="B40" s="62">
        <v>44751</v>
      </c>
      <c r="C40" s="62">
        <v>44781</v>
      </c>
      <c r="D40" s="61" t="s">
        <v>60</v>
      </c>
      <c r="E40" s="8">
        <v>0.8</v>
      </c>
      <c r="F40" s="45">
        <f>285*0.95</f>
        <v>270.75</v>
      </c>
      <c r="G40" s="63"/>
      <c r="H40" s="63"/>
      <c r="I40" s="63">
        <f>ROUND(E40*F40,2)</f>
        <v>216.6</v>
      </c>
      <c r="J40" s="63"/>
      <c r="K40" s="63"/>
      <c r="L40" s="63"/>
      <c r="M40" s="63"/>
      <c r="N40" s="63"/>
      <c r="O40" s="63"/>
      <c r="P40" s="13"/>
      <c r="Q40" s="13"/>
      <c r="R40" s="13"/>
      <c r="S40" s="13">
        <f t="shared" si="7"/>
        <v>216.6</v>
      </c>
    </row>
    <row r="41" spans="1:19" x14ac:dyDescent="0.2">
      <c r="A41" s="61" t="s">
        <v>56</v>
      </c>
      <c r="B41" s="62">
        <v>44751</v>
      </c>
      <c r="C41" s="62">
        <v>44781</v>
      </c>
      <c r="D41" s="61" t="s">
        <v>60</v>
      </c>
      <c r="E41" s="8">
        <v>0.1</v>
      </c>
      <c r="F41" s="46">
        <f>250*0.95</f>
        <v>237.5</v>
      </c>
      <c r="G41" s="63"/>
      <c r="H41" s="63"/>
      <c r="I41" s="63">
        <f>ROUND(E41*F41,2)</f>
        <v>23.75</v>
      </c>
      <c r="J41" s="63"/>
      <c r="K41" s="63"/>
      <c r="L41" s="63"/>
      <c r="M41" s="63"/>
      <c r="N41" s="63"/>
      <c r="O41" s="63"/>
      <c r="P41" s="13"/>
      <c r="Q41" s="13"/>
      <c r="R41" s="13"/>
      <c r="S41" s="13">
        <f t="shared" si="7"/>
        <v>23.75</v>
      </c>
    </row>
    <row r="42" spans="1:19" x14ac:dyDescent="0.2">
      <c r="A42" s="61" t="s">
        <v>57</v>
      </c>
      <c r="B42" s="62">
        <v>44743</v>
      </c>
      <c r="C42" s="62">
        <v>44760</v>
      </c>
      <c r="D42" s="61" t="s">
        <v>49</v>
      </c>
      <c r="E42" s="8">
        <v>6.5</v>
      </c>
      <c r="F42" s="45">
        <v>225</v>
      </c>
      <c r="G42" s="63"/>
      <c r="H42" s="63"/>
      <c r="I42" s="63"/>
      <c r="J42" s="63"/>
      <c r="K42" s="63"/>
      <c r="L42" s="63"/>
      <c r="M42" s="63"/>
      <c r="N42" s="63"/>
      <c r="O42" s="63">
        <f t="shared" ref="O42:O45" si="8">$F42*$E42</f>
        <v>1462.5</v>
      </c>
      <c r="P42" s="13"/>
      <c r="Q42" s="13"/>
      <c r="R42" s="13"/>
      <c r="S42" s="13">
        <f t="shared" si="7"/>
        <v>1462.5</v>
      </c>
    </row>
    <row r="43" spans="1:19" x14ac:dyDescent="0.2">
      <c r="A43" s="61" t="s">
        <v>57</v>
      </c>
      <c r="B43" s="62">
        <v>44743</v>
      </c>
      <c r="C43" s="62">
        <v>44760</v>
      </c>
      <c r="D43" s="61" t="s">
        <v>49</v>
      </c>
      <c r="E43" s="8" t="s">
        <v>31</v>
      </c>
      <c r="F43" s="45" t="s">
        <v>31</v>
      </c>
      <c r="G43" s="63"/>
      <c r="H43" s="63"/>
      <c r="I43" s="63"/>
      <c r="J43" s="63"/>
      <c r="K43" s="63"/>
      <c r="L43" s="63"/>
      <c r="M43" s="63"/>
      <c r="N43" s="63"/>
      <c r="O43" s="63">
        <v>73.13</v>
      </c>
      <c r="P43" s="13"/>
      <c r="Q43" s="13"/>
      <c r="R43" s="13"/>
      <c r="S43" s="13">
        <f t="shared" si="7"/>
        <v>73.13</v>
      </c>
    </row>
    <row r="44" spans="1:19" x14ac:dyDescent="0.2">
      <c r="A44" s="61" t="s">
        <v>58</v>
      </c>
      <c r="B44" s="62">
        <v>44760</v>
      </c>
      <c r="C44" s="62">
        <v>44774</v>
      </c>
      <c r="D44" s="19" t="s">
        <v>38</v>
      </c>
      <c r="E44" s="8">
        <v>17.25</v>
      </c>
      <c r="F44" s="45">
        <v>135.54</v>
      </c>
      <c r="G44" s="63"/>
      <c r="H44" s="63"/>
      <c r="I44" s="63"/>
      <c r="J44" s="63"/>
      <c r="K44" s="63"/>
      <c r="L44" s="63"/>
      <c r="M44" s="63"/>
      <c r="N44" s="63"/>
      <c r="O44" s="63">
        <f t="shared" si="8"/>
        <v>2338.0650000000001</v>
      </c>
      <c r="P44" s="13"/>
      <c r="Q44" s="13"/>
      <c r="R44" s="13"/>
      <c r="S44" s="13">
        <f t="shared" si="7"/>
        <v>2338.0700000000002</v>
      </c>
    </row>
    <row r="45" spans="1:19" x14ac:dyDescent="0.2">
      <c r="A45" s="61" t="s">
        <v>59</v>
      </c>
      <c r="B45" s="62">
        <v>44767</v>
      </c>
      <c r="C45" s="62">
        <v>44781</v>
      </c>
      <c r="D45" s="19" t="s">
        <v>38</v>
      </c>
      <c r="E45" s="8">
        <v>8</v>
      </c>
      <c r="F45" s="45">
        <v>135.54</v>
      </c>
      <c r="G45" s="63"/>
      <c r="H45" s="63"/>
      <c r="I45" s="63"/>
      <c r="J45" s="63"/>
      <c r="K45" s="63"/>
      <c r="L45" s="63"/>
      <c r="M45" s="63"/>
      <c r="N45" s="63"/>
      <c r="O45" s="63">
        <f t="shared" si="8"/>
        <v>1084.32</v>
      </c>
      <c r="P45" s="13"/>
      <c r="Q45" s="13"/>
      <c r="R45" s="13"/>
      <c r="S45" s="13">
        <f t="shared" si="7"/>
        <v>1084.32</v>
      </c>
    </row>
    <row r="46" spans="1:19" x14ac:dyDescent="0.2">
      <c r="A46" s="18"/>
      <c r="B46" s="41"/>
      <c r="C46" s="23"/>
      <c r="E46" s="52"/>
      <c r="F46" s="5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59"/>
      <c r="S46" s="14"/>
    </row>
    <row r="47" spans="1:19" x14ac:dyDescent="0.2">
      <c r="A47" s="16"/>
      <c r="B47" s="48"/>
      <c r="C47" s="24"/>
      <c r="E47" s="52"/>
      <c r="F47" s="5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x14ac:dyDescent="0.2">
      <c r="A48" s="12" t="str">
        <f>"Total "&amp;A32</f>
        <v>Total July 2022</v>
      </c>
      <c r="B48" s="49"/>
      <c r="C48" s="25"/>
      <c r="E48" s="52"/>
      <c r="F48" s="53"/>
      <c r="G48" s="14">
        <f t="shared" ref="G48:S48" si="9">SUM(G33:G46)</f>
        <v>0</v>
      </c>
      <c r="H48" s="14">
        <f t="shared" si="9"/>
        <v>0</v>
      </c>
      <c r="I48" s="14">
        <f t="shared" si="9"/>
        <v>240.35</v>
      </c>
      <c r="J48" s="14">
        <f t="shared" si="9"/>
        <v>0</v>
      </c>
      <c r="K48" s="14">
        <f t="shared" si="9"/>
        <v>1000</v>
      </c>
      <c r="L48" s="14">
        <f t="shared" si="9"/>
        <v>0</v>
      </c>
      <c r="M48" s="14">
        <f t="shared" si="9"/>
        <v>0</v>
      </c>
      <c r="N48" s="14">
        <f t="shared" si="9"/>
        <v>158.08000000000001</v>
      </c>
      <c r="O48" s="14">
        <f t="shared" si="9"/>
        <v>9363.0649999999987</v>
      </c>
      <c r="P48" s="14">
        <f t="shared" si="9"/>
        <v>0</v>
      </c>
      <c r="Q48" s="14">
        <f t="shared" si="9"/>
        <v>0</v>
      </c>
      <c r="R48" s="14">
        <f t="shared" si="9"/>
        <v>0</v>
      </c>
      <c r="S48" s="14">
        <f t="shared" si="9"/>
        <v>10761.5</v>
      </c>
    </row>
    <row r="49" spans="1:21" ht="13.5" thickBot="1" x14ac:dyDescent="0.25">
      <c r="A49" s="1" t="s">
        <v>13</v>
      </c>
      <c r="B49" s="50"/>
      <c r="C49" s="26"/>
      <c r="E49" s="52"/>
      <c r="F49" s="53"/>
      <c r="G49" s="15">
        <f t="shared" ref="G49:S49" si="10">+G48+G30</f>
        <v>0</v>
      </c>
      <c r="H49" s="15">
        <f t="shared" si="10"/>
        <v>0</v>
      </c>
      <c r="I49" s="15">
        <f t="shared" si="10"/>
        <v>240.35</v>
      </c>
      <c r="J49" s="15">
        <f t="shared" si="10"/>
        <v>0</v>
      </c>
      <c r="K49" s="15">
        <f t="shared" si="10"/>
        <v>1630</v>
      </c>
      <c r="L49" s="15">
        <f t="shared" si="10"/>
        <v>0</v>
      </c>
      <c r="M49" s="15">
        <f t="shared" si="10"/>
        <v>0</v>
      </c>
      <c r="N49" s="15">
        <f t="shared" si="10"/>
        <v>158.08000000000001</v>
      </c>
      <c r="O49" s="15">
        <f t="shared" si="10"/>
        <v>20250.009999999998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22278.45</v>
      </c>
    </row>
    <row r="50" spans="1:21" ht="13.5" thickTop="1" x14ac:dyDescent="0.2">
      <c r="A50" s="10"/>
      <c r="B50" s="51"/>
      <c r="C50" s="27"/>
      <c r="D50" s="11"/>
      <c r="E50" s="54"/>
      <c r="F50" s="5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21" x14ac:dyDescent="0.2">
      <c r="A51" s="17" t="s">
        <v>61</v>
      </c>
      <c r="B51" s="17"/>
      <c r="C51" s="17"/>
      <c r="F51" s="4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21" x14ac:dyDescent="0.2">
      <c r="A52" s="61" t="s">
        <v>63</v>
      </c>
      <c r="B52" s="65">
        <v>44774</v>
      </c>
      <c r="C52" s="65"/>
      <c r="D52" s="64" t="s">
        <v>83</v>
      </c>
      <c r="E52" s="52">
        <v>0.9</v>
      </c>
      <c r="F52" s="53">
        <f>452*0.93</f>
        <v>420.36</v>
      </c>
      <c r="G52" s="63"/>
      <c r="H52" s="63"/>
      <c r="I52" s="63">
        <f>E52*F52</f>
        <v>378.32400000000001</v>
      </c>
      <c r="J52" s="63"/>
      <c r="K52" s="63"/>
      <c r="L52" s="63"/>
      <c r="M52" s="63"/>
      <c r="N52" s="63"/>
      <c r="O52" s="63"/>
      <c r="P52" s="63"/>
      <c r="Q52" s="63"/>
      <c r="R52" s="63"/>
      <c r="S52" s="63">
        <f>SUM(G52:R52)</f>
        <v>378.32400000000001</v>
      </c>
      <c r="U52" s="19"/>
    </row>
    <row r="53" spans="1:21" x14ac:dyDescent="0.2">
      <c r="A53" s="61" t="s">
        <v>63</v>
      </c>
      <c r="B53" s="65">
        <v>44774</v>
      </c>
      <c r="C53" s="65">
        <v>44788</v>
      </c>
      <c r="D53" s="64" t="s">
        <v>38</v>
      </c>
      <c r="E53" s="52">
        <v>6.75</v>
      </c>
      <c r="F53" s="53">
        <v>79.040000000000006</v>
      </c>
      <c r="H53" s="63"/>
      <c r="I53" s="63"/>
      <c r="J53" s="63"/>
      <c r="K53" s="63"/>
      <c r="L53" s="63"/>
      <c r="M53" s="63"/>
      <c r="N53" s="63">
        <f>E53*F53</f>
        <v>533.5200000000001</v>
      </c>
      <c r="O53" s="63"/>
      <c r="P53" s="63"/>
      <c r="Q53" s="63"/>
      <c r="R53" s="63"/>
      <c r="S53" s="63">
        <f>ROUND(SUM(H53:R53),2)</f>
        <v>533.52</v>
      </c>
    </row>
    <row r="54" spans="1:21" x14ac:dyDescent="0.2">
      <c r="A54" s="61" t="s">
        <v>63</v>
      </c>
      <c r="B54" s="65">
        <v>44774</v>
      </c>
      <c r="C54" s="65">
        <v>44788</v>
      </c>
      <c r="D54" s="64" t="s">
        <v>38</v>
      </c>
      <c r="E54" s="52">
        <v>28.5</v>
      </c>
      <c r="F54" s="53">
        <v>135.54</v>
      </c>
      <c r="G54" s="63"/>
      <c r="H54" s="63"/>
      <c r="I54" s="63"/>
      <c r="J54" s="63"/>
      <c r="K54" s="63"/>
      <c r="L54" s="63"/>
      <c r="M54" s="63"/>
      <c r="N54" s="63"/>
      <c r="O54" s="63">
        <f>E54*F54</f>
        <v>3862.89</v>
      </c>
      <c r="P54" s="63"/>
      <c r="Q54" s="63"/>
      <c r="R54" s="63"/>
      <c r="S54" s="63">
        <f t="shared" ref="S54:S83" si="11">ROUND(SUM(G54:R54),2)</f>
        <v>3862.89</v>
      </c>
    </row>
    <row r="55" spans="1:21" x14ac:dyDescent="0.2">
      <c r="A55" s="61" t="s">
        <v>64</v>
      </c>
      <c r="B55" s="65">
        <v>44777</v>
      </c>
      <c r="C55" s="65">
        <v>44783</v>
      </c>
      <c r="D55" s="61" t="s">
        <v>49</v>
      </c>
      <c r="E55" s="52">
        <v>19.5</v>
      </c>
      <c r="F55" s="53">
        <v>225</v>
      </c>
      <c r="G55" s="63"/>
      <c r="H55" s="63"/>
      <c r="I55" s="63"/>
      <c r="J55" s="63"/>
      <c r="K55" s="63"/>
      <c r="L55" s="63"/>
      <c r="M55" s="63"/>
      <c r="N55" s="63"/>
      <c r="O55" s="63">
        <f>E55*F55</f>
        <v>4387.5</v>
      </c>
      <c r="P55" s="63"/>
      <c r="Q55" s="63"/>
      <c r="R55" s="63"/>
      <c r="S55" s="63">
        <f t="shared" si="11"/>
        <v>4387.5</v>
      </c>
    </row>
    <row r="56" spans="1:21" x14ac:dyDescent="0.2">
      <c r="A56" s="61" t="s">
        <v>64</v>
      </c>
      <c r="B56" s="65">
        <v>44777</v>
      </c>
      <c r="C56" s="65">
        <v>44783</v>
      </c>
      <c r="D56" s="61" t="s">
        <v>49</v>
      </c>
      <c r="E56" s="52" t="s">
        <v>31</v>
      </c>
      <c r="F56" s="53" t="s">
        <v>31</v>
      </c>
      <c r="G56" s="63"/>
      <c r="H56" s="63"/>
      <c r="I56" s="63"/>
      <c r="J56" s="63"/>
      <c r="K56" s="63"/>
      <c r="L56" s="63"/>
      <c r="M56" s="63"/>
      <c r="N56" s="63"/>
      <c r="O56" s="63">
        <v>219.38</v>
      </c>
      <c r="P56" s="63"/>
      <c r="Q56" s="63"/>
      <c r="R56" s="63"/>
      <c r="S56" s="63">
        <f t="shared" si="11"/>
        <v>219.38</v>
      </c>
    </row>
    <row r="57" spans="1:21" x14ac:dyDescent="0.2">
      <c r="A57" s="61" t="s">
        <v>65</v>
      </c>
      <c r="B57" s="65">
        <v>44782</v>
      </c>
      <c r="C57" s="65">
        <v>44796</v>
      </c>
      <c r="D57" s="64" t="s">
        <v>38</v>
      </c>
      <c r="E57" s="52">
        <v>6</v>
      </c>
      <c r="F57" s="53">
        <v>135.54</v>
      </c>
      <c r="G57" s="63"/>
      <c r="H57" s="63"/>
      <c r="I57" s="63"/>
      <c r="J57" s="63"/>
      <c r="K57" s="63"/>
      <c r="L57" s="63"/>
      <c r="M57" s="63"/>
      <c r="N57" s="63"/>
      <c r="O57" s="63">
        <f>E57*F57</f>
        <v>813.24</v>
      </c>
      <c r="P57" s="63"/>
      <c r="Q57" s="63"/>
      <c r="R57" s="63"/>
      <c r="S57" s="63">
        <f t="shared" si="11"/>
        <v>813.24</v>
      </c>
    </row>
    <row r="58" spans="1:21" x14ac:dyDescent="0.2">
      <c r="A58" s="61" t="s">
        <v>66</v>
      </c>
      <c r="B58" s="65">
        <v>44788</v>
      </c>
      <c r="C58" s="65">
        <v>44801</v>
      </c>
      <c r="D58" s="64" t="s">
        <v>38</v>
      </c>
      <c r="E58" s="52">
        <v>20</v>
      </c>
      <c r="F58" s="53">
        <v>110.02</v>
      </c>
      <c r="G58" s="63"/>
      <c r="H58" s="63"/>
      <c r="I58" s="63"/>
      <c r="J58" s="63"/>
      <c r="K58" s="63"/>
      <c r="L58" s="63"/>
      <c r="M58" s="63"/>
      <c r="N58" s="63">
        <f>E58*F58</f>
        <v>2200.4</v>
      </c>
      <c r="O58" s="66"/>
      <c r="P58" s="63"/>
      <c r="Q58" s="63"/>
      <c r="R58" s="63"/>
      <c r="S58" s="63">
        <f t="shared" si="11"/>
        <v>2200.4</v>
      </c>
    </row>
    <row r="59" spans="1:21" x14ac:dyDescent="0.2">
      <c r="A59" s="61" t="s">
        <v>66</v>
      </c>
      <c r="B59" s="65">
        <v>44788</v>
      </c>
      <c r="C59" s="65">
        <v>44802</v>
      </c>
      <c r="D59" s="64" t="s">
        <v>38</v>
      </c>
      <c r="E59" s="52">
        <v>1.5</v>
      </c>
      <c r="F59" s="53">
        <v>135.54</v>
      </c>
      <c r="G59" s="63"/>
      <c r="H59" s="63"/>
      <c r="I59" s="63"/>
      <c r="J59" s="63"/>
      <c r="K59" s="63"/>
      <c r="L59" s="63"/>
      <c r="M59" s="63"/>
      <c r="N59" s="63"/>
      <c r="O59" s="63">
        <f>E59*F59</f>
        <v>203.31</v>
      </c>
      <c r="P59" s="63"/>
      <c r="Q59" s="63"/>
      <c r="R59" s="63"/>
      <c r="S59" s="63">
        <f t="shared" si="11"/>
        <v>203.31</v>
      </c>
    </row>
    <row r="60" spans="1:21" x14ac:dyDescent="0.2">
      <c r="A60" s="61" t="s">
        <v>67</v>
      </c>
      <c r="B60" s="65">
        <v>44742</v>
      </c>
      <c r="C60" s="65">
        <v>44789</v>
      </c>
      <c r="D60" s="64" t="s">
        <v>75</v>
      </c>
      <c r="E60" s="52" t="s">
        <v>31</v>
      </c>
      <c r="F60" s="52" t="s">
        <v>31</v>
      </c>
      <c r="G60" s="63"/>
      <c r="H60" s="66"/>
      <c r="I60" s="63"/>
      <c r="J60" s="63"/>
      <c r="K60" s="63"/>
      <c r="L60" s="63"/>
      <c r="M60" s="63">
        <v>27500</v>
      </c>
      <c r="N60" s="63"/>
      <c r="O60" s="63"/>
      <c r="P60" s="63"/>
      <c r="Q60" s="63"/>
      <c r="R60" s="63"/>
      <c r="S60" s="63">
        <f t="shared" si="11"/>
        <v>27500</v>
      </c>
    </row>
    <row r="61" spans="1:21" x14ac:dyDescent="0.2">
      <c r="A61" s="61" t="s">
        <v>68</v>
      </c>
      <c r="B61" s="65">
        <v>44772</v>
      </c>
      <c r="C61" s="65">
        <v>44806</v>
      </c>
      <c r="D61" s="64" t="s">
        <v>75</v>
      </c>
      <c r="E61" s="52" t="s">
        <v>31</v>
      </c>
      <c r="F61" s="52" t="s">
        <v>31</v>
      </c>
      <c r="G61" s="63"/>
      <c r="H61" s="66"/>
      <c r="I61" s="63"/>
      <c r="J61" s="63"/>
      <c r="K61" s="63"/>
      <c r="L61" s="63"/>
      <c r="M61" s="63">
        <v>22000</v>
      </c>
      <c r="N61" s="63"/>
      <c r="O61" s="63"/>
      <c r="P61" s="63"/>
      <c r="Q61" s="63"/>
      <c r="R61" s="63"/>
      <c r="S61" s="63">
        <f t="shared" si="11"/>
        <v>22000</v>
      </c>
    </row>
    <row r="62" spans="1:21" x14ac:dyDescent="0.2">
      <c r="A62" s="61" t="s">
        <v>69</v>
      </c>
      <c r="B62" s="65">
        <v>44796</v>
      </c>
      <c r="C62" s="65">
        <v>44810</v>
      </c>
      <c r="D62" s="64" t="s">
        <v>38</v>
      </c>
      <c r="E62" s="52">
        <v>12</v>
      </c>
      <c r="F62" s="53">
        <v>91.02</v>
      </c>
      <c r="H62" s="63"/>
      <c r="I62" s="63"/>
      <c r="J62" s="63"/>
      <c r="K62" s="63"/>
      <c r="L62" s="63"/>
      <c r="M62" s="63"/>
      <c r="N62" s="63">
        <f>F62*E62</f>
        <v>1092.24</v>
      </c>
      <c r="O62" s="66"/>
      <c r="P62" s="63"/>
      <c r="Q62" s="63"/>
      <c r="R62" s="63"/>
      <c r="S62" s="63">
        <f>ROUND(SUM(H62:R62),2)</f>
        <v>1092.24</v>
      </c>
    </row>
    <row r="63" spans="1:21" x14ac:dyDescent="0.2">
      <c r="A63" s="61" t="s">
        <v>70</v>
      </c>
      <c r="B63" s="65">
        <v>44796</v>
      </c>
      <c r="C63" s="65">
        <v>44810</v>
      </c>
      <c r="D63" s="64" t="s">
        <v>38</v>
      </c>
      <c r="E63" s="52">
        <v>18.5</v>
      </c>
      <c r="F63" s="53">
        <v>110.02</v>
      </c>
      <c r="G63" s="63"/>
      <c r="H63" s="63"/>
      <c r="I63" s="63"/>
      <c r="J63" s="63"/>
      <c r="K63" s="63"/>
      <c r="L63" s="63"/>
      <c r="M63" s="63"/>
      <c r="N63" s="63">
        <f>F63*E63</f>
        <v>2035.37</v>
      </c>
      <c r="O63" s="66"/>
      <c r="P63" s="63"/>
      <c r="Q63" s="63"/>
      <c r="R63" s="63"/>
      <c r="S63" s="63">
        <f t="shared" si="11"/>
        <v>2035.37</v>
      </c>
    </row>
    <row r="64" spans="1:21" x14ac:dyDescent="0.2">
      <c r="A64" s="61" t="s">
        <v>70</v>
      </c>
      <c r="B64" s="65">
        <v>44796</v>
      </c>
      <c r="C64" s="65">
        <v>44810</v>
      </c>
      <c r="D64" s="64" t="s">
        <v>38</v>
      </c>
      <c r="E64" s="52">
        <v>13.5</v>
      </c>
      <c r="F64" s="53">
        <v>135.54</v>
      </c>
      <c r="G64" s="63"/>
      <c r="H64" s="63"/>
      <c r="I64" s="63"/>
      <c r="J64" s="63"/>
      <c r="K64" s="63"/>
      <c r="L64" s="63"/>
      <c r="M64" s="63"/>
      <c r="N64" s="63"/>
      <c r="O64" s="63">
        <f>F64*E64</f>
        <v>1829.79</v>
      </c>
      <c r="P64" s="63"/>
      <c r="Q64" s="63"/>
      <c r="R64" s="63"/>
      <c r="S64" s="63">
        <f t="shared" si="11"/>
        <v>1829.79</v>
      </c>
    </row>
    <row r="65" spans="1:21" x14ac:dyDescent="0.2">
      <c r="A65" s="61" t="s">
        <v>71</v>
      </c>
      <c r="B65" s="65">
        <v>44795</v>
      </c>
      <c r="C65" s="65">
        <v>44841</v>
      </c>
      <c r="D65" s="64" t="s">
        <v>50</v>
      </c>
      <c r="E65" s="52">
        <v>4</v>
      </c>
      <c r="F65" s="53">
        <v>295</v>
      </c>
      <c r="G65" s="63"/>
      <c r="H65" s="63"/>
      <c r="I65" s="63"/>
      <c r="J65" s="63"/>
      <c r="K65" s="63">
        <f>E65*F65</f>
        <v>1180</v>
      </c>
      <c r="L65" s="63"/>
      <c r="M65" s="63"/>
      <c r="N65" s="63"/>
      <c r="O65" s="63"/>
      <c r="P65" s="63"/>
      <c r="Q65" s="63"/>
      <c r="R65" s="63"/>
      <c r="S65" s="63">
        <f t="shared" si="11"/>
        <v>1180</v>
      </c>
    </row>
    <row r="66" spans="1:21" x14ac:dyDescent="0.2">
      <c r="A66" s="61" t="s">
        <v>71</v>
      </c>
      <c r="B66" s="65">
        <v>44795</v>
      </c>
      <c r="C66" s="65">
        <v>44841</v>
      </c>
      <c r="D66" s="64" t="s">
        <v>50</v>
      </c>
      <c r="E66" s="52">
        <v>14.5</v>
      </c>
      <c r="F66" s="53">
        <v>195</v>
      </c>
      <c r="G66" s="63"/>
      <c r="H66" s="63"/>
      <c r="I66" s="63"/>
      <c r="J66" s="63"/>
      <c r="K66" s="63">
        <f>E66*F66</f>
        <v>2827.5</v>
      </c>
      <c r="L66" s="63"/>
      <c r="M66" s="63"/>
      <c r="N66" s="63"/>
      <c r="O66" s="63"/>
      <c r="P66" s="63"/>
      <c r="Q66" s="63"/>
      <c r="R66" s="63"/>
      <c r="S66" s="63">
        <f t="shared" si="11"/>
        <v>2827.5</v>
      </c>
    </row>
    <row r="67" spans="1:21" x14ac:dyDescent="0.2">
      <c r="A67" s="61" t="s">
        <v>71</v>
      </c>
      <c r="B67" s="65">
        <v>44795</v>
      </c>
      <c r="C67" s="65">
        <v>44841</v>
      </c>
      <c r="D67" s="64" t="s">
        <v>50</v>
      </c>
      <c r="E67" s="52">
        <v>49</v>
      </c>
      <c r="F67" s="53">
        <v>160</v>
      </c>
      <c r="G67" s="63"/>
      <c r="H67" s="63"/>
      <c r="I67" s="63"/>
      <c r="J67" s="63"/>
      <c r="K67" s="63">
        <f>E67*F67</f>
        <v>7840</v>
      </c>
      <c r="L67" s="63"/>
      <c r="M67" s="63"/>
      <c r="N67" s="63"/>
      <c r="O67" s="63"/>
      <c r="P67" s="63"/>
      <c r="Q67" s="63"/>
      <c r="R67" s="63"/>
      <c r="S67" s="63">
        <f t="shared" si="11"/>
        <v>7840</v>
      </c>
    </row>
    <row r="68" spans="1:21" x14ac:dyDescent="0.2">
      <c r="A68" s="61" t="s">
        <v>71</v>
      </c>
      <c r="B68" s="65">
        <v>44795</v>
      </c>
      <c r="C68" s="65">
        <v>44841</v>
      </c>
      <c r="D68" s="64" t="s">
        <v>50</v>
      </c>
      <c r="E68" s="52">
        <v>4</v>
      </c>
      <c r="F68" s="53">
        <v>125</v>
      </c>
      <c r="G68" s="63"/>
      <c r="H68" s="63"/>
      <c r="I68" s="63"/>
      <c r="J68" s="63"/>
      <c r="K68" s="63">
        <f>E68*F68</f>
        <v>500</v>
      </c>
      <c r="L68" s="63"/>
      <c r="M68" s="63"/>
      <c r="N68" s="63"/>
      <c r="O68" s="63"/>
      <c r="P68" s="63"/>
      <c r="Q68" s="63"/>
      <c r="R68" s="63"/>
      <c r="S68" s="63">
        <f t="shared" si="11"/>
        <v>500</v>
      </c>
    </row>
    <row r="69" spans="1:21" x14ac:dyDescent="0.2">
      <c r="A69" s="61" t="s">
        <v>71</v>
      </c>
      <c r="B69" s="65">
        <v>44795</v>
      </c>
      <c r="C69" s="65">
        <v>44841</v>
      </c>
      <c r="D69" s="64" t="s">
        <v>50</v>
      </c>
      <c r="E69" s="52">
        <v>0.5</v>
      </c>
      <c r="F69" s="53">
        <v>125</v>
      </c>
      <c r="G69" s="63"/>
      <c r="H69" s="63"/>
      <c r="I69" s="63"/>
      <c r="J69" s="63"/>
      <c r="K69" s="63">
        <f>E69*F69</f>
        <v>62.5</v>
      </c>
      <c r="L69" s="63"/>
      <c r="M69" s="63"/>
      <c r="N69" s="63"/>
      <c r="O69" s="63"/>
      <c r="P69" s="63"/>
      <c r="Q69" s="63"/>
      <c r="R69" s="63"/>
      <c r="S69" s="63">
        <f t="shared" si="11"/>
        <v>62.5</v>
      </c>
    </row>
    <row r="70" spans="1:21" x14ac:dyDescent="0.2">
      <c r="A70" s="61" t="s">
        <v>72</v>
      </c>
      <c r="B70" s="65">
        <v>44802</v>
      </c>
      <c r="C70" s="65">
        <v>44816</v>
      </c>
      <c r="D70" s="64" t="s">
        <v>38</v>
      </c>
      <c r="E70" s="52">
        <v>20.75</v>
      </c>
      <c r="F70" s="53">
        <v>110.02</v>
      </c>
      <c r="G70" s="63"/>
      <c r="H70" s="63"/>
      <c r="I70" s="63"/>
      <c r="J70" s="63"/>
      <c r="K70" s="63"/>
      <c r="L70" s="63"/>
      <c r="M70" s="63"/>
      <c r="N70" s="63">
        <f>F70*E70</f>
        <v>2282.915</v>
      </c>
      <c r="O70" s="66"/>
      <c r="P70" s="63"/>
      <c r="Q70" s="63"/>
      <c r="R70" s="63"/>
      <c r="S70" s="63">
        <f t="shared" si="11"/>
        <v>2282.92</v>
      </c>
    </row>
    <row r="71" spans="1:21" x14ac:dyDescent="0.2">
      <c r="A71" s="61" t="s">
        <v>72</v>
      </c>
      <c r="B71" s="65">
        <v>44802</v>
      </c>
      <c r="C71" s="65">
        <v>44816</v>
      </c>
      <c r="D71" s="64" t="s">
        <v>38</v>
      </c>
      <c r="E71" s="52">
        <v>26.25</v>
      </c>
      <c r="F71" s="53">
        <v>135.54</v>
      </c>
      <c r="G71" s="63"/>
      <c r="H71" s="63"/>
      <c r="I71" s="63"/>
      <c r="J71" s="63"/>
      <c r="K71" s="63"/>
      <c r="L71" s="63"/>
      <c r="M71" s="63"/>
      <c r="N71" s="63"/>
      <c r="O71" s="63">
        <f>F71*E71</f>
        <v>3557.9249999999997</v>
      </c>
      <c r="P71" s="63"/>
      <c r="Q71" s="63"/>
      <c r="R71" s="63"/>
      <c r="S71" s="63">
        <f t="shared" si="11"/>
        <v>3557.93</v>
      </c>
    </row>
    <row r="72" spans="1:21" x14ac:dyDescent="0.2">
      <c r="A72" s="61" t="s">
        <v>73</v>
      </c>
      <c r="B72" s="65">
        <v>44718</v>
      </c>
      <c r="C72" s="65">
        <v>44743</v>
      </c>
      <c r="D72" s="64" t="s">
        <v>50</v>
      </c>
      <c r="E72" s="52">
        <v>2</v>
      </c>
      <c r="F72" s="53">
        <v>295</v>
      </c>
      <c r="G72" s="63"/>
      <c r="H72" s="63"/>
      <c r="I72" s="63"/>
      <c r="J72" s="63"/>
      <c r="K72" s="63">
        <f>E72*F72</f>
        <v>590</v>
      </c>
      <c r="L72" s="63"/>
      <c r="M72" s="63"/>
      <c r="N72" s="63"/>
      <c r="O72" s="63"/>
      <c r="P72" s="63"/>
      <c r="Q72" s="63"/>
      <c r="R72" s="63"/>
      <c r="S72" s="63">
        <f t="shared" si="11"/>
        <v>590</v>
      </c>
    </row>
    <row r="73" spans="1:21" x14ac:dyDescent="0.2">
      <c r="A73" s="61" t="s">
        <v>73</v>
      </c>
      <c r="B73" s="65">
        <v>44718</v>
      </c>
      <c r="C73" s="65">
        <v>44743</v>
      </c>
      <c r="D73" s="64" t="s">
        <v>50</v>
      </c>
      <c r="E73" s="52">
        <v>0.5</v>
      </c>
      <c r="F73" s="53">
        <v>195</v>
      </c>
      <c r="G73" s="63"/>
      <c r="H73" s="63"/>
      <c r="I73" s="63"/>
      <c r="J73" s="63"/>
      <c r="K73" s="63">
        <f>E73*F73</f>
        <v>97.5</v>
      </c>
      <c r="L73" s="63"/>
      <c r="M73" s="63"/>
      <c r="N73" s="63"/>
      <c r="O73" s="63"/>
      <c r="P73" s="63"/>
      <c r="Q73" s="63"/>
      <c r="R73" s="63"/>
      <c r="S73" s="63">
        <f t="shared" si="11"/>
        <v>97.5</v>
      </c>
    </row>
    <row r="74" spans="1:21" x14ac:dyDescent="0.2">
      <c r="A74" s="61" t="s">
        <v>73</v>
      </c>
      <c r="B74" s="65">
        <v>44718</v>
      </c>
      <c r="C74" s="65">
        <v>44743</v>
      </c>
      <c r="D74" s="64" t="s">
        <v>50</v>
      </c>
      <c r="E74" s="52">
        <v>2</v>
      </c>
      <c r="F74" s="53">
        <v>125</v>
      </c>
      <c r="G74" s="63"/>
      <c r="H74" s="63"/>
      <c r="I74" s="63"/>
      <c r="J74" s="63"/>
      <c r="K74" s="63">
        <f>E74*F74</f>
        <v>250</v>
      </c>
      <c r="L74" s="63"/>
      <c r="M74" s="63"/>
      <c r="N74" s="63"/>
      <c r="O74" s="63"/>
      <c r="P74" s="63"/>
      <c r="Q74" s="63"/>
      <c r="R74" s="63"/>
      <c r="S74" s="63">
        <f t="shared" si="11"/>
        <v>250</v>
      </c>
    </row>
    <row r="75" spans="1:21" x14ac:dyDescent="0.2">
      <c r="A75" s="61" t="s">
        <v>73</v>
      </c>
      <c r="B75" s="65">
        <v>44718</v>
      </c>
      <c r="C75" s="65">
        <v>44743</v>
      </c>
      <c r="D75" s="64" t="s">
        <v>50</v>
      </c>
      <c r="E75" s="52">
        <v>0.5</v>
      </c>
      <c r="F75" s="53">
        <v>125</v>
      </c>
      <c r="G75" s="63"/>
      <c r="H75" s="63"/>
      <c r="I75" s="63"/>
      <c r="J75" s="63"/>
      <c r="K75" s="63">
        <f>E75*F75</f>
        <v>62.5</v>
      </c>
      <c r="L75" s="63"/>
      <c r="M75" s="63"/>
      <c r="N75" s="63"/>
      <c r="O75" s="63"/>
      <c r="P75" s="63"/>
      <c r="Q75" s="63"/>
      <c r="R75" s="63"/>
      <c r="S75" s="63">
        <f t="shared" si="11"/>
        <v>62.5</v>
      </c>
    </row>
    <row r="76" spans="1:21" x14ac:dyDescent="0.2">
      <c r="A76" s="61" t="s">
        <v>74</v>
      </c>
      <c r="B76" s="62">
        <v>44664</v>
      </c>
      <c r="C76" s="62">
        <v>44678</v>
      </c>
      <c r="D76" s="64" t="s">
        <v>38</v>
      </c>
      <c r="E76" s="8">
        <v>3</v>
      </c>
      <c r="F76" s="45">
        <v>135.54</v>
      </c>
      <c r="G76" s="63"/>
      <c r="H76" s="63"/>
      <c r="I76" s="63"/>
      <c r="J76" s="63"/>
      <c r="K76" s="63"/>
      <c r="L76" s="63"/>
      <c r="M76" s="63"/>
      <c r="N76" s="63"/>
      <c r="O76" s="69">
        <f>F76*E76</f>
        <v>406.62</v>
      </c>
      <c r="P76" s="13"/>
      <c r="Q76" s="13"/>
      <c r="R76" s="13"/>
      <c r="S76" s="63">
        <f t="shared" si="11"/>
        <v>406.62</v>
      </c>
    </row>
    <row r="77" spans="1:21" x14ac:dyDescent="0.2">
      <c r="A77" s="61" t="s">
        <v>74</v>
      </c>
      <c r="B77" s="62">
        <v>44725</v>
      </c>
      <c r="C77" s="62">
        <v>44739</v>
      </c>
      <c r="D77" s="64" t="s">
        <v>38</v>
      </c>
      <c r="E77" s="8">
        <v>17.5</v>
      </c>
      <c r="F77" s="45">
        <v>135.54</v>
      </c>
      <c r="G77" s="63"/>
      <c r="H77" s="63"/>
      <c r="I77" s="63"/>
      <c r="J77" s="63"/>
      <c r="K77" s="63"/>
      <c r="L77" s="63"/>
      <c r="M77" s="63"/>
      <c r="N77" s="63"/>
      <c r="O77" s="69">
        <f>F77*E77</f>
        <v>2371.9499999999998</v>
      </c>
      <c r="P77" s="13"/>
      <c r="Q77" s="13"/>
      <c r="R77" s="13"/>
      <c r="S77" s="63">
        <f t="shared" si="11"/>
        <v>2371.9499999999998</v>
      </c>
    </row>
    <row r="78" spans="1:21" ht="14.1" customHeight="1" x14ac:dyDescent="0.2">
      <c r="A78" s="61" t="s">
        <v>74</v>
      </c>
      <c r="B78" s="62">
        <v>44761</v>
      </c>
      <c r="C78" s="62">
        <v>44775</v>
      </c>
      <c r="D78" s="64" t="s">
        <v>38</v>
      </c>
      <c r="E78" s="8">
        <v>40</v>
      </c>
      <c r="F78" s="45">
        <v>110.02</v>
      </c>
      <c r="G78" s="63"/>
      <c r="H78" s="63"/>
      <c r="I78" s="63"/>
      <c r="J78" s="63"/>
      <c r="K78" s="63"/>
      <c r="L78" s="63"/>
      <c r="M78" s="63"/>
      <c r="N78" s="63">
        <f>E78*F78</f>
        <v>4400.8</v>
      </c>
      <c r="O78" s="63"/>
      <c r="P78" s="13"/>
      <c r="Q78" s="13"/>
      <c r="R78" s="13"/>
      <c r="S78" s="63">
        <f t="shared" ref="S78:S79" si="12">ROUND(SUM(G78:R78),2)</f>
        <v>4400.8</v>
      </c>
      <c r="U78" s="19"/>
    </row>
    <row r="79" spans="1:21" ht="14.1" customHeight="1" x14ac:dyDescent="0.2">
      <c r="A79" s="61" t="s">
        <v>74</v>
      </c>
      <c r="B79" s="62">
        <v>44753</v>
      </c>
      <c r="C79" s="62">
        <v>44767</v>
      </c>
      <c r="D79" s="64" t="s">
        <v>38</v>
      </c>
      <c r="E79" s="8">
        <v>33</v>
      </c>
      <c r="F79" s="45">
        <v>110.02</v>
      </c>
      <c r="G79" s="63"/>
      <c r="H79" s="63"/>
      <c r="I79" s="63"/>
      <c r="J79" s="63"/>
      <c r="K79" s="63"/>
      <c r="L79" s="63"/>
      <c r="M79" s="63"/>
      <c r="N79" s="63">
        <f t="shared" ref="N79:N81" si="13">E79*F79</f>
        <v>3630.66</v>
      </c>
      <c r="O79" s="63"/>
      <c r="P79" s="13"/>
      <c r="Q79" s="13"/>
      <c r="R79" s="13"/>
      <c r="S79" s="63">
        <f t="shared" si="12"/>
        <v>3630.66</v>
      </c>
      <c r="U79" s="19"/>
    </row>
    <row r="80" spans="1:21" ht="14.1" customHeight="1" x14ac:dyDescent="0.2">
      <c r="A80" s="61" t="s">
        <v>74</v>
      </c>
      <c r="B80" s="62">
        <v>44767</v>
      </c>
      <c r="C80" s="62">
        <v>44781</v>
      </c>
      <c r="D80" s="64" t="s">
        <v>38</v>
      </c>
      <c r="E80" s="8">
        <v>21</v>
      </c>
      <c r="F80" s="45">
        <v>110.02</v>
      </c>
      <c r="G80" s="63"/>
      <c r="H80" s="63"/>
      <c r="I80" s="63"/>
      <c r="J80" s="63"/>
      <c r="K80" s="63"/>
      <c r="L80" s="63"/>
      <c r="M80" s="63"/>
      <c r="N80" s="63">
        <f>E80*F80+0.01</f>
        <v>2310.4300000000003</v>
      </c>
      <c r="O80" s="63"/>
      <c r="P80" s="13"/>
      <c r="Q80" s="13"/>
      <c r="R80" s="13"/>
      <c r="S80" s="63">
        <f t="shared" si="11"/>
        <v>2310.4299999999998</v>
      </c>
      <c r="U80" s="19"/>
    </row>
    <row r="81" spans="1:21" ht="14.1" customHeight="1" x14ac:dyDescent="0.2">
      <c r="A81" s="61" t="s">
        <v>74</v>
      </c>
      <c r="B81" s="62">
        <v>44774</v>
      </c>
      <c r="C81" s="62">
        <v>44788</v>
      </c>
      <c r="D81" s="64" t="s">
        <v>38</v>
      </c>
      <c r="E81" s="8">
        <v>21.75</v>
      </c>
      <c r="F81" s="45">
        <v>110.02</v>
      </c>
      <c r="G81" s="63"/>
      <c r="H81" s="63"/>
      <c r="I81" s="63"/>
      <c r="J81" s="63"/>
      <c r="K81" s="63"/>
      <c r="L81" s="63"/>
      <c r="M81" s="63"/>
      <c r="N81" s="63">
        <f t="shared" si="13"/>
        <v>2392.9349999999999</v>
      </c>
      <c r="O81" s="63"/>
      <c r="P81" s="13"/>
      <c r="Q81" s="13"/>
      <c r="R81" s="13"/>
      <c r="S81" s="63">
        <f t="shared" si="11"/>
        <v>2392.94</v>
      </c>
      <c r="U81" s="19"/>
    </row>
    <row r="82" spans="1:21" x14ac:dyDescent="0.2">
      <c r="A82" s="61" t="s">
        <v>62</v>
      </c>
      <c r="B82" s="62">
        <v>44767</v>
      </c>
      <c r="C82" s="62">
        <v>44781</v>
      </c>
      <c r="D82" s="64" t="s">
        <v>38</v>
      </c>
      <c r="E82" s="8">
        <v>21</v>
      </c>
      <c r="F82" s="45">
        <v>110.02</v>
      </c>
      <c r="G82" s="13"/>
      <c r="H82" s="13"/>
      <c r="I82" s="13"/>
      <c r="J82" s="13"/>
      <c r="K82" s="13"/>
      <c r="L82" s="13"/>
      <c r="M82" s="13"/>
      <c r="N82" s="63">
        <f>(E82*F82)-0.01</f>
        <v>2310.41</v>
      </c>
      <c r="O82" s="13"/>
      <c r="P82" s="13"/>
      <c r="Q82" s="13"/>
      <c r="R82" s="13"/>
      <c r="S82" s="63">
        <f t="shared" si="11"/>
        <v>2310.41</v>
      </c>
    </row>
    <row r="83" spans="1:21" x14ac:dyDescent="0.2">
      <c r="A83" s="61" t="s">
        <v>62</v>
      </c>
      <c r="B83" s="62">
        <v>44774</v>
      </c>
      <c r="C83" s="62">
        <v>44788</v>
      </c>
      <c r="D83" s="64" t="s">
        <v>38</v>
      </c>
      <c r="E83" s="8">
        <v>21.75</v>
      </c>
      <c r="F83" s="45">
        <v>110.02</v>
      </c>
      <c r="G83" s="13"/>
      <c r="H83" s="13"/>
      <c r="I83" s="13"/>
      <c r="J83" s="13"/>
      <c r="K83" s="13"/>
      <c r="L83" s="13"/>
      <c r="M83" s="13"/>
      <c r="N83" s="63">
        <f>(E83*F83)-0.01</f>
        <v>2392.9249999999997</v>
      </c>
      <c r="O83" s="13"/>
      <c r="P83" s="13"/>
      <c r="Q83" s="13"/>
      <c r="R83" s="13"/>
      <c r="S83" s="63">
        <f t="shared" si="11"/>
        <v>2392.9299999999998</v>
      </c>
    </row>
    <row r="84" spans="1:21" x14ac:dyDescent="0.2">
      <c r="A84" s="18"/>
      <c r="B84" s="41"/>
      <c r="C84" s="23"/>
      <c r="E84" s="52"/>
      <c r="F84" s="5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59"/>
      <c r="S84" s="14"/>
    </row>
    <row r="85" spans="1:21" x14ac:dyDescent="0.2">
      <c r="A85" s="16"/>
      <c r="B85" s="48"/>
      <c r="C85" s="24"/>
      <c r="E85" s="52"/>
      <c r="F85" s="5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21" x14ac:dyDescent="0.2">
      <c r="A86" s="12" t="str">
        <f>"Total "&amp;A51</f>
        <v>Total August 2022</v>
      </c>
      <c r="B86" s="49"/>
      <c r="C86" s="25"/>
      <c r="E86" s="52"/>
      <c r="F86" s="53"/>
      <c r="G86" s="14">
        <f t="shared" ref="G86:S86" si="14">SUM(G52:G84)</f>
        <v>0</v>
      </c>
      <c r="H86" s="14">
        <f t="shared" si="14"/>
        <v>0</v>
      </c>
      <c r="I86" s="14">
        <f t="shared" si="14"/>
        <v>378.32400000000001</v>
      </c>
      <c r="J86" s="14">
        <f t="shared" si="14"/>
        <v>0</v>
      </c>
      <c r="K86" s="14">
        <f t="shared" si="14"/>
        <v>13410</v>
      </c>
      <c r="L86" s="14">
        <f t="shared" si="14"/>
        <v>0</v>
      </c>
      <c r="M86" s="14">
        <f t="shared" si="14"/>
        <v>49500</v>
      </c>
      <c r="N86" s="14">
        <f t="shared" si="14"/>
        <v>25582.605</v>
      </c>
      <c r="O86" s="14">
        <f t="shared" si="14"/>
        <v>17652.604999999996</v>
      </c>
      <c r="P86" s="14">
        <f t="shared" si="14"/>
        <v>0</v>
      </c>
      <c r="Q86" s="14">
        <f t="shared" si="14"/>
        <v>0</v>
      </c>
      <c r="R86" s="14">
        <f t="shared" si="14"/>
        <v>0</v>
      </c>
      <c r="S86" s="14">
        <f t="shared" si="14"/>
        <v>106523.55399999997</v>
      </c>
    </row>
    <row r="87" spans="1:21" ht="13.5" thickBot="1" x14ac:dyDescent="0.25">
      <c r="A87" s="1" t="s">
        <v>13</v>
      </c>
      <c r="B87" s="50"/>
      <c r="C87" s="26"/>
      <c r="E87" s="52"/>
      <c r="F87" s="53"/>
      <c r="G87" s="15">
        <f t="shared" ref="G87:S87" si="15">+G86+G49</f>
        <v>0</v>
      </c>
      <c r="H87" s="15">
        <f t="shared" si="15"/>
        <v>0</v>
      </c>
      <c r="I87" s="15">
        <f t="shared" si="15"/>
        <v>618.67399999999998</v>
      </c>
      <c r="J87" s="15">
        <f t="shared" si="15"/>
        <v>0</v>
      </c>
      <c r="K87" s="15">
        <f t="shared" si="15"/>
        <v>15040</v>
      </c>
      <c r="L87" s="15">
        <f t="shared" si="15"/>
        <v>0</v>
      </c>
      <c r="M87" s="15">
        <f t="shared" si="15"/>
        <v>49500</v>
      </c>
      <c r="N87" s="15">
        <f t="shared" si="15"/>
        <v>25740.685000000001</v>
      </c>
      <c r="O87" s="15">
        <f t="shared" si="15"/>
        <v>37902.614999999991</v>
      </c>
      <c r="P87" s="15">
        <f t="shared" si="15"/>
        <v>0</v>
      </c>
      <c r="Q87" s="15">
        <f t="shared" si="15"/>
        <v>0</v>
      </c>
      <c r="R87" s="15">
        <f t="shared" si="15"/>
        <v>0</v>
      </c>
      <c r="S87" s="15">
        <f t="shared" si="15"/>
        <v>128802.00399999997</v>
      </c>
    </row>
    <row r="88" spans="1:21" ht="13.5" thickTop="1" x14ac:dyDescent="0.2">
      <c r="A88" s="10"/>
      <c r="B88" s="51"/>
      <c r="C88" s="27"/>
      <c r="D88" s="11"/>
      <c r="E88" s="54"/>
      <c r="F88" s="5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21" x14ac:dyDescent="0.2">
      <c r="A89" s="17" t="s">
        <v>76</v>
      </c>
      <c r="B89" s="17"/>
      <c r="C89" s="17"/>
      <c r="F89" s="45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21" x14ac:dyDescent="0.2">
      <c r="A90" s="61" t="s">
        <v>77</v>
      </c>
      <c r="B90" s="65">
        <v>44810</v>
      </c>
      <c r="C90" s="65">
        <v>44824</v>
      </c>
      <c r="D90" s="19" t="s">
        <v>38</v>
      </c>
      <c r="E90" s="52">
        <v>9.5</v>
      </c>
      <c r="F90" s="53">
        <v>43.14</v>
      </c>
      <c r="G90" s="63"/>
      <c r="H90" s="63"/>
      <c r="I90" s="63"/>
      <c r="J90" s="63"/>
      <c r="K90" s="63"/>
      <c r="L90" s="63"/>
      <c r="M90" s="63"/>
      <c r="N90" s="63">
        <f>(E90*F90)+0.01</f>
        <v>409.84</v>
      </c>
      <c r="O90" s="63"/>
      <c r="P90" s="63"/>
      <c r="Q90" s="63"/>
      <c r="R90" s="13"/>
      <c r="S90" s="13">
        <f t="shared" ref="S90:S106" si="16">ROUND(SUM(G90:R90),2)</f>
        <v>409.84</v>
      </c>
    </row>
    <row r="91" spans="1:21" x14ac:dyDescent="0.2">
      <c r="A91" s="61" t="s">
        <v>77</v>
      </c>
      <c r="B91" s="65">
        <v>44810</v>
      </c>
      <c r="C91" s="65">
        <v>44824</v>
      </c>
      <c r="D91" s="19" t="s">
        <v>38</v>
      </c>
      <c r="E91" s="52">
        <v>12</v>
      </c>
      <c r="F91" s="53">
        <v>135.54</v>
      </c>
      <c r="G91" s="63"/>
      <c r="H91" s="63"/>
      <c r="I91" s="63"/>
      <c r="J91" s="63"/>
      <c r="K91" s="63"/>
      <c r="L91" s="63"/>
      <c r="M91" s="63"/>
      <c r="N91" s="63"/>
      <c r="O91" s="63">
        <f>F91*E91</f>
        <v>1626.48</v>
      </c>
      <c r="P91" s="63"/>
      <c r="Q91" s="63"/>
      <c r="R91" s="13"/>
      <c r="S91" s="13">
        <f t="shared" si="16"/>
        <v>1626.48</v>
      </c>
    </row>
    <row r="92" spans="1:21" x14ac:dyDescent="0.2">
      <c r="A92" s="61" t="s">
        <v>78</v>
      </c>
      <c r="B92" s="65">
        <v>44806</v>
      </c>
      <c r="C92" s="65">
        <v>44813</v>
      </c>
      <c r="D92" s="61" t="s">
        <v>49</v>
      </c>
      <c r="E92" s="52">
        <v>19</v>
      </c>
      <c r="F92" s="53">
        <v>225</v>
      </c>
      <c r="G92" s="63"/>
      <c r="H92" s="63"/>
      <c r="I92" s="63"/>
      <c r="J92" s="63"/>
      <c r="K92" s="63"/>
      <c r="L92" s="63"/>
      <c r="M92" s="63"/>
      <c r="N92" s="63"/>
      <c r="O92" s="63">
        <f>F92*E92</f>
        <v>4275</v>
      </c>
      <c r="P92" s="63"/>
      <c r="Q92" s="63"/>
      <c r="R92" s="13"/>
      <c r="S92" s="13">
        <f t="shared" si="16"/>
        <v>4275</v>
      </c>
    </row>
    <row r="93" spans="1:21" x14ac:dyDescent="0.2">
      <c r="A93" s="61" t="s">
        <v>78</v>
      </c>
      <c r="B93" s="65">
        <v>44806</v>
      </c>
      <c r="C93" s="65">
        <v>44813</v>
      </c>
      <c r="D93" s="61" t="s">
        <v>49</v>
      </c>
      <c r="E93" s="67" t="s">
        <v>31</v>
      </c>
      <c r="F93" s="68" t="s">
        <v>31</v>
      </c>
      <c r="G93" s="63"/>
      <c r="H93" s="63"/>
      <c r="I93" s="63"/>
      <c r="J93" s="63"/>
      <c r="K93" s="63"/>
      <c r="L93" s="63"/>
      <c r="M93" s="63"/>
      <c r="N93" s="63"/>
      <c r="O93" s="63">
        <v>213.75</v>
      </c>
      <c r="P93" s="63"/>
      <c r="Q93" s="63"/>
      <c r="R93" s="13"/>
      <c r="S93" s="13">
        <f t="shared" si="16"/>
        <v>213.75</v>
      </c>
    </row>
    <row r="94" spans="1:21" x14ac:dyDescent="0.2">
      <c r="A94" s="61" t="s">
        <v>79</v>
      </c>
      <c r="B94" s="65">
        <v>44816</v>
      </c>
      <c r="C94" s="65">
        <v>44830</v>
      </c>
      <c r="D94" s="19" t="s">
        <v>38</v>
      </c>
      <c r="E94" s="52">
        <v>7.25</v>
      </c>
      <c r="F94" s="53">
        <v>43.14</v>
      </c>
      <c r="G94" s="63"/>
      <c r="H94" s="63"/>
      <c r="I94" s="63"/>
      <c r="J94" s="63"/>
      <c r="K94" s="63"/>
      <c r="L94" s="63"/>
      <c r="M94" s="63"/>
      <c r="N94" s="63">
        <f>E94*F94</f>
        <v>312.76499999999999</v>
      </c>
      <c r="O94" s="63"/>
      <c r="P94" s="63"/>
      <c r="Q94" s="63"/>
      <c r="R94" s="13"/>
      <c r="S94" s="13">
        <f t="shared" si="16"/>
        <v>312.77</v>
      </c>
    </row>
    <row r="95" spans="1:21" x14ac:dyDescent="0.2">
      <c r="A95" s="61" t="s">
        <v>79</v>
      </c>
      <c r="B95" s="65">
        <v>44816</v>
      </c>
      <c r="C95" s="65">
        <v>44830</v>
      </c>
      <c r="D95" s="19" t="s">
        <v>38</v>
      </c>
      <c r="E95" s="52">
        <v>12</v>
      </c>
      <c r="F95" s="53">
        <v>135.54</v>
      </c>
      <c r="G95" s="63"/>
      <c r="H95" s="63"/>
      <c r="I95" s="63"/>
      <c r="J95" s="63"/>
      <c r="K95" s="63"/>
      <c r="L95" s="63"/>
      <c r="M95" s="63"/>
      <c r="N95" s="63"/>
      <c r="O95" s="63">
        <f>F95*E95</f>
        <v>1626.48</v>
      </c>
      <c r="P95" s="63"/>
      <c r="Q95" s="63"/>
      <c r="R95" s="13"/>
      <c r="S95" s="13">
        <f t="shared" si="16"/>
        <v>1626.48</v>
      </c>
    </row>
    <row r="96" spans="1:21" x14ac:dyDescent="0.2">
      <c r="A96" s="61" t="s">
        <v>80</v>
      </c>
      <c r="B96" s="65">
        <v>44796</v>
      </c>
      <c r="C96" s="65">
        <v>44841</v>
      </c>
      <c r="D96" s="19" t="s">
        <v>75</v>
      </c>
      <c r="E96" s="67" t="s">
        <v>31</v>
      </c>
      <c r="F96" s="68" t="s">
        <v>31</v>
      </c>
      <c r="G96" s="63"/>
      <c r="I96" s="63"/>
      <c r="J96" s="63"/>
      <c r="K96" s="63"/>
      <c r="L96" s="63"/>
      <c r="M96" s="63">
        <v>5500</v>
      </c>
      <c r="N96" s="63"/>
      <c r="O96" s="63"/>
      <c r="P96" s="63"/>
      <c r="Q96" s="63"/>
      <c r="R96" s="13"/>
      <c r="S96" s="13">
        <f t="shared" si="16"/>
        <v>5500</v>
      </c>
    </row>
    <row r="97" spans="1:19" x14ac:dyDescent="0.2">
      <c r="A97" s="61" t="s">
        <v>81</v>
      </c>
      <c r="B97" s="65">
        <v>44824</v>
      </c>
      <c r="C97" s="65">
        <v>44838</v>
      </c>
      <c r="D97" s="19" t="s">
        <v>38</v>
      </c>
      <c r="E97" s="52">
        <v>8.25</v>
      </c>
      <c r="F97" s="53">
        <v>43.14</v>
      </c>
      <c r="G97" s="63"/>
      <c r="H97" s="63"/>
      <c r="I97" s="63"/>
      <c r="J97" s="63"/>
      <c r="K97" s="63"/>
      <c r="L97" s="63"/>
      <c r="M97" s="63"/>
      <c r="N97" s="63">
        <f>E97*F97</f>
        <v>355.90500000000003</v>
      </c>
      <c r="O97" s="63"/>
      <c r="P97" s="63"/>
      <c r="Q97" s="63"/>
      <c r="R97" s="13"/>
      <c r="S97" s="13">
        <f t="shared" si="16"/>
        <v>355.91</v>
      </c>
    </row>
    <row r="98" spans="1:19" x14ac:dyDescent="0.2">
      <c r="A98" s="61" t="s">
        <v>81</v>
      </c>
      <c r="B98" s="65">
        <v>44824</v>
      </c>
      <c r="C98" s="65">
        <v>44838</v>
      </c>
      <c r="D98" s="19" t="s">
        <v>38</v>
      </c>
      <c r="E98" s="52">
        <v>22</v>
      </c>
      <c r="F98" s="53">
        <v>135.54</v>
      </c>
      <c r="G98" s="63"/>
      <c r="H98" s="63"/>
      <c r="I98" s="63"/>
      <c r="J98" s="63"/>
      <c r="K98" s="63"/>
      <c r="L98" s="63"/>
      <c r="M98" s="63"/>
      <c r="N98" s="63"/>
      <c r="O98" s="63">
        <f>F98*E98</f>
        <v>2981.8799999999997</v>
      </c>
      <c r="P98" s="63"/>
      <c r="Q98" s="63"/>
      <c r="R98" s="13"/>
      <c r="S98" s="13">
        <f t="shared" si="16"/>
        <v>2981.88</v>
      </c>
    </row>
    <row r="99" spans="1:19" x14ac:dyDescent="0.2">
      <c r="A99" s="61" t="s">
        <v>81</v>
      </c>
      <c r="B99" s="65">
        <v>44824</v>
      </c>
      <c r="C99" s="65">
        <v>44838</v>
      </c>
      <c r="D99" s="19" t="s">
        <v>38</v>
      </c>
      <c r="E99" s="52">
        <v>1.5</v>
      </c>
      <c r="F99" s="53">
        <v>91.02</v>
      </c>
      <c r="G99" s="63"/>
      <c r="H99" s="63"/>
      <c r="I99" s="63"/>
      <c r="J99" s="63"/>
      <c r="K99" s="63"/>
      <c r="L99" s="63"/>
      <c r="M99" s="63"/>
      <c r="N99" s="63">
        <f>E99*F99</f>
        <v>136.53</v>
      </c>
      <c r="O99" s="63"/>
      <c r="P99" s="63"/>
      <c r="Q99" s="63"/>
      <c r="R99" s="13"/>
      <c r="S99" s="13">
        <f t="shared" si="16"/>
        <v>136.53</v>
      </c>
    </row>
    <row r="100" spans="1:19" x14ac:dyDescent="0.2">
      <c r="A100" s="61" t="s">
        <v>86</v>
      </c>
      <c r="B100" s="65">
        <v>44830</v>
      </c>
      <c r="C100" s="65">
        <v>44841</v>
      </c>
      <c r="D100" s="19" t="s">
        <v>38</v>
      </c>
      <c r="E100" s="52">
        <v>13.75</v>
      </c>
      <c r="F100" s="53">
        <v>135.54</v>
      </c>
      <c r="G100" s="63"/>
      <c r="H100" s="63"/>
      <c r="I100" s="63"/>
      <c r="J100" s="63"/>
      <c r="K100" s="63"/>
      <c r="L100" s="63"/>
      <c r="M100" s="63"/>
      <c r="N100" s="63"/>
      <c r="O100" s="63">
        <f>E100*F100</f>
        <v>1863.675</v>
      </c>
      <c r="P100" s="63"/>
      <c r="Q100" s="63"/>
      <c r="R100" s="13"/>
      <c r="S100" s="13">
        <f t="shared" si="16"/>
        <v>1863.68</v>
      </c>
    </row>
    <row r="101" spans="1:19" x14ac:dyDescent="0.2">
      <c r="A101" s="61" t="s">
        <v>86</v>
      </c>
      <c r="B101" s="65">
        <v>44804</v>
      </c>
      <c r="C101" s="65">
        <v>44834</v>
      </c>
      <c r="D101" s="64" t="s">
        <v>83</v>
      </c>
      <c r="E101" s="52" t="s">
        <v>31</v>
      </c>
      <c r="F101" s="52" t="s">
        <v>31</v>
      </c>
      <c r="G101" s="63"/>
      <c r="H101" s="63"/>
      <c r="I101" s="63">
        <v>608.97</v>
      </c>
      <c r="J101" s="63"/>
      <c r="K101" s="63"/>
      <c r="L101" s="63"/>
      <c r="M101" s="63"/>
      <c r="N101" s="63"/>
      <c r="O101" s="63"/>
      <c r="P101" s="63"/>
      <c r="Q101" s="63"/>
      <c r="R101" s="13"/>
      <c r="S101" s="13">
        <f t="shared" si="16"/>
        <v>608.97</v>
      </c>
    </row>
    <row r="102" spans="1:19" x14ac:dyDescent="0.2">
      <c r="A102" s="61" t="s">
        <v>85</v>
      </c>
      <c r="B102" s="65">
        <v>44831</v>
      </c>
      <c r="C102" s="65">
        <v>44845</v>
      </c>
      <c r="D102" s="19" t="s">
        <v>38</v>
      </c>
      <c r="E102" s="52">
        <v>9.74</v>
      </c>
      <c r="F102" s="53">
        <v>43.14</v>
      </c>
      <c r="G102" s="63"/>
      <c r="H102" s="63"/>
      <c r="I102" s="63"/>
      <c r="J102" s="63"/>
      <c r="K102" s="63"/>
      <c r="L102" s="63"/>
      <c r="M102" s="63"/>
      <c r="N102" s="63">
        <f>E102*F102</f>
        <v>420.18360000000001</v>
      </c>
      <c r="O102" s="63"/>
      <c r="P102" s="63"/>
      <c r="Q102" s="63"/>
      <c r="R102" s="13"/>
      <c r="S102" s="13">
        <f t="shared" si="16"/>
        <v>420.18</v>
      </c>
    </row>
    <row r="103" spans="1:19" x14ac:dyDescent="0.2">
      <c r="A103" s="61" t="s">
        <v>84</v>
      </c>
      <c r="B103" s="65">
        <v>44817</v>
      </c>
      <c r="C103" s="65">
        <v>44862</v>
      </c>
      <c r="D103" s="64" t="s">
        <v>50</v>
      </c>
      <c r="E103" s="52">
        <v>10.5</v>
      </c>
      <c r="F103" s="53">
        <v>295</v>
      </c>
      <c r="G103" s="63"/>
      <c r="H103" s="63"/>
      <c r="I103" s="63"/>
      <c r="J103" s="63"/>
      <c r="K103" s="63">
        <f>E103*F103</f>
        <v>3097.5</v>
      </c>
      <c r="L103" s="63"/>
      <c r="M103" s="63"/>
      <c r="N103" s="63"/>
      <c r="O103" s="63"/>
      <c r="P103" s="63"/>
      <c r="Q103" s="63"/>
      <c r="R103" s="13"/>
      <c r="S103" s="13">
        <f t="shared" si="16"/>
        <v>3097.5</v>
      </c>
    </row>
    <row r="104" spans="1:19" x14ac:dyDescent="0.2">
      <c r="A104" s="61" t="s">
        <v>84</v>
      </c>
      <c r="B104" s="65">
        <v>44817</v>
      </c>
      <c r="C104" s="65">
        <v>44862</v>
      </c>
      <c r="D104" s="64" t="s">
        <v>50</v>
      </c>
      <c r="E104" s="52">
        <v>14.5</v>
      </c>
      <c r="F104" s="53">
        <v>195</v>
      </c>
      <c r="G104" s="63"/>
      <c r="H104" s="63"/>
      <c r="I104" s="63"/>
      <c r="J104" s="63"/>
      <c r="K104" s="63">
        <f>E104*F104</f>
        <v>2827.5</v>
      </c>
      <c r="L104" s="63"/>
      <c r="M104" s="63"/>
      <c r="N104" s="63"/>
      <c r="O104" s="63"/>
      <c r="P104" s="63"/>
      <c r="Q104" s="63"/>
      <c r="R104" s="13"/>
      <c r="S104" s="13">
        <f t="shared" si="16"/>
        <v>2827.5</v>
      </c>
    </row>
    <row r="105" spans="1:19" x14ac:dyDescent="0.2">
      <c r="A105" s="61" t="s">
        <v>84</v>
      </c>
      <c r="B105" s="65">
        <v>44817</v>
      </c>
      <c r="C105" s="65">
        <v>44862</v>
      </c>
      <c r="D105" s="64" t="s">
        <v>50</v>
      </c>
      <c r="E105" s="52">
        <v>35.5</v>
      </c>
      <c r="F105" s="53">
        <v>160</v>
      </c>
      <c r="G105" s="63"/>
      <c r="H105" s="63"/>
      <c r="I105" s="63"/>
      <c r="J105" s="63"/>
      <c r="K105" s="63">
        <f>E105*F105</f>
        <v>5680</v>
      </c>
      <c r="L105" s="63"/>
      <c r="M105" s="63"/>
      <c r="N105" s="63"/>
      <c r="O105" s="63"/>
      <c r="P105" s="63"/>
      <c r="Q105" s="63"/>
      <c r="R105" s="13"/>
      <c r="S105" s="13">
        <f t="shared" si="16"/>
        <v>5680</v>
      </c>
    </row>
    <row r="106" spans="1:19" x14ac:dyDescent="0.2">
      <c r="A106" s="61" t="s">
        <v>84</v>
      </c>
      <c r="B106" s="65">
        <v>44817</v>
      </c>
      <c r="C106" s="65">
        <v>44862</v>
      </c>
      <c r="D106" s="64" t="s">
        <v>50</v>
      </c>
      <c r="E106" s="52">
        <v>0.5</v>
      </c>
      <c r="F106" s="53">
        <v>125</v>
      </c>
      <c r="G106" s="63"/>
      <c r="H106" s="63"/>
      <c r="I106" s="63"/>
      <c r="J106" s="63"/>
      <c r="K106" s="63">
        <f>E106*F106</f>
        <v>62.5</v>
      </c>
      <c r="L106" s="63"/>
      <c r="M106" s="63"/>
      <c r="N106" s="63"/>
      <c r="O106" s="63"/>
      <c r="P106" s="63"/>
      <c r="Q106" s="63"/>
      <c r="R106" s="13"/>
      <c r="S106" s="13">
        <f t="shared" si="16"/>
        <v>62.5</v>
      </c>
    </row>
    <row r="107" spans="1:19" x14ac:dyDescent="0.2">
      <c r="A107" s="18"/>
      <c r="B107" s="41"/>
      <c r="C107" s="23"/>
      <c r="E107" s="52"/>
      <c r="F107" s="53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59"/>
      <c r="S107" s="14"/>
    </row>
    <row r="108" spans="1:19" x14ac:dyDescent="0.2">
      <c r="A108" s="16"/>
      <c r="B108" s="48"/>
      <c r="C108" s="24"/>
      <c r="E108" s="52"/>
      <c r="F108" s="5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x14ac:dyDescent="0.2">
      <c r="A109" s="12" t="str">
        <f>"Total "&amp;A89</f>
        <v>Total September 2022</v>
      </c>
      <c r="B109" s="49"/>
      <c r="C109" s="25"/>
      <c r="E109" s="52"/>
      <c r="F109" s="53"/>
      <c r="G109" s="14">
        <f t="shared" ref="G109:S109" si="17">SUM(G90:G107)</f>
        <v>0</v>
      </c>
      <c r="H109" s="14">
        <f t="shared" si="17"/>
        <v>0</v>
      </c>
      <c r="I109" s="14">
        <f t="shared" si="17"/>
        <v>608.97</v>
      </c>
      <c r="J109" s="14">
        <f t="shared" si="17"/>
        <v>0</v>
      </c>
      <c r="K109" s="14">
        <f t="shared" si="17"/>
        <v>11667.5</v>
      </c>
      <c r="L109" s="14">
        <f t="shared" si="17"/>
        <v>0</v>
      </c>
      <c r="M109" s="14">
        <f t="shared" si="17"/>
        <v>5500</v>
      </c>
      <c r="N109" s="14">
        <f t="shared" si="17"/>
        <v>1635.2236</v>
      </c>
      <c r="O109" s="14">
        <f t="shared" si="17"/>
        <v>12587.264999999998</v>
      </c>
      <c r="P109" s="14">
        <f t="shared" si="17"/>
        <v>0</v>
      </c>
      <c r="Q109" s="14">
        <f t="shared" si="17"/>
        <v>0</v>
      </c>
      <c r="R109" s="14">
        <f t="shared" si="17"/>
        <v>0</v>
      </c>
      <c r="S109" s="14">
        <f t="shared" si="17"/>
        <v>31998.97</v>
      </c>
    </row>
    <row r="110" spans="1:19" ht="13.5" thickBot="1" x14ac:dyDescent="0.25">
      <c r="A110" s="1" t="s">
        <v>13</v>
      </c>
      <c r="B110" s="50"/>
      <c r="C110" s="26"/>
      <c r="E110" s="52"/>
      <c r="F110" s="53"/>
      <c r="G110" s="15">
        <f t="shared" ref="G110:S110" si="18">+G109+G87</f>
        <v>0</v>
      </c>
      <c r="H110" s="15">
        <f t="shared" si="18"/>
        <v>0</v>
      </c>
      <c r="I110" s="15">
        <f t="shared" si="18"/>
        <v>1227.644</v>
      </c>
      <c r="J110" s="15">
        <f t="shared" si="18"/>
        <v>0</v>
      </c>
      <c r="K110" s="15">
        <f t="shared" si="18"/>
        <v>26707.5</v>
      </c>
      <c r="L110" s="15">
        <f t="shared" si="18"/>
        <v>0</v>
      </c>
      <c r="M110" s="15">
        <f t="shared" si="18"/>
        <v>55000</v>
      </c>
      <c r="N110" s="15">
        <f t="shared" si="18"/>
        <v>27375.908600000002</v>
      </c>
      <c r="O110" s="15">
        <f t="shared" si="18"/>
        <v>50489.87999999999</v>
      </c>
      <c r="P110" s="15">
        <f t="shared" si="18"/>
        <v>0</v>
      </c>
      <c r="Q110" s="15">
        <f t="shared" si="18"/>
        <v>0</v>
      </c>
      <c r="R110" s="15">
        <f t="shared" si="18"/>
        <v>0</v>
      </c>
      <c r="S110" s="15">
        <f t="shared" si="18"/>
        <v>160800.97399999999</v>
      </c>
    </row>
    <row r="111" spans="1:19" ht="13.5" thickTop="1" x14ac:dyDescent="0.2">
      <c r="A111" s="10"/>
      <c r="B111" s="51"/>
      <c r="C111" s="27"/>
      <c r="D111" s="11"/>
      <c r="E111" s="54"/>
      <c r="F111" s="5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x14ac:dyDescent="0.2">
      <c r="A112" s="17" t="s">
        <v>87</v>
      </c>
      <c r="B112" s="17"/>
      <c r="C112" s="17"/>
      <c r="F112" s="45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x14ac:dyDescent="0.2">
      <c r="A113" s="61" t="s">
        <v>88</v>
      </c>
      <c r="B113" s="65">
        <v>44838</v>
      </c>
      <c r="C113" s="65">
        <v>44852</v>
      </c>
      <c r="D113" s="19" t="s">
        <v>38</v>
      </c>
      <c r="E113" s="52">
        <v>10</v>
      </c>
      <c r="F113" s="53">
        <v>43.14</v>
      </c>
      <c r="G113" s="63"/>
      <c r="H113" s="63"/>
      <c r="I113" s="63"/>
      <c r="J113" s="63"/>
      <c r="K113" s="63"/>
      <c r="L113" s="63"/>
      <c r="M113" s="63"/>
      <c r="N113" s="63">
        <f>E113*F113</f>
        <v>431.4</v>
      </c>
      <c r="O113" s="63"/>
      <c r="P113" s="63"/>
      <c r="Q113" s="63"/>
      <c r="R113" s="13"/>
      <c r="S113" s="13">
        <f t="shared" ref="S113:S130" si="19">ROUND(SUM(G113:R113),2)</f>
        <v>431.4</v>
      </c>
    </row>
    <row r="114" spans="1:19" x14ac:dyDescent="0.2">
      <c r="A114" s="61" t="s">
        <v>88</v>
      </c>
      <c r="B114" s="65">
        <v>44838</v>
      </c>
      <c r="C114" s="65">
        <v>44852</v>
      </c>
      <c r="D114" s="19" t="s">
        <v>38</v>
      </c>
      <c r="E114" s="52">
        <v>2</v>
      </c>
      <c r="F114" s="53">
        <v>135.54</v>
      </c>
      <c r="G114" s="63"/>
      <c r="H114" s="63"/>
      <c r="I114" s="63"/>
      <c r="J114" s="63"/>
      <c r="K114" s="63"/>
      <c r="L114" s="63"/>
      <c r="M114" s="63"/>
      <c r="O114" s="63">
        <f>E114*F114</f>
        <v>271.08</v>
      </c>
      <c r="P114" s="63"/>
      <c r="Q114" s="63"/>
      <c r="R114" s="13"/>
      <c r="S114" s="13">
        <f t="shared" si="19"/>
        <v>271.08</v>
      </c>
    </row>
    <row r="115" spans="1:19" x14ac:dyDescent="0.2">
      <c r="A115" s="61" t="s">
        <v>89</v>
      </c>
      <c r="B115" s="65">
        <v>44844</v>
      </c>
      <c r="C115" s="65">
        <v>44858</v>
      </c>
      <c r="D115" s="19" t="s">
        <v>38</v>
      </c>
      <c r="E115" s="52">
        <v>2.75</v>
      </c>
      <c r="F115" s="53">
        <v>135.54</v>
      </c>
      <c r="G115" s="63"/>
      <c r="H115" s="63"/>
      <c r="I115" s="63"/>
      <c r="J115" s="63"/>
      <c r="K115" s="63"/>
      <c r="L115" s="63"/>
      <c r="M115" s="63"/>
      <c r="O115" s="63">
        <f>E115*F115</f>
        <v>372.73499999999996</v>
      </c>
      <c r="P115" s="63"/>
      <c r="Q115" s="63"/>
      <c r="R115" s="13"/>
      <c r="S115" s="13">
        <f t="shared" si="19"/>
        <v>372.74</v>
      </c>
    </row>
    <row r="116" spans="1:19" x14ac:dyDescent="0.2">
      <c r="A116" s="61" t="s">
        <v>90</v>
      </c>
      <c r="B116" s="65">
        <v>44840</v>
      </c>
      <c r="C116" s="65">
        <v>44848</v>
      </c>
      <c r="D116" s="61" t="s">
        <v>49</v>
      </c>
      <c r="E116" s="52">
        <v>33.5</v>
      </c>
      <c r="F116" s="53">
        <v>225</v>
      </c>
      <c r="G116" s="63"/>
      <c r="H116" s="63"/>
      <c r="I116" s="63"/>
      <c r="J116" s="63"/>
      <c r="K116" s="63"/>
      <c r="L116" s="63"/>
      <c r="M116" s="63"/>
      <c r="O116" s="63">
        <f>E116*F116</f>
        <v>7537.5</v>
      </c>
      <c r="P116" s="63"/>
      <c r="Q116" s="63"/>
      <c r="R116" s="13"/>
      <c r="S116" s="13">
        <f t="shared" si="19"/>
        <v>7537.5</v>
      </c>
    </row>
    <row r="117" spans="1:19" x14ac:dyDescent="0.2">
      <c r="A117" s="61" t="s">
        <v>90</v>
      </c>
      <c r="B117" s="65">
        <v>44840</v>
      </c>
      <c r="C117" s="65">
        <v>44848</v>
      </c>
      <c r="D117" s="61" t="s">
        <v>49</v>
      </c>
      <c r="E117" s="67" t="s">
        <v>31</v>
      </c>
      <c r="F117" s="67" t="s">
        <v>31</v>
      </c>
      <c r="G117" s="63"/>
      <c r="H117" s="63"/>
      <c r="I117" s="63"/>
      <c r="J117" s="63"/>
      <c r="K117" s="63"/>
      <c r="L117" s="63"/>
      <c r="M117" s="63"/>
      <c r="O117" s="63">
        <v>376.88</v>
      </c>
      <c r="P117" s="63"/>
      <c r="Q117" s="63"/>
      <c r="R117" s="13"/>
      <c r="S117" s="13">
        <f t="shared" si="19"/>
        <v>376.88</v>
      </c>
    </row>
    <row r="118" spans="1:19" x14ac:dyDescent="0.2">
      <c r="A118" s="61" t="s">
        <v>91</v>
      </c>
      <c r="B118" s="65">
        <v>44847</v>
      </c>
      <c r="C118" s="65">
        <v>44861</v>
      </c>
      <c r="D118" s="19" t="s">
        <v>38</v>
      </c>
      <c r="E118" s="67">
        <v>1.5</v>
      </c>
      <c r="F118" s="68">
        <v>58.24</v>
      </c>
      <c r="G118" s="63"/>
      <c r="I118" s="63"/>
      <c r="J118" s="63"/>
      <c r="K118" s="63"/>
      <c r="L118" s="63"/>
      <c r="M118" s="63"/>
      <c r="N118" s="63">
        <f>E118*F118</f>
        <v>87.36</v>
      </c>
      <c r="O118" s="63"/>
      <c r="P118" s="63"/>
      <c r="Q118" s="63"/>
      <c r="R118" s="13"/>
      <c r="S118" s="13">
        <f t="shared" si="19"/>
        <v>87.36</v>
      </c>
    </row>
    <row r="119" spans="1:19" x14ac:dyDescent="0.2">
      <c r="A119" s="61" t="s">
        <v>91</v>
      </c>
      <c r="B119" s="65">
        <v>44847</v>
      </c>
      <c r="C119" s="65">
        <v>44861</v>
      </c>
      <c r="D119" s="19" t="s">
        <v>38</v>
      </c>
      <c r="E119" s="52">
        <v>9.25</v>
      </c>
      <c r="F119" s="53">
        <v>43.14</v>
      </c>
      <c r="G119" s="63"/>
      <c r="H119" s="63"/>
      <c r="I119" s="63"/>
      <c r="J119" s="63"/>
      <c r="K119" s="63"/>
      <c r="L119" s="63"/>
      <c r="M119" s="63"/>
      <c r="N119" s="63">
        <f>E119*F119</f>
        <v>399.04500000000002</v>
      </c>
      <c r="O119" s="63"/>
      <c r="P119" s="63"/>
      <c r="Q119" s="63"/>
      <c r="R119" s="13"/>
      <c r="S119" s="13">
        <f t="shared" si="19"/>
        <v>399.05</v>
      </c>
    </row>
    <row r="120" spans="1:19" x14ac:dyDescent="0.2">
      <c r="A120" s="61" t="s">
        <v>92</v>
      </c>
      <c r="B120" s="65">
        <v>44851</v>
      </c>
      <c r="C120" s="65">
        <v>44865</v>
      </c>
      <c r="D120" s="19" t="s">
        <v>38</v>
      </c>
      <c r="E120" s="52">
        <v>2</v>
      </c>
      <c r="F120" s="53">
        <v>135.54</v>
      </c>
      <c r="G120" s="63"/>
      <c r="H120" s="63"/>
      <c r="I120" s="63"/>
      <c r="J120" s="63"/>
      <c r="K120" s="63"/>
      <c r="L120" s="63"/>
      <c r="M120" s="63"/>
      <c r="O120" s="63">
        <f>E120*F120</f>
        <v>271.08</v>
      </c>
      <c r="P120" s="63"/>
      <c r="Q120" s="63"/>
      <c r="R120" s="13"/>
      <c r="S120" s="13">
        <f t="shared" si="19"/>
        <v>271.08</v>
      </c>
    </row>
    <row r="121" spans="1:19" x14ac:dyDescent="0.2">
      <c r="A121" s="61" t="s">
        <v>92</v>
      </c>
      <c r="B121" s="65">
        <v>44851</v>
      </c>
      <c r="C121" s="65">
        <v>44865</v>
      </c>
      <c r="D121" s="19" t="s">
        <v>38</v>
      </c>
      <c r="E121" s="52">
        <v>10</v>
      </c>
      <c r="F121" s="53">
        <v>43.14</v>
      </c>
      <c r="G121" s="63"/>
      <c r="H121" s="63"/>
      <c r="I121" s="63"/>
      <c r="J121" s="63"/>
      <c r="K121" s="63"/>
      <c r="L121" s="63"/>
      <c r="M121" s="63"/>
      <c r="N121" s="63">
        <f>E121*F121+0.01</f>
        <v>431.40999999999997</v>
      </c>
      <c r="O121" s="63"/>
      <c r="P121" s="63"/>
      <c r="Q121" s="63"/>
      <c r="R121" s="13"/>
      <c r="S121" s="13">
        <f t="shared" si="19"/>
        <v>431.41</v>
      </c>
    </row>
    <row r="122" spans="1:19" x14ac:dyDescent="0.2">
      <c r="A122" s="61" t="s">
        <v>93</v>
      </c>
      <c r="B122" s="65">
        <v>44858</v>
      </c>
      <c r="C122" s="65">
        <v>44872</v>
      </c>
      <c r="D122" s="19" t="s">
        <v>38</v>
      </c>
      <c r="E122" s="52">
        <v>6.25</v>
      </c>
      <c r="F122" s="53">
        <v>43.14</v>
      </c>
      <c r="G122" s="63"/>
      <c r="H122" s="63"/>
      <c r="I122" s="63"/>
      <c r="J122" s="63"/>
      <c r="K122" s="63"/>
      <c r="L122" s="63"/>
      <c r="M122" s="63"/>
      <c r="N122" s="63">
        <f>E122*F122</f>
        <v>269.625</v>
      </c>
      <c r="O122" s="63"/>
      <c r="P122" s="63"/>
      <c r="Q122" s="63"/>
      <c r="R122" s="13"/>
      <c r="S122" s="13">
        <f t="shared" si="19"/>
        <v>269.63</v>
      </c>
    </row>
    <row r="123" spans="1:19" x14ac:dyDescent="0.2">
      <c r="A123" s="61" t="s">
        <v>93</v>
      </c>
      <c r="B123" s="65">
        <v>44858</v>
      </c>
      <c r="C123" s="65">
        <v>44872</v>
      </c>
      <c r="D123" s="19" t="s">
        <v>38</v>
      </c>
      <c r="E123" s="52">
        <v>2</v>
      </c>
      <c r="F123" s="53">
        <v>135.54</v>
      </c>
      <c r="G123" s="63"/>
      <c r="H123" s="63"/>
      <c r="I123" s="63"/>
      <c r="J123" s="63"/>
      <c r="K123" s="63"/>
      <c r="L123" s="63"/>
      <c r="M123" s="63"/>
      <c r="O123" s="63">
        <f>E123*F123</f>
        <v>271.08</v>
      </c>
      <c r="P123" s="63"/>
      <c r="Q123" s="63"/>
      <c r="R123" s="13"/>
      <c r="S123" s="13">
        <f t="shared" si="19"/>
        <v>271.08</v>
      </c>
    </row>
    <row r="124" spans="1:19" x14ac:dyDescent="0.2">
      <c r="A124" s="61" t="s">
        <v>94</v>
      </c>
      <c r="B124" s="65">
        <v>44865</v>
      </c>
      <c r="C124" s="65">
        <v>44879</v>
      </c>
      <c r="D124" s="19" t="s">
        <v>38</v>
      </c>
      <c r="E124" s="52">
        <v>5.5</v>
      </c>
      <c r="F124" s="53">
        <v>135.54</v>
      </c>
      <c r="G124" s="63"/>
      <c r="H124" s="63"/>
      <c r="I124" s="63"/>
      <c r="J124" s="63"/>
      <c r="K124" s="63"/>
      <c r="L124" s="63"/>
      <c r="M124" s="63"/>
      <c r="O124" s="63">
        <f>E124*F124</f>
        <v>745.46999999999991</v>
      </c>
      <c r="P124" s="63"/>
      <c r="Q124" s="63"/>
      <c r="R124" s="13"/>
      <c r="S124" s="13">
        <f t="shared" si="19"/>
        <v>745.47</v>
      </c>
    </row>
    <row r="125" spans="1:19" x14ac:dyDescent="0.2">
      <c r="A125" s="61" t="s">
        <v>94</v>
      </c>
      <c r="B125" s="65">
        <v>44852</v>
      </c>
      <c r="C125" s="65">
        <v>44888</v>
      </c>
      <c r="D125" s="64" t="s">
        <v>50</v>
      </c>
      <c r="E125" s="52">
        <v>3</v>
      </c>
      <c r="F125" s="53">
        <v>160</v>
      </c>
      <c r="G125" s="63"/>
      <c r="H125" s="63"/>
      <c r="I125" s="63"/>
      <c r="J125" s="63"/>
      <c r="K125" s="63">
        <f>E125*F125</f>
        <v>480</v>
      </c>
      <c r="L125" s="63"/>
      <c r="M125" s="63"/>
      <c r="O125" s="63"/>
      <c r="P125" s="63"/>
      <c r="Q125" s="63"/>
      <c r="R125" s="13"/>
      <c r="S125" s="13">
        <f t="shared" si="19"/>
        <v>480</v>
      </c>
    </row>
    <row r="126" spans="1:19" x14ac:dyDescent="0.2">
      <c r="A126" s="61" t="s">
        <v>94</v>
      </c>
      <c r="B126" s="65">
        <v>44852</v>
      </c>
      <c r="C126" s="65">
        <v>44888</v>
      </c>
      <c r="D126" s="64" t="s">
        <v>50</v>
      </c>
      <c r="E126" s="52">
        <v>7</v>
      </c>
      <c r="F126" s="53">
        <v>295</v>
      </c>
      <c r="G126" s="63"/>
      <c r="H126" s="63"/>
      <c r="I126" s="63"/>
      <c r="J126" s="63"/>
      <c r="K126" s="63">
        <f>E126*F126</f>
        <v>2065</v>
      </c>
      <c r="L126" s="63"/>
      <c r="M126" s="63"/>
      <c r="O126" s="63"/>
      <c r="P126" s="63"/>
      <c r="Q126" s="63"/>
      <c r="R126" s="13"/>
      <c r="S126" s="13">
        <f t="shared" si="19"/>
        <v>2065</v>
      </c>
    </row>
    <row r="127" spans="1:19" x14ac:dyDescent="0.2">
      <c r="A127" s="61" t="s">
        <v>94</v>
      </c>
      <c r="B127" s="65">
        <v>44852</v>
      </c>
      <c r="C127" s="65">
        <v>44888</v>
      </c>
      <c r="D127" s="64" t="s">
        <v>50</v>
      </c>
      <c r="E127" s="52">
        <v>5.5</v>
      </c>
      <c r="F127" s="53">
        <v>195</v>
      </c>
      <c r="G127" s="63"/>
      <c r="H127" s="63"/>
      <c r="I127" s="63"/>
      <c r="J127" s="63"/>
      <c r="K127" s="63">
        <f>E127*F127</f>
        <v>1072.5</v>
      </c>
      <c r="L127" s="63"/>
      <c r="M127" s="63"/>
      <c r="O127" s="63"/>
      <c r="P127" s="63"/>
      <c r="Q127" s="63"/>
      <c r="R127" s="13"/>
      <c r="S127" s="13">
        <f t="shared" si="19"/>
        <v>1072.5</v>
      </c>
    </row>
    <row r="128" spans="1:19" x14ac:dyDescent="0.2">
      <c r="A128" s="61" t="s">
        <v>94</v>
      </c>
      <c r="B128" s="65">
        <v>44852</v>
      </c>
      <c r="C128" s="65">
        <v>44888</v>
      </c>
      <c r="D128" s="64" t="s">
        <v>50</v>
      </c>
      <c r="E128" s="52">
        <v>5</v>
      </c>
      <c r="F128" s="53">
        <v>125</v>
      </c>
      <c r="G128" s="63"/>
      <c r="H128" s="63"/>
      <c r="I128" s="63"/>
      <c r="J128" s="63"/>
      <c r="K128" s="63">
        <f>E128*F128</f>
        <v>625</v>
      </c>
      <c r="L128" s="63"/>
      <c r="M128" s="63"/>
      <c r="O128" s="63"/>
      <c r="P128" s="63"/>
      <c r="Q128" s="63"/>
      <c r="R128" s="13"/>
      <c r="S128" s="13">
        <f t="shared" si="19"/>
        <v>625</v>
      </c>
    </row>
    <row r="129" spans="1:19" x14ac:dyDescent="0.2">
      <c r="A129" s="61" t="s">
        <v>94</v>
      </c>
      <c r="B129" s="65">
        <v>44852</v>
      </c>
      <c r="C129" s="65">
        <v>44888</v>
      </c>
      <c r="D129" s="64" t="s">
        <v>50</v>
      </c>
      <c r="E129" s="52">
        <v>0.5</v>
      </c>
      <c r="F129" s="53">
        <v>125</v>
      </c>
      <c r="G129" s="63"/>
      <c r="H129" s="63"/>
      <c r="I129" s="63"/>
      <c r="J129" s="63"/>
      <c r="K129" s="63">
        <f>E129*F129</f>
        <v>62.5</v>
      </c>
      <c r="L129" s="63"/>
      <c r="M129" s="63"/>
      <c r="O129" s="63"/>
      <c r="P129" s="63"/>
      <c r="Q129" s="63"/>
      <c r="R129" s="13"/>
      <c r="S129" s="13">
        <f t="shared" si="19"/>
        <v>62.5</v>
      </c>
    </row>
    <row r="130" spans="1:19" x14ac:dyDescent="0.2">
      <c r="A130" s="61" t="s">
        <v>94</v>
      </c>
      <c r="B130" s="65">
        <v>44865</v>
      </c>
      <c r="C130" s="65">
        <v>44879</v>
      </c>
      <c r="D130" s="19" t="s">
        <v>38</v>
      </c>
      <c r="E130" s="52">
        <v>9.25</v>
      </c>
      <c r="F130" s="53">
        <v>43.14</v>
      </c>
      <c r="G130" s="63"/>
      <c r="H130" s="63"/>
      <c r="I130" s="63"/>
      <c r="J130" s="63"/>
      <c r="K130" s="63"/>
      <c r="L130" s="63"/>
      <c r="M130" s="63"/>
      <c r="N130" s="63">
        <f>E130*F130</f>
        <v>399.04500000000002</v>
      </c>
      <c r="O130" s="63"/>
      <c r="P130" s="63"/>
      <c r="Q130" s="63"/>
      <c r="R130" s="13"/>
      <c r="S130" s="13">
        <f t="shared" si="19"/>
        <v>399.05</v>
      </c>
    </row>
    <row r="131" spans="1:19" x14ac:dyDescent="0.2">
      <c r="A131" s="18"/>
      <c r="B131" s="41"/>
      <c r="C131" s="23"/>
      <c r="E131" s="52"/>
      <c r="F131" s="53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59"/>
      <c r="S131" s="14"/>
    </row>
    <row r="132" spans="1:19" x14ac:dyDescent="0.2">
      <c r="A132" s="16"/>
      <c r="B132" s="48"/>
      <c r="C132" s="24"/>
      <c r="E132" s="52"/>
      <c r="F132" s="5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x14ac:dyDescent="0.2">
      <c r="A133" s="12" t="str">
        <f>"Total "&amp;A112</f>
        <v>Total October 2022</v>
      </c>
      <c r="B133" s="49"/>
      <c r="C133" s="25"/>
      <c r="E133" s="52"/>
      <c r="F133" s="53"/>
      <c r="G133" s="14">
        <f t="shared" ref="G133:S133" si="20">SUM(G113:G131)</f>
        <v>0</v>
      </c>
      <c r="H133" s="14">
        <f t="shared" si="20"/>
        <v>0</v>
      </c>
      <c r="I133" s="14">
        <f t="shared" si="20"/>
        <v>0</v>
      </c>
      <c r="J133" s="14">
        <f t="shared" si="20"/>
        <v>0</v>
      </c>
      <c r="K133" s="14">
        <f t="shared" si="20"/>
        <v>4305</v>
      </c>
      <c r="L133" s="14">
        <f t="shared" si="20"/>
        <v>0</v>
      </c>
      <c r="M133" s="14">
        <f t="shared" si="20"/>
        <v>0</v>
      </c>
      <c r="N133" s="14">
        <f t="shared" si="20"/>
        <v>2017.8850000000002</v>
      </c>
      <c r="O133" s="14">
        <f t="shared" si="20"/>
        <v>9845.8249999999989</v>
      </c>
      <c r="P133" s="14">
        <f t="shared" si="20"/>
        <v>0</v>
      </c>
      <c r="Q133" s="14">
        <f t="shared" si="20"/>
        <v>0</v>
      </c>
      <c r="R133" s="14">
        <f t="shared" si="20"/>
        <v>0</v>
      </c>
      <c r="S133" s="14">
        <f t="shared" si="20"/>
        <v>16168.729999999996</v>
      </c>
    </row>
    <row r="134" spans="1:19" ht="13.5" thickBot="1" x14ac:dyDescent="0.25">
      <c r="A134" s="1" t="s">
        <v>13</v>
      </c>
      <c r="B134" s="50"/>
      <c r="C134" s="26"/>
      <c r="E134" s="52"/>
      <c r="F134" s="53"/>
      <c r="G134" s="15">
        <f t="shared" ref="G134:S134" si="21">+G133+G110</f>
        <v>0</v>
      </c>
      <c r="H134" s="15">
        <f t="shared" si="21"/>
        <v>0</v>
      </c>
      <c r="I134" s="15">
        <f t="shared" si="21"/>
        <v>1227.644</v>
      </c>
      <c r="J134" s="15">
        <f t="shared" si="21"/>
        <v>0</v>
      </c>
      <c r="K134" s="15">
        <f t="shared" si="21"/>
        <v>31012.5</v>
      </c>
      <c r="L134" s="15">
        <f t="shared" si="21"/>
        <v>0</v>
      </c>
      <c r="M134" s="15">
        <f t="shared" si="21"/>
        <v>55000</v>
      </c>
      <c r="N134" s="15">
        <f t="shared" si="21"/>
        <v>29393.793600000005</v>
      </c>
      <c r="O134" s="15">
        <f t="shared" si="21"/>
        <v>60335.704999999987</v>
      </c>
      <c r="P134" s="15">
        <f t="shared" si="21"/>
        <v>0</v>
      </c>
      <c r="Q134" s="15">
        <f t="shared" si="21"/>
        <v>0</v>
      </c>
      <c r="R134" s="15">
        <f t="shared" si="21"/>
        <v>0</v>
      </c>
      <c r="S134" s="15">
        <f t="shared" si="21"/>
        <v>176969.70399999997</v>
      </c>
    </row>
    <row r="135" spans="1:19" ht="13.5" thickTop="1" x14ac:dyDescent="0.2">
      <c r="A135" s="10"/>
      <c r="B135" s="51"/>
      <c r="C135" s="27"/>
      <c r="D135" s="11"/>
      <c r="E135" s="54"/>
      <c r="F135" s="5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x14ac:dyDescent="0.2">
      <c r="A136" s="17" t="s">
        <v>98</v>
      </c>
      <c r="B136" s="17"/>
      <c r="C136" s="17"/>
      <c r="F136" s="45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x14ac:dyDescent="0.2">
      <c r="A137" s="73" t="s">
        <v>99</v>
      </c>
      <c r="B137" s="62">
        <v>44872</v>
      </c>
      <c r="C137" s="62">
        <v>44886</v>
      </c>
      <c r="D137" s="19" t="s">
        <v>38</v>
      </c>
      <c r="E137" s="8">
        <v>9</v>
      </c>
      <c r="F137" s="45">
        <v>135.54</v>
      </c>
      <c r="G137" s="3"/>
      <c r="H137" s="3"/>
      <c r="O137" s="3">
        <f>E137*F137</f>
        <v>1219.8599999999999</v>
      </c>
      <c r="P137" s="63"/>
      <c r="Q137" s="63"/>
      <c r="R137" s="13"/>
      <c r="S137" s="13">
        <f t="shared" ref="S137:S155" si="22">ROUND(SUM(G137:R137),2)</f>
        <v>1219.8599999999999</v>
      </c>
    </row>
    <row r="138" spans="1:19" x14ac:dyDescent="0.2">
      <c r="A138" s="73" t="s">
        <v>99</v>
      </c>
      <c r="B138" s="62">
        <v>44872</v>
      </c>
      <c r="C138" s="62">
        <v>44886</v>
      </c>
      <c r="D138" s="19" t="s">
        <v>38</v>
      </c>
      <c r="E138" s="8">
        <v>9.6199999999999992</v>
      </c>
      <c r="F138" s="45">
        <v>43.14</v>
      </c>
      <c r="G138" s="3"/>
      <c r="H138" s="3"/>
      <c r="N138" s="3">
        <f>E138*F138</f>
        <v>415.0068</v>
      </c>
      <c r="P138" s="63"/>
      <c r="Q138" s="63"/>
      <c r="R138" s="13"/>
      <c r="S138" s="13">
        <f t="shared" si="22"/>
        <v>415.01</v>
      </c>
    </row>
    <row r="139" spans="1:19" x14ac:dyDescent="0.2">
      <c r="A139" s="73" t="s">
        <v>100</v>
      </c>
      <c r="B139" s="62">
        <v>44873</v>
      </c>
      <c r="C139" s="62">
        <v>44887</v>
      </c>
      <c r="D139" s="19" t="s">
        <v>38</v>
      </c>
      <c r="E139" s="8">
        <v>20.3</v>
      </c>
      <c r="F139" s="45">
        <v>110.02</v>
      </c>
      <c r="G139" s="3"/>
      <c r="H139" s="3"/>
      <c r="N139" s="3">
        <f>E139*F139</f>
        <v>2233.4059999999999</v>
      </c>
      <c r="P139" s="63"/>
      <c r="Q139" s="63"/>
      <c r="R139" s="13"/>
      <c r="S139" s="13">
        <f t="shared" si="22"/>
        <v>2233.41</v>
      </c>
    </row>
    <row r="140" spans="1:19" x14ac:dyDescent="0.2">
      <c r="A140" s="73" t="s">
        <v>101</v>
      </c>
      <c r="B140" s="62">
        <v>44868</v>
      </c>
      <c r="C140" s="62">
        <v>44879</v>
      </c>
      <c r="D140" s="19" t="s">
        <v>49</v>
      </c>
      <c r="E140" s="28">
        <v>2.5</v>
      </c>
      <c r="F140" s="46">
        <v>250</v>
      </c>
      <c r="G140" s="3"/>
      <c r="H140" s="3"/>
      <c r="O140" s="3">
        <f>E140*F140</f>
        <v>625</v>
      </c>
      <c r="P140" s="63"/>
      <c r="Q140" s="63"/>
      <c r="R140" s="13"/>
      <c r="S140" s="13">
        <f t="shared" si="22"/>
        <v>625</v>
      </c>
    </row>
    <row r="141" spans="1:19" x14ac:dyDescent="0.2">
      <c r="A141" s="73" t="s">
        <v>101</v>
      </c>
      <c r="B141" s="62">
        <v>44868</v>
      </c>
      <c r="C141" s="62">
        <v>44879</v>
      </c>
      <c r="D141" s="19" t="s">
        <v>49</v>
      </c>
      <c r="E141" s="28">
        <v>31.5</v>
      </c>
      <c r="F141" s="46">
        <v>225</v>
      </c>
      <c r="G141" s="3"/>
      <c r="H141" s="3"/>
      <c r="O141" s="3">
        <f>E141*F141</f>
        <v>7087.5</v>
      </c>
      <c r="P141" s="63"/>
      <c r="Q141" s="63"/>
      <c r="R141" s="13"/>
      <c r="S141" s="13">
        <f t="shared" si="22"/>
        <v>7087.5</v>
      </c>
    </row>
    <row r="142" spans="1:19" x14ac:dyDescent="0.2">
      <c r="A142" s="73" t="s">
        <v>101</v>
      </c>
      <c r="B142" s="62">
        <v>44868</v>
      </c>
      <c r="C142" s="62">
        <v>44879</v>
      </c>
      <c r="D142" s="19" t="s">
        <v>49</v>
      </c>
      <c r="E142" s="28">
        <v>3.5</v>
      </c>
      <c r="F142" s="46">
        <v>50</v>
      </c>
      <c r="G142" s="3"/>
      <c r="H142" s="3"/>
      <c r="O142" s="3">
        <f>E142*F142</f>
        <v>175</v>
      </c>
      <c r="P142" s="63"/>
      <c r="Q142" s="63"/>
      <c r="R142" s="13"/>
      <c r="S142" s="13">
        <f t="shared" si="22"/>
        <v>175</v>
      </c>
    </row>
    <row r="143" spans="1:19" x14ac:dyDescent="0.2">
      <c r="A143" s="73" t="s">
        <v>101</v>
      </c>
      <c r="B143" s="62">
        <v>44868</v>
      </c>
      <c r="C143" s="62">
        <v>44879</v>
      </c>
      <c r="D143" s="19" t="s">
        <v>49</v>
      </c>
      <c r="E143" s="28" t="s">
        <v>31</v>
      </c>
      <c r="F143" s="46" t="s">
        <v>31</v>
      </c>
      <c r="G143" s="3"/>
      <c r="H143" s="3"/>
      <c r="O143" s="3">
        <v>394.38</v>
      </c>
      <c r="P143" s="63"/>
      <c r="Q143" s="63"/>
      <c r="R143" s="13"/>
      <c r="S143" s="13">
        <f t="shared" si="22"/>
        <v>394.38</v>
      </c>
    </row>
    <row r="144" spans="1:19" x14ac:dyDescent="0.2">
      <c r="A144" s="73" t="s">
        <v>102</v>
      </c>
      <c r="B144" s="62">
        <v>44879</v>
      </c>
      <c r="C144" s="62">
        <v>44893</v>
      </c>
      <c r="D144" s="19" t="s">
        <v>38</v>
      </c>
      <c r="E144" s="8">
        <v>4</v>
      </c>
      <c r="F144" s="45">
        <v>135.54</v>
      </c>
      <c r="G144" s="3"/>
      <c r="H144" s="3"/>
      <c r="O144" s="3">
        <f>E144*F144</f>
        <v>542.16</v>
      </c>
      <c r="P144" s="63"/>
      <c r="Q144" s="63"/>
      <c r="R144" s="13"/>
      <c r="S144" s="13">
        <f t="shared" si="22"/>
        <v>542.16</v>
      </c>
    </row>
    <row r="145" spans="1:19" x14ac:dyDescent="0.2">
      <c r="A145" s="73" t="s">
        <v>102</v>
      </c>
      <c r="B145" s="62">
        <v>44879</v>
      </c>
      <c r="C145" s="62">
        <v>44893</v>
      </c>
      <c r="D145" s="19" t="s">
        <v>38</v>
      </c>
      <c r="E145" s="28">
        <v>33.6</v>
      </c>
      <c r="F145" s="28">
        <v>110.02</v>
      </c>
      <c r="G145" s="3"/>
      <c r="H145" s="3"/>
      <c r="N145" s="3">
        <f>E145*F145</f>
        <v>3696.672</v>
      </c>
      <c r="P145" s="63"/>
      <c r="Q145" s="63"/>
      <c r="R145" s="13"/>
      <c r="S145" s="13">
        <f t="shared" si="22"/>
        <v>3696.67</v>
      </c>
    </row>
    <row r="146" spans="1:19" x14ac:dyDescent="0.2">
      <c r="A146" s="73" t="s">
        <v>102</v>
      </c>
      <c r="B146" s="62">
        <v>44879</v>
      </c>
      <c r="C146" s="62">
        <v>44893</v>
      </c>
      <c r="D146" s="19" t="s">
        <v>38</v>
      </c>
      <c r="E146" s="8">
        <v>4</v>
      </c>
      <c r="F146" s="45">
        <v>91.02</v>
      </c>
      <c r="G146" s="3"/>
      <c r="H146" s="3"/>
      <c r="N146" s="3">
        <f>E146*F146</f>
        <v>364.08</v>
      </c>
      <c r="P146" s="63"/>
      <c r="Q146" s="63"/>
      <c r="R146" s="13"/>
      <c r="S146" s="13">
        <f t="shared" si="22"/>
        <v>364.08</v>
      </c>
    </row>
    <row r="147" spans="1:19" x14ac:dyDescent="0.2">
      <c r="A147" s="73" t="s">
        <v>103</v>
      </c>
      <c r="B147" s="62">
        <v>44880</v>
      </c>
      <c r="C147" s="62">
        <v>44894</v>
      </c>
      <c r="D147" s="19" t="s">
        <v>38</v>
      </c>
      <c r="E147" s="28">
        <v>9.25</v>
      </c>
      <c r="F147" s="46">
        <v>43.14</v>
      </c>
      <c r="G147" s="3"/>
      <c r="N147" s="3">
        <f>E147*F147</f>
        <v>399.04500000000002</v>
      </c>
      <c r="P147" s="63"/>
      <c r="Q147" s="63"/>
      <c r="R147" s="13"/>
      <c r="S147" s="13">
        <f t="shared" si="22"/>
        <v>399.05</v>
      </c>
    </row>
    <row r="148" spans="1:19" x14ac:dyDescent="0.2">
      <c r="A148" s="73" t="s">
        <v>104</v>
      </c>
      <c r="B148" s="62">
        <v>44858</v>
      </c>
      <c r="C148" s="62">
        <v>44883</v>
      </c>
      <c r="D148" s="19" t="s">
        <v>118</v>
      </c>
      <c r="E148" s="8">
        <v>6</v>
      </c>
      <c r="F148" s="45">
        <v>290</v>
      </c>
      <c r="G148" s="3"/>
      <c r="H148" s="3"/>
      <c r="L148" s="69">
        <f>E148*F148</f>
        <v>1740</v>
      </c>
      <c r="P148" s="63"/>
      <c r="Q148" s="63"/>
      <c r="R148" s="13"/>
      <c r="S148" s="13">
        <f t="shared" si="22"/>
        <v>1740</v>
      </c>
    </row>
    <row r="149" spans="1:19" x14ac:dyDescent="0.2">
      <c r="A149" s="73" t="s">
        <v>105</v>
      </c>
      <c r="B149" s="62">
        <v>44886</v>
      </c>
      <c r="C149" s="62">
        <v>44900</v>
      </c>
      <c r="D149" s="19" t="s">
        <v>38</v>
      </c>
      <c r="E149" s="8">
        <v>4</v>
      </c>
      <c r="F149" s="45">
        <v>110.02</v>
      </c>
      <c r="G149" s="3"/>
      <c r="H149" s="3"/>
      <c r="N149" s="3">
        <f>E149*F149</f>
        <v>440.08</v>
      </c>
      <c r="P149" s="63"/>
      <c r="Q149" s="63"/>
      <c r="R149" s="13"/>
      <c r="S149" s="13">
        <f t="shared" si="22"/>
        <v>440.08</v>
      </c>
    </row>
    <row r="150" spans="1:19" x14ac:dyDescent="0.2">
      <c r="A150" s="73" t="s">
        <v>105</v>
      </c>
      <c r="B150" s="62">
        <v>44886</v>
      </c>
      <c r="C150" s="62">
        <v>44900</v>
      </c>
      <c r="D150" s="19" t="s">
        <v>38</v>
      </c>
      <c r="E150" s="8">
        <v>26.8</v>
      </c>
      <c r="F150" s="45">
        <v>110.02</v>
      </c>
      <c r="G150" s="3"/>
      <c r="H150" s="3"/>
      <c r="N150" s="3">
        <f>E150*F150+0.01</f>
        <v>2948.5460000000003</v>
      </c>
      <c r="P150" s="63"/>
      <c r="Q150" s="63"/>
      <c r="R150" s="13"/>
      <c r="S150" s="13">
        <f t="shared" si="22"/>
        <v>2948.55</v>
      </c>
    </row>
    <row r="151" spans="1:19" x14ac:dyDescent="0.2">
      <c r="A151" s="73" t="s">
        <v>105</v>
      </c>
      <c r="B151" s="62">
        <v>44886</v>
      </c>
      <c r="C151" s="62">
        <v>44900</v>
      </c>
      <c r="D151" s="19" t="s">
        <v>38</v>
      </c>
      <c r="E151" s="8">
        <v>2.25</v>
      </c>
      <c r="F151" s="45">
        <v>135.54</v>
      </c>
      <c r="G151" s="3"/>
      <c r="H151" s="3"/>
      <c r="O151" s="3">
        <f>E151*F151</f>
        <v>304.96499999999997</v>
      </c>
      <c r="P151" s="63"/>
      <c r="Q151" s="63"/>
      <c r="R151" s="13"/>
      <c r="S151" s="13">
        <f t="shared" si="22"/>
        <v>304.97000000000003</v>
      </c>
    </row>
    <row r="152" spans="1:19" x14ac:dyDescent="0.2">
      <c r="A152" s="73" t="s">
        <v>106</v>
      </c>
      <c r="B152" s="62">
        <v>44887</v>
      </c>
      <c r="C152" s="62">
        <v>44901</v>
      </c>
      <c r="D152" s="19" t="s">
        <v>38</v>
      </c>
      <c r="E152" s="8">
        <v>26.5</v>
      </c>
      <c r="F152" s="45">
        <v>43.14</v>
      </c>
      <c r="G152" s="3"/>
      <c r="H152" s="3"/>
      <c r="N152" s="3">
        <f>E152*F152</f>
        <v>1143.21</v>
      </c>
      <c r="P152" s="63"/>
      <c r="Q152" s="63"/>
      <c r="R152" s="13"/>
      <c r="S152" s="13">
        <f t="shared" si="22"/>
        <v>1143.21</v>
      </c>
    </row>
    <row r="153" spans="1:19" x14ac:dyDescent="0.2">
      <c r="A153" s="73" t="s">
        <v>107</v>
      </c>
      <c r="B153" s="62">
        <v>44893</v>
      </c>
      <c r="C153" s="62">
        <v>44907</v>
      </c>
      <c r="D153" s="19" t="s">
        <v>38</v>
      </c>
      <c r="E153" s="8">
        <v>23.8</v>
      </c>
      <c r="F153" s="45">
        <v>110.02</v>
      </c>
      <c r="G153" s="3"/>
      <c r="H153" s="3"/>
      <c r="N153" s="3">
        <f>E153*F153-0.01</f>
        <v>2618.4659999999999</v>
      </c>
      <c r="P153" s="63"/>
      <c r="Q153" s="63"/>
      <c r="R153" s="13"/>
      <c r="S153" s="13">
        <f t="shared" si="22"/>
        <v>2618.4699999999998</v>
      </c>
    </row>
    <row r="154" spans="1:19" x14ac:dyDescent="0.2">
      <c r="A154" s="73" t="s">
        <v>108</v>
      </c>
      <c r="B154" s="62">
        <v>44894</v>
      </c>
      <c r="C154" s="62">
        <v>44908</v>
      </c>
      <c r="D154" s="19" t="s">
        <v>38</v>
      </c>
      <c r="E154" s="8">
        <v>1.25</v>
      </c>
      <c r="F154" s="45">
        <v>135.54</v>
      </c>
      <c r="G154" s="3"/>
      <c r="H154" s="3"/>
      <c r="O154" s="3">
        <f>E154*F154</f>
        <v>169.42499999999998</v>
      </c>
      <c r="P154" s="63"/>
      <c r="Q154" s="63"/>
      <c r="R154" s="13"/>
      <c r="S154" s="13">
        <f t="shared" si="22"/>
        <v>169.43</v>
      </c>
    </row>
    <row r="155" spans="1:19" x14ac:dyDescent="0.2">
      <c r="A155" s="73" t="s">
        <v>108</v>
      </c>
      <c r="B155" s="62">
        <v>44894</v>
      </c>
      <c r="C155" s="62">
        <v>44908</v>
      </c>
      <c r="D155" s="19" t="s">
        <v>38</v>
      </c>
      <c r="E155" s="8">
        <v>9.9499999999999993</v>
      </c>
      <c r="F155" s="45">
        <v>43.14</v>
      </c>
      <c r="G155" s="3"/>
      <c r="H155" s="3"/>
      <c r="N155" s="3">
        <f>E155*F155</f>
        <v>429.24299999999999</v>
      </c>
      <c r="P155" s="63"/>
      <c r="Q155" s="63"/>
      <c r="R155" s="13"/>
      <c r="S155" s="13">
        <f t="shared" si="22"/>
        <v>429.24</v>
      </c>
    </row>
    <row r="156" spans="1:19" x14ac:dyDescent="0.2">
      <c r="A156" s="18"/>
      <c r="B156" s="41"/>
      <c r="C156" s="23"/>
      <c r="E156" s="52"/>
      <c r="F156" s="53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59"/>
      <c r="S156" s="14"/>
    </row>
    <row r="157" spans="1:19" x14ac:dyDescent="0.2">
      <c r="A157" s="18"/>
      <c r="B157" s="41"/>
      <c r="C157" s="23"/>
      <c r="E157" s="52"/>
      <c r="F157" s="5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74"/>
      <c r="S157" s="13"/>
    </row>
    <row r="158" spans="1:19" x14ac:dyDescent="0.2">
      <c r="A158" s="12" t="str">
        <f>"Total "&amp;A136</f>
        <v>Total November 2022</v>
      </c>
      <c r="B158" s="49"/>
      <c r="C158" s="25"/>
      <c r="E158" s="52"/>
      <c r="F158" s="53"/>
      <c r="G158" s="14">
        <f t="shared" ref="G158:S158" si="23">SUM(G137:G156)</f>
        <v>0</v>
      </c>
      <c r="H158" s="14">
        <f t="shared" si="23"/>
        <v>0</v>
      </c>
      <c r="I158" s="14">
        <f t="shared" si="23"/>
        <v>0</v>
      </c>
      <c r="J158" s="14">
        <f t="shared" si="23"/>
        <v>0</v>
      </c>
      <c r="K158" s="14">
        <f t="shared" si="23"/>
        <v>0</v>
      </c>
      <c r="L158" s="14">
        <f t="shared" si="23"/>
        <v>1740</v>
      </c>
      <c r="M158" s="14">
        <f t="shared" si="23"/>
        <v>0</v>
      </c>
      <c r="N158" s="14">
        <f t="shared" si="23"/>
        <v>14687.754800000001</v>
      </c>
      <c r="O158" s="14">
        <f t="shared" si="23"/>
        <v>10518.289999999999</v>
      </c>
      <c r="P158" s="14">
        <f t="shared" si="23"/>
        <v>0</v>
      </c>
      <c r="Q158" s="14">
        <f t="shared" si="23"/>
        <v>0</v>
      </c>
      <c r="R158" s="14">
        <f t="shared" si="23"/>
        <v>0</v>
      </c>
      <c r="S158" s="14">
        <f t="shared" si="23"/>
        <v>26946.070000000003</v>
      </c>
    </row>
    <row r="159" spans="1:19" ht="13.5" thickBot="1" x14ac:dyDescent="0.25">
      <c r="A159" s="1" t="s">
        <v>13</v>
      </c>
      <c r="B159" s="50"/>
      <c r="C159" s="26"/>
      <c r="E159" s="52"/>
      <c r="F159" s="53"/>
      <c r="G159" s="15">
        <f t="shared" ref="G159:S159" si="24">+G158+G134</f>
        <v>0</v>
      </c>
      <c r="H159" s="15">
        <f t="shared" si="24"/>
        <v>0</v>
      </c>
      <c r="I159" s="15">
        <f t="shared" si="24"/>
        <v>1227.644</v>
      </c>
      <c r="J159" s="15">
        <f t="shared" si="24"/>
        <v>0</v>
      </c>
      <c r="K159" s="15">
        <f t="shared" si="24"/>
        <v>31012.5</v>
      </c>
      <c r="L159" s="15">
        <f t="shared" si="24"/>
        <v>1740</v>
      </c>
      <c r="M159" s="15">
        <f t="shared" si="24"/>
        <v>55000</v>
      </c>
      <c r="N159" s="15">
        <f t="shared" si="24"/>
        <v>44081.548400000007</v>
      </c>
      <c r="O159" s="15">
        <f t="shared" si="24"/>
        <v>70853.994999999981</v>
      </c>
      <c r="P159" s="15">
        <f t="shared" si="24"/>
        <v>0</v>
      </c>
      <c r="Q159" s="15">
        <f t="shared" si="24"/>
        <v>0</v>
      </c>
      <c r="R159" s="15">
        <f t="shared" si="24"/>
        <v>0</v>
      </c>
      <c r="S159" s="15">
        <f t="shared" si="24"/>
        <v>203915.77399999998</v>
      </c>
    </row>
    <row r="160" spans="1:19" ht="13.5" thickTop="1" x14ac:dyDescent="0.2">
      <c r="A160" s="10"/>
      <c r="B160" s="51"/>
      <c r="C160" s="27"/>
      <c r="D160" s="11"/>
      <c r="E160" s="54"/>
      <c r="F160" s="5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x14ac:dyDescent="0.2">
      <c r="A161" s="17" t="s">
        <v>109</v>
      </c>
      <c r="B161" s="17"/>
      <c r="C161" s="17"/>
      <c r="F161" s="4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x14ac:dyDescent="0.2">
      <c r="A162" s="73" t="s">
        <v>110</v>
      </c>
      <c r="B162" s="62">
        <v>44895</v>
      </c>
      <c r="C162" s="62">
        <v>44911</v>
      </c>
      <c r="D162" s="19" t="s">
        <v>50</v>
      </c>
      <c r="E162" s="8">
        <v>4</v>
      </c>
      <c r="F162" s="45">
        <v>170</v>
      </c>
      <c r="G162" s="3"/>
      <c r="H162" s="3"/>
      <c r="K162" s="3">
        <f>E162*F162</f>
        <v>680</v>
      </c>
      <c r="Q162" s="63"/>
      <c r="R162" s="13"/>
      <c r="S162" s="13">
        <f t="shared" ref="S162:S192" si="25">ROUND(SUM(G162:R162),2)</f>
        <v>680</v>
      </c>
    </row>
    <row r="163" spans="1:19" x14ac:dyDescent="0.2">
      <c r="A163" s="73" t="s">
        <v>110</v>
      </c>
      <c r="B163" s="62">
        <v>44895</v>
      </c>
      <c r="C163" s="62">
        <v>44911</v>
      </c>
      <c r="D163" s="19" t="s">
        <v>50</v>
      </c>
      <c r="E163" s="8">
        <v>1</v>
      </c>
      <c r="F163" s="45">
        <v>180</v>
      </c>
      <c r="G163" s="3"/>
      <c r="H163" s="3"/>
      <c r="K163" s="3">
        <f t="shared" ref="K163:K167" si="26">E163*F163</f>
        <v>180</v>
      </c>
      <c r="Q163" s="63"/>
      <c r="R163" s="13"/>
      <c r="S163" s="13">
        <f t="shared" si="25"/>
        <v>180</v>
      </c>
    </row>
    <row r="164" spans="1:19" x14ac:dyDescent="0.2">
      <c r="A164" s="73" t="s">
        <v>110</v>
      </c>
      <c r="B164" s="62">
        <v>44895</v>
      </c>
      <c r="C164" s="62">
        <v>44911</v>
      </c>
      <c r="D164" s="19" t="s">
        <v>50</v>
      </c>
      <c r="E164" s="8">
        <v>27.5</v>
      </c>
      <c r="F164" s="45">
        <v>310</v>
      </c>
      <c r="G164" s="3"/>
      <c r="H164" s="3"/>
      <c r="K164" s="3">
        <f t="shared" si="26"/>
        <v>8525</v>
      </c>
      <c r="Q164" s="63"/>
      <c r="R164" s="13"/>
      <c r="S164" s="13">
        <f t="shared" si="25"/>
        <v>8525</v>
      </c>
    </row>
    <row r="165" spans="1:19" x14ac:dyDescent="0.2">
      <c r="A165" s="73" t="s">
        <v>110</v>
      </c>
      <c r="B165" s="62">
        <v>44895</v>
      </c>
      <c r="C165" s="62">
        <v>44911</v>
      </c>
      <c r="D165" s="19" t="s">
        <v>50</v>
      </c>
      <c r="E165" s="8">
        <v>1.5</v>
      </c>
      <c r="F165" s="45">
        <v>200</v>
      </c>
      <c r="G165" s="3"/>
      <c r="H165" s="3"/>
      <c r="K165" s="3">
        <f t="shared" si="26"/>
        <v>300</v>
      </c>
      <c r="Q165" s="63"/>
      <c r="R165" s="13"/>
      <c r="S165" s="13">
        <f t="shared" si="25"/>
        <v>300</v>
      </c>
    </row>
    <row r="166" spans="1:19" x14ac:dyDescent="0.2">
      <c r="A166" s="73" t="s">
        <v>110</v>
      </c>
      <c r="B166" s="62">
        <v>44895</v>
      </c>
      <c r="C166" s="62">
        <v>44911</v>
      </c>
      <c r="D166" s="19" t="s">
        <v>50</v>
      </c>
      <c r="E166" s="8">
        <v>8</v>
      </c>
      <c r="F166" s="45">
        <v>130</v>
      </c>
      <c r="G166" s="3"/>
      <c r="H166" s="3"/>
      <c r="K166" s="3">
        <f t="shared" si="26"/>
        <v>1040</v>
      </c>
      <c r="Q166" s="63"/>
      <c r="R166" s="13"/>
      <c r="S166" s="13">
        <f t="shared" si="25"/>
        <v>1040</v>
      </c>
    </row>
    <row r="167" spans="1:19" x14ac:dyDescent="0.2">
      <c r="A167" s="73" t="s">
        <v>110</v>
      </c>
      <c r="B167" s="62">
        <v>44895</v>
      </c>
      <c r="C167" s="62">
        <v>44911</v>
      </c>
      <c r="D167" s="19" t="s">
        <v>50</v>
      </c>
      <c r="E167" s="8">
        <v>9.5</v>
      </c>
      <c r="F167" s="45">
        <v>130</v>
      </c>
      <c r="G167" s="3"/>
      <c r="H167" s="3"/>
      <c r="K167" s="3">
        <f t="shared" si="26"/>
        <v>1235</v>
      </c>
      <c r="Q167" s="63"/>
      <c r="R167" s="13"/>
      <c r="S167" s="13">
        <f t="shared" si="25"/>
        <v>1235</v>
      </c>
    </row>
    <row r="168" spans="1:19" x14ac:dyDescent="0.2">
      <c r="A168" s="73" t="s">
        <v>110</v>
      </c>
      <c r="B168" s="62">
        <v>44895</v>
      </c>
      <c r="C168" s="62">
        <v>44911</v>
      </c>
      <c r="D168" s="19" t="s">
        <v>50</v>
      </c>
      <c r="E168" s="8" t="s">
        <v>31</v>
      </c>
      <c r="F168" s="8" t="s">
        <v>31</v>
      </c>
      <c r="G168" s="3"/>
      <c r="H168" s="3"/>
      <c r="K168" s="3">
        <v>254.97</v>
      </c>
      <c r="Q168" s="63"/>
      <c r="R168" s="13"/>
      <c r="S168" s="13">
        <f t="shared" si="25"/>
        <v>254.97</v>
      </c>
    </row>
    <row r="169" spans="1:19" x14ac:dyDescent="0.2">
      <c r="A169" s="73" t="s">
        <v>111</v>
      </c>
      <c r="B169" s="62">
        <v>44896</v>
      </c>
      <c r="C169" s="62">
        <v>44902</v>
      </c>
      <c r="D169" s="19" t="s">
        <v>49</v>
      </c>
      <c r="E169" s="8">
        <v>2.5</v>
      </c>
      <c r="F169" s="45">
        <v>250</v>
      </c>
      <c r="G169" s="3"/>
      <c r="H169" s="3"/>
      <c r="O169" s="3">
        <f>E169*F169</f>
        <v>625</v>
      </c>
      <c r="Q169" s="63"/>
      <c r="R169" s="13"/>
      <c r="S169" s="13">
        <f t="shared" si="25"/>
        <v>625</v>
      </c>
    </row>
    <row r="170" spans="1:19" x14ac:dyDescent="0.2">
      <c r="A170" s="73" t="s">
        <v>111</v>
      </c>
      <c r="B170" s="62">
        <v>44896</v>
      </c>
      <c r="C170" s="62">
        <v>44902</v>
      </c>
      <c r="D170" s="19" t="s">
        <v>49</v>
      </c>
      <c r="E170" s="8">
        <v>16</v>
      </c>
      <c r="F170" s="45">
        <v>225</v>
      </c>
      <c r="G170" s="3"/>
      <c r="H170" s="3"/>
      <c r="O170" s="3">
        <f>E170*F170</f>
        <v>3600</v>
      </c>
      <c r="Q170" s="63"/>
      <c r="R170" s="13"/>
      <c r="S170" s="13">
        <f t="shared" si="25"/>
        <v>3600</v>
      </c>
    </row>
    <row r="171" spans="1:19" x14ac:dyDescent="0.2">
      <c r="A171" s="73" t="s">
        <v>111</v>
      </c>
      <c r="B171" s="62">
        <v>44896</v>
      </c>
      <c r="C171" s="62">
        <v>44902</v>
      </c>
      <c r="D171" s="19" t="s">
        <v>49</v>
      </c>
      <c r="E171" s="8">
        <v>0.25</v>
      </c>
      <c r="F171" s="45">
        <v>50</v>
      </c>
      <c r="G171" s="3"/>
      <c r="H171" s="3"/>
      <c r="O171" s="3">
        <f>E171*F171</f>
        <v>12.5</v>
      </c>
      <c r="Q171" s="63"/>
      <c r="R171" s="13"/>
      <c r="S171" s="13">
        <f t="shared" si="25"/>
        <v>12.5</v>
      </c>
    </row>
    <row r="172" spans="1:19" x14ac:dyDescent="0.2">
      <c r="A172" s="73" t="s">
        <v>111</v>
      </c>
      <c r="B172" s="62">
        <v>44896</v>
      </c>
      <c r="C172" s="62">
        <v>44902</v>
      </c>
      <c r="D172" s="19" t="s">
        <v>49</v>
      </c>
      <c r="E172" s="8" t="s">
        <v>31</v>
      </c>
      <c r="F172" s="45" t="s">
        <v>31</v>
      </c>
      <c r="G172" s="3"/>
      <c r="H172" s="3"/>
      <c r="O172" s="3">
        <v>211.88</v>
      </c>
      <c r="Q172" s="63"/>
      <c r="R172" s="13"/>
      <c r="S172" s="13">
        <f t="shared" si="25"/>
        <v>211.88</v>
      </c>
    </row>
    <row r="173" spans="1:19" x14ac:dyDescent="0.2">
      <c r="A173" s="73" t="s">
        <v>112</v>
      </c>
      <c r="B173" s="62">
        <v>44900</v>
      </c>
      <c r="C173" s="62">
        <v>44914</v>
      </c>
      <c r="D173" s="19" t="s">
        <v>38</v>
      </c>
      <c r="E173" s="28">
        <v>12.87</v>
      </c>
      <c r="F173" s="46">
        <v>43.14</v>
      </c>
      <c r="G173" s="3"/>
      <c r="H173" s="3"/>
      <c r="N173" s="3">
        <f>E173*F173</f>
        <v>555.21179999999993</v>
      </c>
      <c r="Q173" s="63"/>
      <c r="R173" s="13"/>
      <c r="S173" s="13">
        <f t="shared" si="25"/>
        <v>555.21</v>
      </c>
    </row>
    <row r="174" spans="1:19" x14ac:dyDescent="0.2">
      <c r="A174" s="73" t="s">
        <v>112</v>
      </c>
      <c r="B174" s="62">
        <v>44900</v>
      </c>
      <c r="C174" s="62">
        <v>44914</v>
      </c>
      <c r="D174" s="19" t="s">
        <v>38</v>
      </c>
      <c r="E174" s="28">
        <v>2.5</v>
      </c>
      <c r="F174" s="46">
        <v>135.54</v>
      </c>
      <c r="G174" s="3"/>
      <c r="H174" s="3"/>
      <c r="O174" s="3">
        <f>E174*F174</f>
        <v>338.84999999999997</v>
      </c>
      <c r="Q174" s="63"/>
      <c r="R174" s="13"/>
      <c r="S174" s="13">
        <f t="shared" si="25"/>
        <v>338.85</v>
      </c>
    </row>
    <row r="175" spans="1:19" x14ac:dyDescent="0.2">
      <c r="A175" s="73" t="s">
        <v>112</v>
      </c>
      <c r="B175" s="62">
        <v>44900</v>
      </c>
      <c r="C175" s="62">
        <v>44901</v>
      </c>
      <c r="D175" s="64" t="s">
        <v>83</v>
      </c>
      <c r="E175" s="28" t="s">
        <v>31</v>
      </c>
      <c r="F175" s="28" t="s">
        <v>31</v>
      </c>
      <c r="G175" s="3"/>
      <c r="H175" s="3"/>
      <c r="I175" s="3">
        <v>12319.83</v>
      </c>
      <c r="Q175" s="63"/>
      <c r="R175" s="13"/>
      <c r="S175" s="13">
        <f t="shared" si="25"/>
        <v>12319.83</v>
      </c>
    </row>
    <row r="176" spans="1:19" x14ac:dyDescent="0.2">
      <c r="A176" s="73" t="s">
        <v>113</v>
      </c>
      <c r="B176" s="62">
        <v>44902</v>
      </c>
      <c r="C176" s="62">
        <v>44907</v>
      </c>
      <c r="D176" s="19" t="s">
        <v>118</v>
      </c>
      <c r="E176" s="8">
        <v>16.75</v>
      </c>
      <c r="F176" s="45">
        <v>680</v>
      </c>
      <c r="G176" s="3"/>
      <c r="H176" s="3"/>
      <c r="L176" s="3">
        <f>E176*F176</f>
        <v>11390</v>
      </c>
      <c r="Q176" s="63"/>
      <c r="R176" s="13"/>
      <c r="S176" s="13">
        <f t="shared" si="25"/>
        <v>11390</v>
      </c>
    </row>
    <row r="177" spans="1:19" x14ac:dyDescent="0.2">
      <c r="A177" s="73" t="s">
        <v>113</v>
      </c>
      <c r="B177" s="62">
        <v>44902</v>
      </c>
      <c r="C177" s="62">
        <v>44907</v>
      </c>
      <c r="D177" s="19" t="s">
        <v>118</v>
      </c>
      <c r="E177" s="8">
        <v>19.5</v>
      </c>
      <c r="F177" s="45">
        <v>500</v>
      </c>
      <c r="G177" s="3"/>
      <c r="H177" s="3"/>
      <c r="L177" s="3">
        <f t="shared" ref="L177:L179" si="27">E177*F177</f>
        <v>9750</v>
      </c>
      <c r="Q177" s="63"/>
      <c r="R177" s="13"/>
      <c r="S177" s="13">
        <f t="shared" si="25"/>
        <v>9750</v>
      </c>
    </row>
    <row r="178" spans="1:19" x14ac:dyDescent="0.2">
      <c r="A178" s="73" t="s">
        <v>113</v>
      </c>
      <c r="B178" s="62">
        <v>44902</v>
      </c>
      <c r="C178" s="62">
        <v>44907</v>
      </c>
      <c r="D178" s="19" t="s">
        <v>118</v>
      </c>
      <c r="E178" s="8">
        <v>3.5</v>
      </c>
      <c r="F178" s="45">
        <v>340</v>
      </c>
      <c r="G178" s="3"/>
      <c r="H178" s="3"/>
      <c r="L178" s="3">
        <f t="shared" si="27"/>
        <v>1190</v>
      </c>
      <c r="Q178" s="63"/>
      <c r="R178" s="13"/>
      <c r="S178" s="13">
        <f t="shared" si="25"/>
        <v>1190</v>
      </c>
    </row>
    <row r="179" spans="1:19" x14ac:dyDescent="0.2">
      <c r="A179" s="73" t="s">
        <v>113</v>
      </c>
      <c r="B179" s="62">
        <v>44902</v>
      </c>
      <c r="C179" s="62">
        <v>44907</v>
      </c>
      <c r="D179" s="19" t="s">
        <v>118</v>
      </c>
      <c r="E179" s="8">
        <v>13.5</v>
      </c>
      <c r="F179" s="45">
        <v>290</v>
      </c>
      <c r="G179" s="3"/>
      <c r="H179" s="3"/>
      <c r="L179" s="3">
        <f t="shared" si="27"/>
        <v>3915</v>
      </c>
      <c r="Q179" s="63"/>
      <c r="R179" s="13"/>
      <c r="S179" s="13">
        <f t="shared" si="25"/>
        <v>3915</v>
      </c>
    </row>
    <row r="180" spans="1:19" x14ac:dyDescent="0.2">
      <c r="A180" s="73" t="s">
        <v>113</v>
      </c>
      <c r="B180" s="62">
        <v>44902</v>
      </c>
      <c r="C180" s="62">
        <v>44907</v>
      </c>
      <c r="D180" s="19" t="s">
        <v>118</v>
      </c>
      <c r="E180" s="8">
        <v>1.25</v>
      </c>
      <c r="F180" s="45">
        <v>80</v>
      </c>
      <c r="G180" s="3"/>
      <c r="H180" s="3"/>
      <c r="L180" s="3">
        <f>E180*F180</f>
        <v>100</v>
      </c>
      <c r="Q180" s="63"/>
      <c r="R180" s="13"/>
      <c r="S180" s="13">
        <f t="shared" si="25"/>
        <v>100</v>
      </c>
    </row>
    <row r="181" spans="1:19" x14ac:dyDescent="0.2">
      <c r="A181" s="73" t="s">
        <v>113</v>
      </c>
      <c r="B181" s="62">
        <v>44902</v>
      </c>
      <c r="C181" s="62">
        <v>44907</v>
      </c>
      <c r="D181" s="19" t="s">
        <v>119</v>
      </c>
      <c r="E181" s="28">
        <v>20.25</v>
      </c>
      <c r="F181" s="45">
        <v>680</v>
      </c>
      <c r="G181" s="3"/>
      <c r="H181" s="3"/>
      <c r="J181" s="3">
        <f>E181*F181</f>
        <v>13770</v>
      </c>
      <c r="Q181" s="63"/>
      <c r="R181" s="13"/>
      <c r="S181" s="13">
        <f t="shared" si="25"/>
        <v>13770</v>
      </c>
    </row>
    <row r="182" spans="1:19" x14ac:dyDescent="0.2">
      <c r="A182" s="73" t="s">
        <v>113</v>
      </c>
      <c r="B182" s="62">
        <v>44902</v>
      </c>
      <c r="C182" s="62">
        <v>44907</v>
      </c>
      <c r="D182" s="19" t="s">
        <v>119</v>
      </c>
      <c r="E182" s="28">
        <v>1</v>
      </c>
      <c r="F182" s="45">
        <v>500</v>
      </c>
      <c r="G182" s="3"/>
      <c r="H182" s="3"/>
      <c r="J182" s="3">
        <f>E182*F182</f>
        <v>500</v>
      </c>
      <c r="Q182" s="63"/>
      <c r="R182" s="13"/>
      <c r="S182" s="13">
        <f t="shared" si="25"/>
        <v>500</v>
      </c>
    </row>
    <row r="183" spans="1:19" x14ac:dyDescent="0.2">
      <c r="A183" s="73" t="s">
        <v>113</v>
      </c>
      <c r="B183" s="62">
        <v>44902</v>
      </c>
      <c r="C183" s="62">
        <v>44907</v>
      </c>
      <c r="D183" s="19" t="s">
        <v>119</v>
      </c>
      <c r="E183" s="28">
        <v>23</v>
      </c>
      <c r="F183" s="45">
        <v>370</v>
      </c>
      <c r="G183" s="3"/>
      <c r="H183" s="3"/>
      <c r="J183" s="3">
        <f>E183*F183</f>
        <v>8510</v>
      </c>
      <c r="Q183" s="63"/>
      <c r="R183" s="13"/>
      <c r="S183" s="13">
        <f t="shared" si="25"/>
        <v>8510</v>
      </c>
    </row>
    <row r="184" spans="1:19" x14ac:dyDescent="0.2">
      <c r="A184" s="73" t="s">
        <v>113</v>
      </c>
      <c r="B184" s="62">
        <v>44902</v>
      </c>
      <c r="C184" s="62">
        <v>44907</v>
      </c>
      <c r="D184" s="19" t="s">
        <v>119</v>
      </c>
      <c r="E184" s="28">
        <v>15</v>
      </c>
      <c r="F184" s="45">
        <v>340</v>
      </c>
      <c r="G184" s="3"/>
      <c r="H184" s="3"/>
      <c r="J184" s="3">
        <f>E184*F184</f>
        <v>5100</v>
      </c>
      <c r="Q184" s="63"/>
      <c r="R184" s="13"/>
      <c r="S184" s="13">
        <f t="shared" si="25"/>
        <v>5100</v>
      </c>
    </row>
    <row r="185" spans="1:19" x14ac:dyDescent="0.2">
      <c r="A185" s="73" t="s">
        <v>113</v>
      </c>
      <c r="B185" s="62">
        <v>44902</v>
      </c>
      <c r="C185" s="62">
        <v>44907</v>
      </c>
      <c r="D185" s="19" t="s">
        <v>119</v>
      </c>
      <c r="E185" s="28">
        <v>10</v>
      </c>
      <c r="F185" s="45">
        <v>80</v>
      </c>
      <c r="G185" s="3"/>
      <c r="H185" s="3"/>
      <c r="J185" s="3">
        <f>E185*F185</f>
        <v>800</v>
      </c>
      <c r="Q185" s="63"/>
      <c r="R185" s="13"/>
      <c r="S185" s="13">
        <f t="shared" si="25"/>
        <v>800</v>
      </c>
    </row>
    <row r="186" spans="1:19" x14ac:dyDescent="0.2">
      <c r="A186" s="73" t="s">
        <v>114</v>
      </c>
      <c r="B186" s="62">
        <v>44908</v>
      </c>
      <c r="C186" s="62">
        <v>44922</v>
      </c>
      <c r="D186" s="19" t="s">
        <v>38</v>
      </c>
      <c r="E186" s="8">
        <v>8</v>
      </c>
      <c r="F186" s="45">
        <v>43.14</v>
      </c>
      <c r="G186" s="3"/>
      <c r="H186" s="3"/>
      <c r="N186" s="3">
        <f>E186*F186</f>
        <v>345.12</v>
      </c>
      <c r="Q186" s="63"/>
      <c r="R186" s="13"/>
      <c r="S186" s="13">
        <f t="shared" si="25"/>
        <v>345.12</v>
      </c>
    </row>
    <row r="187" spans="1:19" x14ac:dyDescent="0.2">
      <c r="A187" s="73" t="s">
        <v>114</v>
      </c>
      <c r="B187" s="62">
        <v>44908</v>
      </c>
      <c r="C187" s="62">
        <v>44922</v>
      </c>
      <c r="D187" s="19" t="s">
        <v>38</v>
      </c>
      <c r="E187" s="28">
        <v>2.5</v>
      </c>
      <c r="F187" s="46">
        <v>135.54</v>
      </c>
      <c r="G187" s="3"/>
      <c r="O187" s="3">
        <f>E187*F187</f>
        <v>338.84999999999997</v>
      </c>
      <c r="Q187" s="63"/>
      <c r="R187" s="13"/>
      <c r="S187" s="13">
        <f t="shared" si="25"/>
        <v>338.85</v>
      </c>
    </row>
    <row r="188" spans="1:19" x14ac:dyDescent="0.2">
      <c r="A188" s="73" t="s">
        <v>115</v>
      </c>
      <c r="B188" s="62">
        <v>44914</v>
      </c>
      <c r="C188" s="62">
        <v>44929</v>
      </c>
      <c r="D188" s="19" t="s">
        <v>38</v>
      </c>
      <c r="E188" s="8">
        <v>9.9</v>
      </c>
      <c r="F188" s="45">
        <v>43.14</v>
      </c>
      <c r="G188" s="3"/>
      <c r="H188" s="3"/>
      <c r="N188" s="3">
        <f>E188*F188</f>
        <v>427.08600000000001</v>
      </c>
      <c r="Q188" s="63"/>
      <c r="R188" s="13"/>
      <c r="S188" s="13">
        <f t="shared" si="25"/>
        <v>427.09</v>
      </c>
    </row>
    <row r="189" spans="1:19" x14ac:dyDescent="0.2">
      <c r="A189" s="73" t="s">
        <v>115</v>
      </c>
      <c r="B189" s="62">
        <v>44914</v>
      </c>
      <c r="C189" s="62">
        <v>44929</v>
      </c>
      <c r="D189" s="19" t="s">
        <v>38</v>
      </c>
      <c r="E189" s="8">
        <v>1.5</v>
      </c>
      <c r="F189" s="45">
        <v>135.54</v>
      </c>
      <c r="G189" s="3"/>
      <c r="H189" s="3"/>
      <c r="O189" s="3">
        <f>E189*F189</f>
        <v>203.31</v>
      </c>
      <c r="Q189" s="63"/>
      <c r="R189" s="13"/>
      <c r="S189" s="13">
        <f t="shared" si="25"/>
        <v>203.31</v>
      </c>
    </row>
    <row r="190" spans="1:19" x14ac:dyDescent="0.2">
      <c r="A190" s="73" t="s">
        <v>116</v>
      </c>
      <c r="B190" s="62">
        <v>44923</v>
      </c>
      <c r="C190" s="62">
        <v>44937</v>
      </c>
      <c r="D190" s="19" t="s">
        <v>38</v>
      </c>
      <c r="E190" s="8">
        <v>2</v>
      </c>
      <c r="F190" s="45">
        <v>135.54</v>
      </c>
      <c r="G190" s="3"/>
      <c r="H190" s="3"/>
      <c r="O190" s="3">
        <f>E190*F190</f>
        <v>271.08</v>
      </c>
      <c r="Q190" s="63"/>
      <c r="R190" s="13"/>
      <c r="S190" s="13">
        <f t="shared" si="25"/>
        <v>271.08</v>
      </c>
    </row>
    <row r="191" spans="1:19" x14ac:dyDescent="0.2">
      <c r="A191" s="73" t="s">
        <v>117</v>
      </c>
      <c r="B191" s="62">
        <v>44924</v>
      </c>
      <c r="C191" s="62">
        <v>44938</v>
      </c>
      <c r="D191" s="19" t="s">
        <v>38</v>
      </c>
      <c r="E191" s="8">
        <v>1</v>
      </c>
      <c r="F191" s="45">
        <v>110.02</v>
      </c>
      <c r="G191" s="3"/>
      <c r="H191" s="3"/>
      <c r="N191" s="3">
        <f>E191*F191</f>
        <v>110.02</v>
      </c>
      <c r="Q191" s="63"/>
      <c r="R191" s="13"/>
      <c r="S191" s="13">
        <f t="shared" si="25"/>
        <v>110.02</v>
      </c>
    </row>
    <row r="192" spans="1:19" x14ac:dyDescent="0.2">
      <c r="A192" s="73" t="s">
        <v>117</v>
      </c>
      <c r="B192" s="62">
        <v>44924</v>
      </c>
      <c r="C192" s="62">
        <v>44925</v>
      </c>
      <c r="D192" s="19" t="s">
        <v>38</v>
      </c>
      <c r="E192" s="8">
        <v>28.4</v>
      </c>
      <c r="F192" s="45">
        <v>110.02</v>
      </c>
      <c r="G192" s="3"/>
      <c r="H192" s="3"/>
      <c r="N192" s="3">
        <f>E192*F192</f>
        <v>3124.5679999999998</v>
      </c>
      <c r="Q192" s="63"/>
      <c r="R192" s="13"/>
      <c r="S192" s="13">
        <f t="shared" si="25"/>
        <v>3124.57</v>
      </c>
    </row>
    <row r="193" spans="1:19" x14ac:dyDescent="0.2">
      <c r="A193" s="18"/>
      <c r="B193" s="41"/>
      <c r="C193" s="23"/>
      <c r="E193" s="52"/>
      <c r="F193" s="53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59"/>
      <c r="S193" s="14"/>
    </row>
    <row r="194" spans="1:19" x14ac:dyDescent="0.2">
      <c r="A194" s="18"/>
      <c r="B194" s="41"/>
      <c r="C194" s="23"/>
      <c r="E194" s="52"/>
      <c r="F194" s="5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74"/>
      <c r="S194" s="13"/>
    </row>
    <row r="195" spans="1:19" x14ac:dyDescent="0.2">
      <c r="A195" s="12" t="str">
        <f>"Total "&amp;A161</f>
        <v>Total December 2022</v>
      </c>
      <c r="B195" s="49"/>
      <c r="C195" s="25"/>
      <c r="E195" s="52"/>
      <c r="F195" s="53"/>
      <c r="G195" s="14">
        <f t="shared" ref="G195:S195" si="28">SUM(G162:G193)</f>
        <v>0</v>
      </c>
      <c r="H195" s="14">
        <f t="shared" si="28"/>
        <v>0</v>
      </c>
      <c r="I195" s="14">
        <f t="shared" si="28"/>
        <v>12319.83</v>
      </c>
      <c r="J195" s="14">
        <f t="shared" si="28"/>
        <v>28680</v>
      </c>
      <c r="K195" s="14">
        <f t="shared" si="28"/>
        <v>12214.97</v>
      </c>
      <c r="L195" s="14">
        <f t="shared" si="28"/>
        <v>26345</v>
      </c>
      <c r="M195" s="14">
        <f t="shared" si="28"/>
        <v>0</v>
      </c>
      <c r="N195" s="14">
        <f t="shared" si="28"/>
        <v>4562.0057999999999</v>
      </c>
      <c r="O195" s="14">
        <f t="shared" si="28"/>
        <v>5601.4700000000012</v>
      </c>
      <c r="P195" s="14">
        <f t="shared" si="28"/>
        <v>0</v>
      </c>
      <c r="Q195" s="14">
        <f t="shared" si="28"/>
        <v>0</v>
      </c>
      <c r="R195" s="14">
        <f t="shared" si="28"/>
        <v>0</v>
      </c>
      <c r="S195" s="14">
        <f t="shared" si="28"/>
        <v>89723.28</v>
      </c>
    </row>
    <row r="196" spans="1:19" ht="13.5" thickBot="1" x14ac:dyDescent="0.25">
      <c r="A196" s="1" t="s">
        <v>13</v>
      </c>
      <c r="B196" s="50"/>
      <c r="C196" s="26"/>
      <c r="E196" s="52"/>
      <c r="F196" s="53"/>
      <c r="G196" s="15">
        <f t="shared" ref="G196:S196" si="29">+G195+G159</f>
        <v>0</v>
      </c>
      <c r="H196" s="15">
        <f t="shared" si="29"/>
        <v>0</v>
      </c>
      <c r="I196" s="15">
        <f t="shared" si="29"/>
        <v>13547.474</v>
      </c>
      <c r="J196" s="15">
        <f t="shared" si="29"/>
        <v>28680</v>
      </c>
      <c r="K196" s="15">
        <f t="shared" si="29"/>
        <v>43227.47</v>
      </c>
      <c r="L196" s="15">
        <f t="shared" si="29"/>
        <v>28085</v>
      </c>
      <c r="M196" s="15">
        <f t="shared" si="29"/>
        <v>55000</v>
      </c>
      <c r="N196" s="15">
        <f t="shared" si="29"/>
        <v>48643.554200000006</v>
      </c>
      <c r="O196" s="15">
        <f t="shared" si="29"/>
        <v>76455.464999999982</v>
      </c>
      <c r="P196" s="15">
        <f t="shared" si="29"/>
        <v>0</v>
      </c>
      <c r="Q196" s="15">
        <f t="shared" si="29"/>
        <v>0</v>
      </c>
      <c r="R196" s="15">
        <f t="shared" si="29"/>
        <v>0</v>
      </c>
      <c r="S196" s="15">
        <f t="shared" si="29"/>
        <v>293639.054</v>
      </c>
    </row>
    <row r="197" spans="1:19" ht="13.5" thickTop="1" x14ac:dyDescent="0.2">
      <c r="A197" s="10"/>
      <c r="B197" s="51"/>
      <c r="C197" s="27"/>
      <c r="D197" s="11"/>
      <c r="E197" s="54"/>
      <c r="F197" s="5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x14ac:dyDescent="0.2">
      <c r="A198" s="17" t="s">
        <v>120</v>
      </c>
      <c r="B198" s="17"/>
      <c r="C198" s="17"/>
      <c r="F198" s="45"/>
      <c r="G198" s="3"/>
      <c r="H198" s="3"/>
    </row>
    <row r="199" spans="1:19" x14ac:dyDescent="0.2">
      <c r="A199" s="73" t="s">
        <v>133</v>
      </c>
      <c r="B199" s="2"/>
      <c r="C199" s="62"/>
      <c r="D199" s="19" t="s">
        <v>134</v>
      </c>
      <c r="F199" s="45"/>
      <c r="G199" s="3"/>
      <c r="H199" s="3"/>
      <c r="K199" s="3">
        <v>-1000</v>
      </c>
      <c r="S199" s="3">
        <f t="shared" ref="S199:S228" si="30">ROUND(SUM(G199:R199),2)</f>
        <v>-1000</v>
      </c>
    </row>
    <row r="200" spans="1:19" x14ac:dyDescent="0.2">
      <c r="A200" s="73" t="s">
        <v>121</v>
      </c>
      <c r="B200" s="62">
        <v>44935</v>
      </c>
      <c r="C200" s="62">
        <v>44949</v>
      </c>
      <c r="D200" s="19" t="s">
        <v>38</v>
      </c>
      <c r="E200" s="8">
        <v>20.3</v>
      </c>
      <c r="F200" s="45">
        <v>134.99</v>
      </c>
      <c r="G200" s="3"/>
      <c r="H200" s="3"/>
      <c r="N200" s="3">
        <f>ROUND(E200*F200,2)-0.01</f>
        <v>2740.29</v>
      </c>
      <c r="S200" s="3">
        <f t="shared" si="30"/>
        <v>2740.29</v>
      </c>
    </row>
    <row r="201" spans="1:19" x14ac:dyDescent="0.2">
      <c r="A201" s="73" t="s">
        <v>121</v>
      </c>
      <c r="B201" s="62">
        <v>44935</v>
      </c>
      <c r="C201" s="62">
        <v>44949</v>
      </c>
      <c r="D201" s="19" t="s">
        <v>38</v>
      </c>
      <c r="E201" s="8">
        <v>0.5</v>
      </c>
      <c r="F201" s="45">
        <v>135.54</v>
      </c>
      <c r="G201" s="3"/>
      <c r="H201" s="3"/>
      <c r="O201" s="3">
        <f>ROUND(E201*F201,2)</f>
        <v>67.77</v>
      </c>
      <c r="S201" s="3">
        <f t="shared" si="30"/>
        <v>67.77</v>
      </c>
    </row>
    <row r="202" spans="1:19" x14ac:dyDescent="0.2">
      <c r="A202" s="73" t="s">
        <v>122</v>
      </c>
      <c r="B202" s="62">
        <v>45281</v>
      </c>
      <c r="C202" s="62">
        <v>44943</v>
      </c>
      <c r="D202" s="19" t="s">
        <v>123</v>
      </c>
      <c r="E202" s="8">
        <v>14.25</v>
      </c>
      <c r="F202" s="45">
        <v>680</v>
      </c>
      <c r="G202" s="3"/>
      <c r="H202" s="3"/>
      <c r="J202" s="3">
        <f>ROUND(SUM(E202*F202),2)</f>
        <v>9690</v>
      </c>
      <c r="S202" s="3">
        <f t="shared" si="30"/>
        <v>9690</v>
      </c>
    </row>
    <row r="203" spans="1:19" x14ac:dyDescent="0.2">
      <c r="A203" s="73" t="s">
        <v>122</v>
      </c>
      <c r="B203" s="62">
        <v>45281</v>
      </c>
      <c r="C203" s="62">
        <v>44943</v>
      </c>
      <c r="D203" s="19" t="s">
        <v>123</v>
      </c>
      <c r="E203" s="8">
        <v>23.75</v>
      </c>
      <c r="F203" s="45">
        <v>460</v>
      </c>
      <c r="G203" s="3"/>
      <c r="H203" s="3"/>
      <c r="J203" s="3">
        <f t="shared" ref="J203:J205" si="31">ROUND(SUM(E203*F203),2)</f>
        <v>10925</v>
      </c>
      <c r="S203" s="3">
        <f t="shared" si="30"/>
        <v>10925</v>
      </c>
    </row>
    <row r="204" spans="1:19" x14ac:dyDescent="0.2">
      <c r="A204" s="73" t="s">
        <v>122</v>
      </c>
      <c r="B204" s="62">
        <v>45281</v>
      </c>
      <c r="C204" s="62">
        <v>44943</v>
      </c>
      <c r="D204" s="19" t="s">
        <v>123</v>
      </c>
      <c r="E204" s="8">
        <v>3</v>
      </c>
      <c r="F204" s="45">
        <v>340</v>
      </c>
      <c r="G204" s="3"/>
      <c r="H204" s="3"/>
      <c r="J204" s="3">
        <f t="shared" si="31"/>
        <v>1020</v>
      </c>
      <c r="S204" s="3">
        <f t="shared" si="30"/>
        <v>1020</v>
      </c>
    </row>
    <row r="205" spans="1:19" x14ac:dyDescent="0.2">
      <c r="A205" s="73" t="s">
        <v>122</v>
      </c>
      <c r="B205" s="62">
        <v>45281</v>
      </c>
      <c r="C205" s="62">
        <v>44943</v>
      </c>
      <c r="D205" s="19" t="s">
        <v>123</v>
      </c>
      <c r="E205" s="8">
        <v>4.5</v>
      </c>
      <c r="F205" s="45">
        <v>80</v>
      </c>
      <c r="G205" s="3"/>
      <c r="H205" s="3"/>
      <c r="J205" s="3">
        <f t="shared" si="31"/>
        <v>360</v>
      </c>
      <c r="S205" s="3">
        <f t="shared" si="30"/>
        <v>360</v>
      </c>
    </row>
    <row r="206" spans="1:19" x14ac:dyDescent="0.2">
      <c r="A206" s="73" t="s">
        <v>122</v>
      </c>
      <c r="B206" s="62">
        <v>44930</v>
      </c>
      <c r="C206" s="62">
        <v>44943</v>
      </c>
      <c r="D206" s="19" t="s">
        <v>123</v>
      </c>
      <c r="E206" s="8">
        <v>0.75</v>
      </c>
      <c r="F206" s="45">
        <v>680</v>
      </c>
      <c r="G206" s="3"/>
      <c r="H206" s="3"/>
      <c r="L206" s="3">
        <f>E206*F206</f>
        <v>510</v>
      </c>
      <c r="S206" s="3">
        <f t="shared" si="30"/>
        <v>510</v>
      </c>
    </row>
    <row r="207" spans="1:19" x14ac:dyDescent="0.2">
      <c r="A207" s="73" t="s">
        <v>122</v>
      </c>
      <c r="B207" s="62">
        <v>44930</v>
      </c>
      <c r="C207" s="62">
        <v>44943</v>
      </c>
      <c r="D207" s="19" t="s">
        <v>123</v>
      </c>
      <c r="E207" s="8">
        <v>43.25</v>
      </c>
      <c r="F207" s="45">
        <v>500</v>
      </c>
      <c r="G207" s="3"/>
      <c r="H207" s="3"/>
      <c r="L207" s="3">
        <f t="shared" ref="L207:L210" si="32">E207*F207</f>
        <v>21625</v>
      </c>
      <c r="S207" s="3">
        <f t="shared" si="30"/>
        <v>21625</v>
      </c>
    </row>
    <row r="208" spans="1:19" x14ac:dyDescent="0.2">
      <c r="A208" s="73" t="s">
        <v>122</v>
      </c>
      <c r="B208" s="62">
        <v>44930</v>
      </c>
      <c r="C208" s="62">
        <v>44943</v>
      </c>
      <c r="D208" s="19" t="s">
        <v>123</v>
      </c>
      <c r="E208" s="8">
        <v>6</v>
      </c>
      <c r="F208" s="45">
        <v>430</v>
      </c>
      <c r="G208" s="3"/>
      <c r="H208" s="3"/>
      <c r="L208" s="3">
        <f t="shared" si="32"/>
        <v>2580</v>
      </c>
      <c r="S208" s="3">
        <f t="shared" si="30"/>
        <v>2580</v>
      </c>
    </row>
    <row r="209" spans="1:19" x14ac:dyDescent="0.2">
      <c r="A209" s="73" t="s">
        <v>122</v>
      </c>
      <c r="B209" s="62">
        <v>44930</v>
      </c>
      <c r="C209" s="62">
        <v>44943</v>
      </c>
      <c r="D209" s="19" t="s">
        <v>123</v>
      </c>
      <c r="E209" s="8">
        <v>4</v>
      </c>
      <c r="F209" s="45">
        <v>340</v>
      </c>
      <c r="G209" s="3"/>
      <c r="H209" s="3"/>
      <c r="L209" s="3">
        <f t="shared" si="32"/>
        <v>1360</v>
      </c>
      <c r="S209" s="3">
        <f t="shared" si="30"/>
        <v>1360</v>
      </c>
    </row>
    <row r="210" spans="1:19" x14ac:dyDescent="0.2">
      <c r="A210" s="73" t="s">
        <v>122</v>
      </c>
      <c r="B210" s="62">
        <v>44930</v>
      </c>
      <c r="C210" s="62">
        <v>44943</v>
      </c>
      <c r="D210" s="19" t="s">
        <v>123</v>
      </c>
      <c r="E210" s="8">
        <v>5.5</v>
      </c>
      <c r="F210" s="45">
        <v>290</v>
      </c>
      <c r="G210" s="3"/>
      <c r="H210" s="3"/>
      <c r="L210" s="3">
        <f t="shared" si="32"/>
        <v>1595</v>
      </c>
      <c r="S210" s="3">
        <f t="shared" si="30"/>
        <v>1595</v>
      </c>
    </row>
    <row r="211" spans="1:19" x14ac:dyDescent="0.2">
      <c r="A211" s="73" t="s">
        <v>124</v>
      </c>
      <c r="B211" s="62">
        <v>44942</v>
      </c>
      <c r="C211" s="62">
        <v>44956</v>
      </c>
      <c r="D211" s="19" t="s">
        <v>38</v>
      </c>
      <c r="E211" s="8">
        <v>13.2</v>
      </c>
      <c r="F211" s="45">
        <v>43.14</v>
      </c>
      <c r="G211" s="3"/>
      <c r="H211" s="3"/>
      <c r="N211" s="3">
        <f t="shared" ref="N211" si="33">E211*F211</f>
        <v>569.44799999999998</v>
      </c>
      <c r="S211" s="3">
        <f t="shared" si="30"/>
        <v>569.45000000000005</v>
      </c>
    </row>
    <row r="212" spans="1:19" x14ac:dyDescent="0.2">
      <c r="A212" s="73" t="s">
        <v>124</v>
      </c>
      <c r="B212" s="62">
        <v>44942</v>
      </c>
      <c r="C212" s="62">
        <v>44956</v>
      </c>
      <c r="D212" s="19" t="s">
        <v>38</v>
      </c>
      <c r="E212" s="8">
        <v>9.25</v>
      </c>
      <c r="F212" s="45">
        <v>135.54</v>
      </c>
      <c r="G212" s="3"/>
      <c r="H212" s="3"/>
      <c r="O212" s="3">
        <f>ROUND(E212*F212,2)</f>
        <v>1253.75</v>
      </c>
      <c r="S212" s="3">
        <f>ROUND(SUM(G212:R212),2)</f>
        <v>1253.75</v>
      </c>
    </row>
    <row r="213" spans="1:19" x14ac:dyDescent="0.2">
      <c r="A213" s="73" t="s">
        <v>125</v>
      </c>
      <c r="B213" s="62">
        <v>44943</v>
      </c>
      <c r="C213" s="62">
        <v>44957</v>
      </c>
      <c r="D213" s="19" t="s">
        <v>38</v>
      </c>
      <c r="E213" s="8">
        <v>28</v>
      </c>
      <c r="F213" s="78">
        <v>134.99</v>
      </c>
      <c r="G213" s="3"/>
      <c r="H213" s="3"/>
      <c r="N213" s="3">
        <f>E213*F213-0.02</f>
        <v>3779.7000000000003</v>
      </c>
      <c r="S213" s="3">
        <f t="shared" si="30"/>
        <v>3779.7</v>
      </c>
    </row>
    <row r="214" spans="1:19" x14ac:dyDescent="0.2">
      <c r="A214" s="73" t="s">
        <v>126</v>
      </c>
      <c r="B214" s="62">
        <v>44949</v>
      </c>
      <c r="C214" s="62">
        <v>44963</v>
      </c>
      <c r="D214" s="19" t="s">
        <v>38</v>
      </c>
      <c r="E214" s="8">
        <v>8</v>
      </c>
      <c r="F214" s="78">
        <v>91.02</v>
      </c>
      <c r="G214" s="3"/>
      <c r="H214" s="3"/>
      <c r="N214" s="3">
        <f>E214*F214</f>
        <v>728.16</v>
      </c>
      <c r="S214" s="3">
        <f>ROUND(SUM(G214:R214),2)</f>
        <v>728.16</v>
      </c>
    </row>
    <row r="215" spans="1:19" x14ac:dyDescent="0.2">
      <c r="A215" s="73" t="s">
        <v>126</v>
      </c>
      <c r="B215" s="62">
        <v>44949</v>
      </c>
      <c r="C215" s="62">
        <v>44963</v>
      </c>
      <c r="D215" s="19" t="s">
        <v>38</v>
      </c>
      <c r="E215" s="8">
        <v>14.75</v>
      </c>
      <c r="F215" s="45">
        <v>135.54</v>
      </c>
      <c r="G215" s="3"/>
      <c r="H215" s="3"/>
      <c r="O215" s="3">
        <f>E215*F215</f>
        <v>1999.2149999999999</v>
      </c>
      <c r="S215" s="3">
        <f>ROUND(SUM(G215:R215),2)</f>
        <v>1999.22</v>
      </c>
    </row>
    <row r="216" spans="1:19" x14ac:dyDescent="0.2">
      <c r="A216" s="73" t="s">
        <v>126</v>
      </c>
      <c r="B216" s="62">
        <v>44949</v>
      </c>
      <c r="C216" s="62">
        <v>44963</v>
      </c>
      <c r="D216" s="19" t="s">
        <v>38</v>
      </c>
      <c r="E216" s="8">
        <v>28</v>
      </c>
      <c r="F216" s="78">
        <v>134.99</v>
      </c>
      <c r="G216" s="3"/>
      <c r="H216" s="3"/>
      <c r="N216" s="3">
        <f>E216*F216-0.01</f>
        <v>3779.71</v>
      </c>
      <c r="S216" s="3">
        <f t="shared" si="30"/>
        <v>3779.71</v>
      </c>
    </row>
    <row r="217" spans="1:19" x14ac:dyDescent="0.2">
      <c r="A217" s="73" t="s">
        <v>127</v>
      </c>
      <c r="B217" s="62">
        <v>44950</v>
      </c>
      <c r="C217" s="62">
        <v>44964</v>
      </c>
      <c r="D217" s="19" t="s">
        <v>38</v>
      </c>
      <c r="E217" s="8">
        <v>11.21</v>
      </c>
      <c r="F217" s="45">
        <v>43.14</v>
      </c>
      <c r="G217" s="3"/>
      <c r="H217" s="3"/>
      <c r="N217" s="3">
        <f>E217*F217</f>
        <v>483.59940000000006</v>
      </c>
      <c r="S217" s="3">
        <f t="shared" si="30"/>
        <v>483.6</v>
      </c>
    </row>
    <row r="218" spans="1:19" x14ac:dyDescent="0.2">
      <c r="A218" s="73" t="s">
        <v>128</v>
      </c>
      <c r="B218" s="62">
        <v>44949</v>
      </c>
      <c r="C218" s="62">
        <v>44981</v>
      </c>
      <c r="D218" s="19" t="s">
        <v>83</v>
      </c>
      <c r="E218" s="8">
        <v>0.9</v>
      </c>
      <c r="F218" s="45">
        <v>452</v>
      </c>
      <c r="G218" s="3"/>
      <c r="H218" s="3"/>
      <c r="I218" s="3">
        <f>E218*F218</f>
        <v>406.8</v>
      </c>
      <c r="S218" s="3">
        <f t="shared" si="30"/>
        <v>406.8</v>
      </c>
    </row>
    <row r="219" spans="1:19" x14ac:dyDescent="0.2">
      <c r="A219" s="73" t="s">
        <v>128</v>
      </c>
      <c r="B219" s="62">
        <v>44949</v>
      </c>
      <c r="C219" s="62">
        <v>44981</v>
      </c>
      <c r="D219" s="19" t="s">
        <v>83</v>
      </c>
      <c r="E219" s="8">
        <v>1.5</v>
      </c>
      <c r="F219" s="45">
        <v>392</v>
      </c>
      <c r="G219" s="3"/>
      <c r="H219" s="3"/>
      <c r="I219" s="3">
        <f t="shared" ref="I219:I220" si="34">E219*F219</f>
        <v>588</v>
      </c>
      <c r="S219" s="3">
        <f t="shared" si="30"/>
        <v>588</v>
      </c>
    </row>
    <row r="220" spans="1:19" x14ac:dyDescent="0.2">
      <c r="A220" s="73" t="s">
        <v>128</v>
      </c>
      <c r="B220" s="62">
        <v>44949</v>
      </c>
      <c r="C220" s="62">
        <v>44981</v>
      </c>
      <c r="D220" s="19" t="s">
        <v>83</v>
      </c>
      <c r="E220" s="8">
        <v>0.3</v>
      </c>
      <c r="F220" s="45">
        <v>265</v>
      </c>
      <c r="G220" s="3"/>
      <c r="H220" s="3"/>
      <c r="I220" s="3">
        <f t="shared" si="34"/>
        <v>79.5</v>
      </c>
      <c r="S220" s="3">
        <f t="shared" si="30"/>
        <v>79.5</v>
      </c>
    </row>
    <row r="221" spans="1:19" x14ac:dyDescent="0.2">
      <c r="A221" s="73" t="s">
        <v>128</v>
      </c>
      <c r="B221" s="62">
        <v>44949</v>
      </c>
      <c r="C221" s="62">
        <v>44981</v>
      </c>
      <c r="D221" s="19" t="s">
        <v>83</v>
      </c>
      <c r="E221" s="8" t="s">
        <v>31</v>
      </c>
      <c r="F221" s="45" t="s">
        <v>31</v>
      </c>
      <c r="G221" s="3"/>
      <c r="H221" s="3"/>
      <c r="I221" s="3">
        <v>317.75</v>
      </c>
      <c r="S221" s="3">
        <f t="shared" si="30"/>
        <v>317.75</v>
      </c>
    </row>
    <row r="222" spans="1:19" x14ac:dyDescent="0.2">
      <c r="A222" s="73" t="s">
        <v>129</v>
      </c>
      <c r="B222" s="62">
        <v>44956</v>
      </c>
      <c r="C222" s="62">
        <v>44970</v>
      </c>
      <c r="D222" s="19" t="s">
        <v>38</v>
      </c>
      <c r="E222" s="8">
        <v>28</v>
      </c>
      <c r="F222" s="45">
        <v>134.99</v>
      </c>
      <c r="G222" s="3"/>
      <c r="H222" s="3"/>
      <c r="N222" s="3">
        <f t="shared" ref="N222:N223" si="35">E222*F222</f>
        <v>3779.7200000000003</v>
      </c>
      <c r="S222" s="3">
        <f t="shared" si="30"/>
        <v>3779.72</v>
      </c>
    </row>
    <row r="223" spans="1:19" x14ac:dyDescent="0.2">
      <c r="A223" s="73" t="s">
        <v>130</v>
      </c>
      <c r="B223" s="62">
        <v>44957</v>
      </c>
      <c r="C223" s="62">
        <v>44971</v>
      </c>
      <c r="D223" s="19" t="s">
        <v>38</v>
      </c>
      <c r="E223" s="28">
        <v>22.25</v>
      </c>
      <c r="F223" s="46">
        <v>43.14</v>
      </c>
      <c r="G223" s="3"/>
      <c r="H223" s="3"/>
      <c r="N223" s="3">
        <f t="shared" si="35"/>
        <v>959.86500000000001</v>
      </c>
      <c r="S223" s="3">
        <f t="shared" si="30"/>
        <v>959.87</v>
      </c>
    </row>
    <row r="224" spans="1:19" x14ac:dyDescent="0.2">
      <c r="A224" s="73" t="s">
        <v>130</v>
      </c>
      <c r="B224" s="62">
        <v>44952</v>
      </c>
      <c r="C224" s="62">
        <v>44987</v>
      </c>
      <c r="D224" s="19" t="s">
        <v>50</v>
      </c>
      <c r="E224" s="28">
        <v>0.5</v>
      </c>
      <c r="F224" s="46">
        <v>310</v>
      </c>
      <c r="G224" s="3"/>
      <c r="H224" s="3"/>
      <c r="K224" s="3">
        <f>E224*F224</f>
        <v>155</v>
      </c>
      <c r="S224" s="3">
        <f t="shared" si="30"/>
        <v>155</v>
      </c>
    </row>
    <row r="225" spans="1:19" x14ac:dyDescent="0.2">
      <c r="A225" s="73" t="s">
        <v>130</v>
      </c>
      <c r="B225" s="62">
        <v>44952</v>
      </c>
      <c r="C225" s="62">
        <v>44987</v>
      </c>
      <c r="D225" s="19" t="s">
        <v>50</v>
      </c>
      <c r="E225" s="28">
        <v>3</v>
      </c>
      <c r="F225" s="46">
        <v>130</v>
      </c>
      <c r="G225" s="3"/>
      <c r="H225" s="3"/>
      <c r="K225" s="3">
        <f>E225*F225</f>
        <v>390</v>
      </c>
      <c r="S225" s="3">
        <f t="shared" si="30"/>
        <v>390</v>
      </c>
    </row>
    <row r="226" spans="1:19" x14ac:dyDescent="0.2">
      <c r="A226" s="73" t="s">
        <v>130</v>
      </c>
      <c r="B226" s="62">
        <v>44952</v>
      </c>
      <c r="C226" s="62">
        <v>44987</v>
      </c>
      <c r="D226" s="19" t="s">
        <v>50</v>
      </c>
      <c r="E226" s="28">
        <v>1</v>
      </c>
      <c r="F226" s="46">
        <v>130</v>
      </c>
      <c r="G226" s="3"/>
      <c r="H226" s="3"/>
      <c r="K226" s="3">
        <f>E226*F226</f>
        <v>130</v>
      </c>
      <c r="S226" s="3">
        <f t="shared" si="30"/>
        <v>130</v>
      </c>
    </row>
    <row r="227" spans="1:19" x14ac:dyDescent="0.2">
      <c r="A227" s="73" t="s">
        <v>130</v>
      </c>
      <c r="B227" s="62">
        <v>44952</v>
      </c>
      <c r="C227" s="62">
        <v>44987</v>
      </c>
      <c r="D227" s="19" t="s">
        <v>50</v>
      </c>
      <c r="E227" s="28" t="s">
        <v>31</v>
      </c>
      <c r="F227" s="28" t="s">
        <v>31</v>
      </c>
      <c r="G227" s="3"/>
      <c r="H227" s="3"/>
      <c r="K227" s="3">
        <v>87.68</v>
      </c>
      <c r="S227" s="3">
        <f t="shared" si="30"/>
        <v>87.68</v>
      </c>
    </row>
    <row r="228" spans="1:19" x14ac:dyDescent="0.2">
      <c r="A228" s="73" t="s">
        <v>132</v>
      </c>
      <c r="B228" s="62">
        <v>44929</v>
      </c>
      <c r="C228" s="62">
        <v>44943</v>
      </c>
      <c r="D228" s="19" t="s">
        <v>38</v>
      </c>
      <c r="E228" s="28">
        <v>0.5</v>
      </c>
      <c r="F228" s="46">
        <v>135.54</v>
      </c>
      <c r="G228" s="3"/>
      <c r="H228" s="3"/>
      <c r="O228" s="3">
        <f>E228*F228</f>
        <v>67.77</v>
      </c>
      <c r="S228" s="3">
        <f t="shared" si="30"/>
        <v>67.77</v>
      </c>
    </row>
    <row r="229" spans="1:19" x14ac:dyDescent="0.2">
      <c r="A229" s="16"/>
      <c r="B229" s="24"/>
      <c r="C229" s="24"/>
      <c r="F229" s="45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79"/>
      <c r="S229" s="14"/>
    </row>
    <row r="230" spans="1:19" x14ac:dyDescent="0.2">
      <c r="A230" s="16"/>
      <c r="B230" s="24"/>
      <c r="C230" s="24"/>
      <c r="F230" s="45"/>
      <c r="G230" s="3"/>
      <c r="H230" s="3"/>
    </row>
    <row r="231" spans="1:19" x14ac:dyDescent="0.2">
      <c r="A231" s="12" t="str">
        <f>"Total "&amp;A198</f>
        <v>Total January 2023</v>
      </c>
      <c r="B231" s="25"/>
      <c r="C231" s="25"/>
      <c r="F231" s="45"/>
      <c r="G231" s="14">
        <f t="shared" ref="G231:S231" si="36">SUM(G199:G229)</f>
        <v>0</v>
      </c>
      <c r="H231" s="14">
        <f t="shared" si="36"/>
        <v>0</v>
      </c>
      <c r="I231" s="14">
        <f t="shared" si="36"/>
        <v>1392.05</v>
      </c>
      <c r="J231" s="14">
        <f t="shared" si="36"/>
        <v>21995</v>
      </c>
      <c r="K231" s="14">
        <f t="shared" si="36"/>
        <v>-237.32</v>
      </c>
      <c r="L231" s="14">
        <f t="shared" si="36"/>
        <v>27670</v>
      </c>
      <c r="M231" s="14">
        <f t="shared" si="36"/>
        <v>0</v>
      </c>
      <c r="N231" s="14">
        <f t="shared" si="36"/>
        <v>16820.492400000003</v>
      </c>
      <c r="O231" s="14">
        <f t="shared" si="36"/>
        <v>3388.5049999999997</v>
      </c>
      <c r="P231" s="14">
        <f t="shared" si="36"/>
        <v>0</v>
      </c>
      <c r="Q231" s="14">
        <f t="shared" si="36"/>
        <v>0</v>
      </c>
      <c r="R231" s="14">
        <f t="shared" si="36"/>
        <v>0</v>
      </c>
      <c r="S231" s="14">
        <f t="shared" si="36"/>
        <v>71028.739999999991</v>
      </c>
    </row>
    <row r="232" spans="1:19" ht="13.5" thickBot="1" x14ac:dyDescent="0.25">
      <c r="A232" s="1" t="s">
        <v>13</v>
      </c>
      <c r="B232" s="26"/>
      <c r="C232" s="26"/>
      <c r="F232" s="45"/>
      <c r="G232" s="15">
        <f t="shared" ref="G232:S232" si="37">+G231+G196</f>
        <v>0</v>
      </c>
      <c r="H232" s="15">
        <f t="shared" si="37"/>
        <v>0</v>
      </c>
      <c r="I232" s="15">
        <f t="shared" si="37"/>
        <v>14939.523999999999</v>
      </c>
      <c r="J232" s="15">
        <f t="shared" si="37"/>
        <v>50675</v>
      </c>
      <c r="K232" s="15">
        <f t="shared" si="37"/>
        <v>42990.15</v>
      </c>
      <c r="L232" s="15">
        <f t="shared" si="37"/>
        <v>55755</v>
      </c>
      <c r="M232" s="15">
        <f t="shared" si="37"/>
        <v>55000</v>
      </c>
      <c r="N232" s="15">
        <f t="shared" si="37"/>
        <v>65464.046600000009</v>
      </c>
      <c r="O232" s="15">
        <f t="shared" si="37"/>
        <v>79843.969999999987</v>
      </c>
      <c r="P232" s="15">
        <f t="shared" si="37"/>
        <v>0</v>
      </c>
      <c r="Q232" s="15">
        <f t="shared" si="37"/>
        <v>0</v>
      </c>
      <c r="R232" s="15">
        <f t="shared" si="37"/>
        <v>0</v>
      </c>
      <c r="S232" s="15">
        <f t="shared" si="37"/>
        <v>364667.79399999999</v>
      </c>
    </row>
    <row r="233" spans="1:19" ht="13.5" thickTop="1" x14ac:dyDescent="0.2"/>
    <row r="234" spans="1:19" x14ac:dyDescent="0.2">
      <c r="A234" s="17" t="s">
        <v>135</v>
      </c>
      <c r="B234" s="17"/>
      <c r="C234" s="17"/>
      <c r="F234" s="45"/>
      <c r="G234" s="3"/>
      <c r="H234" s="3"/>
    </row>
    <row r="235" spans="1:19" x14ac:dyDescent="0.2">
      <c r="A235" s="73" t="s">
        <v>136</v>
      </c>
      <c r="B235" s="62">
        <v>44963</v>
      </c>
      <c r="C235" s="62">
        <v>44974</v>
      </c>
      <c r="D235" s="19" t="s">
        <v>38</v>
      </c>
      <c r="E235" s="8">
        <v>35.5</v>
      </c>
      <c r="F235" s="45">
        <v>134.99</v>
      </c>
      <c r="G235" s="3"/>
      <c r="H235" s="3"/>
      <c r="N235" s="3">
        <f>E235*F235</f>
        <v>4792.1450000000004</v>
      </c>
      <c r="S235" s="3">
        <f t="shared" ref="S235:S236" si="38">ROUND(SUM(G235:R235),2)</f>
        <v>4792.1499999999996</v>
      </c>
    </row>
    <row r="236" spans="1:19" x14ac:dyDescent="0.2">
      <c r="A236" s="73" t="s">
        <v>137</v>
      </c>
      <c r="B236" s="62">
        <v>44964</v>
      </c>
      <c r="C236" s="62">
        <v>44978</v>
      </c>
      <c r="D236" s="19" t="s">
        <v>38</v>
      </c>
      <c r="E236" s="8">
        <v>4</v>
      </c>
      <c r="F236" s="45">
        <v>91.02</v>
      </c>
      <c r="G236" s="3"/>
      <c r="H236" s="3"/>
      <c r="N236" s="3">
        <f>E236*F236</f>
        <v>364.08</v>
      </c>
      <c r="S236" s="3">
        <f t="shared" si="38"/>
        <v>364.08</v>
      </c>
    </row>
    <row r="237" spans="1:19" x14ac:dyDescent="0.2">
      <c r="A237" s="73" t="s">
        <v>138</v>
      </c>
      <c r="B237" s="62">
        <v>44959</v>
      </c>
      <c r="C237" s="62">
        <v>44967</v>
      </c>
      <c r="D237" s="19" t="s">
        <v>49</v>
      </c>
      <c r="E237" s="8">
        <v>3.5</v>
      </c>
      <c r="F237" s="45">
        <v>225</v>
      </c>
      <c r="G237" s="3"/>
      <c r="H237" s="3"/>
      <c r="N237" s="2"/>
      <c r="O237" s="3">
        <f>E237*F237</f>
        <v>787.5</v>
      </c>
      <c r="S237" s="3">
        <f t="shared" ref="S237:S251" si="39">ROUND(SUM(G237:R237),2)</f>
        <v>787.5</v>
      </c>
    </row>
    <row r="238" spans="1:19" x14ac:dyDescent="0.2">
      <c r="A238" s="73" t="s">
        <v>139</v>
      </c>
      <c r="B238" s="62">
        <v>44959</v>
      </c>
      <c r="C238" s="62">
        <v>44967</v>
      </c>
      <c r="D238" s="19" t="s">
        <v>49</v>
      </c>
      <c r="E238" s="8" t="s">
        <v>31</v>
      </c>
      <c r="F238" s="8" t="s">
        <v>31</v>
      </c>
      <c r="G238" s="3"/>
      <c r="H238" s="3"/>
      <c r="N238" s="2"/>
      <c r="O238" s="3">
        <v>39.380000000000003</v>
      </c>
      <c r="S238" s="3">
        <f t="shared" si="39"/>
        <v>39.380000000000003</v>
      </c>
    </row>
    <row r="239" spans="1:19" x14ac:dyDescent="0.2">
      <c r="A239" s="73" t="s">
        <v>140</v>
      </c>
      <c r="B239" s="62">
        <v>44926</v>
      </c>
      <c r="C239" s="62">
        <v>44971</v>
      </c>
      <c r="D239" s="19" t="s">
        <v>141</v>
      </c>
      <c r="E239" s="8" t="s">
        <v>31</v>
      </c>
      <c r="F239" s="45" t="s">
        <v>31</v>
      </c>
      <c r="G239" s="3"/>
      <c r="H239" s="3"/>
      <c r="P239" s="3">
        <v>168268.62</v>
      </c>
      <c r="S239" s="3">
        <f t="shared" si="39"/>
        <v>168268.62</v>
      </c>
    </row>
    <row r="240" spans="1:19" x14ac:dyDescent="0.2">
      <c r="A240" s="73" t="s">
        <v>140</v>
      </c>
      <c r="B240" s="62">
        <v>44970</v>
      </c>
      <c r="C240" s="62">
        <v>44984</v>
      </c>
      <c r="D240" s="19" t="s">
        <v>38</v>
      </c>
      <c r="E240" s="8">
        <v>40</v>
      </c>
      <c r="F240" s="45">
        <v>134.99</v>
      </c>
      <c r="G240" s="3"/>
      <c r="H240" s="3"/>
      <c r="N240" s="3">
        <f>E240*F240</f>
        <v>5399.6</v>
      </c>
      <c r="S240" s="3">
        <f t="shared" si="39"/>
        <v>5399.6</v>
      </c>
    </row>
    <row r="241" spans="1:19" x14ac:dyDescent="0.2">
      <c r="A241" s="73" t="s">
        <v>142</v>
      </c>
      <c r="B241" s="62">
        <v>44972</v>
      </c>
      <c r="C241" s="62" t="s">
        <v>131</v>
      </c>
      <c r="D241" s="19" t="s">
        <v>75</v>
      </c>
      <c r="E241" s="8">
        <v>8</v>
      </c>
      <c r="F241" s="45">
        <v>365</v>
      </c>
      <c r="G241" s="3"/>
      <c r="H241" s="3"/>
      <c r="M241" s="3">
        <f>E241*F241</f>
        <v>2920</v>
      </c>
      <c r="S241" s="3">
        <f t="shared" si="39"/>
        <v>2920</v>
      </c>
    </row>
    <row r="242" spans="1:19" x14ac:dyDescent="0.2">
      <c r="A242" s="73" t="s">
        <v>142</v>
      </c>
      <c r="B242" s="62">
        <v>44972</v>
      </c>
      <c r="C242" s="62" t="s">
        <v>131</v>
      </c>
      <c r="D242" s="19" t="s">
        <v>75</v>
      </c>
      <c r="E242" s="8" t="s">
        <v>31</v>
      </c>
      <c r="F242" s="45" t="s">
        <v>31</v>
      </c>
      <c r="G242" s="3"/>
      <c r="H242" s="3"/>
      <c r="M242" s="3">
        <v>79</v>
      </c>
      <c r="S242" s="3">
        <f t="shared" si="39"/>
        <v>79</v>
      </c>
    </row>
    <row r="243" spans="1:19" x14ac:dyDescent="0.2">
      <c r="A243" s="73" t="s">
        <v>143</v>
      </c>
      <c r="B243" s="62">
        <v>44977</v>
      </c>
      <c r="C243" s="62">
        <v>44991</v>
      </c>
      <c r="D243" s="19" t="s">
        <v>38</v>
      </c>
      <c r="E243" s="8">
        <v>15</v>
      </c>
      <c r="F243" s="45">
        <v>134.99</v>
      </c>
      <c r="G243" s="3"/>
      <c r="H243" s="3"/>
      <c r="N243" s="3">
        <f t="shared" ref="N243:N246" si="40">E243*F243</f>
        <v>2024.8500000000001</v>
      </c>
      <c r="S243" s="3">
        <f t="shared" si="39"/>
        <v>2024.85</v>
      </c>
    </row>
    <row r="244" spans="1:19" x14ac:dyDescent="0.2">
      <c r="A244" s="73" t="s">
        <v>143</v>
      </c>
      <c r="B244" s="62">
        <v>44977</v>
      </c>
      <c r="C244" s="62">
        <v>44991</v>
      </c>
      <c r="D244" s="19" t="s">
        <v>38</v>
      </c>
      <c r="E244" s="8">
        <v>1.25</v>
      </c>
      <c r="F244" s="45">
        <v>135.54</v>
      </c>
      <c r="G244" s="3"/>
      <c r="H244" s="3"/>
      <c r="O244" s="3">
        <f>E244*F244</f>
        <v>169.42499999999998</v>
      </c>
      <c r="S244" s="3">
        <f t="shared" si="39"/>
        <v>169.43</v>
      </c>
    </row>
    <row r="245" spans="1:19" x14ac:dyDescent="0.2">
      <c r="A245" s="73" t="s">
        <v>144</v>
      </c>
      <c r="B245" s="62">
        <v>44984</v>
      </c>
      <c r="C245" s="62">
        <v>44998</v>
      </c>
      <c r="D245" s="19" t="s">
        <v>38</v>
      </c>
      <c r="E245" s="8">
        <v>1.25</v>
      </c>
      <c r="F245" s="45">
        <v>135.54</v>
      </c>
      <c r="G245" s="3"/>
      <c r="H245" s="3"/>
      <c r="O245" s="3">
        <f>E245*F245</f>
        <v>169.42499999999998</v>
      </c>
      <c r="S245" s="3">
        <f t="shared" si="39"/>
        <v>169.43</v>
      </c>
    </row>
    <row r="246" spans="1:19" x14ac:dyDescent="0.2">
      <c r="A246" s="73" t="s">
        <v>144</v>
      </c>
      <c r="B246" s="62">
        <v>44984</v>
      </c>
      <c r="C246" s="62">
        <v>44998</v>
      </c>
      <c r="D246" s="19" t="s">
        <v>38</v>
      </c>
      <c r="E246" s="8">
        <v>45</v>
      </c>
      <c r="F246" s="45">
        <v>134.99</v>
      </c>
      <c r="G246" s="3"/>
      <c r="H246" s="3"/>
      <c r="N246" s="3">
        <f t="shared" si="40"/>
        <v>6074.55</v>
      </c>
      <c r="S246" s="3">
        <f t="shared" si="39"/>
        <v>6074.55</v>
      </c>
    </row>
    <row r="247" spans="1:19" x14ac:dyDescent="0.2">
      <c r="A247" s="73" t="s">
        <v>144</v>
      </c>
      <c r="B247" s="62">
        <v>44981</v>
      </c>
      <c r="C247" s="62" t="s">
        <v>131</v>
      </c>
      <c r="D247" s="19" t="s">
        <v>50</v>
      </c>
      <c r="E247" s="8">
        <v>11.5</v>
      </c>
      <c r="F247" s="45">
        <v>310</v>
      </c>
      <c r="G247" s="3"/>
      <c r="H247" s="3"/>
      <c r="K247" s="3">
        <f>E247*F247</f>
        <v>3565</v>
      </c>
      <c r="S247" s="3">
        <f t="shared" si="39"/>
        <v>3565</v>
      </c>
    </row>
    <row r="248" spans="1:19" x14ac:dyDescent="0.2">
      <c r="A248" s="73" t="s">
        <v>144</v>
      </c>
      <c r="B248" s="62">
        <v>44981</v>
      </c>
      <c r="C248" s="62" t="s">
        <v>131</v>
      </c>
      <c r="D248" s="19" t="s">
        <v>50</v>
      </c>
      <c r="E248" s="8">
        <v>10.5</v>
      </c>
      <c r="F248" s="45">
        <v>200</v>
      </c>
      <c r="G248" s="3"/>
      <c r="H248" s="3"/>
      <c r="K248" s="3">
        <f>E248*F248</f>
        <v>2100</v>
      </c>
      <c r="S248" s="3">
        <f t="shared" si="39"/>
        <v>2100</v>
      </c>
    </row>
    <row r="249" spans="1:19" x14ac:dyDescent="0.2">
      <c r="A249" s="73" t="s">
        <v>144</v>
      </c>
      <c r="B249" s="62">
        <v>44981</v>
      </c>
      <c r="C249" s="62" t="s">
        <v>131</v>
      </c>
      <c r="D249" s="19" t="s">
        <v>50</v>
      </c>
      <c r="E249" s="8">
        <v>2</v>
      </c>
      <c r="F249" s="45">
        <v>130</v>
      </c>
      <c r="G249" s="3"/>
      <c r="H249" s="3"/>
      <c r="K249" s="3">
        <f>E249*F249</f>
        <v>260</v>
      </c>
      <c r="S249" s="3">
        <f t="shared" si="39"/>
        <v>260</v>
      </c>
    </row>
    <row r="250" spans="1:19" x14ac:dyDescent="0.2">
      <c r="A250" s="73" t="s">
        <v>144</v>
      </c>
      <c r="B250" s="62">
        <v>44981</v>
      </c>
      <c r="C250" s="62" t="s">
        <v>131</v>
      </c>
      <c r="D250" s="19" t="s">
        <v>50</v>
      </c>
      <c r="E250" s="8">
        <v>1</v>
      </c>
      <c r="F250" s="45">
        <v>130</v>
      </c>
      <c r="G250" s="3"/>
      <c r="H250" s="3"/>
      <c r="K250" s="3">
        <f>E250*F250</f>
        <v>130</v>
      </c>
      <c r="S250" s="3">
        <f t="shared" si="39"/>
        <v>130</v>
      </c>
    </row>
    <row r="251" spans="1:19" x14ac:dyDescent="0.2">
      <c r="A251" s="73" t="s">
        <v>144</v>
      </c>
      <c r="B251" s="62">
        <v>44981</v>
      </c>
      <c r="C251" s="62" t="s">
        <v>131</v>
      </c>
      <c r="D251" s="19" t="s">
        <v>50</v>
      </c>
      <c r="E251" s="8" t="s">
        <v>31</v>
      </c>
      <c r="F251" s="45" t="s">
        <v>31</v>
      </c>
      <c r="G251" s="3"/>
      <c r="H251" s="3"/>
      <c r="K251" s="3">
        <v>548.99</v>
      </c>
      <c r="S251" s="3">
        <f t="shared" si="39"/>
        <v>548.99</v>
      </c>
    </row>
    <row r="252" spans="1:19" x14ac:dyDescent="0.2">
      <c r="A252" s="73" t="s">
        <v>145</v>
      </c>
      <c r="B252" s="62">
        <v>44984</v>
      </c>
      <c r="C252" s="62" t="s">
        <v>131</v>
      </c>
      <c r="D252" s="19" t="s">
        <v>75</v>
      </c>
      <c r="E252" s="8">
        <v>12</v>
      </c>
      <c r="F252" s="45">
        <v>321</v>
      </c>
      <c r="G252" s="3"/>
      <c r="H252" s="3"/>
      <c r="M252" s="3">
        <f>E252*F252</f>
        <v>3852</v>
      </c>
      <c r="S252" s="3">
        <f>ROUND(SUM(G252:R252),2)</f>
        <v>3852</v>
      </c>
    </row>
    <row r="253" spans="1:19" x14ac:dyDescent="0.2">
      <c r="A253" s="73" t="s">
        <v>145</v>
      </c>
      <c r="B253" s="62">
        <v>44984</v>
      </c>
      <c r="C253" s="62" t="s">
        <v>131</v>
      </c>
      <c r="D253" s="19" t="s">
        <v>75</v>
      </c>
      <c r="E253" s="8">
        <v>2</v>
      </c>
      <c r="F253" s="45">
        <v>370</v>
      </c>
      <c r="G253" s="3"/>
      <c r="H253" s="3"/>
      <c r="M253" s="3">
        <f>E253*F253</f>
        <v>740</v>
      </c>
      <c r="S253" s="3">
        <f>ROUND(SUM(G253:R253),2)</f>
        <v>740</v>
      </c>
    </row>
    <row r="254" spans="1:19" x14ac:dyDescent="0.2">
      <c r="A254" s="73" t="s">
        <v>145</v>
      </c>
      <c r="B254" s="62">
        <v>44984</v>
      </c>
      <c r="C254" s="62" t="s">
        <v>131</v>
      </c>
      <c r="D254" s="19" t="s">
        <v>75</v>
      </c>
      <c r="E254" s="8" t="s">
        <v>31</v>
      </c>
      <c r="F254" s="45" t="s">
        <v>31</v>
      </c>
      <c r="G254" s="3"/>
      <c r="H254" s="3"/>
      <c r="M254" s="3">
        <v>139.30000000000001</v>
      </c>
      <c r="S254" s="3">
        <f>ROUND(SUM(G254:R254),2)</f>
        <v>139.30000000000001</v>
      </c>
    </row>
    <row r="255" spans="1:19" x14ac:dyDescent="0.2">
      <c r="A255" s="16"/>
      <c r="B255" s="24"/>
      <c r="C255" s="24"/>
      <c r="F255" s="45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79"/>
      <c r="S255" s="14"/>
    </row>
    <row r="256" spans="1:19" x14ac:dyDescent="0.2">
      <c r="A256" s="16"/>
      <c r="B256" s="24"/>
      <c r="C256" s="24"/>
      <c r="F256" s="45"/>
      <c r="G256" s="3"/>
      <c r="H256" s="3"/>
    </row>
    <row r="257" spans="1:19" x14ac:dyDescent="0.2">
      <c r="A257" s="12" t="str">
        <f>"Total "&amp;A234</f>
        <v>Total February 2023</v>
      </c>
      <c r="B257" s="25"/>
      <c r="C257" s="25"/>
      <c r="F257" s="45"/>
      <c r="G257" s="14">
        <f t="shared" ref="G257:S257" si="41">SUM(G235:G255)</f>
        <v>0</v>
      </c>
      <c r="H257" s="14">
        <f t="shared" si="41"/>
        <v>0</v>
      </c>
      <c r="I257" s="14">
        <f t="shared" si="41"/>
        <v>0</v>
      </c>
      <c r="J257" s="14">
        <f t="shared" si="41"/>
        <v>0</v>
      </c>
      <c r="K257" s="14">
        <f t="shared" si="41"/>
        <v>6603.99</v>
      </c>
      <c r="L257" s="14">
        <f t="shared" si="41"/>
        <v>0</v>
      </c>
      <c r="M257" s="14">
        <f t="shared" si="41"/>
        <v>7730.3</v>
      </c>
      <c r="N257" s="14">
        <f t="shared" si="41"/>
        <v>18655.225000000002</v>
      </c>
      <c r="O257" s="14">
        <f t="shared" si="41"/>
        <v>1165.73</v>
      </c>
      <c r="P257" s="14">
        <f t="shared" si="41"/>
        <v>168268.62</v>
      </c>
      <c r="Q257" s="14">
        <f t="shared" si="41"/>
        <v>0</v>
      </c>
      <c r="R257" s="14">
        <f t="shared" si="41"/>
        <v>0</v>
      </c>
      <c r="S257" s="14">
        <f t="shared" si="41"/>
        <v>202423.87999999995</v>
      </c>
    </row>
    <row r="258" spans="1:19" ht="13.5" thickBot="1" x14ac:dyDescent="0.25">
      <c r="A258" s="1" t="s">
        <v>13</v>
      </c>
      <c r="B258" s="26"/>
      <c r="C258" s="26"/>
      <c r="F258" s="45"/>
      <c r="G258" s="15">
        <f t="shared" ref="G258:S258" si="42">+G257+G232</f>
        <v>0</v>
      </c>
      <c r="H258" s="15">
        <f t="shared" si="42"/>
        <v>0</v>
      </c>
      <c r="I258" s="15">
        <f t="shared" si="42"/>
        <v>14939.523999999999</v>
      </c>
      <c r="J258" s="15">
        <f t="shared" si="42"/>
        <v>50675</v>
      </c>
      <c r="K258" s="15">
        <f t="shared" si="42"/>
        <v>49594.14</v>
      </c>
      <c r="L258" s="15">
        <f t="shared" si="42"/>
        <v>55755</v>
      </c>
      <c r="M258" s="15">
        <f t="shared" si="42"/>
        <v>62730.3</v>
      </c>
      <c r="N258" s="15">
        <f t="shared" si="42"/>
        <v>84119.271600000007</v>
      </c>
      <c r="O258" s="15">
        <f t="shared" si="42"/>
        <v>81009.699999999983</v>
      </c>
      <c r="P258" s="15">
        <f t="shared" si="42"/>
        <v>168268.62</v>
      </c>
      <c r="Q258" s="15">
        <f t="shared" si="42"/>
        <v>0</v>
      </c>
      <c r="R258" s="15">
        <f t="shared" si="42"/>
        <v>0</v>
      </c>
      <c r="S258" s="15">
        <f t="shared" si="42"/>
        <v>567091.67399999988</v>
      </c>
    </row>
    <row r="259" spans="1:19" ht="13.5" thickTop="1" x14ac:dyDescent="0.2">
      <c r="A259" s="10"/>
      <c r="B259" s="27"/>
      <c r="C259" s="27"/>
      <c r="D259" s="11"/>
      <c r="E259" s="11"/>
      <c r="F259" s="44"/>
      <c r="G259" s="11"/>
      <c r="H259" s="11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x14ac:dyDescent="0.2">
      <c r="A260" s="21"/>
      <c r="D260" s="77"/>
      <c r="F260" s="45"/>
    </row>
    <row r="261" spans="1:19" s="35" customFormat="1" ht="15" x14ac:dyDescent="0.25">
      <c r="A261" s="31" t="s">
        <v>26</v>
      </c>
      <c r="B261" s="36"/>
      <c r="C261" s="36"/>
      <c r="E261" s="34"/>
      <c r="F261" s="4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</row>
    <row r="262" spans="1:19" hidden="1" x14ac:dyDescent="0.2">
      <c r="A262" s="21"/>
      <c r="D262" s="19" t="s">
        <v>30</v>
      </c>
      <c r="E262" s="28">
        <f>I262/F262</f>
        <v>1640.2419040000002</v>
      </c>
      <c r="F262" s="57">
        <v>250</v>
      </c>
      <c r="G262" s="19"/>
      <c r="H262" s="19"/>
      <c r="I262" s="58">
        <f>I271</f>
        <v>410060.47600000002</v>
      </c>
      <c r="J262" s="58"/>
      <c r="K262" s="58"/>
      <c r="L262" s="58"/>
      <c r="M262" s="58"/>
      <c r="N262" s="58"/>
      <c r="O262" s="58"/>
      <c r="P262" s="58"/>
      <c r="Q262" s="58"/>
      <c r="R262" s="58"/>
      <c r="S262" s="3">
        <f>SUM(G262:R262)</f>
        <v>410060.47600000002</v>
      </c>
    </row>
    <row r="263" spans="1:19" hidden="1" x14ac:dyDescent="0.2">
      <c r="A263" s="2"/>
      <c r="D263" s="19" t="s">
        <v>32</v>
      </c>
      <c r="E263" s="28">
        <f>K263/F263</f>
        <v>57.81033333333334</v>
      </c>
      <c r="F263" s="57">
        <v>180</v>
      </c>
      <c r="G263" s="19"/>
      <c r="H263" s="19"/>
      <c r="I263" s="58"/>
      <c r="J263" s="58"/>
      <c r="K263" s="58">
        <f>K271</f>
        <v>10405.86</v>
      </c>
      <c r="L263" s="58"/>
      <c r="M263" s="58"/>
      <c r="N263" s="58"/>
      <c r="O263" s="58"/>
      <c r="P263" s="58"/>
      <c r="Q263" s="58"/>
      <c r="R263" s="58"/>
      <c r="S263" s="3">
        <f>SUM(G263:R263)</f>
        <v>10405.86</v>
      </c>
    </row>
    <row r="264" spans="1:19" hidden="1" x14ac:dyDescent="0.2">
      <c r="A264" s="2"/>
      <c r="D264" s="19" t="s">
        <v>33</v>
      </c>
      <c r="E264" s="28">
        <f>L264/F264</f>
        <v>64.150000000000006</v>
      </c>
      <c r="F264" s="57">
        <v>300</v>
      </c>
      <c r="G264" s="19"/>
      <c r="H264" s="19"/>
      <c r="I264" s="58"/>
      <c r="J264" s="58"/>
      <c r="K264" s="58"/>
      <c r="L264" s="58">
        <f>L271</f>
        <v>19245</v>
      </c>
      <c r="M264" s="58"/>
      <c r="N264" s="58"/>
      <c r="O264" s="58"/>
      <c r="P264" s="58"/>
      <c r="Q264" s="58"/>
      <c r="R264" s="58"/>
      <c r="S264" s="3">
        <f>SUM(G264:R264)</f>
        <v>19245</v>
      </c>
    </row>
    <row r="265" spans="1:19" hidden="1" x14ac:dyDescent="0.2">
      <c r="A265" s="2"/>
      <c r="D265" s="19" t="s">
        <v>34</v>
      </c>
      <c r="E265" s="28">
        <f>R265/F265</f>
        <v>104.07993338884263</v>
      </c>
      <c r="F265" s="57">
        <v>96.08</v>
      </c>
      <c r="G265" s="19"/>
      <c r="H265" s="19"/>
      <c r="I265" s="58"/>
      <c r="J265" s="58"/>
      <c r="K265" s="58"/>
      <c r="L265" s="58"/>
      <c r="M265" s="58"/>
      <c r="N265" s="58"/>
      <c r="O265" s="58"/>
      <c r="P265" s="58"/>
      <c r="Q265" s="58"/>
      <c r="R265" s="58">
        <f>R271</f>
        <v>10000</v>
      </c>
      <c r="S265" s="3">
        <f>SUM(G265:R265)</f>
        <v>10000</v>
      </c>
    </row>
    <row r="266" spans="1:19" hidden="1" x14ac:dyDescent="0.2">
      <c r="A266" s="2"/>
      <c r="D266" s="19" t="s">
        <v>28</v>
      </c>
      <c r="E266" s="28" t="s">
        <v>31</v>
      </c>
      <c r="F266" s="57" t="s">
        <v>31</v>
      </c>
      <c r="G266" s="19"/>
      <c r="H266" s="19"/>
      <c r="I266" s="58"/>
      <c r="J266" s="58"/>
      <c r="K266" s="58"/>
      <c r="L266" s="58"/>
      <c r="M266" s="58">
        <f>M271</f>
        <v>42269.7</v>
      </c>
      <c r="N266" s="58"/>
      <c r="O266" s="58">
        <f>O271</f>
        <v>28990.300000000017</v>
      </c>
      <c r="P266" s="58">
        <f>P271</f>
        <v>-128268.62</v>
      </c>
      <c r="Q266" s="58">
        <f>Q271</f>
        <v>50000</v>
      </c>
      <c r="R266" s="2"/>
      <c r="S266" s="3">
        <f>SUM(G266:R266)</f>
        <v>-7008.6199999999808</v>
      </c>
    </row>
    <row r="267" spans="1:19" hidden="1" x14ac:dyDescent="0.2">
      <c r="A267" s="2"/>
      <c r="D267" s="19"/>
      <c r="E267" s="28"/>
      <c r="F267" s="46"/>
      <c r="G267" s="19"/>
      <c r="H267" s="19"/>
      <c r="I267" s="58"/>
      <c r="J267" s="58"/>
      <c r="K267" s="58"/>
      <c r="L267" s="58"/>
      <c r="M267" s="58"/>
      <c r="N267" s="58"/>
      <c r="O267" s="58"/>
      <c r="P267" s="58"/>
      <c r="Q267" s="58"/>
      <c r="R267" s="58"/>
    </row>
    <row r="268" spans="1:19" hidden="1" x14ac:dyDescent="0.2">
      <c r="A268" s="29"/>
      <c r="F268" s="45"/>
      <c r="G268" s="3"/>
      <c r="H268" s="3"/>
    </row>
    <row r="269" spans="1:19" hidden="1" x14ac:dyDescent="0.2">
      <c r="F269" s="45"/>
    </row>
    <row r="270" spans="1:19" x14ac:dyDescent="0.2">
      <c r="A270" s="1" t="s">
        <v>27</v>
      </c>
      <c r="F270" s="45"/>
      <c r="G270" s="75">
        <v>0</v>
      </c>
      <c r="H270" s="75">
        <v>0</v>
      </c>
      <c r="I270" s="75">
        <v>425000</v>
      </c>
      <c r="J270" s="75">
        <v>85000</v>
      </c>
      <c r="K270" s="75">
        <v>60000</v>
      </c>
      <c r="L270" s="75">
        <v>75000</v>
      </c>
      <c r="M270" s="75">
        <v>105000</v>
      </c>
      <c r="N270" s="75">
        <v>176000</v>
      </c>
      <c r="O270" s="75">
        <v>110000</v>
      </c>
      <c r="P270" s="75">
        <v>40000</v>
      </c>
      <c r="Q270" s="75">
        <v>50000</v>
      </c>
      <c r="R270" s="75">
        <v>10000</v>
      </c>
      <c r="S270" s="76">
        <f>SUM(G270:R270)</f>
        <v>1136000</v>
      </c>
    </row>
    <row r="271" spans="1:19" x14ac:dyDescent="0.2">
      <c r="A271" s="29" t="s">
        <v>36</v>
      </c>
      <c r="D271" s="77"/>
      <c r="F271" s="45"/>
      <c r="G271" s="3">
        <f t="shared" ref="G271:R271" si="43">G270-G258</f>
        <v>0</v>
      </c>
      <c r="H271" s="3">
        <f t="shared" si="43"/>
        <v>0</v>
      </c>
      <c r="I271" s="3">
        <f t="shared" si="43"/>
        <v>410060.47600000002</v>
      </c>
      <c r="J271" s="3">
        <f t="shared" si="43"/>
        <v>34325</v>
      </c>
      <c r="K271" s="3">
        <f t="shared" si="43"/>
        <v>10405.86</v>
      </c>
      <c r="L271" s="3">
        <f t="shared" si="43"/>
        <v>19245</v>
      </c>
      <c r="M271" s="3">
        <f t="shared" si="43"/>
        <v>42269.7</v>
      </c>
      <c r="N271" s="3">
        <f t="shared" si="43"/>
        <v>91880.728399999993</v>
      </c>
      <c r="O271" s="3">
        <f t="shared" si="43"/>
        <v>28990.300000000017</v>
      </c>
      <c r="P271" s="3">
        <f t="shared" si="43"/>
        <v>-128268.62</v>
      </c>
      <c r="Q271" s="3">
        <f t="shared" si="43"/>
        <v>50000</v>
      </c>
      <c r="R271" s="3">
        <f t="shared" si="43"/>
        <v>10000</v>
      </c>
      <c r="S271" s="3">
        <f>S270-S258</f>
        <v>568908.32600000012</v>
      </c>
    </row>
  </sheetData>
  <phoneticPr fontId="0" type="noConversion"/>
  <printOptions horizontalCentered="1"/>
  <pageMargins left="0.1" right="0.1" top="0.75" bottom="0" header="0.75" footer="0.25"/>
  <pageSetup scale="50" fitToHeight="0" orientation="landscape" r:id="rId1"/>
  <headerFooter>
    <oddHeader xml:space="preserve">&amp;R&amp;"Times New Roman,Bold"KyPSC Case No. 2022-00372
STAFF-DR-01-014 3rd Supplemental Attachment 1
Page &amp;P of &amp;N&amp;"Times New Roman,Regular"
</oddHeader>
  </headerFooter>
  <rowBreaks count="3" manualBreakCount="3">
    <brk id="86" max="18" man="1"/>
    <brk id="160" max="18" man="1"/>
    <brk id="233" max="18" man="1"/>
  </rowBreaks>
  <ignoredErrors>
    <ignoredError sqref="N8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EC1B86-5848-428B-A1A2-1555691E8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874309-57BF-416A-81B9-420713DC545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45fd72d-7e83-4669-aadd-86863736241e"/>
    <ds:schemaRef ds:uri="5ba878c6-b33b-4b7d-8b1a-66240161f5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STAFF-DR-01-059 Attachment A</dc:title>
  <dc:subject>Rate Case Expense Listing</dc:subject>
  <dc:creator>t10555</dc:creator>
  <cp:lastModifiedBy>Sunderman, Minna</cp:lastModifiedBy>
  <cp:lastPrinted>2023-04-14T23:45:46Z</cp:lastPrinted>
  <dcterms:created xsi:type="dcterms:W3CDTF">2002-05-09T15:21:11Z</dcterms:created>
  <dcterms:modified xsi:type="dcterms:W3CDTF">2023-04-14T23:45:52Z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