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Discovery/Supplemental Data Requests/STAFF/"/>
    </mc:Choice>
  </mc:AlternateContent>
  <xr:revisionPtr revIDLastSave="0" documentId="13_ncr:1_{CD381784-77CF-482E-B38E-67D236B7FD25}" xr6:coauthVersionLast="47" xr6:coauthVersionMax="47" xr10:uidLastSave="{00000000-0000-0000-0000-000000000000}"/>
  <bookViews>
    <workbookView xWindow="-110" yWindow="-110" windowWidth="19420" windowHeight="10420" xr2:uid="{75513859-991A-419B-B2DE-56FA97B9B07C}"/>
  </bookViews>
  <sheets>
    <sheet name="BASE PERIOD" sheetId="1" r:id="rId1"/>
  </sheets>
  <externalReferences>
    <externalReference r:id="rId2"/>
    <externalReference r:id="rId3"/>
  </externalReferences>
  <definedNames>
    <definedName name="_Dist_Bin" hidden="1">#REF!</definedName>
    <definedName name="_Dist_Values" hidden="1">#REF!</definedName>
    <definedName name="_WIT1">[1]LOGO!$G$6</definedName>
    <definedName name="_WIT10">[1]LOGO!$G$15</definedName>
    <definedName name="_WIT2">[1]LOGO!$G$7</definedName>
    <definedName name="_WIT3">[1]LOGO!$G$8</definedName>
    <definedName name="_WIT4">[1]LOGO!$G$9</definedName>
    <definedName name="_WIT6">[1]LOGO!$G$11</definedName>
    <definedName name="_WIT7">[1]LOGO!$G$12</definedName>
    <definedName name="_WIT8">[1]LOGO!$G$13</definedName>
    <definedName name="_WIT9">[1]LOGO!$G$14</definedName>
    <definedName name="AccountBP">'BASE PERIOD'!$A$11:$A$242</definedName>
    <definedName name="ACCT">'BASE PERIOD'!$A$11:$A$242</definedName>
    <definedName name="AcctTab1">'BASE PERIOD'!$A$11:$Q$242</definedName>
    <definedName name="ACCTTABLE">'BASE PERIOD'!$A$9:$E$312</definedName>
    <definedName name="ALLOCTABLE">[1]ALLOCTABLE!$A$3:$D$36</definedName>
    <definedName name="AmountBP">'BASE PERIOD'!$E$11:$E$242</definedName>
    <definedName name="AmountFP">'[1]FORECASTED PERIOD'!$E$11:$E$235</definedName>
    <definedName name="APPORT">[1]SCH_E1!$AH$276</definedName>
    <definedName name="Base_Period">[1]LOGO!$B$10</definedName>
    <definedName name="Base1">'BASE PERIOD'!$F$11:$F$242</definedName>
    <definedName name="Base10">'BASE PERIOD'!$O$11:$O$242</definedName>
    <definedName name="Base11">'BASE PERIOD'!$P$11:$P$242</definedName>
    <definedName name="Base12">'BASE PERIOD'!$Q$11:$Q$242</definedName>
    <definedName name="Base2">'BASE PERIOD'!$G$11:$G$242</definedName>
    <definedName name="Base3">'BASE PERIOD'!$H$11:$H$242</definedName>
    <definedName name="Base4">'BASE PERIOD'!$I$11:$I$242</definedName>
    <definedName name="Base5">'BASE PERIOD'!$J$11:$J$242</definedName>
    <definedName name="Base6">'BASE PERIOD'!$K$11:$K$242</definedName>
    <definedName name="Base7">'BASE PERIOD'!$L$11:$L$242</definedName>
    <definedName name="Base8">'BASE PERIOD'!$M$11:$M$242</definedName>
    <definedName name="Base9">'BASE PERIOD'!$N$11:$N$242</definedName>
    <definedName name="BasePeriod">'BASE PERIOD'!$A$11:$Q$242</definedName>
    <definedName name="BPActual">'[2]BP Data'!$A$1:$N$221</definedName>
    <definedName name="BPrev1">'[1]BP Rev by Product'!$G$11:$G$77</definedName>
    <definedName name="BPrev10">'[1]BP Rev by Product'!$P$11:$P$77</definedName>
    <definedName name="BPrev11">'[1]BP Rev by Product'!$Q$11:$Q$77</definedName>
    <definedName name="BPrev12">'[1]BP Rev by Product'!$R$11:$R$77</definedName>
    <definedName name="BPrev2">'[1]BP Rev by Product'!$H$11:$H$77</definedName>
    <definedName name="BPrev3">'[1]BP Rev by Product'!$I$11:$I$77</definedName>
    <definedName name="BPrev4">'[1]BP Rev by Product'!$J$11:$J$77</definedName>
    <definedName name="BPrev5">'[1]BP Rev by Product'!$K$11:$K$77</definedName>
    <definedName name="BPrev6">'[1]BP Rev by Product'!$L$11:$L$77</definedName>
    <definedName name="BPrev7">'[1]BP Rev by Product'!$M$11:$M$77</definedName>
    <definedName name="BPrev8">'[1]BP Rev by Product'!$N$11:$N$77</definedName>
    <definedName name="BPrev9">'[1]BP Rev by Product'!$O$11:$O$77</definedName>
    <definedName name="BPrevACCT">'[1]BP Rev by Product'!$A$11:$A$77</definedName>
    <definedName name="BPREVPROD">'[1]BP Rev by Product'!$D$11:$D$77</definedName>
    <definedName name="BPTotal">'BASE PERIOD'!$E$11:$E$242</definedName>
    <definedName name="C_1_PROEXP">[1]SCH_C1!$G$23</definedName>
    <definedName name="CASE">[1]LOGO!$B$6</definedName>
    <definedName name="CODE">'BASE PERIOD'!$C$11:$C$242</definedName>
    <definedName name="CodeF">'[1]FORECASTED PERIOD'!$C$11:$C$235</definedName>
    <definedName name="CommonE">'[1]SCH B-2.1'!$C$250</definedName>
    <definedName name="COMPANY">[1]LOGO!$B$5</definedName>
    <definedName name="D_1_INTADJ">[1]SCH_D2.19!$AC$94</definedName>
    <definedName name="Data">[1]LOGO!$B$12</definedName>
    <definedName name="DataB">[1]LOGO!$B$14</definedName>
    <definedName name="_xlnm.Database">'BASE PERIOD'!$A$10:$E$375</definedName>
    <definedName name="DataF">[1]LOGO!$B$13</definedName>
    <definedName name="DEPT">[1]LOGO!$B$9</definedName>
    <definedName name="ERBR_BP">'[1]RB vs Cap DR-01-024 Pg3'!$J$57</definedName>
    <definedName name="ERBR_FP">'[1]RB vs Cap FP 16(6)(f) Page 3'!$J$56</definedName>
    <definedName name="ExpGRCF">[1]SCH_H!$I$81</definedName>
    <definedName name="FERCBP">'BASE PERIOD'!$D$11:$D$242</definedName>
    <definedName name="FERCFP">'[1]FORECASTED PERIOD'!$D$11:$D$235</definedName>
    <definedName name="FIT">[1]LOGO!$C$25</definedName>
    <definedName name="Forecast">[1]LOGO!$B$11</definedName>
    <definedName name="Forecast1">'[1]FORECASTED PERIOD'!$F$11:$F$235</definedName>
    <definedName name="Forecast10">'[1]FORECASTED PERIOD'!$O$11:$O$235</definedName>
    <definedName name="Forecast11">'[1]FORECASTED PERIOD'!$P$11:$P$235</definedName>
    <definedName name="Forecast12">'[1]FORECASTED PERIOD'!$Q$11:$Q$235</definedName>
    <definedName name="Forecast2">'[1]FORECASTED PERIOD'!$G$11:$G$235</definedName>
    <definedName name="Forecast3">'[1]FORECASTED PERIOD'!$H$11:$H$235</definedName>
    <definedName name="forecast4">'[1]FORECASTED PERIOD'!$I$11:$I$235</definedName>
    <definedName name="Forecast5">'[1]FORECASTED PERIOD'!$J$11:$J$235</definedName>
    <definedName name="Forecast6">'[1]FORECASTED PERIOD'!$K$11:$K$235</definedName>
    <definedName name="Forecast7">'[1]FORECASTED PERIOD'!$L$11:$L$235</definedName>
    <definedName name="Forecast8">'[1]FORECASTED PERIOD'!$M$11:$M$235</definedName>
    <definedName name="Forecast9">'[1]FORECASTED PERIOD'!$N$11:$N$235</definedName>
    <definedName name="FPERIOD">'[1]FORECASTED PERIOD'!$A$11:$Q$235</definedName>
    <definedName name="FPrev1">'[1]FP Rev by Product'!$G$12:$G$71</definedName>
    <definedName name="FPrev10">'[1]FP Rev by Product'!$P$12:$P$71</definedName>
    <definedName name="FPrev11">'[1]FP Rev by Product'!$Q$12:$Q$71</definedName>
    <definedName name="FPrev12">'[1]FP Rev by Product'!$R$12:$R$71</definedName>
    <definedName name="FPrev2">'[1]FP Rev by Product'!$H$12:$H$71</definedName>
    <definedName name="FPrev3">'[1]FP Rev by Product'!$I$12:$I$71</definedName>
    <definedName name="FPrev4">'[1]FP Rev by Product'!$J$12:$J$71</definedName>
    <definedName name="FPrev5">'[1]FP Rev by Product'!$K$12:$K$71</definedName>
    <definedName name="FPrev6">'[1]FP Rev by Product'!$L$12:$L$71</definedName>
    <definedName name="FPrev7">'[1]FP Rev by Product'!$M$12:$M$71</definedName>
    <definedName name="FPrev8">'[1]FP Rev by Product'!$N$12:$N$71</definedName>
    <definedName name="FPrev9">'[1]FP Rev by Product'!$O$12:$O$71</definedName>
    <definedName name="FPrevAcct">'[1]FP Rev by Product'!$A$12:$A$71</definedName>
    <definedName name="FPrevProd">'[1]FP Rev by Product'!$D$12:$D$71</definedName>
    <definedName name="GRCF">[1]SCH_H!$I$34</definedName>
    <definedName name="GRCFdiff">'[1]Rate Case Drivers'!$J$20</definedName>
    <definedName name="GRCFold">'[1]Rate Case Drivers'!$C$20</definedName>
    <definedName name="KPSC">[1]LOGO!$C$24</definedName>
    <definedName name="KPSCMaint">[1]LOGO!$C$23</definedName>
    <definedName name="MINCR">[1]SCH_C1!$G$17</definedName>
    <definedName name="PERIOD">[1]LOGO!$B$7</definedName>
    <definedName name="PeriodF">[1]LOGO!$B$8</definedName>
    <definedName name="PLANT_IN_SERVICE">[1]SCH_B1!$I$18</definedName>
    <definedName name="_xlnm.Print_Area" localSheetId="0">'BASE PERIOD'!$A$1:$Q$276</definedName>
    <definedName name="_xlnm.Print_Titles" localSheetId="0">'BASE PERIOD'!$A:$D,'BASE PERIOD'!$1:$10</definedName>
    <definedName name="RofR">'[1]SCH_J1 - Forecast'!$M$21</definedName>
    <definedName name="RofRdiff">'[1]Rate Case Drivers'!$I$16</definedName>
    <definedName name="RofRold">'[1]Rate Case Drivers'!$C$16</definedName>
    <definedName name="SCH_D1_ERROR_CHECK">[1]SCH_C2!$J$38</definedName>
    <definedName name="SIT">[1]LOGO!$C$24</definedName>
    <definedName name="TAXRECONTABLE">[1]SCH_E1!$T$158:$X$166</definedName>
    <definedName name="Testyear">[1]LOGO!$B$17</definedName>
    <definedName name="TESTYR">[1]LOGO!$B$10</definedName>
    <definedName name="Type">[1]LOGO!$B$15</definedName>
    <definedName name="UncollExp">[1]LOGO!$C$22</definedName>
    <definedName name="UncollRatio">[1]LOGO!$C$22</definedName>
    <definedName name="WPC_2.1a_BP">'BASE PERIOD'!$A$1:$Q$242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66" i="1" l="1"/>
  <c r="H266" i="1"/>
  <c r="M265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O263" i="1"/>
  <c r="G263" i="1"/>
  <c r="K258" i="1"/>
  <c r="P257" i="1"/>
  <c r="H257" i="1"/>
  <c r="M256" i="1"/>
  <c r="O254" i="1"/>
  <c r="G254" i="1"/>
  <c r="P248" i="1"/>
  <c r="D242" i="1"/>
  <c r="Q266" i="1"/>
  <c r="O266" i="1"/>
  <c r="N266" i="1"/>
  <c r="M266" i="1"/>
  <c r="L266" i="1"/>
  <c r="K266" i="1"/>
  <c r="J266" i="1"/>
  <c r="I266" i="1"/>
  <c r="G266" i="1"/>
  <c r="F266" i="1"/>
  <c r="D241" i="1"/>
  <c r="E240" i="1"/>
  <c r="D240" i="1"/>
  <c r="E239" i="1"/>
  <c r="D239" i="1"/>
  <c r="D238" i="1"/>
  <c r="E237" i="1"/>
  <c r="D237" i="1"/>
  <c r="E236" i="1"/>
  <c r="D236" i="1"/>
  <c r="E235" i="1"/>
  <c r="D235" i="1"/>
  <c r="D234" i="1"/>
  <c r="D233" i="1"/>
  <c r="E232" i="1"/>
  <c r="D232" i="1"/>
  <c r="E231" i="1"/>
  <c r="D231" i="1"/>
  <c r="D230" i="1"/>
  <c r="D229" i="1"/>
  <c r="E228" i="1"/>
  <c r="D228" i="1"/>
  <c r="E227" i="1"/>
  <c r="D227" i="1"/>
  <c r="D226" i="1"/>
  <c r="E225" i="1"/>
  <c r="D225" i="1"/>
  <c r="E224" i="1"/>
  <c r="D224" i="1"/>
  <c r="E223" i="1"/>
  <c r="D223" i="1"/>
  <c r="D222" i="1"/>
  <c r="D221" i="1"/>
  <c r="E220" i="1"/>
  <c r="D220" i="1"/>
  <c r="E219" i="1"/>
  <c r="D219" i="1"/>
  <c r="D218" i="1"/>
  <c r="E217" i="1"/>
  <c r="D217" i="1"/>
  <c r="E216" i="1"/>
  <c r="D216" i="1"/>
  <c r="E215" i="1"/>
  <c r="D215" i="1"/>
  <c r="D214" i="1"/>
  <c r="D213" i="1"/>
  <c r="E212" i="1"/>
  <c r="D212" i="1"/>
  <c r="E211" i="1"/>
  <c r="D211" i="1"/>
  <c r="D210" i="1"/>
  <c r="E209" i="1"/>
  <c r="D209" i="1"/>
  <c r="E208" i="1"/>
  <c r="D208" i="1"/>
  <c r="E207" i="1"/>
  <c r="D207" i="1"/>
  <c r="D206" i="1"/>
  <c r="D205" i="1"/>
  <c r="E204" i="1"/>
  <c r="D204" i="1"/>
  <c r="E203" i="1"/>
  <c r="D203" i="1"/>
  <c r="D202" i="1"/>
  <c r="D201" i="1"/>
  <c r="E200" i="1"/>
  <c r="D200" i="1"/>
  <c r="E199" i="1"/>
  <c r="D199" i="1"/>
  <c r="D198" i="1"/>
  <c r="D197" i="1"/>
  <c r="E196" i="1"/>
  <c r="D196" i="1"/>
  <c r="N259" i="1"/>
  <c r="E195" i="1"/>
  <c r="D195" i="1"/>
  <c r="Q259" i="1"/>
  <c r="P259" i="1"/>
  <c r="O259" i="1"/>
  <c r="M259" i="1"/>
  <c r="K259" i="1"/>
  <c r="J259" i="1"/>
  <c r="I259" i="1"/>
  <c r="H259" i="1"/>
  <c r="G259" i="1"/>
  <c r="D194" i="1"/>
  <c r="J255" i="1"/>
  <c r="E193" i="1"/>
  <c r="D193" i="1"/>
  <c r="Q255" i="1"/>
  <c r="P255" i="1"/>
  <c r="O255" i="1"/>
  <c r="N255" i="1"/>
  <c r="M255" i="1"/>
  <c r="L255" i="1"/>
  <c r="K255" i="1"/>
  <c r="I255" i="1"/>
  <c r="H255" i="1"/>
  <c r="G255" i="1"/>
  <c r="E192" i="1"/>
  <c r="D192" i="1"/>
  <c r="E191" i="1"/>
  <c r="D191" i="1"/>
  <c r="D190" i="1"/>
  <c r="D189" i="1"/>
  <c r="E188" i="1"/>
  <c r="D188" i="1"/>
  <c r="Q254" i="1"/>
  <c r="N254" i="1"/>
  <c r="M254" i="1"/>
  <c r="K254" i="1"/>
  <c r="J254" i="1"/>
  <c r="I254" i="1"/>
  <c r="D187" i="1"/>
  <c r="E186" i="1"/>
  <c r="D186" i="1"/>
  <c r="D185" i="1"/>
  <c r="D184" i="1"/>
  <c r="E183" i="1"/>
  <c r="D183" i="1"/>
  <c r="D182" i="1"/>
  <c r="E181" i="1"/>
  <c r="D181" i="1"/>
  <c r="E180" i="1"/>
  <c r="D180" i="1"/>
  <c r="E179" i="1"/>
  <c r="D179" i="1"/>
  <c r="E178" i="1"/>
  <c r="D178" i="1"/>
  <c r="D177" i="1"/>
  <c r="D176" i="1"/>
  <c r="E175" i="1"/>
  <c r="D175" i="1"/>
  <c r="D174" i="1"/>
  <c r="E173" i="1"/>
  <c r="D173" i="1"/>
  <c r="E172" i="1"/>
  <c r="D172" i="1"/>
  <c r="E171" i="1"/>
  <c r="D171" i="1"/>
  <c r="E170" i="1"/>
  <c r="D170" i="1"/>
  <c r="D169" i="1"/>
  <c r="D168" i="1"/>
  <c r="E167" i="1"/>
  <c r="D167" i="1"/>
  <c r="D166" i="1"/>
  <c r="E165" i="1"/>
  <c r="D165" i="1"/>
  <c r="E164" i="1"/>
  <c r="D164" i="1"/>
  <c r="Q265" i="1"/>
  <c r="O265" i="1"/>
  <c r="N265" i="1"/>
  <c r="K265" i="1"/>
  <c r="J265" i="1"/>
  <c r="I265" i="1"/>
  <c r="G265" i="1"/>
  <c r="D163" i="1"/>
  <c r="E162" i="1"/>
  <c r="D162" i="1"/>
  <c r="D161" i="1"/>
  <c r="D160" i="1"/>
  <c r="E159" i="1"/>
  <c r="D159" i="1"/>
  <c r="D158" i="1"/>
  <c r="E157" i="1"/>
  <c r="D157" i="1"/>
  <c r="E156" i="1"/>
  <c r="D156" i="1"/>
  <c r="E155" i="1"/>
  <c r="D155" i="1"/>
  <c r="E154" i="1"/>
  <c r="D154" i="1"/>
  <c r="D153" i="1"/>
  <c r="D152" i="1"/>
  <c r="Q258" i="1"/>
  <c r="O258" i="1"/>
  <c r="M258" i="1"/>
  <c r="J258" i="1"/>
  <c r="I258" i="1"/>
  <c r="G258" i="1"/>
  <c r="D151" i="1"/>
  <c r="Q257" i="1"/>
  <c r="O257" i="1"/>
  <c r="N257" i="1"/>
  <c r="M257" i="1"/>
  <c r="L257" i="1"/>
  <c r="K257" i="1"/>
  <c r="J257" i="1"/>
  <c r="I257" i="1"/>
  <c r="G257" i="1"/>
  <c r="F257" i="1"/>
  <c r="D150" i="1"/>
  <c r="E149" i="1"/>
  <c r="D149" i="1"/>
  <c r="E148" i="1"/>
  <c r="D148" i="1"/>
  <c r="E147" i="1"/>
  <c r="D147" i="1"/>
  <c r="E146" i="1"/>
  <c r="D146" i="1"/>
  <c r="Q263" i="1"/>
  <c r="P263" i="1"/>
  <c r="M263" i="1"/>
  <c r="L263" i="1"/>
  <c r="K263" i="1"/>
  <c r="J263" i="1"/>
  <c r="I263" i="1"/>
  <c r="H263" i="1"/>
  <c r="D145" i="1"/>
  <c r="D144" i="1"/>
  <c r="E143" i="1"/>
  <c r="D143" i="1"/>
  <c r="D142" i="1"/>
  <c r="D141" i="1"/>
  <c r="E140" i="1"/>
  <c r="D140" i="1"/>
  <c r="E139" i="1"/>
  <c r="D139" i="1"/>
  <c r="D138" i="1"/>
  <c r="E137" i="1"/>
  <c r="D137" i="1"/>
  <c r="E136" i="1"/>
  <c r="D136" i="1"/>
  <c r="E135" i="1"/>
  <c r="D135" i="1"/>
  <c r="Q256" i="1"/>
  <c r="O256" i="1"/>
  <c r="N256" i="1"/>
  <c r="I256" i="1"/>
  <c r="G256" i="1"/>
  <c r="D134" i="1"/>
  <c r="D133" i="1"/>
  <c r="E132" i="1"/>
  <c r="D132" i="1"/>
  <c r="E131" i="1"/>
  <c r="D131" i="1"/>
  <c r="K249" i="1"/>
  <c r="D130" i="1"/>
  <c r="Q249" i="1"/>
  <c r="I249" i="1"/>
  <c r="D129" i="1"/>
  <c r="E128" i="1"/>
  <c r="D128" i="1"/>
  <c r="E127" i="1"/>
  <c r="D127" i="1"/>
  <c r="D126" i="1"/>
  <c r="E125" i="1"/>
  <c r="D125" i="1"/>
  <c r="E124" i="1"/>
  <c r="D124" i="1"/>
  <c r="E123" i="1"/>
  <c r="D123" i="1"/>
  <c r="E122" i="1"/>
  <c r="D122" i="1"/>
  <c r="E121" i="1"/>
  <c r="D121" i="1"/>
  <c r="E120" i="1"/>
  <c r="D120" i="1"/>
  <c r="E119" i="1"/>
  <c r="D119" i="1"/>
  <c r="E118" i="1"/>
  <c r="D118" i="1"/>
  <c r="E117" i="1"/>
  <c r="D117" i="1"/>
  <c r="E116" i="1"/>
  <c r="D116" i="1"/>
  <c r="E115" i="1"/>
  <c r="D115" i="1"/>
  <c r="E114" i="1"/>
  <c r="D114" i="1"/>
  <c r="E113" i="1"/>
  <c r="D113" i="1"/>
  <c r="E112" i="1"/>
  <c r="D112" i="1"/>
  <c r="E111" i="1"/>
  <c r="D111" i="1"/>
  <c r="E110" i="1"/>
  <c r="D110" i="1"/>
  <c r="E109" i="1"/>
  <c r="D109" i="1"/>
  <c r="E108" i="1"/>
  <c r="D108" i="1"/>
  <c r="E107" i="1"/>
  <c r="D107" i="1"/>
  <c r="Q262" i="1"/>
  <c r="L262" i="1"/>
  <c r="I262" i="1"/>
  <c r="E106" i="1"/>
  <c r="D106" i="1"/>
  <c r="E105" i="1"/>
  <c r="D105" i="1"/>
  <c r="E104" i="1"/>
  <c r="D104" i="1"/>
  <c r="N250" i="1"/>
  <c r="F250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Q252" i="1"/>
  <c r="P252" i="1"/>
  <c r="I252" i="1"/>
  <c r="H252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K245" i="1"/>
  <c r="J245" i="1"/>
  <c r="E55" i="1"/>
  <c r="D55" i="1"/>
  <c r="E54" i="1"/>
  <c r="D54" i="1"/>
  <c r="O253" i="1"/>
  <c r="N253" i="1"/>
  <c r="M253" i="1"/>
  <c r="L253" i="1"/>
  <c r="J253" i="1"/>
  <c r="G253" i="1"/>
  <c r="F253" i="1"/>
  <c r="D53" i="1"/>
  <c r="E52" i="1"/>
  <c r="D52" i="1"/>
  <c r="N247" i="1"/>
  <c r="M247" i="1"/>
  <c r="K247" i="1"/>
  <c r="J247" i="1"/>
  <c r="F247" i="1"/>
  <c r="D51" i="1"/>
  <c r="E50" i="1"/>
  <c r="D50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D39" i="1"/>
  <c r="D38" i="1"/>
  <c r="E37" i="1"/>
  <c r="D37" i="1"/>
  <c r="E36" i="1"/>
  <c r="D36" i="1"/>
  <c r="E35" i="1"/>
  <c r="D35" i="1"/>
  <c r="E34" i="1"/>
  <c r="D34" i="1"/>
  <c r="D33" i="1"/>
  <c r="E32" i="1"/>
  <c r="D32" i="1"/>
  <c r="K272" i="1"/>
  <c r="J272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Q271" i="1"/>
  <c r="P271" i="1"/>
  <c r="O271" i="1"/>
  <c r="I271" i="1"/>
  <c r="H271" i="1"/>
  <c r="G271" i="1"/>
  <c r="E18" i="1"/>
  <c r="D18" i="1"/>
  <c r="D17" i="1"/>
  <c r="Q260" i="1"/>
  <c r="I260" i="1"/>
  <c r="D16" i="1"/>
  <c r="D15" i="1"/>
  <c r="D14" i="1"/>
  <c r="D13" i="1"/>
  <c r="E12" i="1"/>
  <c r="D12" i="1"/>
  <c r="Q269" i="1"/>
  <c r="I269" i="1"/>
  <c r="E11" i="1"/>
  <c r="D11" i="1"/>
  <c r="Q10" i="1"/>
  <c r="P10" i="1"/>
  <c r="O10" i="1"/>
  <c r="N10" i="1"/>
  <c r="M10" i="1"/>
  <c r="L10" i="1"/>
  <c r="K10" i="1"/>
  <c r="J10" i="1"/>
  <c r="I10" i="1"/>
  <c r="H10" i="1"/>
  <c r="G10" i="1"/>
  <c r="F10" i="1"/>
  <c r="A6" i="1"/>
  <c r="A2" i="1"/>
  <c r="A1" i="1"/>
  <c r="E38" i="1" l="1"/>
  <c r="K250" i="1"/>
  <c r="G248" i="1"/>
  <c r="L269" i="1"/>
  <c r="H270" i="1"/>
  <c r="P270" i="1"/>
  <c r="F260" i="1"/>
  <c r="N260" i="1"/>
  <c r="J271" i="1"/>
  <c r="L272" i="1"/>
  <c r="L247" i="1"/>
  <c r="H253" i="1"/>
  <c r="P253" i="1"/>
  <c r="L245" i="1"/>
  <c r="J252" i="1"/>
  <c r="L250" i="1"/>
  <c r="J262" i="1"/>
  <c r="J249" i="1"/>
  <c r="F263" i="1"/>
  <c r="N263" i="1"/>
  <c r="H258" i="1"/>
  <c r="P258" i="1"/>
  <c r="E153" i="1"/>
  <c r="E161" i="1"/>
  <c r="L265" i="1"/>
  <c r="E169" i="1"/>
  <c r="E177" i="1"/>
  <c r="E185" i="1"/>
  <c r="L254" i="1"/>
  <c r="E201" i="1"/>
  <c r="E233" i="1"/>
  <c r="E266" i="1"/>
  <c r="L260" i="1"/>
  <c r="O248" i="1"/>
  <c r="F256" i="1"/>
  <c r="E134" i="1"/>
  <c r="M269" i="1"/>
  <c r="I270" i="1"/>
  <c r="Q270" i="1"/>
  <c r="E15" i="1"/>
  <c r="G260" i="1"/>
  <c r="O260" i="1"/>
  <c r="K271" i="1"/>
  <c r="M272" i="1"/>
  <c r="E33" i="1"/>
  <c r="E39" i="1"/>
  <c r="E49" i="1"/>
  <c r="E51" i="1"/>
  <c r="I253" i="1"/>
  <c r="I267" i="1" s="1"/>
  <c r="Q253" i="1"/>
  <c r="Q267" i="1" s="1"/>
  <c r="M245" i="1"/>
  <c r="K252" i="1"/>
  <c r="E103" i="1"/>
  <c r="M250" i="1"/>
  <c r="K262" i="1"/>
  <c r="I248" i="1"/>
  <c r="Q248" i="1"/>
  <c r="E130" i="1"/>
  <c r="H256" i="1"/>
  <c r="P256" i="1"/>
  <c r="E142" i="1"/>
  <c r="E257" i="1"/>
  <c r="E158" i="1"/>
  <c r="E166" i="1"/>
  <c r="E174" i="1"/>
  <c r="E182" i="1"/>
  <c r="E190" i="1"/>
  <c r="E198" i="1"/>
  <c r="E206" i="1"/>
  <c r="E214" i="1"/>
  <c r="E230" i="1"/>
  <c r="E238" i="1"/>
  <c r="J269" i="1"/>
  <c r="N270" i="1"/>
  <c r="O270" i="1"/>
  <c r="E16" i="1"/>
  <c r="N269" i="1"/>
  <c r="J270" i="1"/>
  <c r="L271" i="1"/>
  <c r="F254" i="1"/>
  <c r="E187" i="1"/>
  <c r="L270" i="1"/>
  <c r="G269" i="1"/>
  <c r="O269" i="1"/>
  <c r="K270" i="1"/>
  <c r="E14" i="1"/>
  <c r="M271" i="1"/>
  <c r="G272" i="1"/>
  <c r="O272" i="1"/>
  <c r="G247" i="1"/>
  <c r="O247" i="1"/>
  <c r="K253" i="1"/>
  <c r="G245" i="1"/>
  <c r="O245" i="1"/>
  <c r="M252" i="1"/>
  <c r="G250" i="1"/>
  <c r="O250" i="1"/>
  <c r="M262" i="1"/>
  <c r="E126" i="1"/>
  <c r="M249" i="1"/>
  <c r="J256" i="1"/>
  <c r="E144" i="1"/>
  <c r="E152" i="1"/>
  <c r="E160" i="1"/>
  <c r="E168" i="1"/>
  <c r="E176" i="1"/>
  <c r="E184" i="1"/>
  <c r="L259" i="1"/>
  <c r="K269" i="1"/>
  <c r="G270" i="1"/>
  <c r="M260" i="1"/>
  <c r="H260" i="1"/>
  <c r="F272" i="1"/>
  <c r="N245" i="1"/>
  <c r="L252" i="1"/>
  <c r="L249" i="1"/>
  <c r="E163" i="1"/>
  <c r="F265" i="1"/>
  <c r="P269" i="1"/>
  <c r="N271" i="1"/>
  <c r="P272" i="1"/>
  <c r="H247" i="1"/>
  <c r="P247" i="1"/>
  <c r="H245" i="1"/>
  <c r="P245" i="1"/>
  <c r="F252" i="1"/>
  <c r="N252" i="1"/>
  <c r="H250" i="1"/>
  <c r="P250" i="1"/>
  <c r="F262" i="1"/>
  <c r="N262" i="1"/>
  <c r="L248" i="1"/>
  <c r="F249" i="1"/>
  <c r="E129" i="1"/>
  <c r="N249" i="1"/>
  <c r="K256" i="1"/>
  <c r="E138" i="1"/>
  <c r="E141" i="1"/>
  <c r="L258" i="1"/>
  <c r="H265" i="1"/>
  <c r="P265" i="1"/>
  <c r="H254" i="1"/>
  <c r="P254" i="1"/>
  <c r="E189" i="1"/>
  <c r="E197" i="1"/>
  <c r="E205" i="1"/>
  <c r="E213" i="1"/>
  <c r="E221" i="1"/>
  <c r="E229" i="1"/>
  <c r="F270" i="1"/>
  <c r="F269" i="1"/>
  <c r="P260" i="1"/>
  <c r="N272" i="1"/>
  <c r="F245" i="1"/>
  <c r="J248" i="1"/>
  <c r="E133" i="1"/>
  <c r="H269" i="1"/>
  <c r="J260" i="1"/>
  <c r="F271" i="1"/>
  <c r="H272" i="1"/>
  <c r="E13" i="1"/>
  <c r="M270" i="1"/>
  <c r="K260" i="1"/>
  <c r="E17" i="1"/>
  <c r="I272" i="1"/>
  <c r="Q272" i="1"/>
  <c r="I247" i="1"/>
  <c r="Q247" i="1"/>
  <c r="E53" i="1"/>
  <c r="I245" i="1"/>
  <c r="Q245" i="1"/>
  <c r="G252" i="1"/>
  <c r="O252" i="1"/>
  <c r="I250" i="1"/>
  <c r="Q250" i="1"/>
  <c r="G262" i="1"/>
  <c r="O262" i="1"/>
  <c r="M248" i="1"/>
  <c r="G249" i="1"/>
  <c r="O249" i="1"/>
  <c r="L256" i="1"/>
  <c r="E194" i="1"/>
  <c r="E202" i="1"/>
  <c r="E210" i="1"/>
  <c r="E218" i="1"/>
  <c r="E226" i="1"/>
  <c r="E234" i="1"/>
  <c r="E242" i="1"/>
  <c r="E264" i="1"/>
  <c r="J250" i="1"/>
  <c r="H262" i="1"/>
  <c r="P262" i="1"/>
  <c r="F248" i="1"/>
  <c r="N248" i="1"/>
  <c r="H249" i="1"/>
  <c r="P249" i="1"/>
  <c r="E151" i="1"/>
  <c r="F258" i="1"/>
  <c r="N258" i="1"/>
  <c r="H248" i="1"/>
  <c r="F259" i="1"/>
  <c r="E259" i="1" s="1"/>
  <c r="E150" i="1"/>
  <c r="E222" i="1"/>
  <c r="E145" i="1"/>
  <c r="E241" i="1"/>
  <c r="K248" i="1"/>
  <c r="F255" i="1"/>
  <c r="E255" i="1" s="1"/>
  <c r="E265" i="1" l="1"/>
  <c r="P267" i="1"/>
  <c r="P268" i="1" s="1"/>
  <c r="O267" i="1"/>
  <c r="E253" i="1"/>
  <c r="E254" i="1"/>
  <c r="N267" i="1"/>
  <c r="N268" i="1" s="1"/>
  <c r="E250" i="1"/>
  <c r="E247" i="1"/>
  <c r="Q268" i="1"/>
  <c r="I268" i="1"/>
  <c r="E249" i="1"/>
  <c r="E270" i="1"/>
  <c r="E252" i="1"/>
  <c r="F267" i="1"/>
  <c r="F268" i="1" s="1"/>
  <c r="E263" i="1"/>
  <c r="E260" i="1"/>
  <c r="P274" i="1"/>
  <c r="L267" i="1"/>
  <c r="L268" i="1" s="1"/>
  <c r="G267" i="1"/>
  <c r="G268" i="1" s="1"/>
  <c r="E269" i="1"/>
  <c r="E272" i="1"/>
  <c r="M267" i="1"/>
  <c r="M268" i="1" s="1"/>
  <c r="Q276" i="1"/>
  <c r="Q274" i="1"/>
  <c r="E262" i="1"/>
  <c r="O274" i="1"/>
  <c r="O276" i="1"/>
  <c r="J267" i="1"/>
  <c r="J268" i="1" s="1"/>
  <c r="E31" i="1"/>
  <c r="H267" i="1"/>
  <c r="H268" i="1" s="1"/>
  <c r="E258" i="1"/>
  <c r="I276" i="1"/>
  <c r="I274" i="1"/>
  <c r="E271" i="1"/>
  <c r="L276" i="1"/>
  <c r="L274" i="1"/>
  <c r="O268" i="1"/>
  <c r="N274" i="1"/>
  <c r="N276" i="1"/>
  <c r="E248" i="1"/>
  <c r="E245" i="1"/>
  <c r="K267" i="1"/>
  <c r="K268" i="1" s="1"/>
  <c r="E256" i="1"/>
  <c r="F274" i="1" l="1"/>
  <c r="P276" i="1"/>
  <c r="K274" i="1"/>
  <c r="M276" i="1"/>
  <c r="H274" i="1"/>
  <c r="G274" i="1"/>
  <c r="H276" i="1"/>
  <c r="M274" i="1"/>
  <c r="E267" i="1"/>
  <c r="E268" i="1" s="1"/>
  <c r="J274" i="1"/>
  <c r="K276" i="1"/>
  <c r="G276" i="1"/>
  <c r="F276" i="1"/>
  <c r="J276" i="1"/>
  <c r="E274" i="1" l="1"/>
  <c r="E27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Czupik, Ted Jr</author>
  </authors>
  <commentList>
    <comment ref="B17" authorId="0" shapeId="0" xr:uid="{B38402E6-9EE0-4A20-97FE-3E378AB8F033}">
      <text>
        <r>
          <rPr>
            <sz val="8"/>
            <color indexed="81"/>
            <rFont val="Tahoma"/>
            <family val="2"/>
          </rPr>
          <t xml:space="preserve">East Bend deferral
</t>
        </r>
      </text>
    </comment>
  </commentList>
</comments>
</file>

<file path=xl/sharedStrings.xml><?xml version="1.0" encoding="utf-8"?>
<sst xmlns="http://schemas.openxmlformats.org/spreadsheetml/2006/main" count="536" uniqueCount="286">
  <si>
    <t>MONTHLY REVENUES AND EXPENSES BY ACCOUNT</t>
  </si>
  <si>
    <t>BASE PERIOD</t>
  </si>
  <si>
    <t xml:space="preserve">TYPE OF FILING:  ORIGINAL  "X" UPDATED    REVISED  </t>
  </si>
  <si>
    <t>ACTUAL</t>
  </si>
  <si>
    <t>Account</t>
  </si>
  <si>
    <t>Description</t>
  </si>
  <si>
    <t>Code</t>
  </si>
  <si>
    <t>FERC</t>
  </si>
  <si>
    <t>Total</t>
  </si>
  <si>
    <t>Depr-Expense</t>
  </si>
  <si>
    <t>DEPR</t>
  </si>
  <si>
    <t>Amort of Elec Plt - Software</t>
  </si>
  <si>
    <t>Meter Amortization</t>
  </si>
  <si>
    <t>AMORT</t>
  </si>
  <si>
    <t>Regulatory Debits</t>
  </si>
  <si>
    <t>NC &amp; MW Coal As Amort Exp</t>
  </si>
  <si>
    <t>DSM Deferral - Electric</t>
  </si>
  <si>
    <t>OTH</t>
  </si>
  <si>
    <t>Carrying Charges</t>
  </si>
  <si>
    <t>Taxes Property-Allocated</t>
  </si>
  <si>
    <t>OTHTX</t>
  </si>
  <si>
    <t>Franchise Tax - Non Electric</t>
  </si>
  <si>
    <t>Taxes Property-Operating</t>
  </si>
  <si>
    <t>State Unemployment Tax</t>
  </si>
  <si>
    <t>Federal Unemployment Tax</t>
  </si>
  <si>
    <t>Employer FICA Tax</t>
  </si>
  <si>
    <t>Highway Use Tax</t>
  </si>
  <si>
    <t>Franchise Tax</t>
  </si>
  <si>
    <t>Fed Social Security Tax-Elec</t>
  </si>
  <si>
    <t>Federal Highway Use Tax-Elec</t>
  </si>
  <si>
    <t>Miscellaneous Taxes</t>
  </si>
  <si>
    <t>Sales &amp; Use Tax Exp</t>
  </si>
  <si>
    <t>Allocated Payroll Taxes</t>
  </si>
  <si>
    <t>SIT Exp-Utility</t>
  </si>
  <si>
    <t>FIT</t>
  </si>
  <si>
    <t>Current State Income Tax - PY</t>
  </si>
  <si>
    <t>Federal Income Tax-Electric-CY</t>
  </si>
  <si>
    <t>Fed Income Tax-Electric-PY</t>
  </si>
  <si>
    <t>Current FIT Elec - PY Audit</t>
  </si>
  <si>
    <t>UTP Tax Expense: Fed Util-PY</t>
  </si>
  <si>
    <t>Current State Inc Tax-Util</t>
  </si>
  <si>
    <t>DFIT: Utility: Current Year</t>
  </si>
  <si>
    <t>DSIT: Utility: Current Year</t>
  </si>
  <si>
    <t>DFIT: Utility: Prior Year</t>
  </si>
  <si>
    <t>DSIT: Utility: Prior Year</t>
  </si>
  <si>
    <t>Accretion Expense ARO</t>
  </si>
  <si>
    <t>Accretion Expense-ARO Ash Pond</t>
  </si>
  <si>
    <t>DFIT: Utility: Curr Year CR</t>
  </si>
  <si>
    <t>DSIT: Utility: Curr Year CR</t>
  </si>
  <si>
    <t>DFIT: Utility: Prior Year CR</t>
  </si>
  <si>
    <t>DSIT: Utility: Prior Year CR</t>
  </si>
  <si>
    <t>DFIT:Utility:Prior year</t>
  </si>
  <si>
    <t>Invest Tax Credit Adj-Electric</t>
  </si>
  <si>
    <t>Gain on Asset Ret Obligation</t>
  </si>
  <si>
    <t>NOx Sales Proceeds Native</t>
  </si>
  <si>
    <t>Fuel</t>
  </si>
  <si>
    <t>NOx Sales COGS -Native</t>
  </si>
  <si>
    <t>I/C - Loss on Sale of AR</t>
  </si>
  <si>
    <t>CO</t>
  </si>
  <si>
    <t>IC Sale of AR Fees VIE</t>
  </si>
  <si>
    <t>Residential</t>
  </si>
  <si>
    <t>REV</t>
  </si>
  <si>
    <t>Residential Unbilled Rev</t>
  </si>
  <si>
    <t>General Service</t>
  </si>
  <si>
    <t>General Service Unbilled Rev</t>
  </si>
  <si>
    <t>Industrial Service</t>
  </si>
  <si>
    <t>Industrial Svc Unbilled Rev</t>
  </si>
  <si>
    <t>Public St &amp; Highway Lighting</t>
  </si>
  <si>
    <t>Other Sales to Public Auth</t>
  </si>
  <si>
    <t>OPA Unbilled</t>
  </si>
  <si>
    <t>Sales For Resale - Outside</t>
  </si>
  <si>
    <t>Interdepartmental Sales-Elec</t>
  </si>
  <si>
    <t>Provisions For Rate Refunds</t>
  </si>
  <si>
    <t>Tax Reform - Residential</t>
  </si>
  <si>
    <t>Late Payment Fees</t>
  </si>
  <si>
    <t>Misc Service Revenue</t>
  </si>
  <si>
    <t>Rent - Joint Use</t>
  </si>
  <si>
    <t>Extra-Facilities</t>
  </si>
  <si>
    <t>Pole &amp; Line Attachments</t>
  </si>
  <si>
    <t>Foreign Pole Revenue</t>
  </si>
  <si>
    <t>Tower Lease Revenues</t>
  </si>
  <si>
    <t>Other Electric Rents</t>
  </si>
  <si>
    <t>RSG Rev - MISO Make Whole</t>
  </si>
  <si>
    <t>Sales Use Tax Coll Fee</t>
  </si>
  <si>
    <t>Data Processing Service</t>
  </si>
  <si>
    <t>Transmission Charge PTP</t>
  </si>
  <si>
    <t>Other Transmission Revenues</t>
  </si>
  <si>
    <t>Other Electric Revenues</t>
  </si>
  <si>
    <t>Wheel Transmission Rev - ED</t>
  </si>
  <si>
    <t>Regional Transmission Service</t>
  </si>
  <si>
    <t>Scheduling &amp; Dispatch Revenues</t>
  </si>
  <si>
    <t>PJM Reactive Rev</t>
  </si>
  <si>
    <t>Suprvsn and Engrg - Steam Oper</t>
  </si>
  <si>
    <t>PO</t>
  </si>
  <si>
    <t>Coal Consumed-Fossil Steam</t>
  </si>
  <si>
    <t>Coal &amp; Other Fuel Handling</t>
  </si>
  <si>
    <t>Coal Sampling &amp; Testing</t>
  </si>
  <si>
    <t>Sale of Fly Ash-Revenues</t>
  </si>
  <si>
    <t>Sale of Fly Ash-Expenses</t>
  </si>
  <si>
    <t>Oil Consumed-Fossil Steam</t>
  </si>
  <si>
    <t>Oil Handling Expense</t>
  </si>
  <si>
    <t>Fuel Expense</t>
  </si>
  <si>
    <t>Ammonia-Qualifying</t>
  </si>
  <si>
    <t>Cost of Lime</t>
  </si>
  <si>
    <t>Gypsum - Qualifying</t>
  </si>
  <si>
    <t>Fossil Steam Exp-Other</t>
  </si>
  <si>
    <t>Steam Oper-Bottom Ash/Fly Ash</t>
  </si>
  <si>
    <t>Electric Expenses-Steam Oper</t>
  </si>
  <si>
    <t>Misc Fossil Power Expenses</t>
  </si>
  <si>
    <t>Steam Power Gen Op Rents</t>
  </si>
  <si>
    <t>SO2 Emission Expense</t>
  </si>
  <si>
    <t>EA</t>
  </si>
  <si>
    <t>NOx Emission Expense</t>
  </si>
  <si>
    <t>Annual NOx Emission Expense</t>
  </si>
  <si>
    <t>Suprvsn and Engrng-Steam Maint</t>
  </si>
  <si>
    <t>PM</t>
  </si>
  <si>
    <t>Suprvsn &amp; Engrng-Steam Maint R</t>
  </si>
  <si>
    <t>Maint of Structures-Steam</t>
  </si>
  <si>
    <t>Maint of Boiler Plant-Other</t>
  </si>
  <si>
    <t>Maint of Electric Plant-Other</t>
  </si>
  <si>
    <t>Maintenance - Misc Steam Plant</t>
  </si>
  <si>
    <t>Suprvsn and Enginring-CT Oper</t>
  </si>
  <si>
    <t>Natural Gas</t>
  </si>
  <si>
    <t>Natural Gas Handling-CT</t>
  </si>
  <si>
    <t>Oil</t>
  </si>
  <si>
    <t>Generation Expenses-Other CT</t>
  </si>
  <si>
    <t>Prime Movers - Generators- CT</t>
  </si>
  <si>
    <t>Misc-Power Generation Expenses</t>
  </si>
  <si>
    <t>Suprvsn and Enginring-CT Maint</t>
  </si>
  <si>
    <t>Maintenance of Structures-CT</t>
  </si>
  <si>
    <t>Solar: Maint of Structures</t>
  </si>
  <si>
    <t>Maint-Gentg and Elect Equip-CT</t>
  </si>
  <si>
    <t>Misc Power Generation Plant-CT</t>
  </si>
  <si>
    <t>Purch Pwr - Non-native - net</t>
  </si>
  <si>
    <t>PP</t>
  </si>
  <si>
    <t>Capacity Purchase Expense</t>
  </si>
  <si>
    <t>Purch Power-Fuel Clause</t>
  </si>
  <si>
    <t>Purchase - Electricity</t>
  </si>
  <si>
    <t>System Cnts &amp; Load Dispatching</t>
  </si>
  <si>
    <t>OPS</t>
  </si>
  <si>
    <t>Other Expenses-Oper</t>
  </si>
  <si>
    <t>Commissions/Brokerage Expense</t>
  </si>
  <si>
    <t>EA &amp; Coal Broker Fees</t>
  </si>
  <si>
    <t>Retail Deferred Fuel Expenses</t>
  </si>
  <si>
    <t>Supervsn and Engrng-Trans Oper</t>
  </si>
  <si>
    <t>TO</t>
  </si>
  <si>
    <t>Load Dispatch-Reliability</t>
  </si>
  <si>
    <t>Load Dispatch-Mnitor&amp;OprTrnSys</t>
  </si>
  <si>
    <t>Load Dispatch - TransSvc&amp;Sch</t>
  </si>
  <si>
    <t>Scheduling-Sys Cntrl&amp;Disp Svs</t>
  </si>
  <si>
    <t>ReliabilityPlanning&amp;StdsDev</t>
  </si>
  <si>
    <t>Station Expenses</t>
  </si>
  <si>
    <t>Overhead Line Expenses-Trans</t>
  </si>
  <si>
    <t>Transm of Elec By Others</t>
  </si>
  <si>
    <t>Misc Trans Exp-Other</t>
  </si>
  <si>
    <t>Misc Trans-Trans Lines Related</t>
  </si>
  <si>
    <t>Maint of Structures-Trans</t>
  </si>
  <si>
    <t>TM</t>
  </si>
  <si>
    <t>Maint of Computer Software</t>
  </si>
  <si>
    <t>Maint  Stat Equip-Other- Trans</t>
  </si>
  <si>
    <t>Main-Cir BrkrsTrnsf Mtrs-Trans</t>
  </si>
  <si>
    <t>Maint of Overhead Lines-Trans</t>
  </si>
  <si>
    <t>Market Faciliation-Mntr&amp;Comp</t>
  </si>
  <si>
    <t>RMO</t>
  </si>
  <si>
    <t>Supervsn and Engring-Dist Oper</t>
  </si>
  <si>
    <t>DO</t>
  </si>
  <si>
    <t>Load Dispatch-Dist of Elec</t>
  </si>
  <si>
    <t>Station Expenses-Other-Dist</t>
  </si>
  <si>
    <t>Overhead Line Exps-Other-Dist</t>
  </si>
  <si>
    <t>Transf Set Rem Reset Test-Dist</t>
  </si>
  <si>
    <t>Underground Line Expenses-Dist</t>
  </si>
  <si>
    <t>Meter Expenses-Dist</t>
  </si>
  <si>
    <t>Cust Install Exp-Other Dist</t>
  </si>
  <si>
    <t>Misc Distribution Exp-Other</t>
  </si>
  <si>
    <t>Load Mang-Gen and Control-Dist</t>
  </si>
  <si>
    <t>Intcon Study Costs (D)</t>
  </si>
  <si>
    <t>Rents-Dist Oper</t>
  </si>
  <si>
    <t>Supervsn and Engrng-Dist Maint</t>
  </si>
  <si>
    <t>DM</t>
  </si>
  <si>
    <t>Maintenance of Structures-Dist</t>
  </si>
  <si>
    <t>Maint Station Equip-Other-Dist</t>
  </si>
  <si>
    <t>Cir BrkrsTrnsf Mters Rely-Dist</t>
  </si>
  <si>
    <t>Maint Overhd Lines-Other-Dist</t>
  </si>
  <si>
    <t>Right-of-Way Maintenance-Dist</t>
  </si>
  <si>
    <t>Maint-Underground Lines-Dist</t>
  </si>
  <si>
    <t>Maint Line Transfrs-Other-Dist</t>
  </si>
  <si>
    <t>Maint-StreetLightng/Signl-Dist</t>
  </si>
  <si>
    <t>Maintenance of Meters-Dist</t>
  </si>
  <si>
    <t>Main Misc Dist Plt - Other - Dist</t>
  </si>
  <si>
    <t>Supervision-Cust Accts</t>
  </si>
  <si>
    <t>Meter Reading Expense</t>
  </si>
  <si>
    <t>Cust Records &amp; Collection Exp</t>
  </si>
  <si>
    <t>Cust Contracts &amp; Orders-Local</t>
  </si>
  <si>
    <t>Cust Billing &amp; Acct</t>
  </si>
  <si>
    <t>Cust Collecting-Local</t>
  </si>
  <si>
    <t>Cust Receiv &amp; Collect Exp-Edp</t>
  </si>
  <si>
    <t>IC Collection Agent Revenue</t>
  </si>
  <si>
    <t>Uncollectible Accounts</t>
  </si>
  <si>
    <t>Bad Debt Expense</t>
  </si>
  <si>
    <t>Cust Acctg-Loss On Sale-A/R</t>
  </si>
  <si>
    <t>IC Loss on Sale of AR with VIE (I)</t>
  </si>
  <si>
    <t>Misc Customer Accts Expenses</t>
  </si>
  <si>
    <t>Cust Asst Exp-Conservation Pro</t>
  </si>
  <si>
    <t>CSI</t>
  </si>
  <si>
    <t>Misc Advertising Expenses</t>
  </si>
  <si>
    <t>Misc Cust Serv/Inform Exp</t>
  </si>
  <si>
    <t>Exp-Rs Reg Prod/Svces-CstAccts</t>
  </si>
  <si>
    <t>Supervision</t>
  </si>
  <si>
    <t>Demonstrating &amp; Selling Exp</t>
  </si>
  <si>
    <t>SE</t>
  </si>
  <si>
    <t>Advertising Expense</t>
  </si>
  <si>
    <t>A &amp; G Salaries</t>
  </si>
  <si>
    <t>AGO</t>
  </si>
  <si>
    <t>Salaries &amp; Wages-Proj Supt-NCRC Rec</t>
  </si>
  <si>
    <t>Project Development Labor</t>
  </si>
  <si>
    <t>Employee Expenses</t>
  </si>
  <si>
    <t>Employee Exp - NC</t>
  </si>
  <si>
    <t>Relocation Expenses</t>
  </si>
  <si>
    <t>Office Expenses</t>
  </si>
  <si>
    <t>Telephone And Telegraph Exp</t>
  </si>
  <si>
    <t>Computer Services Expenses</t>
  </si>
  <si>
    <t>Computer Rent (Go Only)</t>
  </si>
  <si>
    <t>Other</t>
  </si>
  <si>
    <t>Office Supplies &amp; Expenses</t>
  </si>
  <si>
    <t>Admin Expense Transfer</t>
  </si>
  <si>
    <t>Outside Services Employed</t>
  </si>
  <si>
    <t>Outside Services Employee &amp;</t>
  </si>
  <si>
    <t>Property Insurance</t>
  </si>
  <si>
    <t>Inter-Co Prop Ins Exp</t>
  </si>
  <si>
    <t>Property Insurance For Corp.</t>
  </si>
  <si>
    <t>Injuries &amp; Damages</t>
  </si>
  <si>
    <t>Intercompany Non-Prop Ins Exp</t>
  </si>
  <si>
    <t>Intercompany Gen Liab Expense</t>
  </si>
  <si>
    <t>Inter-Co Worker Comp Insur Exp</t>
  </si>
  <si>
    <t>Accrued Inj and Damages</t>
  </si>
  <si>
    <t>Injuries And Damages-Other</t>
  </si>
  <si>
    <t>Injuries And Damages For Corp.</t>
  </si>
  <si>
    <t>Employee Benefits</t>
  </si>
  <si>
    <t>Employees'Recreation Expense</t>
  </si>
  <si>
    <t>Employee Benefits-Transferred</t>
  </si>
  <si>
    <t>Non Serv Pension (ASU 2017-07)</t>
  </si>
  <si>
    <t>Regulatory Expenses (Go)</t>
  </si>
  <si>
    <t>State Reg Comm Proceeding</t>
  </si>
  <si>
    <t>Travel Expense</t>
  </si>
  <si>
    <t>Duplicate Chrgs-Enrgy To Exp</t>
  </si>
  <si>
    <t>Admin Exp Transf</t>
  </si>
  <si>
    <t>Miscellaneous Advertising Exp</t>
  </si>
  <si>
    <t>Misc General Expenses</t>
  </si>
  <si>
    <t>Industry Association Dues</t>
  </si>
  <si>
    <t>Exp of Servicing Securities</t>
  </si>
  <si>
    <t>Dues To Various Organizations</t>
  </si>
  <si>
    <t>Director'S Expenses</t>
  </si>
  <si>
    <t>Buy\Sell Transf Employee Homes</t>
  </si>
  <si>
    <t>Leased Circuit Charges - Other</t>
  </si>
  <si>
    <t>Research &amp; Development</t>
  </si>
  <si>
    <t>General Expenses</t>
  </si>
  <si>
    <t>Rents-A&amp;G</t>
  </si>
  <si>
    <t>Lease Amortization Expense</t>
  </si>
  <si>
    <t>A&amp;G Rents-IC</t>
  </si>
  <si>
    <t>Maint General Plant-Elec</t>
  </si>
  <si>
    <t>AGM</t>
  </si>
  <si>
    <t>Cust Infor &amp; Computer Control</t>
  </si>
  <si>
    <t>Revenues</t>
  </si>
  <si>
    <t>OperatingExpenses</t>
  </si>
  <si>
    <t>Purchased Power</t>
  </si>
  <si>
    <t>Other Power Supply</t>
  </si>
  <si>
    <t>Emission Allowances</t>
  </si>
  <si>
    <t>Operation</t>
  </si>
  <si>
    <t>Production</t>
  </si>
  <si>
    <t>Customer Accounts</t>
  </si>
  <si>
    <t>Customer Service &amp; Information</t>
  </si>
  <si>
    <t>Sales Expense</t>
  </si>
  <si>
    <t>Transmission</t>
  </si>
  <si>
    <t>Regional Marketing</t>
  </si>
  <si>
    <t>Distribution</t>
  </si>
  <si>
    <t>A&amp;G</t>
  </si>
  <si>
    <t>Maintenance</t>
  </si>
  <si>
    <t>RMM</t>
  </si>
  <si>
    <t>Operation &amp; Maintenance Expense</t>
  </si>
  <si>
    <t>Total Operating Expense</t>
  </si>
  <si>
    <t>Depreciation Expense</t>
  </si>
  <si>
    <t>Amortization of Deferred Expenses</t>
  </si>
  <si>
    <t>Taxes Other Than Income Taxes</t>
  </si>
  <si>
    <t>Income Taxes</t>
  </si>
  <si>
    <t>Operating Income</t>
  </si>
  <si>
    <t>Operating Income - Before Income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</si>
</sst>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_)"/>
  </numFmts>
  <fonts count="12" x14ac:knownFonts="1">
    <font>
      <sz val="10"/>
      <name val="Arial"/>
      <family val="2"/>
    </font>
    <font>
      <sz val="12"/>
      <name val="Courier"/>
      <family val="3"/>
    </font>
    <font>
      <sz val="10"/>
      <name val="Arial"/>
      <family val="2"/>
    </font>
    <font>
      <sz val="10"/>
      <color indexed="12"/>
      <name val="Arial"/>
      <family val="2"/>
    </font>
    <font>
      <sz val="20"/>
      <color rgb="FFFF000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rgb="FF0000FF"/>
      <name val="Arial"/>
      <family val="2"/>
    </font>
    <font>
      <sz val="10"/>
      <name val="Times New Roman"/>
      <family val="1"/>
    </font>
    <font>
      <sz val="10"/>
      <color rgb="FFFF0000"/>
      <name val="Arial"/>
      <family val="2"/>
    </font>
    <font>
      <u/>
      <sz val="10"/>
      <name val="Arial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2" fillId="0" borderId="0"/>
  </cellStyleXfs>
  <cellXfs count="26">
    <xf numFmtId="0" fontId="0" fillId="0" borderId="0" xfId="0"/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0" xfId="1" applyFont="1"/>
    <xf numFmtId="0" fontId="3" fillId="0" borderId="0" xfId="1" applyFont="1" applyAlignment="1">
      <alignment horizontal="left"/>
    </xf>
    <xf numFmtId="0" fontId="4" fillId="0" borderId="0" xfId="1" applyFont="1"/>
    <xf numFmtId="37" fontId="2" fillId="0" borderId="0" xfId="1" applyNumberFormat="1" applyFont="1"/>
    <xf numFmtId="0" fontId="5" fillId="0" borderId="0" xfId="1" applyFont="1" applyAlignment="1">
      <alignment horizontal="center"/>
    </xf>
    <xf numFmtId="0" fontId="6" fillId="2" borderId="1" xfId="1" applyFont="1" applyFill="1" applyBorder="1" applyAlignment="1">
      <alignment horizontal="centerContinuous"/>
    </xf>
    <xf numFmtId="0" fontId="5" fillId="0" borderId="2" xfId="1" applyFont="1" applyBorder="1" applyAlignment="1">
      <alignment horizontal="center"/>
    </xf>
    <xf numFmtId="17" fontId="5" fillId="0" borderId="2" xfId="1" applyNumberFormat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37" fontId="2" fillId="0" borderId="0" xfId="2" applyNumberFormat="1" applyFont="1"/>
    <xf numFmtId="37" fontId="0" fillId="0" borderId="0" xfId="0" applyNumberFormat="1"/>
    <xf numFmtId="37" fontId="9" fillId="0" borderId="0" xfId="1" applyNumberFormat="1" applyFont="1"/>
    <xf numFmtId="0" fontId="9" fillId="0" borderId="0" xfId="0" applyFont="1"/>
    <xf numFmtId="164" fontId="2" fillId="0" borderId="0" xfId="1" applyNumberFormat="1" applyFont="1"/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"/>
    </xf>
    <xf numFmtId="1" fontId="2" fillId="0" borderId="0" xfId="3" applyNumberFormat="1" applyAlignment="1">
      <alignment horizontal="center"/>
    </xf>
    <xf numFmtId="1" fontId="10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 indent="1"/>
    </xf>
    <xf numFmtId="1" fontId="2" fillId="0" borderId="0" xfId="0" applyNumberFormat="1" applyFont="1" applyAlignment="1">
      <alignment horizontal="left" indent="2"/>
    </xf>
    <xf numFmtId="1" fontId="2" fillId="0" borderId="0" xfId="0" applyNumberFormat="1" applyFont="1"/>
    <xf numFmtId="37" fontId="2" fillId="0" borderId="0" xfId="1" quotePrefix="1" applyNumberFormat="1" applyFont="1"/>
  </cellXfs>
  <cellStyles count="4">
    <cellStyle name="Normal" xfId="0" builtinId="0"/>
    <cellStyle name="Normal_ACCTTABLE" xfId="1" xr:uid="{C25C2230-1481-432D-B0E4-E701606E140D}"/>
    <cellStyle name="Normal_KPSC GAS SFRs" xfId="3" xr:uid="{2D8445D7-3634-46CD-A8D7-AF384CE4029A}"/>
    <cellStyle name="Normal_KPSC GAS SFRs-Forward Looking" xfId="2" xr:uid="{C7FB6E61-DCD5-468D-A5F0-899CA8866F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%20Filings/DEK%20Electric%20Case%202022-00372/SFR%20Model/KPSC%20Electric%20SFRs-2022%20-%20Forecast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come%20Statement%20Update%20thru%20F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Tracking"/>
      <sheetName val="LOGO"/>
      <sheetName val="GOTO"/>
      <sheetName val="PRINT"/>
      <sheetName val="BASE PERIOD"/>
      <sheetName val="BP Data"/>
      <sheetName val="BP Rev by Product"/>
      <sheetName val="FORECASTED PERIOD"/>
      <sheetName val="FP Rev by Product"/>
      <sheetName val="BP vs FP by Acct"/>
      <sheetName val="ALLOCTABLE"/>
      <sheetName val="Rate Case Drivers"/>
      <sheetName val="SCH A Rate Base"/>
      <sheetName val="SCH_B1"/>
      <sheetName val="SCH B-2"/>
      <sheetName val="SCH B-2.1"/>
      <sheetName val="SCH B-2.2"/>
      <sheetName val="SCH B-2.3"/>
      <sheetName val="SCH B-2.4"/>
      <sheetName val="SCH B-2.5"/>
      <sheetName val="SCH B-2.6"/>
      <sheetName val="SCH B-2.7"/>
      <sheetName val="SCH B-3"/>
      <sheetName val="SCH B-3.1"/>
      <sheetName val="SCH B-3.2 - Proposed"/>
      <sheetName val="SCH B-4"/>
      <sheetName val="SCH_B5s"/>
      <sheetName val="WPB-5's"/>
      <sheetName val="SCH_B6"/>
      <sheetName val="WPB-6's"/>
      <sheetName val="SCH_B7s"/>
      <sheetName val="SCH_B8"/>
      <sheetName val="SCH_C1"/>
      <sheetName val="SCH_C2"/>
      <sheetName val="WPC_2"/>
      <sheetName val="STAFF-DR-01-001a"/>
      <sheetName val="WPC-2e - Adj Summary"/>
      <sheetName val="SCH_C2.1 - Base Period"/>
      <sheetName val="SCH_C2.1 - Forecasted Period"/>
      <sheetName val="SCH_D1"/>
      <sheetName val="SCH_D2.1"/>
      <sheetName val="SCH_D2.2"/>
      <sheetName val="SCH_D2.3"/>
      <sheetName val="SCH_D2.4"/>
      <sheetName val="SCH_D2.5"/>
      <sheetName val="SCH_D2.6"/>
      <sheetName val="SCH_D2.7"/>
      <sheetName val="SCH_D2.8"/>
      <sheetName val="SCH_D2.9"/>
      <sheetName val="SCH_D2.10"/>
      <sheetName val="SCH_D2.11"/>
      <sheetName val="SCH_D2.12"/>
      <sheetName val="SCH_D2.13"/>
      <sheetName val="SCH_D2.14"/>
      <sheetName val="SCH_D2.15"/>
      <sheetName val="SCH_D2.16"/>
      <sheetName val="SCH_D2.17"/>
      <sheetName val="SCH_D2.18"/>
      <sheetName val="SCH_D2.19"/>
      <sheetName val="SCH_D2.20"/>
      <sheetName val="SCH_D2.21"/>
      <sheetName val="SCH_D2.22"/>
      <sheetName val="SCH_D2.23"/>
      <sheetName val="SCH_D2.24"/>
      <sheetName val="SCH_D2.25"/>
      <sheetName val="SCH_D2.26"/>
      <sheetName val="SCH_D2.27"/>
      <sheetName val="SCH_D2.28"/>
      <sheetName val="SCH_D2.29"/>
      <sheetName val="SCH_D2.30"/>
      <sheetName val="SCH_D2.31"/>
      <sheetName val="SCH_D2.32"/>
      <sheetName val="SCH_D2.33"/>
      <sheetName val="SCH_D2.34"/>
      <sheetName val="SCH_D2.35"/>
      <sheetName val="SCH_D2.36"/>
      <sheetName val="SCH_D2.37"/>
      <sheetName val="SCH_D2.38"/>
      <sheetName val="SCH_D3"/>
      <sheetName val="SCH_D4"/>
      <sheetName val="SCH_D5"/>
      <sheetName val="SCH_E1"/>
      <sheetName val="SCH_E2"/>
      <sheetName val="SCH_F1"/>
      <sheetName val="SCH_F2.1"/>
      <sheetName val="SCH_F2.2"/>
      <sheetName val="SCH_F2.3"/>
      <sheetName val="SCH_F3"/>
      <sheetName val="SCH_F4"/>
      <sheetName val="SCH_F5"/>
      <sheetName val="SCH_F6"/>
      <sheetName val="SCH_F7"/>
      <sheetName val="SCH_G1"/>
      <sheetName val="SCH_G2"/>
      <sheetName val="SCH_G3"/>
      <sheetName val="SCH_H"/>
      <sheetName val="SCH_I1 - Total Co"/>
      <sheetName val="SCH_I1 - Elec Only"/>
      <sheetName val="Staff-DR-01-007 (Not Used)"/>
      <sheetName val="Staff-DR-01-052"/>
      <sheetName val="SCH_I2.1"/>
      <sheetName val="Base Period Cust"/>
      <sheetName val="KWH Sales"/>
      <sheetName val="SCH_I3"/>
      <sheetName val="SCH_I4"/>
      <sheetName val="SCH_I5"/>
      <sheetName val="SCH_J1 - Base"/>
      <sheetName val="SCH_J1 - Forecast"/>
      <sheetName val="SCH_J2 - Base"/>
      <sheetName val="SCH_J2 - Forecast"/>
      <sheetName val="SCH_J3 - Base"/>
      <sheetName val="SCH_J3 - Forecast"/>
      <sheetName val="SCH_J4"/>
      <sheetName val="SCH K"/>
      <sheetName val="RB vs Cap BP DR-01-024 Pg1"/>
      <sheetName val="RB vs Cap BP DR-01-024 Pg2"/>
      <sheetName val="RB vs Cap DR-01-024 Pg3"/>
      <sheetName val="RB vs Cap BP DR-01-024 Pg4"/>
      <sheetName val="RB vs Cap BP DR-01-024 Pg5"/>
      <sheetName val="RB vs Cap FP 16(6)(f) Page 1"/>
      <sheetName val="RB vs Cap FP 16(6)(f) Page 2"/>
      <sheetName val="RB vs Cap FP 16(6)(f) Page 3"/>
      <sheetName val="RB vs Cap FP 16(6)(f) Page 4"/>
      <sheetName val="RB vs Cap FP 16(6)(f) Page 5"/>
    </sheetNames>
    <sheetDataSet>
      <sheetData sheetId="0"/>
      <sheetData sheetId="1">
        <row r="5">
          <cell r="B5" t="str">
            <v>DUKE ENERGY KENTUCKY, INC.</v>
          </cell>
        </row>
        <row r="6">
          <cell r="B6" t="str">
            <v>CASE NO. 2022-00372</v>
          </cell>
          <cell r="G6" t="str">
            <v>L. D. STEINKUHL</v>
          </cell>
        </row>
        <row r="7">
          <cell r="B7" t="str">
            <v>FOR THE TWELVE MONTHS ENDED FEBRUARY 28, 2023</v>
          </cell>
          <cell r="G7" t="str">
            <v>J. E. ZIOLKOWSKI</v>
          </cell>
          <cell r="I7">
            <v>44651</v>
          </cell>
        </row>
        <row r="8">
          <cell r="B8" t="str">
            <v>FOR THE TWELVE MONTHS ENDED JUNE 30, 2024</v>
          </cell>
          <cell r="G8" t="str">
            <v>J. R. PANIZZA</v>
          </cell>
          <cell r="I8">
            <v>44681</v>
          </cell>
        </row>
        <row r="9">
          <cell r="B9" t="str">
            <v>ELECTRIC DEPARTMENT</v>
          </cell>
          <cell r="G9" t="str">
            <v>C. R. BAUER</v>
          </cell>
          <cell r="I9">
            <v>44712</v>
          </cell>
        </row>
        <row r="10">
          <cell r="B10" t="str">
            <v>12 MONTHS ENDED FEBRUARY 28, 2023</v>
          </cell>
          <cell r="I10">
            <v>44742</v>
          </cell>
        </row>
        <row r="11">
          <cell r="B11" t="str">
            <v>12 MONTHS ENDED JUNE 30, 2024</v>
          </cell>
          <cell r="G11" t="str">
            <v>G. S. CARPENTER / D. L. WEATHERSTON</v>
          </cell>
          <cell r="I11">
            <v>44773</v>
          </cell>
        </row>
        <row r="12">
          <cell r="B12" t="str">
            <v>DATA: "X" BASE PERIOD   FORECASTED PERIOD</v>
          </cell>
          <cell r="G12" t="str">
            <v>G. S. CARPENTER / H. C. DANG</v>
          </cell>
          <cell r="I12">
            <v>44804</v>
          </cell>
        </row>
        <row r="13">
          <cell r="B13" t="str">
            <v>DATA:  BASE PERIOD  "X" FORECASTED PERIOD</v>
          </cell>
          <cell r="G13" t="str">
            <v>J. J. STEWART</v>
          </cell>
          <cell r="I13">
            <v>44834</v>
          </cell>
        </row>
        <row r="14">
          <cell r="B14" t="str">
            <v>DATA: "X" BASE PERIOD  "X" FORECASTED PERIOD</v>
          </cell>
          <cell r="G14" t="str">
            <v>H. C. DANG</v>
          </cell>
          <cell r="I14">
            <v>44865</v>
          </cell>
        </row>
        <row r="15">
          <cell r="B15" t="str">
            <v xml:space="preserve">TYPE OF FILING:  "X" ORIGINAL   UPDATED    REVISED  </v>
          </cell>
          <cell r="G15" t="str">
            <v>G. S. CARPENTER</v>
          </cell>
          <cell r="I15">
            <v>44895</v>
          </cell>
        </row>
        <row r="16">
          <cell r="I16">
            <v>44926</v>
          </cell>
        </row>
        <row r="17">
          <cell r="B17" t="str">
            <v>JUNE 30, 2024</v>
          </cell>
          <cell r="I17">
            <v>44957</v>
          </cell>
        </row>
        <row r="18">
          <cell r="I18">
            <v>44985</v>
          </cell>
        </row>
        <row r="22">
          <cell r="C22">
            <v>1.8200000000000001E-4</v>
          </cell>
        </row>
        <row r="23">
          <cell r="C23">
            <v>1.493E-3</v>
          </cell>
        </row>
        <row r="24">
          <cell r="C24">
            <v>0.05</v>
          </cell>
        </row>
        <row r="25">
          <cell r="C25">
            <v>0.21</v>
          </cell>
        </row>
      </sheetData>
      <sheetData sheetId="2"/>
      <sheetData sheetId="3"/>
      <sheetData sheetId="4">
        <row r="11">
          <cell r="A11">
            <v>403002</v>
          </cell>
        </row>
      </sheetData>
      <sheetData sheetId="5">
        <row r="1">
          <cell r="A1" t="str">
            <v>Account ID CB</v>
          </cell>
        </row>
      </sheetData>
      <sheetData sheetId="6">
        <row r="11">
          <cell r="A11" t="str">
            <v>Account</v>
          </cell>
          <cell r="D11" t="str">
            <v>Product</v>
          </cell>
          <cell r="G11">
            <v>44651</v>
          </cell>
          <cell r="H11">
            <v>44681</v>
          </cell>
          <cell r="I11">
            <v>44712</v>
          </cell>
          <cell r="J11">
            <v>44742</v>
          </cell>
          <cell r="K11">
            <v>44773</v>
          </cell>
          <cell r="L11">
            <v>44804</v>
          </cell>
          <cell r="M11">
            <v>44834</v>
          </cell>
          <cell r="N11">
            <v>44865</v>
          </cell>
          <cell r="O11">
            <v>44895</v>
          </cell>
          <cell r="P11">
            <v>44926</v>
          </cell>
          <cell r="Q11">
            <v>44957</v>
          </cell>
          <cell r="R11">
            <v>44985</v>
          </cell>
        </row>
        <row r="12">
          <cell r="A12">
            <v>440000</v>
          </cell>
          <cell r="D12" t="str">
            <v>BBEREV</v>
          </cell>
          <cell r="G12">
            <v>7552248</v>
          </cell>
          <cell r="H12">
            <v>9794603</v>
          </cell>
          <cell r="I12">
            <v>4497865</v>
          </cell>
          <cell r="J12">
            <v>8775975</v>
          </cell>
          <cell r="K12">
            <v>10175667</v>
          </cell>
          <cell r="L12">
            <v>10583804</v>
          </cell>
          <cell r="M12">
            <v>9483055</v>
          </cell>
          <cell r="N12">
            <v>6959974</v>
          </cell>
          <cell r="O12">
            <v>6671330</v>
          </cell>
          <cell r="P12">
            <v>8544226</v>
          </cell>
          <cell r="Q12">
            <v>10781532</v>
          </cell>
          <cell r="R12">
            <v>9656743</v>
          </cell>
        </row>
        <row r="13">
          <cell r="A13">
            <v>440000</v>
          </cell>
          <cell r="D13" t="str">
            <v>BEFREV</v>
          </cell>
          <cell r="G13">
            <v>2902860</v>
          </cell>
          <cell r="H13">
            <v>0</v>
          </cell>
          <cell r="I13">
            <v>4969747</v>
          </cell>
          <cell r="J13">
            <v>3246515</v>
          </cell>
          <cell r="K13">
            <v>3907454</v>
          </cell>
          <cell r="L13">
            <v>4023608</v>
          </cell>
          <cell r="M13">
            <v>3573217</v>
          </cell>
          <cell r="N13">
            <v>2418407</v>
          </cell>
          <cell r="O13">
            <v>2286300</v>
          </cell>
          <cell r="P13">
            <v>3140241</v>
          </cell>
          <cell r="Q13">
            <v>4160332</v>
          </cell>
          <cell r="R13">
            <v>3646912</v>
          </cell>
        </row>
        <row r="14">
          <cell r="A14">
            <v>440000</v>
          </cell>
          <cell r="D14" t="str">
            <v>REDSM</v>
          </cell>
          <cell r="G14">
            <v>756085</v>
          </cell>
          <cell r="H14">
            <v>703423</v>
          </cell>
          <cell r="I14">
            <v>659878</v>
          </cell>
          <cell r="J14">
            <v>890721</v>
          </cell>
          <cell r="K14">
            <v>1072209</v>
          </cell>
          <cell r="L14">
            <v>1104115</v>
          </cell>
          <cell r="M14">
            <v>344882</v>
          </cell>
          <cell r="N14">
            <v>233421</v>
          </cell>
          <cell r="O14">
            <v>220670</v>
          </cell>
          <cell r="P14">
            <v>303091</v>
          </cell>
          <cell r="Q14">
            <v>369875</v>
          </cell>
          <cell r="R14">
            <v>324230</v>
          </cell>
        </row>
        <row r="15">
          <cell r="A15">
            <v>440000</v>
          </cell>
          <cell r="D15" t="str">
            <v>REFC</v>
          </cell>
          <cell r="G15">
            <v>-119779</v>
          </cell>
          <cell r="H15">
            <v>600943</v>
          </cell>
          <cell r="I15">
            <v>553426</v>
          </cell>
          <cell r="J15">
            <v>3387309</v>
          </cell>
          <cell r="K15">
            <v>1715000</v>
          </cell>
          <cell r="L15">
            <v>2126195</v>
          </cell>
          <cell r="M15">
            <v>698320</v>
          </cell>
          <cell r="N15">
            <v>243889</v>
          </cell>
          <cell r="O15">
            <v>241353</v>
          </cell>
          <cell r="P15">
            <v>1295999</v>
          </cell>
          <cell r="Q15">
            <v>155857</v>
          </cell>
          <cell r="R15">
            <v>157762</v>
          </cell>
        </row>
        <row r="16">
          <cell r="A16">
            <v>440000</v>
          </cell>
          <cell r="D16" t="str">
            <v>RKEPSM</v>
          </cell>
          <cell r="G16">
            <v>-25280</v>
          </cell>
          <cell r="H16">
            <v>-23320</v>
          </cell>
          <cell r="I16">
            <v>-21886</v>
          </cell>
          <cell r="J16">
            <v>-4367</v>
          </cell>
          <cell r="K16">
            <v>-5080</v>
          </cell>
          <cell r="L16">
            <v>-5212</v>
          </cell>
          <cell r="M16">
            <v>-46571</v>
          </cell>
          <cell r="N16">
            <v>0</v>
          </cell>
          <cell r="O16">
            <v>-118436</v>
          </cell>
          <cell r="P16">
            <v>-127713</v>
          </cell>
          <cell r="Q16">
            <v>-179021</v>
          </cell>
          <cell r="R16">
            <v>-138354</v>
          </cell>
        </row>
        <row r="17">
          <cell r="A17">
            <v>440000</v>
          </cell>
          <cell r="D17" t="str">
            <v>ROEESM</v>
          </cell>
          <cell r="G17">
            <v>541161</v>
          </cell>
          <cell r="H17">
            <v>1006767</v>
          </cell>
          <cell r="I17">
            <v>956257</v>
          </cell>
          <cell r="J17">
            <v>1614789</v>
          </cell>
          <cell r="K17">
            <v>1659116</v>
          </cell>
          <cell r="L17">
            <v>640890</v>
          </cell>
          <cell r="M17">
            <v>846882</v>
          </cell>
          <cell r="N17">
            <v>707044</v>
          </cell>
          <cell r="O17">
            <v>706109</v>
          </cell>
          <cell r="P17">
            <v>831825</v>
          </cell>
          <cell r="Q17">
            <v>879799</v>
          </cell>
          <cell r="R17">
            <v>838080</v>
          </cell>
        </row>
        <row r="18">
          <cell r="A18">
            <v>440990</v>
          </cell>
          <cell r="D18" t="str">
            <v>UNBILL</v>
          </cell>
          <cell r="G18">
            <v>-501895</v>
          </cell>
          <cell r="H18">
            <v>-918561</v>
          </cell>
          <cell r="I18">
            <v>3090976</v>
          </cell>
          <cell r="J18">
            <v>1815804</v>
          </cell>
          <cell r="K18">
            <v>1902734</v>
          </cell>
          <cell r="L18">
            <v>-962221</v>
          </cell>
          <cell r="M18">
            <v>-1823909</v>
          </cell>
          <cell r="N18">
            <v>-356689</v>
          </cell>
          <cell r="O18">
            <v>1510019</v>
          </cell>
          <cell r="P18">
            <v>1978930</v>
          </cell>
          <cell r="Q18">
            <v>-1861876</v>
          </cell>
          <cell r="R18">
            <v>-560496</v>
          </cell>
        </row>
        <row r="19">
          <cell r="A19">
            <v>442100</v>
          </cell>
          <cell r="D19" t="str">
            <v>BBEREV</v>
          </cell>
          <cell r="G19">
            <v>6081700</v>
          </cell>
          <cell r="H19">
            <v>5512003</v>
          </cell>
          <cell r="I19">
            <v>5250841</v>
          </cell>
          <cell r="J19">
            <v>5270784</v>
          </cell>
          <cell r="K19">
            <v>9685456</v>
          </cell>
          <cell r="L19">
            <v>8524437</v>
          </cell>
          <cell r="M19">
            <v>7609011</v>
          </cell>
          <cell r="N19">
            <v>6766936</v>
          </cell>
          <cell r="O19">
            <v>6533813</v>
          </cell>
          <cell r="P19">
            <v>6623018</v>
          </cell>
          <cell r="Q19">
            <v>7195630</v>
          </cell>
          <cell r="R19">
            <v>7096248</v>
          </cell>
        </row>
        <row r="20">
          <cell r="A20">
            <v>442100</v>
          </cell>
          <cell r="D20" t="str">
            <v>BEFREV</v>
          </cell>
          <cell r="G20">
            <v>2804056</v>
          </cell>
          <cell r="H20">
            <v>0</v>
          </cell>
          <cell r="I20">
            <v>4410999</v>
          </cell>
          <cell r="J20">
            <v>2077497</v>
          </cell>
          <cell r="K20">
            <v>4767812</v>
          </cell>
          <cell r="L20">
            <v>3966501</v>
          </cell>
          <cell r="M20">
            <v>3478330</v>
          </cell>
          <cell r="N20">
            <v>3038796</v>
          </cell>
          <cell r="O20">
            <v>2854018</v>
          </cell>
          <cell r="P20">
            <v>3127919</v>
          </cell>
          <cell r="Q20">
            <v>3400271</v>
          </cell>
          <cell r="R20">
            <v>3192222</v>
          </cell>
        </row>
        <row r="21">
          <cell r="A21">
            <v>442100</v>
          </cell>
          <cell r="D21" t="str">
            <v>REDSM</v>
          </cell>
          <cell r="G21">
            <v>-66127</v>
          </cell>
          <cell r="H21">
            <v>-44405</v>
          </cell>
          <cell r="I21">
            <v>-79862</v>
          </cell>
          <cell r="J21">
            <v>-58511</v>
          </cell>
          <cell r="K21">
            <v>-134555</v>
          </cell>
          <cell r="L21">
            <v>-111906</v>
          </cell>
          <cell r="M21">
            <v>196650</v>
          </cell>
          <cell r="N21">
            <v>171801</v>
          </cell>
          <cell r="O21">
            <v>161354</v>
          </cell>
          <cell r="P21">
            <v>176840</v>
          </cell>
          <cell r="Q21">
            <v>173150</v>
          </cell>
          <cell r="R21">
            <v>162556</v>
          </cell>
        </row>
        <row r="22">
          <cell r="A22">
            <v>442100</v>
          </cell>
          <cell r="D22" t="str">
            <v>REFC</v>
          </cell>
          <cell r="G22">
            <v>-97842</v>
          </cell>
          <cell r="H22">
            <v>370651</v>
          </cell>
          <cell r="I22">
            <v>656563</v>
          </cell>
          <cell r="J22">
            <v>2195628</v>
          </cell>
          <cell r="K22">
            <v>2439058</v>
          </cell>
          <cell r="L22">
            <v>2082088</v>
          </cell>
          <cell r="M22">
            <v>679776</v>
          </cell>
          <cell r="N22">
            <v>306454</v>
          </cell>
          <cell r="O22">
            <v>301284</v>
          </cell>
          <cell r="P22">
            <v>1290913</v>
          </cell>
          <cell r="Q22">
            <v>127383</v>
          </cell>
          <cell r="R22">
            <v>138092</v>
          </cell>
        </row>
        <row r="23">
          <cell r="A23">
            <v>442100</v>
          </cell>
          <cell r="D23" t="str">
            <v>RKEPSM</v>
          </cell>
          <cell r="G23">
            <v>-24824</v>
          </cell>
          <cell r="H23">
            <v>-14309</v>
          </cell>
          <cell r="I23">
            <v>-25815</v>
          </cell>
          <cell r="J23">
            <v>-2518</v>
          </cell>
          <cell r="K23">
            <v>-14426</v>
          </cell>
          <cell r="L23">
            <v>-6495</v>
          </cell>
          <cell r="M23">
            <v>-45334</v>
          </cell>
          <cell r="N23">
            <v>0</v>
          </cell>
          <cell r="O23">
            <v>-147845</v>
          </cell>
          <cell r="P23">
            <v>-127211</v>
          </cell>
          <cell r="Q23">
            <v>-146315</v>
          </cell>
          <cell r="R23">
            <v>-121104</v>
          </cell>
        </row>
        <row r="24">
          <cell r="A24">
            <v>442100</v>
          </cell>
          <cell r="D24" t="str">
            <v>ROEESM</v>
          </cell>
          <cell r="G24">
            <v>482635</v>
          </cell>
          <cell r="H24">
            <v>590591</v>
          </cell>
          <cell r="I24">
            <v>999338</v>
          </cell>
          <cell r="J24">
            <v>857962</v>
          </cell>
          <cell r="K24">
            <v>1566027</v>
          </cell>
          <cell r="L24">
            <v>701630</v>
          </cell>
          <cell r="M24">
            <v>824393</v>
          </cell>
          <cell r="N24">
            <v>888420</v>
          </cell>
          <cell r="O24">
            <v>881446</v>
          </cell>
          <cell r="P24">
            <v>828561</v>
          </cell>
          <cell r="Q24">
            <v>719066</v>
          </cell>
          <cell r="R24">
            <v>733590</v>
          </cell>
        </row>
        <row r="25">
          <cell r="A25">
            <v>442190</v>
          </cell>
          <cell r="D25" t="str">
            <v>UNBILL</v>
          </cell>
          <cell r="G25">
            <v>729591</v>
          </cell>
          <cell r="H25">
            <v>4063455</v>
          </cell>
          <cell r="I25">
            <v>1478462</v>
          </cell>
          <cell r="J25">
            <v>-1143387</v>
          </cell>
          <cell r="K25">
            <v>614856</v>
          </cell>
          <cell r="L25">
            <v>-215111</v>
          </cell>
          <cell r="M25">
            <v>-548631</v>
          </cell>
          <cell r="N25">
            <v>-83418</v>
          </cell>
          <cell r="O25">
            <v>92645</v>
          </cell>
          <cell r="P25">
            <v>-660</v>
          </cell>
          <cell r="Q25">
            <v>-905769</v>
          </cell>
          <cell r="R25">
            <v>-113949</v>
          </cell>
        </row>
        <row r="26">
          <cell r="A26">
            <v>442200</v>
          </cell>
          <cell r="D26" t="str">
            <v>BBEREV</v>
          </cell>
          <cell r="G26">
            <v>2412622</v>
          </cell>
          <cell r="H26">
            <v>1682742</v>
          </cell>
          <cell r="I26">
            <v>1598264</v>
          </cell>
          <cell r="J26">
            <v>-917363</v>
          </cell>
          <cell r="K26">
            <v>7249575</v>
          </cell>
          <cell r="L26">
            <v>4385588</v>
          </cell>
          <cell r="M26">
            <v>3276067</v>
          </cell>
          <cell r="N26">
            <v>3018384</v>
          </cell>
          <cell r="O26">
            <v>2983956</v>
          </cell>
          <cell r="P26">
            <v>2798663</v>
          </cell>
          <cell r="Q26">
            <v>2820981</v>
          </cell>
          <cell r="R26">
            <v>2909826</v>
          </cell>
        </row>
        <row r="27">
          <cell r="A27">
            <v>442200</v>
          </cell>
          <cell r="D27" t="str">
            <v>BEFREV</v>
          </cell>
          <cell r="G27">
            <v>1471464</v>
          </cell>
          <cell r="H27">
            <v>0</v>
          </cell>
          <cell r="I27">
            <v>1809528</v>
          </cell>
          <cell r="J27">
            <v>-706920</v>
          </cell>
          <cell r="K27">
            <v>4184381</v>
          </cell>
          <cell r="L27">
            <v>2346344</v>
          </cell>
          <cell r="M27">
            <v>1812765</v>
          </cell>
          <cell r="N27">
            <v>1675500</v>
          </cell>
          <cell r="O27">
            <v>1646799</v>
          </cell>
          <cell r="P27">
            <v>1675155</v>
          </cell>
          <cell r="Q27">
            <v>1652375</v>
          </cell>
          <cell r="R27">
            <v>1619792</v>
          </cell>
        </row>
        <row r="28">
          <cell r="A28">
            <v>442200</v>
          </cell>
          <cell r="D28" t="str">
            <v>REDSM</v>
          </cell>
          <cell r="G28">
            <v>-30859</v>
          </cell>
          <cell r="H28">
            <v>-14827</v>
          </cell>
          <cell r="I28">
            <v>-28915</v>
          </cell>
          <cell r="J28">
            <v>13424</v>
          </cell>
          <cell r="K28">
            <v>-81266</v>
          </cell>
          <cell r="L28">
            <v>-55272</v>
          </cell>
          <cell r="M28">
            <v>102486</v>
          </cell>
          <cell r="N28">
            <v>94726</v>
          </cell>
          <cell r="O28">
            <v>93103</v>
          </cell>
          <cell r="P28">
            <v>94706</v>
          </cell>
          <cell r="Q28">
            <v>84143</v>
          </cell>
          <cell r="R28">
            <v>82484</v>
          </cell>
        </row>
        <row r="29">
          <cell r="A29">
            <v>442200</v>
          </cell>
          <cell r="D29" t="str">
            <v>REFC</v>
          </cell>
          <cell r="G29">
            <v>-62171</v>
          </cell>
          <cell r="H29">
            <v>141365</v>
          </cell>
          <cell r="I29">
            <v>273489</v>
          </cell>
          <cell r="J29">
            <v>63045</v>
          </cell>
          <cell r="K29">
            <v>2057034</v>
          </cell>
          <cell r="L29">
            <v>1208231</v>
          </cell>
          <cell r="M29">
            <v>354272</v>
          </cell>
          <cell r="N29">
            <v>168969</v>
          </cell>
          <cell r="O29">
            <v>173844</v>
          </cell>
          <cell r="P29">
            <v>691348</v>
          </cell>
          <cell r="Q29">
            <v>61902</v>
          </cell>
          <cell r="R29">
            <v>70071</v>
          </cell>
        </row>
        <row r="30">
          <cell r="A30">
            <v>442200</v>
          </cell>
          <cell r="D30" t="str">
            <v>RKEPSM</v>
          </cell>
          <cell r="G30">
            <v>-12519</v>
          </cell>
          <cell r="H30">
            <v>-5459</v>
          </cell>
          <cell r="I30">
            <v>-10997</v>
          </cell>
          <cell r="J30">
            <v>8551</v>
          </cell>
          <cell r="K30">
            <v>-20933</v>
          </cell>
          <cell r="L30">
            <v>-5052</v>
          </cell>
          <cell r="M30">
            <v>-23626</v>
          </cell>
          <cell r="N30">
            <v>0</v>
          </cell>
          <cell r="O30">
            <v>-85308</v>
          </cell>
          <cell r="P30">
            <v>-68128</v>
          </cell>
          <cell r="Q30">
            <v>-71102</v>
          </cell>
          <cell r="R30">
            <v>-61451</v>
          </cell>
        </row>
        <row r="31">
          <cell r="A31">
            <v>442200</v>
          </cell>
          <cell r="D31" t="str">
            <v>ROEESM</v>
          </cell>
          <cell r="G31">
            <v>193868</v>
          </cell>
          <cell r="H31">
            <v>165377</v>
          </cell>
          <cell r="I31">
            <v>312898</v>
          </cell>
          <cell r="J31">
            <v>-120339</v>
          </cell>
          <cell r="K31">
            <v>1075492</v>
          </cell>
          <cell r="L31">
            <v>438216</v>
          </cell>
          <cell r="M31">
            <v>429640</v>
          </cell>
          <cell r="N31">
            <v>489848</v>
          </cell>
          <cell r="O31">
            <v>508603</v>
          </cell>
          <cell r="P31">
            <v>443735</v>
          </cell>
          <cell r="Q31">
            <v>349433</v>
          </cell>
          <cell r="R31">
            <v>372237</v>
          </cell>
        </row>
        <row r="32">
          <cell r="A32">
            <v>442290</v>
          </cell>
          <cell r="D32" t="str">
            <v>UNBILL</v>
          </cell>
          <cell r="G32">
            <v>471838</v>
          </cell>
          <cell r="H32">
            <v>2930083</v>
          </cell>
          <cell r="I32">
            <v>1310669</v>
          </cell>
          <cell r="J32">
            <v>3317816</v>
          </cell>
          <cell r="K32">
            <v>-5389169</v>
          </cell>
          <cell r="L32">
            <v>27957</v>
          </cell>
          <cell r="M32">
            <v>-260645</v>
          </cell>
          <cell r="N32">
            <v>134075</v>
          </cell>
          <cell r="O32">
            <v>-410</v>
          </cell>
          <cell r="P32">
            <v>-73741</v>
          </cell>
          <cell r="Q32">
            <v>-459750</v>
          </cell>
          <cell r="R32">
            <v>-97654</v>
          </cell>
        </row>
        <row r="33">
          <cell r="A33">
            <v>444000</v>
          </cell>
          <cell r="D33" t="str">
            <v>BBEREV</v>
          </cell>
          <cell r="G33">
            <v>94175</v>
          </cell>
          <cell r="H33">
            <v>5423</v>
          </cell>
          <cell r="I33">
            <v>106839</v>
          </cell>
          <cell r="J33">
            <v>186020</v>
          </cell>
          <cell r="K33">
            <v>97918</v>
          </cell>
          <cell r="L33">
            <v>-197202</v>
          </cell>
          <cell r="M33">
            <v>104079</v>
          </cell>
          <cell r="N33">
            <v>100125</v>
          </cell>
          <cell r="O33">
            <v>105314</v>
          </cell>
          <cell r="P33">
            <v>101751</v>
          </cell>
          <cell r="Q33">
            <v>99816</v>
          </cell>
          <cell r="R33">
            <v>107237</v>
          </cell>
        </row>
        <row r="34">
          <cell r="A34">
            <v>444000</v>
          </cell>
          <cell r="D34" t="str">
            <v>BEFREV</v>
          </cell>
          <cell r="G34">
            <v>26339</v>
          </cell>
          <cell r="H34">
            <v>0</v>
          </cell>
          <cell r="I34">
            <v>28751</v>
          </cell>
          <cell r="J34">
            <v>50890</v>
          </cell>
          <cell r="K34">
            <v>27165</v>
          </cell>
          <cell r="L34">
            <v>-31107</v>
          </cell>
          <cell r="M34">
            <v>29336</v>
          </cell>
          <cell r="N34">
            <v>27874</v>
          </cell>
          <cell r="O34">
            <v>29468</v>
          </cell>
          <cell r="P34">
            <v>29474</v>
          </cell>
          <cell r="Q34">
            <v>28762</v>
          </cell>
          <cell r="R34">
            <v>30323</v>
          </cell>
        </row>
        <row r="35">
          <cell r="A35">
            <v>444000</v>
          </cell>
          <cell r="D35" t="str">
            <v>REDSM</v>
          </cell>
          <cell r="G35">
            <v>-20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A36">
            <v>444000</v>
          </cell>
          <cell r="D36" t="str">
            <v>REFC</v>
          </cell>
          <cell r="G36">
            <v>-1247</v>
          </cell>
          <cell r="H36">
            <v>636</v>
          </cell>
          <cell r="I36">
            <v>6055</v>
          </cell>
          <cell r="J36">
            <v>32385</v>
          </cell>
          <cell r="K36">
            <v>12862</v>
          </cell>
          <cell r="L36">
            <v>-14365</v>
          </cell>
          <cell r="M36">
            <v>5733</v>
          </cell>
          <cell r="N36">
            <v>2811</v>
          </cell>
          <cell r="O36">
            <v>3111</v>
          </cell>
          <cell r="P36">
            <v>12164</v>
          </cell>
          <cell r="Q36">
            <v>1078</v>
          </cell>
          <cell r="R36">
            <v>1312</v>
          </cell>
        </row>
        <row r="37">
          <cell r="A37">
            <v>444000</v>
          </cell>
          <cell r="D37" t="str">
            <v>RKEPSM</v>
          </cell>
          <cell r="G37">
            <v>-229</v>
          </cell>
          <cell r="H37">
            <v>-24</v>
          </cell>
          <cell r="I37">
            <v>-237</v>
          </cell>
          <cell r="J37">
            <v>-266</v>
          </cell>
          <cell r="K37">
            <v>-35</v>
          </cell>
          <cell r="L37">
            <v>228</v>
          </cell>
          <cell r="M37">
            <v>-382</v>
          </cell>
          <cell r="N37">
            <v>0</v>
          </cell>
          <cell r="O37">
            <v>-1527</v>
          </cell>
          <cell r="P37">
            <v>-1199</v>
          </cell>
          <cell r="Q37">
            <v>-1238</v>
          </cell>
          <cell r="R37">
            <v>-1150</v>
          </cell>
        </row>
        <row r="38">
          <cell r="A38">
            <v>444000</v>
          </cell>
          <cell r="D38" t="str">
            <v>ROEESM</v>
          </cell>
          <cell r="G38">
            <v>7427</v>
          </cell>
          <cell r="H38">
            <v>407</v>
          </cell>
          <cell r="I38">
            <v>16088</v>
          </cell>
          <cell r="J38">
            <v>39249</v>
          </cell>
          <cell r="K38">
            <v>19189</v>
          </cell>
          <cell r="L38">
            <v>-34835</v>
          </cell>
          <cell r="M38">
            <v>6953</v>
          </cell>
          <cell r="N38">
            <v>8149</v>
          </cell>
          <cell r="O38">
            <v>9101</v>
          </cell>
          <cell r="P38">
            <v>7808</v>
          </cell>
          <cell r="Q38">
            <v>6082</v>
          </cell>
          <cell r="R38">
            <v>6968</v>
          </cell>
        </row>
        <row r="39">
          <cell r="A39">
            <v>445000</v>
          </cell>
          <cell r="D39" t="str">
            <v>BBEREV</v>
          </cell>
          <cell r="G39">
            <v>902011</v>
          </cell>
          <cell r="H39">
            <v>695600</v>
          </cell>
          <cell r="I39">
            <v>836912</v>
          </cell>
          <cell r="J39">
            <v>152541</v>
          </cell>
          <cell r="K39">
            <v>2092377</v>
          </cell>
          <cell r="L39">
            <v>1181969</v>
          </cell>
          <cell r="M39">
            <v>1329101</v>
          </cell>
          <cell r="N39">
            <v>1158578</v>
          </cell>
          <cell r="O39">
            <v>1040413</v>
          </cell>
          <cell r="P39">
            <v>1137079</v>
          </cell>
          <cell r="Q39">
            <v>1197883</v>
          </cell>
          <cell r="R39">
            <v>1286287</v>
          </cell>
        </row>
        <row r="40">
          <cell r="A40">
            <v>445000</v>
          </cell>
          <cell r="D40" t="str">
            <v>BEFREV</v>
          </cell>
          <cell r="G40">
            <v>538389</v>
          </cell>
          <cell r="H40">
            <v>0</v>
          </cell>
          <cell r="I40">
            <v>657805</v>
          </cell>
          <cell r="J40">
            <v>-30894</v>
          </cell>
          <cell r="K40">
            <v>1105460</v>
          </cell>
          <cell r="L40">
            <v>641275</v>
          </cell>
          <cell r="M40">
            <v>637689</v>
          </cell>
          <cell r="N40">
            <v>566089</v>
          </cell>
          <cell r="O40">
            <v>497693</v>
          </cell>
          <cell r="P40">
            <v>553992</v>
          </cell>
          <cell r="Q40">
            <v>587489</v>
          </cell>
          <cell r="R40">
            <v>555972</v>
          </cell>
        </row>
        <row r="41">
          <cell r="A41">
            <v>445000</v>
          </cell>
          <cell r="D41" t="str">
            <v>REDSM</v>
          </cell>
          <cell r="G41">
            <v>-10882</v>
          </cell>
          <cell r="H41">
            <v>-5544</v>
          </cell>
          <cell r="I41">
            <v>-10940</v>
          </cell>
          <cell r="J41">
            <v>-1145</v>
          </cell>
          <cell r="K41">
            <v>-25065</v>
          </cell>
          <cell r="L41">
            <v>-16290</v>
          </cell>
          <cell r="M41">
            <v>36052</v>
          </cell>
          <cell r="N41">
            <v>32004</v>
          </cell>
          <cell r="O41">
            <v>28137</v>
          </cell>
          <cell r="P41">
            <v>31320</v>
          </cell>
          <cell r="Q41">
            <v>29916</v>
          </cell>
          <cell r="R41">
            <v>28311</v>
          </cell>
        </row>
        <row r="42">
          <cell r="A42">
            <v>445000</v>
          </cell>
          <cell r="D42" t="str">
            <v>REFC</v>
          </cell>
          <cell r="G42">
            <v>-22400</v>
          </cell>
          <cell r="H42">
            <v>46378</v>
          </cell>
          <cell r="I42">
            <v>106409</v>
          </cell>
          <cell r="J42">
            <v>146780</v>
          </cell>
          <cell r="K42">
            <v>579400</v>
          </cell>
          <cell r="L42">
            <v>331768</v>
          </cell>
          <cell r="M42">
            <v>124625</v>
          </cell>
          <cell r="N42">
            <v>57088</v>
          </cell>
          <cell r="O42">
            <v>52539</v>
          </cell>
          <cell r="P42">
            <v>228636</v>
          </cell>
          <cell r="Q42">
            <v>22009</v>
          </cell>
          <cell r="R42">
            <v>24051</v>
          </cell>
        </row>
        <row r="43">
          <cell r="A43">
            <v>445000</v>
          </cell>
          <cell r="D43" t="str">
            <v>RKEPSM</v>
          </cell>
          <cell r="G43">
            <v>-4065</v>
          </cell>
          <cell r="H43">
            <v>-1789</v>
          </cell>
          <cell r="I43">
            <v>-4193</v>
          </cell>
          <cell r="J43">
            <v>1749</v>
          </cell>
          <cell r="K43">
            <v>-4822</v>
          </cell>
          <cell r="L43">
            <v>-1074</v>
          </cell>
          <cell r="M43">
            <v>-8311</v>
          </cell>
          <cell r="N43">
            <v>0</v>
          </cell>
          <cell r="O43">
            <v>-25782</v>
          </cell>
          <cell r="P43">
            <v>-22531</v>
          </cell>
          <cell r="Q43">
            <v>-25280</v>
          </cell>
          <cell r="R43">
            <v>-21092</v>
          </cell>
        </row>
        <row r="44">
          <cell r="A44">
            <v>445000</v>
          </cell>
          <cell r="D44" t="str">
            <v>ROEESM</v>
          </cell>
          <cell r="G44">
            <v>77060</v>
          </cell>
          <cell r="H44">
            <v>75971</v>
          </cell>
          <cell r="I44">
            <v>151763</v>
          </cell>
          <cell r="J44">
            <v>32002</v>
          </cell>
          <cell r="K44">
            <v>331400</v>
          </cell>
          <cell r="L44">
            <v>109117</v>
          </cell>
          <cell r="M44">
            <v>151137</v>
          </cell>
          <cell r="N44">
            <v>165501</v>
          </cell>
          <cell r="O44">
            <v>153709</v>
          </cell>
          <cell r="P44">
            <v>146748</v>
          </cell>
          <cell r="Q44">
            <v>124238</v>
          </cell>
          <cell r="R44">
            <v>127765</v>
          </cell>
        </row>
        <row r="45">
          <cell r="A45">
            <v>445090</v>
          </cell>
          <cell r="D45" t="str">
            <v>UNBILL</v>
          </cell>
          <cell r="G45">
            <v>181945</v>
          </cell>
          <cell r="H45">
            <v>1025391</v>
          </cell>
          <cell r="I45">
            <v>102472</v>
          </cell>
          <cell r="J45">
            <v>1020498</v>
          </cell>
          <cell r="K45">
            <v>-2024669</v>
          </cell>
          <cell r="L45">
            <v>758578</v>
          </cell>
          <cell r="M45">
            <v>-144423</v>
          </cell>
          <cell r="N45">
            <v>90988</v>
          </cell>
          <cell r="O45">
            <v>29149</v>
          </cell>
          <cell r="P45">
            <v>565</v>
          </cell>
          <cell r="Q45">
            <v>-211112</v>
          </cell>
          <cell r="R45">
            <v>-6283</v>
          </cell>
        </row>
        <row r="46">
          <cell r="A46">
            <v>447150</v>
          </cell>
          <cell r="D46" t="str">
            <v>CAPCTY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438184</v>
          </cell>
          <cell r="L46">
            <v>222684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>
            <v>447150</v>
          </cell>
          <cell r="D47" t="str">
            <v>FACASM</v>
          </cell>
          <cell r="G47">
            <v>57215</v>
          </cell>
          <cell r="H47">
            <v>25468</v>
          </cell>
          <cell r="I47">
            <v>38154</v>
          </cell>
          <cell r="J47">
            <v>59781</v>
          </cell>
          <cell r="K47">
            <v>71403</v>
          </cell>
          <cell r="L47">
            <v>46286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A48">
            <v>447150</v>
          </cell>
          <cell r="D48" t="str">
            <v>FER668</v>
          </cell>
          <cell r="G48">
            <v>5702721</v>
          </cell>
          <cell r="H48">
            <v>0</v>
          </cell>
          <cell r="I48">
            <v>0</v>
          </cell>
          <cell r="J48">
            <v>6689509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>
            <v>447150</v>
          </cell>
          <cell r="D49" t="str">
            <v>SLSRSL</v>
          </cell>
          <cell r="G49">
            <v>693926</v>
          </cell>
          <cell r="H49">
            <v>1136182</v>
          </cell>
          <cell r="I49">
            <v>2800109</v>
          </cell>
          <cell r="J49">
            <v>3134175</v>
          </cell>
          <cell r="K49">
            <v>846308</v>
          </cell>
          <cell r="L49">
            <v>749245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>
            <v>447150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370152</v>
          </cell>
          <cell r="N50">
            <v>0</v>
          </cell>
          <cell r="O50">
            <v>1099751</v>
          </cell>
          <cell r="P50">
            <v>1188322</v>
          </cell>
          <cell r="Q50">
            <v>1419790</v>
          </cell>
          <cell r="R50">
            <v>1027055</v>
          </cell>
        </row>
        <row r="51">
          <cell r="A51">
            <v>448000</v>
          </cell>
          <cell r="D51" t="str">
            <v xml:space="preserve"> </v>
          </cell>
          <cell r="G51">
            <v>76984</v>
          </cell>
          <cell r="H51">
            <v>3325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4694</v>
          </cell>
          <cell r="N51">
            <v>4349</v>
          </cell>
          <cell r="O51">
            <v>4038</v>
          </cell>
          <cell r="P51">
            <v>8922</v>
          </cell>
          <cell r="Q51">
            <v>9456</v>
          </cell>
          <cell r="R51">
            <v>8746</v>
          </cell>
        </row>
        <row r="52">
          <cell r="A52">
            <v>449100</v>
          </cell>
          <cell r="D52" t="str">
            <v xml:space="preserve"> </v>
          </cell>
          <cell r="G52">
            <v>-261422</v>
          </cell>
          <cell r="H52">
            <v>70013</v>
          </cell>
          <cell r="I52">
            <v>-1642884</v>
          </cell>
          <cell r="J52">
            <v>-2072437</v>
          </cell>
          <cell r="K52">
            <v>-1342898</v>
          </cell>
          <cell r="L52">
            <v>366497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A53">
            <v>449111</v>
          </cell>
          <cell r="D53" t="str">
            <v xml:space="preserve"> </v>
          </cell>
          <cell r="G53">
            <v>9230</v>
          </cell>
          <cell r="H53">
            <v>9230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>
            <v>450100</v>
          </cell>
          <cell r="G54">
            <v>0</v>
          </cell>
          <cell r="H54">
            <v>-1038</v>
          </cell>
          <cell r="I54">
            <v>1038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>
            <v>451100</v>
          </cell>
          <cell r="D55" t="str">
            <v>GP0000</v>
          </cell>
          <cell r="G55">
            <v>1377</v>
          </cell>
          <cell r="H55">
            <v>0</v>
          </cell>
          <cell r="I55">
            <v>822</v>
          </cell>
          <cell r="J55">
            <v>1087</v>
          </cell>
          <cell r="K55">
            <v>517</v>
          </cell>
          <cell r="L55">
            <v>1327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A56">
            <v>451100</v>
          </cell>
          <cell r="D56" t="str">
            <v>MRJC</v>
          </cell>
          <cell r="G56">
            <v>13399</v>
          </cell>
          <cell r="H56">
            <v>0</v>
          </cell>
          <cell r="I56">
            <v>0</v>
          </cell>
          <cell r="J56">
            <v>-25696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>
            <v>451100</v>
          </cell>
          <cell r="D57" t="str">
            <v>MROTH</v>
          </cell>
          <cell r="G57">
            <v>11275</v>
          </cell>
          <cell r="H57">
            <v>-28337</v>
          </cell>
          <cell r="I57">
            <v>-18931</v>
          </cell>
          <cell r="J57">
            <v>-125209</v>
          </cell>
          <cell r="K57">
            <v>199748</v>
          </cell>
          <cell r="L57">
            <v>236508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>
            <v>451100</v>
          </cell>
          <cell r="D58" t="str">
            <v>PDREV</v>
          </cell>
          <cell r="G58">
            <v>33</v>
          </cell>
          <cell r="H58">
            <v>0</v>
          </cell>
          <cell r="I58">
            <v>0</v>
          </cell>
          <cell r="J58">
            <v>0</v>
          </cell>
          <cell r="K58">
            <v>276</v>
          </cell>
          <cell r="L58">
            <v>1252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A59">
            <v>451100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20833</v>
          </cell>
          <cell r="N59">
            <v>20833</v>
          </cell>
          <cell r="O59">
            <v>20833</v>
          </cell>
          <cell r="P59">
            <v>20833</v>
          </cell>
          <cell r="Q59">
            <v>20833</v>
          </cell>
          <cell r="R59">
            <v>20833</v>
          </cell>
        </row>
        <row r="60">
          <cell r="A60">
            <v>454004</v>
          </cell>
          <cell r="D60" t="str">
            <v>OARG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A61">
            <v>454100</v>
          </cell>
          <cell r="G61">
            <v>0</v>
          </cell>
          <cell r="H61">
            <v>0</v>
          </cell>
          <cell r="I61">
            <v>42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A62">
            <v>454100</v>
          </cell>
          <cell r="D62" t="str">
            <v>BBEREV</v>
          </cell>
          <cell r="G62">
            <v>0</v>
          </cell>
          <cell r="H62">
            <v>0</v>
          </cell>
          <cell r="I62">
            <v>0</v>
          </cell>
          <cell r="J62">
            <v>132</v>
          </cell>
          <cell r="K62">
            <v>63</v>
          </cell>
          <cell r="L62">
            <v>51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A63">
            <v>454200</v>
          </cell>
          <cell r="D63" t="str">
            <v xml:space="preserve"> 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18111</v>
          </cell>
          <cell r="N63">
            <v>18111</v>
          </cell>
          <cell r="O63">
            <v>18111</v>
          </cell>
          <cell r="P63">
            <v>18111</v>
          </cell>
          <cell r="Q63">
            <v>18112</v>
          </cell>
          <cell r="R63">
            <v>18112</v>
          </cell>
        </row>
        <row r="64">
          <cell r="A64">
            <v>454200</v>
          </cell>
          <cell r="D64" t="str">
            <v>PDREV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A65">
            <v>454210</v>
          </cell>
          <cell r="D65" t="str">
            <v>PDREV</v>
          </cell>
          <cell r="G65">
            <v>0</v>
          </cell>
          <cell r="H65">
            <v>0</v>
          </cell>
          <cell r="I65">
            <v>15640</v>
          </cell>
          <cell r="J65">
            <v>14659</v>
          </cell>
          <cell r="K65">
            <v>0</v>
          </cell>
          <cell r="L65">
            <v>4570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A66">
            <v>454300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10375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A67">
            <v>454300</v>
          </cell>
          <cell r="D67" t="str">
            <v>WRLATT</v>
          </cell>
          <cell r="G67">
            <v>281</v>
          </cell>
          <cell r="H67">
            <v>281</v>
          </cell>
          <cell r="I67">
            <v>281</v>
          </cell>
          <cell r="J67">
            <v>281</v>
          </cell>
          <cell r="K67">
            <v>281</v>
          </cell>
          <cell r="L67">
            <v>281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A68">
            <v>454400</v>
          </cell>
          <cell r="D68" t="str">
            <v xml:space="preserve"> </v>
          </cell>
          <cell r="G68">
            <v>90796</v>
          </cell>
          <cell r="H68">
            <v>30502</v>
          </cell>
          <cell r="I68">
            <v>46055</v>
          </cell>
          <cell r="J68">
            <v>-26980</v>
          </cell>
          <cell r="K68">
            <v>235762</v>
          </cell>
          <cell r="L68">
            <v>97710</v>
          </cell>
          <cell r="M68">
            <v>66666</v>
          </cell>
          <cell r="N68">
            <v>66666</v>
          </cell>
          <cell r="O68">
            <v>66666</v>
          </cell>
          <cell r="P68">
            <v>66666</v>
          </cell>
          <cell r="Q68">
            <v>66666</v>
          </cell>
          <cell r="R68">
            <v>66666</v>
          </cell>
        </row>
        <row r="69">
          <cell r="A69">
            <v>454400</v>
          </cell>
          <cell r="D69" t="str">
            <v>BDPCHG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41667</v>
          </cell>
          <cell r="N69">
            <v>41667</v>
          </cell>
          <cell r="O69">
            <v>41667</v>
          </cell>
          <cell r="P69">
            <v>41667</v>
          </cell>
          <cell r="Q69">
            <v>41667</v>
          </cell>
          <cell r="R69">
            <v>41667</v>
          </cell>
        </row>
        <row r="70">
          <cell r="A70">
            <v>456025</v>
          </cell>
          <cell r="D70" t="str">
            <v xml:space="preserve"> </v>
          </cell>
          <cell r="G70">
            <v>37393</v>
          </cell>
          <cell r="H70">
            <v>170522</v>
          </cell>
          <cell r="I70">
            <v>83101</v>
          </cell>
          <cell r="J70">
            <v>312113</v>
          </cell>
          <cell r="K70">
            <v>958955</v>
          </cell>
          <cell r="L70">
            <v>550934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A71">
            <v>456040</v>
          </cell>
          <cell r="D71" t="str">
            <v xml:space="preserve"> </v>
          </cell>
          <cell r="G71">
            <v>50</v>
          </cell>
          <cell r="H71">
            <v>50</v>
          </cell>
          <cell r="I71">
            <v>50</v>
          </cell>
          <cell r="J71">
            <v>50</v>
          </cell>
          <cell r="K71">
            <v>50</v>
          </cell>
          <cell r="L71">
            <v>50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>
            <v>456075</v>
          </cell>
          <cell r="D72" t="str">
            <v xml:space="preserve"> 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A73">
            <v>456100</v>
          </cell>
          <cell r="D73" t="str">
            <v xml:space="preserve"> 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A74">
            <v>456110</v>
          </cell>
          <cell r="D74" t="str">
            <v xml:space="preserve"> </v>
          </cell>
          <cell r="G74">
            <v>16599</v>
          </cell>
          <cell r="H74">
            <v>11336</v>
          </cell>
          <cell r="I74">
            <v>11007</v>
          </cell>
          <cell r="J74">
            <v>14168</v>
          </cell>
          <cell r="K74">
            <v>14481</v>
          </cell>
          <cell r="L74">
            <v>14947</v>
          </cell>
          <cell r="M74">
            <v>12083</v>
          </cell>
          <cell r="N74">
            <v>12083</v>
          </cell>
          <cell r="O74">
            <v>12083</v>
          </cell>
          <cell r="P74">
            <v>12083</v>
          </cell>
          <cell r="Q74">
            <v>12083</v>
          </cell>
          <cell r="R74">
            <v>12083</v>
          </cell>
        </row>
        <row r="75">
          <cell r="A75">
            <v>456111</v>
          </cell>
          <cell r="D75" t="str">
            <v>FACFTR</v>
          </cell>
          <cell r="G75">
            <v>129258</v>
          </cell>
          <cell r="H75">
            <v>109054</v>
          </cell>
          <cell r="I75">
            <v>158342</v>
          </cell>
          <cell r="J75">
            <v>1738484</v>
          </cell>
          <cell r="K75">
            <v>831989</v>
          </cell>
          <cell r="L75">
            <v>753877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A76">
            <v>456970</v>
          </cell>
          <cell r="D76" t="str">
            <v xml:space="preserve"> </v>
          </cell>
          <cell r="G76">
            <v>5058</v>
          </cell>
          <cell r="H76">
            <v>4493</v>
          </cell>
          <cell r="I76">
            <v>3775</v>
          </cell>
          <cell r="J76">
            <v>4464</v>
          </cell>
          <cell r="K76">
            <v>5122</v>
          </cell>
          <cell r="L76">
            <v>4915</v>
          </cell>
          <cell r="M76">
            <v>2042</v>
          </cell>
          <cell r="N76">
            <v>2042</v>
          </cell>
          <cell r="O76">
            <v>2042</v>
          </cell>
          <cell r="P76">
            <v>2042</v>
          </cell>
          <cell r="Q76">
            <v>2042</v>
          </cell>
          <cell r="R76">
            <v>2042</v>
          </cell>
        </row>
        <row r="77">
          <cell r="A77">
            <v>457105</v>
          </cell>
          <cell r="D77" t="str">
            <v xml:space="preserve"> </v>
          </cell>
          <cell r="G77">
            <v>21172</v>
          </cell>
          <cell r="H77">
            <v>20390</v>
          </cell>
          <cell r="I77">
            <v>18541</v>
          </cell>
          <cell r="J77">
            <v>7670</v>
          </cell>
          <cell r="K77">
            <v>18295</v>
          </cell>
          <cell r="L77">
            <v>20429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</sheetData>
      <sheetData sheetId="7">
        <row r="11">
          <cell r="A11">
            <v>403002</v>
          </cell>
          <cell r="B11" t="str">
            <v>Depr-Expense</v>
          </cell>
          <cell r="C11" t="str">
            <v>DEPR</v>
          </cell>
          <cell r="D11">
            <v>403</v>
          </cell>
          <cell r="E11">
            <v>54270722</v>
          </cell>
          <cell r="F11">
            <v>4425919</v>
          </cell>
          <cell r="G11">
            <v>4427557</v>
          </cell>
          <cell r="H11">
            <v>4466849</v>
          </cell>
          <cell r="I11">
            <v>4495530</v>
          </cell>
          <cell r="J11">
            <v>4495602</v>
          </cell>
          <cell r="K11">
            <v>4504890</v>
          </cell>
          <cell r="L11">
            <v>4576542</v>
          </cell>
          <cell r="M11">
            <v>4568996</v>
          </cell>
          <cell r="N11">
            <v>4564554</v>
          </cell>
          <cell r="O11">
            <v>4582143</v>
          </cell>
          <cell r="P11">
            <v>4581210</v>
          </cell>
          <cell r="Q11">
            <v>4580930</v>
          </cell>
        </row>
        <row r="12">
          <cell r="A12">
            <v>404200</v>
          </cell>
          <cell r="B12" t="str">
            <v>Amort of Elec Plt - Software</v>
          </cell>
          <cell r="C12" t="str">
            <v>DEPR</v>
          </cell>
          <cell r="D12">
            <v>404</v>
          </cell>
          <cell r="E12">
            <v>2835306</v>
          </cell>
          <cell r="F12">
            <v>269357</v>
          </cell>
          <cell r="G12">
            <v>224214</v>
          </cell>
          <cell r="H12">
            <v>224207</v>
          </cell>
          <cell r="I12">
            <v>234007</v>
          </cell>
          <cell r="J12">
            <v>233275</v>
          </cell>
          <cell r="K12">
            <v>230389</v>
          </cell>
          <cell r="L12">
            <v>240337</v>
          </cell>
          <cell r="M12">
            <v>234838</v>
          </cell>
          <cell r="N12">
            <v>234773</v>
          </cell>
          <cell r="O12">
            <v>236556</v>
          </cell>
          <cell r="P12">
            <v>236591</v>
          </cell>
          <cell r="Q12">
            <v>236762</v>
          </cell>
        </row>
        <row r="13">
          <cell r="A13">
            <v>407115</v>
          </cell>
          <cell r="B13" t="str">
            <v>Meter Amortization</v>
          </cell>
          <cell r="C13" t="str">
            <v>AMORT</v>
          </cell>
          <cell r="D13">
            <v>407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407305</v>
          </cell>
          <cell r="B14" t="str">
            <v>Regulatory Debits</v>
          </cell>
          <cell r="C14" t="str">
            <v>AMORT</v>
          </cell>
          <cell r="D14">
            <v>407</v>
          </cell>
          <cell r="E14">
            <v>5154204</v>
          </cell>
          <cell r="F14">
            <v>429517</v>
          </cell>
          <cell r="G14">
            <v>429517</v>
          </cell>
          <cell r="H14">
            <v>429517</v>
          </cell>
          <cell r="I14">
            <v>429517</v>
          </cell>
          <cell r="J14">
            <v>429517</v>
          </cell>
          <cell r="K14">
            <v>429517</v>
          </cell>
          <cell r="L14">
            <v>429517</v>
          </cell>
          <cell r="M14">
            <v>429517</v>
          </cell>
          <cell r="N14">
            <v>429517</v>
          </cell>
          <cell r="O14">
            <v>429517</v>
          </cell>
          <cell r="P14">
            <v>429517</v>
          </cell>
          <cell r="Q14">
            <v>429517</v>
          </cell>
        </row>
        <row r="15">
          <cell r="A15">
            <v>407324</v>
          </cell>
          <cell r="B15" t="str">
            <v>NC &amp; MW Coal As Amort Exp</v>
          </cell>
          <cell r="C15" t="str">
            <v>AMORT</v>
          </cell>
          <cell r="D15">
            <v>407</v>
          </cell>
          <cell r="E15">
            <v>6524004</v>
          </cell>
          <cell r="F15">
            <v>850667</v>
          </cell>
          <cell r="G15">
            <v>850667</v>
          </cell>
          <cell r="H15">
            <v>850667</v>
          </cell>
          <cell r="I15">
            <v>850667</v>
          </cell>
          <cell r="J15">
            <v>850667</v>
          </cell>
          <cell r="K15">
            <v>850667</v>
          </cell>
          <cell r="L15">
            <v>236667</v>
          </cell>
          <cell r="M15">
            <v>236667</v>
          </cell>
          <cell r="N15">
            <v>236667</v>
          </cell>
          <cell r="O15">
            <v>236667</v>
          </cell>
          <cell r="P15">
            <v>236667</v>
          </cell>
          <cell r="Q15">
            <v>236667</v>
          </cell>
        </row>
        <row r="16">
          <cell r="A16">
            <v>407354</v>
          </cell>
          <cell r="B16" t="str">
            <v>DSM Deferral - Electric</v>
          </cell>
          <cell r="C16" t="str">
            <v>OTH</v>
          </cell>
          <cell r="D16">
            <v>407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407407</v>
          </cell>
          <cell r="B17" t="str">
            <v>Carrying Charges</v>
          </cell>
          <cell r="C17" t="str">
            <v>OTH</v>
          </cell>
          <cell r="D17">
            <v>407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408040</v>
          </cell>
          <cell r="B18" t="str">
            <v>Taxes Property-Allocated</v>
          </cell>
          <cell r="C18" t="str">
            <v>OTHTX</v>
          </cell>
          <cell r="D18">
            <v>408</v>
          </cell>
          <cell r="E18">
            <v>89088</v>
          </cell>
          <cell r="F18">
            <v>7424</v>
          </cell>
          <cell r="G18">
            <v>7424</v>
          </cell>
          <cell r="H18">
            <v>7424</v>
          </cell>
          <cell r="I18">
            <v>7424</v>
          </cell>
          <cell r="J18">
            <v>7424</v>
          </cell>
          <cell r="K18">
            <v>7424</v>
          </cell>
          <cell r="L18">
            <v>7424</v>
          </cell>
          <cell r="M18">
            <v>7424</v>
          </cell>
          <cell r="N18">
            <v>7424</v>
          </cell>
          <cell r="O18">
            <v>7424</v>
          </cell>
          <cell r="P18">
            <v>7424</v>
          </cell>
          <cell r="Q18">
            <v>7424</v>
          </cell>
        </row>
        <row r="19">
          <cell r="A19">
            <v>408120</v>
          </cell>
          <cell r="B19" t="str">
            <v>Franchise Tax - Non Electric</v>
          </cell>
          <cell r="C19" t="str">
            <v>OTHTX</v>
          </cell>
          <cell r="D19">
            <v>408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408121</v>
          </cell>
          <cell r="B20" t="str">
            <v>Taxes Property-Operating</v>
          </cell>
          <cell r="C20" t="str">
            <v>OTHTX</v>
          </cell>
          <cell r="D20">
            <v>408</v>
          </cell>
          <cell r="E20">
            <v>19652376</v>
          </cell>
          <cell r="F20">
            <v>1573475</v>
          </cell>
          <cell r="G20">
            <v>1573475</v>
          </cell>
          <cell r="H20">
            <v>1573475</v>
          </cell>
          <cell r="I20">
            <v>1573475</v>
          </cell>
          <cell r="J20">
            <v>1573475</v>
          </cell>
          <cell r="K20">
            <v>1573475</v>
          </cell>
          <cell r="L20">
            <v>1701921</v>
          </cell>
          <cell r="M20">
            <v>1701921</v>
          </cell>
          <cell r="N20">
            <v>1701921</v>
          </cell>
          <cell r="O20">
            <v>1701921</v>
          </cell>
          <cell r="P20">
            <v>1701921</v>
          </cell>
          <cell r="Q20">
            <v>1701921</v>
          </cell>
        </row>
        <row r="21">
          <cell r="A21">
            <v>408150</v>
          </cell>
          <cell r="B21" t="str">
            <v>State Unemployment Tax</v>
          </cell>
          <cell r="C21" t="str">
            <v>OTHTX</v>
          </cell>
          <cell r="D21">
            <v>408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408151</v>
          </cell>
          <cell r="B22" t="str">
            <v>Federal Unemployment Tax</v>
          </cell>
          <cell r="C22" t="str">
            <v>OTHTX</v>
          </cell>
          <cell r="D22">
            <v>408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408152</v>
          </cell>
          <cell r="B23" t="str">
            <v>Employer FICA Tax</v>
          </cell>
          <cell r="C23" t="str">
            <v>OTHTX</v>
          </cell>
          <cell r="D23">
            <v>408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408205</v>
          </cell>
          <cell r="B24" t="str">
            <v>Highway Use Tax</v>
          </cell>
          <cell r="C24" t="str">
            <v>OTHTX</v>
          </cell>
          <cell r="D24">
            <v>408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408470</v>
          </cell>
          <cell r="B25" t="str">
            <v>Franchise Tax</v>
          </cell>
          <cell r="C25" t="str">
            <v>OTHTX</v>
          </cell>
          <cell r="D25">
            <v>408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408700</v>
          </cell>
          <cell r="B26" t="str">
            <v>Fed Social Security Tax-Elec</v>
          </cell>
          <cell r="C26" t="str">
            <v>OTHTX</v>
          </cell>
          <cell r="D26">
            <v>408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408800</v>
          </cell>
          <cell r="B27" t="str">
            <v>Federal Highway Use Tax-Elec</v>
          </cell>
          <cell r="C27" t="str">
            <v>OTHTX</v>
          </cell>
          <cell r="D27">
            <v>408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408851</v>
          </cell>
          <cell r="B28" t="str">
            <v>Sales &amp; Use Tax Exp</v>
          </cell>
          <cell r="C28" t="str">
            <v>OTHTX</v>
          </cell>
          <cell r="D28">
            <v>408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408960</v>
          </cell>
          <cell r="B29" t="str">
            <v>Allocated Payroll Taxes</v>
          </cell>
          <cell r="C29" t="str">
            <v>OTHTX</v>
          </cell>
          <cell r="D29">
            <v>408</v>
          </cell>
          <cell r="E29">
            <v>1924728</v>
          </cell>
          <cell r="F29">
            <v>160394</v>
          </cell>
          <cell r="G29">
            <v>160394</v>
          </cell>
          <cell r="H29">
            <v>160394</v>
          </cell>
          <cell r="I29">
            <v>160394</v>
          </cell>
          <cell r="J29">
            <v>160394</v>
          </cell>
          <cell r="K29">
            <v>160394</v>
          </cell>
          <cell r="L29">
            <v>160394</v>
          </cell>
          <cell r="M29">
            <v>160394</v>
          </cell>
          <cell r="N29">
            <v>160394</v>
          </cell>
          <cell r="O29">
            <v>160394</v>
          </cell>
          <cell r="P29">
            <v>160394</v>
          </cell>
          <cell r="Q29">
            <v>160394</v>
          </cell>
        </row>
        <row r="30">
          <cell r="A30">
            <v>409102</v>
          </cell>
          <cell r="B30" t="str">
            <v>SIT Exp-Utility</v>
          </cell>
          <cell r="C30" t="str">
            <v>FIT</v>
          </cell>
          <cell r="D30">
            <v>409</v>
          </cell>
          <cell r="E30">
            <v>-834574</v>
          </cell>
          <cell r="F30">
            <v>-69548</v>
          </cell>
          <cell r="G30">
            <v>-69548</v>
          </cell>
          <cell r="H30">
            <v>-69548</v>
          </cell>
          <cell r="I30">
            <v>-69548</v>
          </cell>
          <cell r="J30">
            <v>-69548</v>
          </cell>
          <cell r="K30">
            <v>-69548</v>
          </cell>
          <cell r="L30">
            <v>-69548</v>
          </cell>
          <cell r="M30">
            <v>-69548</v>
          </cell>
          <cell r="N30">
            <v>-69548</v>
          </cell>
          <cell r="O30">
            <v>-69548</v>
          </cell>
          <cell r="P30">
            <v>-69548</v>
          </cell>
          <cell r="Q30">
            <v>-69546</v>
          </cell>
        </row>
        <row r="31">
          <cell r="A31">
            <v>409104</v>
          </cell>
          <cell r="B31" t="str">
            <v>Current State Income Tax - PY</v>
          </cell>
          <cell r="C31" t="str">
            <v>FIT</v>
          </cell>
          <cell r="D31">
            <v>409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409190</v>
          </cell>
          <cell r="B32" t="str">
            <v>Federal Income Tax-Electric-CY</v>
          </cell>
          <cell r="C32" t="str">
            <v>FIT</v>
          </cell>
          <cell r="D32">
            <v>409</v>
          </cell>
          <cell r="E32">
            <v>-323953</v>
          </cell>
          <cell r="F32">
            <v>-26996</v>
          </cell>
          <cell r="G32">
            <v>-26996</v>
          </cell>
          <cell r="H32">
            <v>-26996</v>
          </cell>
          <cell r="I32">
            <v>-26996</v>
          </cell>
          <cell r="J32">
            <v>-26996</v>
          </cell>
          <cell r="K32">
            <v>-26996</v>
          </cell>
          <cell r="L32">
            <v>-26996</v>
          </cell>
          <cell r="M32">
            <v>-26996</v>
          </cell>
          <cell r="N32">
            <v>-26996</v>
          </cell>
          <cell r="O32">
            <v>-26996</v>
          </cell>
          <cell r="P32">
            <v>-26996</v>
          </cell>
          <cell r="Q32">
            <v>-26997</v>
          </cell>
        </row>
        <row r="33">
          <cell r="A33">
            <v>409191</v>
          </cell>
          <cell r="B33" t="str">
            <v>Fed Income Tax-Electric-PY</v>
          </cell>
          <cell r="C33" t="str">
            <v>FIT</v>
          </cell>
          <cell r="D33">
            <v>409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409194</v>
          </cell>
          <cell r="B34" t="str">
            <v>Current FIT Elec - PY Audit</v>
          </cell>
          <cell r="C34" t="str">
            <v>FIT</v>
          </cell>
          <cell r="D34">
            <v>409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409195</v>
          </cell>
          <cell r="B35" t="str">
            <v>UTP Tax Expense: Fed Util-PY</v>
          </cell>
          <cell r="C35" t="str">
            <v>FIT</v>
          </cell>
          <cell r="D35">
            <v>409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409197</v>
          </cell>
          <cell r="B36" t="str">
            <v>Current State Inc Tax-Util</v>
          </cell>
          <cell r="C36" t="str">
            <v>FIT</v>
          </cell>
          <cell r="D36">
            <v>409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410100</v>
          </cell>
          <cell r="B37" t="str">
            <v>DFIT: Utility: Current Year</v>
          </cell>
          <cell r="C37" t="str">
            <v>FIT</v>
          </cell>
          <cell r="D37">
            <v>410</v>
          </cell>
          <cell r="E37">
            <v>1763749</v>
          </cell>
          <cell r="F37">
            <v>146979</v>
          </cell>
          <cell r="G37">
            <v>146979</v>
          </cell>
          <cell r="H37">
            <v>146979</v>
          </cell>
          <cell r="I37">
            <v>146979</v>
          </cell>
          <cell r="J37">
            <v>146979</v>
          </cell>
          <cell r="K37">
            <v>146979</v>
          </cell>
          <cell r="L37">
            <v>146979</v>
          </cell>
          <cell r="M37">
            <v>146979</v>
          </cell>
          <cell r="N37">
            <v>146979</v>
          </cell>
          <cell r="O37">
            <v>146979</v>
          </cell>
          <cell r="P37">
            <v>146979</v>
          </cell>
          <cell r="Q37">
            <v>146980</v>
          </cell>
        </row>
        <row r="38">
          <cell r="A38">
            <v>410102</v>
          </cell>
          <cell r="B38" t="str">
            <v>DSIT: Utility: Current Year</v>
          </cell>
          <cell r="C38" t="str">
            <v>FIT</v>
          </cell>
          <cell r="D38">
            <v>410</v>
          </cell>
          <cell r="E38">
            <v>2110332</v>
          </cell>
          <cell r="F38">
            <v>175861</v>
          </cell>
          <cell r="G38">
            <v>175861</v>
          </cell>
          <cell r="H38">
            <v>175861</v>
          </cell>
          <cell r="I38">
            <v>175861</v>
          </cell>
          <cell r="J38">
            <v>175861</v>
          </cell>
          <cell r="K38">
            <v>175861</v>
          </cell>
          <cell r="L38">
            <v>175861</v>
          </cell>
          <cell r="M38">
            <v>175861</v>
          </cell>
          <cell r="N38">
            <v>175861</v>
          </cell>
          <cell r="O38">
            <v>175861</v>
          </cell>
          <cell r="P38">
            <v>175861</v>
          </cell>
          <cell r="Q38">
            <v>175861</v>
          </cell>
        </row>
        <row r="39">
          <cell r="A39">
            <v>410105</v>
          </cell>
          <cell r="B39" t="str">
            <v>DFIT: Utility: Prior Year</v>
          </cell>
          <cell r="C39" t="str">
            <v>FIT</v>
          </cell>
          <cell r="D39">
            <v>410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410106</v>
          </cell>
          <cell r="B40" t="str">
            <v>DSIT: Utility: Prior Year</v>
          </cell>
          <cell r="C40" t="str">
            <v>FIT</v>
          </cell>
          <cell r="D40">
            <v>410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411051</v>
          </cell>
          <cell r="B41" t="str">
            <v>Accretion Expense-ARO Ash Pond</v>
          </cell>
          <cell r="C41" t="str">
            <v>OTH</v>
          </cell>
          <cell r="D41">
            <v>411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411100</v>
          </cell>
          <cell r="B42" t="str">
            <v>DFIT: Utility: Curr Year CR</v>
          </cell>
          <cell r="C42" t="str">
            <v>FIT</v>
          </cell>
          <cell r="D42">
            <v>411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411101</v>
          </cell>
          <cell r="B43" t="str">
            <v>DSIT: Utility: Curr Year CR</v>
          </cell>
          <cell r="C43" t="str">
            <v>FIT</v>
          </cell>
          <cell r="D43">
            <v>411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411102</v>
          </cell>
          <cell r="B44" t="str">
            <v>DFIT: Utility: Prior Year CR</v>
          </cell>
          <cell r="C44" t="str">
            <v>FIT</v>
          </cell>
          <cell r="D44">
            <v>411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411103</v>
          </cell>
          <cell r="B45" t="str">
            <v>DSIT: Utility: Prior Year CR</v>
          </cell>
          <cell r="C45" t="str">
            <v>FIT</v>
          </cell>
          <cell r="D45">
            <v>411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411106</v>
          </cell>
          <cell r="B46" t="str">
            <v>DFIT:Utility:Prior year</v>
          </cell>
          <cell r="C46" t="str">
            <v>FIT</v>
          </cell>
          <cell r="D46">
            <v>411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411410</v>
          </cell>
          <cell r="B47" t="str">
            <v>Invest Tax Credit Adj-Electric</v>
          </cell>
          <cell r="C47" t="str">
            <v>FIT</v>
          </cell>
          <cell r="D47">
            <v>411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411834</v>
          </cell>
          <cell r="B48" t="str">
            <v>NOx Sales Proceeds Native</v>
          </cell>
          <cell r="C48" t="str">
            <v>Fuel</v>
          </cell>
          <cell r="D48">
            <v>411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411835</v>
          </cell>
          <cell r="B49" t="str">
            <v>NOx Sales COGS -Native</v>
          </cell>
          <cell r="C49" t="str">
            <v>Fuel</v>
          </cell>
          <cell r="D49">
            <v>411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426591</v>
          </cell>
          <cell r="B50" t="str">
            <v>I/C - Loss on Sale of AR</v>
          </cell>
          <cell r="C50" t="str">
            <v>CO</v>
          </cell>
          <cell r="D50">
            <v>426</v>
          </cell>
          <cell r="E50">
            <v>260284</v>
          </cell>
          <cell r="F50">
            <v>47319</v>
          </cell>
          <cell r="G50">
            <v>103149</v>
          </cell>
          <cell r="H50">
            <v>66660</v>
          </cell>
          <cell r="I50">
            <v>76664</v>
          </cell>
          <cell r="J50">
            <v>44363</v>
          </cell>
          <cell r="K50">
            <v>78416</v>
          </cell>
          <cell r="L50">
            <v>-115016</v>
          </cell>
          <cell r="M50">
            <v>1363</v>
          </cell>
          <cell r="N50">
            <v>9409</v>
          </cell>
          <cell r="O50">
            <v>227</v>
          </cell>
          <cell r="P50">
            <v>-21358</v>
          </cell>
          <cell r="Q50">
            <v>-30912</v>
          </cell>
        </row>
        <row r="51">
          <cell r="A51">
            <v>426891</v>
          </cell>
          <cell r="B51" t="str">
            <v>IC Sale of AR Fees VIE</v>
          </cell>
          <cell r="C51" t="str">
            <v>CO</v>
          </cell>
          <cell r="D51">
            <v>426</v>
          </cell>
          <cell r="E51">
            <v>292463</v>
          </cell>
          <cell r="F51">
            <v>35382</v>
          </cell>
          <cell r="G51">
            <v>26462</v>
          </cell>
          <cell r="H51">
            <v>24015</v>
          </cell>
          <cell r="I51">
            <v>22103</v>
          </cell>
          <cell r="J51">
            <v>21460</v>
          </cell>
          <cell r="K51">
            <v>21950</v>
          </cell>
          <cell r="L51">
            <v>23690</v>
          </cell>
          <cell r="M51">
            <v>26811</v>
          </cell>
          <cell r="N51">
            <v>23484</v>
          </cell>
          <cell r="O51">
            <v>24807</v>
          </cell>
          <cell r="P51">
            <v>21855</v>
          </cell>
          <cell r="Q51">
            <v>20444</v>
          </cell>
        </row>
        <row r="52">
          <cell r="A52">
            <v>440000</v>
          </cell>
          <cell r="B52" t="str">
            <v>Residential</v>
          </cell>
          <cell r="C52" t="str">
            <v>REV</v>
          </cell>
          <cell r="D52">
            <v>440</v>
          </cell>
          <cell r="E52">
            <v>159273003</v>
          </cell>
          <cell r="F52">
            <v>16436814</v>
          </cell>
          <cell r="G52">
            <v>16279843</v>
          </cell>
          <cell r="H52">
            <v>15114289</v>
          </cell>
          <cell r="I52">
            <v>10673803</v>
          </cell>
          <cell r="J52">
            <v>10400225</v>
          </cell>
          <cell r="K52">
            <v>13351461</v>
          </cell>
          <cell r="L52">
            <v>16104977</v>
          </cell>
          <cell r="M52">
            <v>15530859</v>
          </cell>
          <cell r="N52">
            <v>13136950</v>
          </cell>
          <cell r="O52">
            <v>10174403</v>
          </cell>
          <cell r="P52">
            <v>9791589</v>
          </cell>
          <cell r="Q52">
            <v>12277790</v>
          </cell>
        </row>
        <row r="53">
          <cell r="A53">
            <v>440990</v>
          </cell>
          <cell r="B53" t="str">
            <v>Residential Unbilled Rev</v>
          </cell>
          <cell r="C53" t="str">
            <v>REV</v>
          </cell>
          <cell r="D53">
            <v>440</v>
          </cell>
          <cell r="E53">
            <v>94678</v>
          </cell>
          <cell r="F53">
            <v>630116</v>
          </cell>
          <cell r="G53">
            <v>3289</v>
          </cell>
          <cell r="H53">
            <v>-1897581</v>
          </cell>
          <cell r="I53">
            <v>-93789</v>
          </cell>
          <cell r="J53">
            <v>1833729</v>
          </cell>
          <cell r="K53">
            <v>1127795</v>
          </cell>
          <cell r="L53">
            <v>-1484027</v>
          </cell>
          <cell r="M53">
            <v>-449565</v>
          </cell>
          <cell r="N53">
            <v>-1729528</v>
          </cell>
          <cell r="O53">
            <v>-139379</v>
          </cell>
          <cell r="P53">
            <v>994481</v>
          </cell>
          <cell r="Q53">
            <v>1299137</v>
          </cell>
        </row>
        <row r="54">
          <cell r="A54">
            <v>442100</v>
          </cell>
          <cell r="B54" t="str">
            <v>General Service</v>
          </cell>
          <cell r="C54" t="str">
            <v>REV</v>
          </cell>
          <cell r="D54">
            <v>442</v>
          </cell>
          <cell r="E54">
            <v>145156870</v>
          </cell>
          <cell r="F54">
            <v>13777835</v>
          </cell>
          <cell r="G54">
            <v>13675583</v>
          </cell>
          <cell r="H54">
            <v>13466744</v>
          </cell>
          <cell r="I54">
            <v>11852203</v>
          </cell>
          <cell r="J54">
            <v>11642119</v>
          </cell>
          <cell r="K54">
            <v>11833075</v>
          </cell>
          <cell r="L54">
            <v>11592154</v>
          </cell>
          <cell r="M54">
            <v>11783214</v>
          </cell>
          <cell r="N54">
            <v>10946837</v>
          </cell>
          <cell r="O54">
            <v>10669454</v>
          </cell>
          <cell r="P54">
            <v>11458118</v>
          </cell>
          <cell r="Q54">
            <v>12459534</v>
          </cell>
        </row>
        <row r="55">
          <cell r="A55">
            <v>442190</v>
          </cell>
          <cell r="B55" t="str">
            <v>General Service Unbilled Rev</v>
          </cell>
          <cell r="C55" t="str">
            <v>REV</v>
          </cell>
          <cell r="D55">
            <v>442</v>
          </cell>
          <cell r="E55">
            <v>-242550</v>
          </cell>
          <cell r="F55">
            <v>94707</v>
          </cell>
          <cell r="G55">
            <v>518177</v>
          </cell>
          <cell r="H55">
            <v>-720924</v>
          </cell>
          <cell r="I55">
            <v>5638</v>
          </cell>
          <cell r="J55">
            <v>347176</v>
          </cell>
          <cell r="K55">
            <v>-662511</v>
          </cell>
          <cell r="L55">
            <v>-607923</v>
          </cell>
          <cell r="M55">
            <v>-5031</v>
          </cell>
          <cell r="N55">
            <v>-99912</v>
          </cell>
          <cell r="O55">
            <v>-181039</v>
          </cell>
          <cell r="P55">
            <v>717022</v>
          </cell>
          <cell r="Q55">
            <v>352070</v>
          </cell>
        </row>
        <row r="56">
          <cell r="A56">
            <v>442200</v>
          </cell>
          <cell r="B56" t="str">
            <v>Industrial Service</v>
          </cell>
          <cell r="C56" t="str">
            <v>REV</v>
          </cell>
          <cell r="D56">
            <v>442</v>
          </cell>
          <cell r="E56">
            <v>65096619</v>
          </cell>
          <cell r="F56">
            <v>5890240</v>
          </cell>
          <cell r="G56">
            <v>6053861</v>
          </cell>
          <cell r="H56">
            <v>5994756</v>
          </cell>
          <cell r="I56">
            <v>5538658</v>
          </cell>
          <cell r="J56">
            <v>5623093</v>
          </cell>
          <cell r="K56">
            <v>5327280</v>
          </cell>
          <cell r="L56">
            <v>4956379</v>
          </cell>
          <cell r="M56">
            <v>5291786</v>
          </cell>
          <cell r="N56">
            <v>4842648</v>
          </cell>
          <cell r="O56">
            <v>4879923</v>
          </cell>
          <cell r="P56">
            <v>5201153</v>
          </cell>
          <cell r="Q56">
            <v>5496842</v>
          </cell>
        </row>
        <row r="57">
          <cell r="A57">
            <v>442290</v>
          </cell>
          <cell r="B57" t="str">
            <v>Industrial Svc Unbilled Rev</v>
          </cell>
          <cell r="C57" t="str">
            <v>REV</v>
          </cell>
          <cell r="D57">
            <v>442</v>
          </cell>
          <cell r="E57">
            <v>-157313</v>
          </cell>
          <cell r="F57">
            <v>42417</v>
          </cell>
          <cell r="G57">
            <v>299376</v>
          </cell>
          <cell r="H57">
            <v>-378771</v>
          </cell>
          <cell r="I57">
            <v>160505</v>
          </cell>
          <cell r="J57">
            <v>110154</v>
          </cell>
          <cell r="K57">
            <v>-425867</v>
          </cell>
          <cell r="L57">
            <v>-282835</v>
          </cell>
          <cell r="M57">
            <v>-36282</v>
          </cell>
          <cell r="N57">
            <v>35076</v>
          </cell>
          <cell r="O57">
            <v>-98675</v>
          </cell>
          <cell r="P57">
            <v>397645</v>
          </cell>
          <cell r="Q57">
            <v>19944</v>
          </cell>
        </row>
        <row r="58">
          <cell r="A58">
            <v>444000</v>
          </cell>
          <cell r="B58" t="str">
            <v>Public St &amp; Highway Lighting</v>
          </cell>
          <cell r="C58" t="str">
            <v>REV</v>
          </cell>
          <cell r="D58">
            <v>444</v>
          </cell>
          <cell r="E58">
            <v>1715100</v>
          </cell>
          <cell r="F58">
            <v>145958</v>
          </cell>
          <cell r="G58">
            <v>142549</v>
          </cell>
          <cell r="H58">
            <v>146805</v>
          </cell>
          <cell r="I58">
            <v>140852</v>
          </cell>
          <cell r="J58">
            <v>151236</v>
          </cell>
          <cell r="K58">
            <v>144831</v>
          </cell>
          <cell r="L58">
            <v>136529</v>
          </cell>
          <cell r="M58">
            <v>150266</v>
          </cell>
          <cell r="N58">
            <v>136560</v>
          </cell>
          <cell r="O58">
            <v>147586</v>
          </cell>
          <cell r="P58">
            <v>129792</v>
          </cell>
          <cell r="Q58">
            <v>142136</v>
          </cell>
        </row>
        <row r="59">
          <cell r="A59">
            <v>445000</v>
          </cell>
          <cell r="B59" t="str">
            <v>Other Sales to Public Auth</v>
          </cell>
          <cell r="C59" t="str">
            <v>REV</v>
          </cell>
          <cell r="D59">
            <v>445</v>
          </cell>
          <cell r="E59">
            <v>24629772</v>
          </cell>
          <cell r="F59">
            <v>2276469</v>
          </cell>
          <cell r="G59">
            <v>2247742</v>
          </cell>
          <cell r="H59">
            <v>2307867</v>
          </cell>
          <cell r="I59">
            <v>2030233</v>
          </cell>
          <cell r="J59">
            <v>1855845</v>
          </cell>
          <cell r="K59">
            <v>1992676</v>
          </cell>
          <cell r="L59">
            <v>1964982</v>
          </cell>
          <cell r="M59">
            <v>2126093</v>
          </cell>
          <cell r="N59">
            <v>1746780</v>
          </cell>
          <cell r="O59">
            <v>1921909</v>
          </cell>
          <cell r="P59">
            <v>2018135</v>
          </cell>
          <cell r="Q59">
            <v>2141041</v>
          </cell>
        </row>
        <row r="60">
          <cell r="A60">
            <v>445090</v>
          </cell>
          <cell r="B60" t="str">
            <v>OPA Unbilled</v>
          </cell>
          <cell r="C60" t="str">
            <v>REV</v>
          </cell>
          <cell r="D60">
            <v>445</v>
          </cell>
          <cell r="E60">
            <v>-66882</v>
          </cell>
          <cell r="F60">
            <v>1610</v>
          </cell>
          <cell r="G60">
            <v>76706</v>
          </cell>
          <cell r="H60">
            <v>-180528</v>
          </cell>
          <cell r="I60">
            <v>92153</v>
          </cell>
          <cell r="J60">
            <v>81074</v>
          </cell>
          <cell r="K60">
            <v>-125864</v>
          </cell>
          <cell r="L60">
            <v>-143011</v>
          </cell>
          <cell r="M60">
            <v>14816</v>
          </cell>
          <cell r="N60">
            <v>-89472</v>
          </cell>
          <cell r="O60">
            <v>24794</v>
          </cell>
          <cell r="P60">
            <v>154226</v>
          </cell>
          <cell r="Q60">
            <v>26614</v>
          </cell>
        </row>
        <row r="61">
          <cell r="A61">
            <v>447150</v>
          </cell>
          <cell r="B61" t="str">
            <v>Sales For Resale - Outside</v>
          </cell>
          <cell r="C61" t="str">
            <v>REV</v>
          </cell>
          <cell r="D61">
            <v>447</v>
          </cell>
          <cell r="E61">
            <v>5535505</v>
          </cell>
          <cell r="F61">
            <v>566848</v>
          </cell>
          <cell r="G61">
            <v>30502</v>
          </cell>
          <cell r="H61">
            <v>0</v>
          </cell>
          <cell r="I61">
            <v>136462</v>
          </cell>
          <cell r="J61">
            <v>31822</v>
          </cell>
          <cell r="K61">
            <v>0</v>
          </cell>
          <cell r="L61">
            <v>3376886</v>
          </cell>
          <cell r="M61">
            <v>1264978</v>
          </cell>
          <cell r="N61">
            <v>114639</v>
          </cell>
          <cell r="O61">
            <v>13368</v>
          </cell>
          <cell r="P61">
            <v>0</v>
          </cell>
          <cell r="Q61">
            <v>0</v>
          </cell>
        </row>
        <row r="62">
          <cell r="A62">
            <v>448000</v>
          </cell>
          <cell r="B62" t="str">
            <v>Interdepartmental Sales-Elec</v>
          </cell>
          <cell r="C62" t="str">
            <v>REV</v>
          </cell>
          <cell r="D62">
            <v>448</v>
          </cell>
          <cell r="E62">
            <v>71904</v>
          </cell>
          <cell r="F62">
            <v>4328</v>
          </cell>
          <cell r="G62">
            <v>5120</v>
          </cell>
          <cell r="H62">
            <v>4763</v>
          </cell>
          <cell r="I62">
            <v>4453</v>
          </cell>
          <cell r="J62">
            <v>4285</v>
          </cell>
          <cell r="K62">
            <v>8519</v>
          </cell>
          <cell r="L62">
            <v>9685</v>
          </cell>
          <cell r="M62">
            <v>9250</v>
          </cell>
          <cell r="N62">
            <v>8551</v>
          </cell>
          <cell r="O62">
            <v>4837</v>
          </cell>
          <cell r="P62">
            <v>3926</v>
          </cell>
          <cell r="Q62">
            <v>4187</v>
          </cell>
        </row>
        <row r="63">
          <cell r="A63">
            <v>449100</v>
          </cell>
          <cell r="B63" t="str">
            <v>Provisions For Rate Refunds</v>
          </cell>
          <cell r="C63" t="str">
            <v>REV</v>
          </cell>
          <cell r="D63">
            <v>449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A64">
            <v>449111</v>
          </cell>
          <cell r="B64" t="str">
            <v>Tax Reform - Residential</v>
          </cell>
          <cell r="C64" t="str">
            <v>REV</v>
          </cell>
          <cell r="D64">
            <v>449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450100</v>
          </cell>
          <cell r="B65" t="str">
            <v>Late Payment Fees</v>
          </cell>
          <cell r="C65" t="str">
            <v>REV</v>
          </cell>
          <cell r="D65">
            <v>450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451100</v>
          </cell>
          <cell r="B66" t="str">
            <v>Misc Service Revenue</v>
          </cell>
          <cell r="C66" t="str">
            <v>REV</v>
          </cell>
          <cell r="D66">
            <v>451</v>
          </cell>
          <cell r="E66">
            <v>249996</v>
          </cell>
          <cell r="F66">
            <v>20833</v>
          </cell>
          <cell r="G66">
            <v>20833</v>
          </cell>
          <cell r="H66">
            <v>20833</v>
          </cell>
          <cell r="I66">
            <v>20833</v>
          </cell>
          <cell r="J66">
            <v>20833</v>
          </cell>
          <cell r="K66">
            <v>20833</v>
          </cell>
          <cell r="L66">
            <v>20833</v>
          </cell>
          <cell r="M66">
            <v>20833</v>
          </cell>
          <cell r="N66">
            <v>20833</v>
          </cell>
          <cell r="O66">
            <v>20833</v>
          </cell>
          <cell r="P66">
            <v>20833</v>
          </cell>
          <cell r="Q66">
            <v>20833</v>
          </cell>
        </row>
        <row r="67">
          <cell r="A67">
            <v>454004</v>
          </cell>
          <cell r="B67" t="str">
            <v>Rent - Joint Use</v>
          </cell>
          <cell r="C67" t="str">
            <v>REV</v>
          </cell>
          <cell r="D67">
            <v>454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454100</v>
          </cell>
          <cell r="B68" t="str">
            <v>Extra-Facilities</v>
          </cell>
          <cell r="C68" t="str">
            <v>REV</v>
          </cell>
          <cell r="D68">
            <v>454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454200</v>
          </cell>
          <cell r="B69" t="str">
            <v>Pole &amp; Line Attachments</v>
          </cell>
          <cell r="C69" t="str">
            <v>REV</v>
          </cell>
          <cell r="D69">
            <v>454</v>
          </cell>
          <cell r="E69">
            <v>217344</v>
          </cell>
          <cell r="F69">
            <v>18112</v>
          </cell>
          <cell r="G69">
            <v>18112</v>
          </cell>
          <cell r="H69">
            <v>18112</v>
          </cell>
          <cell r="I69">
            <v>18112</v>
          </cell>
          <cell r="J69">
            <v>18112</v>
          </cell>
          <cell r="K69">
            <v>18112</v>
          </cell>
          <cell r="L69">
            <v>18112</v>
          </cell>
          <cell r="M69">
            <v>18112</v>
          </cell>
          <cell r="N69">
            <v>18112</v>
          </cell>
          <cell r="O69">
            <v>18112</v>
          </cell>
          <cell r="P69">
            <v>18112</v>
          </cell>
          <cell r="Q69">
            <v>18112</v>
          </cell>
        </row>
        <row r="70">
          <cell r="A70">
            <v>454210</v>
          </cell>
          <cell r="B70" t="str">
            <v>Foreign Pole Revenue</v>
          </cell>
          <cell r="C70" t="str">
            <v>REV</v>
          </cell>
          <cell r="D70">
            <v>454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>
            <v>454300</v>
          </cell>
          <cell r="B71" t="str">
            <v>Tower Lease Revenues</v>
          </cell>
          <cell r="C71" t="str">
            <v>REV</v>
          </cell>
          <cell r="D71">
            <v>454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454400</v>
          </cell>
          <cell r="B72" t="str">
            <v>Other Electric Rents</v>
          </cell>
          <cell r="C72" t="str">
            <v>REV</v>
          </cell>
          <cell r="D72">
            <v>454</v>
          </cell>
          <cell r="E72">
            <v>1299996</v>
          </cell>
          <cell r="F72">
            <v>108333</v>
          </cell>
          <cell r="G72">
            <v>108333</v>
          </cell>
          <cell r="H72">
            <v>108333</v>
          </cell>
          <cell r="I72">
            <v>108333</v>
          </cell>
          <cell r="J72">
            <v>108333</v>
          </cell>
          <cell r="K72">
            <v>108333</v>
          </cell>
          <cell r="L72">
            <v>108333</v>
          </cell>
          <cell r="M72">
            <v>108333</v>
          </cell>
          <cell r="N72">
            <v>108333</v>
          </cell>
          <cell r="O72">
            <v>108333</v>
          </cell>
          <cell r="P72">
            <v>108333</v>
          </cell>
          <cell r="Q72">
            <v>108333</v>
          </cell>
        </row>
        <row r="73">
          <cell r="A73">
            <v>456025</v>
          </cell>
          <cell r="B73" t="str">
            <v>RSG Rev - MISO Make Whole</v>
          </cell>
          <cell r="C73" t="str">
            <v>REV</v>
          </cell>
          <cell r="D73">
            <v>456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456040</v>
          </cell>
          <cell r="B74" t="str">
            <v>Sales Use Tax Coll Fee</v>
          </cell>
          <cell r="C74" t="str">
            <v>REV</v>
          </cell>
          <cell r="D74">
            <v>456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456075</v>
          </cell>
          <cell r="B75" t="str">
            <v>Data Processing Service</v>
          </cell>
          <cell r="C75" t="str">
            <v>REV</v>
          </cell>
          <cell r="D75">
            <v>456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456110</v>
          </cell>
          <cell r="B76" t="str">
            <v>Transmission Charge PTP</v>
          </cell>
          <cell r="C76" t="str">
            <v>REV</v>
          </cell>
          <cell r="D76">
            <v>456</v>
          </cell>
          <cell r="E76">
            <v>144996</v>
          </cell>
          <cell r="F76">
            <v>12083</v>
          </cell>
          <cell r="G76">
            <v>12083</v>
          </cell>
          <cell r="H76">
            <v>12083</v>
          </cell>
          <cell r="I76">
            <v>12083</v>
          </cell>
          <cell r="J76">
            <v>12083</v>
          </cell>
          <cell r="K76">
            <v>12083</v>
          </cell>
          <cell r="L76">
            <v>12083</v>
          </cell>
          <cell r="M76">
            <v>12083</v>
          </cell>
          <cell r="N76">
            <v>12083</v>
          </cell>
          <cell r="O76">
            <v>12083</v>
          </cell>
          <cell r="P76">
            <v>12083</v>
          </cell>
          <cell r="Q76">
            <v>12083</v>
          </cell>
        </row>
        <row r="77">
          <cell r="A77">
            <v>456111</v>
          </cell>
          <cell r="B77" t="str">
            <v>Other Transmission Revenues</v>
          </cell>
          <cell r="C77" t="str">
            <v>REV</v>
          </cell>
          <cell r="D77">
            <v>456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456610</v>
          </cell>
          <cell r="B78" t="str">
            <v>Other Electric Revenues</v>
          </cell>
          <cell r="C78" t="str">
            <v>REV</v>
          </cell>
          <cell r="D78">
            <v>456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456970</v>
          </cell>
          <cell r="B79" t="str">
            <v>Wheel Transmission Rev - ED</v>
          </cell>
          <cell r="C79" t="str">
            <v>REV</v>
          </cell>
          <cell r="D79">
            <v>456</v>
          </cell>
          <cell r="E79">
            <v>24504</v>
          </cell>
          <cell r="F79">
            <v>2042</v>
          </cell>
          <cell r="G79">
            <v>2042</v>
          </cell>
          <cell r="H79">
            <v>2042</v>
          </cell>
          <cell r="I79">
            <v>2042</v>
          </cell>
          <cell r="J79">
            <v>2042</v>
          </cell>
          <cell r="K79">
            <v>2042</v>
          </cell>
          <cell r="L79">
            <v>2042</v>
          </cell>
          <cell r="M79">
            <v>2042</v>
          </cell>
          <cell r="N79">
            <v>2042</v>
          </cell>
          <cell r="O79">
            <v>2042</v>
          </cell>
          <cell r="P79">
            <v>2042</v>
          </cell>
          <cell r="Q79">
            <v>2042</v>
          </cell>
        </row>
        <row r="80">
          <cell r="A80">
            <v>457100</v>
          </cell>
          <cell r="B80" t="str">
            <v>Regional Transmission Service</v>
          </cell>
          <cell r="C80" t="str">
            <v>REV</v>
          </cell>
          <cell r="D80">
            <v>457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457105</v>
          </cell>
          <cell r="B81" t="str">
            <v>Scheduling &amp; Dispatch Revenues</v>
          </cell>
          <cell r="C81" t="str">
            <v>REV</v>
          </cell>
          <cell r="D81">
            <v>457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457204</v>
          </cell>
          <cell r="B82" t="str">
            <v>PJM Reactive Rev</v>
          </cell>
          <cell r="C82" t="str">
            <v>REV</v>
          </cell>
          <cell r="D82">
            <v>457</v>
          </cell>
          <cell r="E82">
            <v>1881000</v>
          </cell>
          <cell r="F82">
            <v>156750</v>
          </cell>
          <cell r="G82">
            <v>156750</v>
          </cell>
          <cell r="H82">
            <v>156750</v>
          </cell>
          <cell r="I82">
            <v>156750</v>
          </cell>
          <cell r="J82">
            <v>156750</v>
          </cell>
          <cell r="K82">
            <v>156750</v>
          </cell>
          <cell r="L82">
            <v>156750</v>
          </cell>
          <cell r="M82">
            <v>156750</v>
          </cell>
          <cell r="N82">
            <v>156750</v>
          </cell>
          <cell r="O82">
            <v>156750</v>
          </cell>
          <cell r="P82">
            <v>156750</v>
          </cell>
          <cell r="Q82">
            <v>156750</v>
          </cell>
        </row>
        <row r="83">
          <cell r="A83">
            <v>500000</v>
          </cell>
          <cell r="B83" t="str">
            <v>Suprvsn and Engrg - Steam Oper</v>
          </cell>
          <cell r="C83" t="str">
            <v>PO</v>
          </cell>
          <cell r="D83">
            <v>500</v>
          </cell>
          <cell r="E83">
            <v>627772</v>
          </cell>
          <cell r="F83">
            <v>45125</v>
          </cell>
          <cell r="G83">
            <v>44757</v>
          </cell>
          <cell r="H83">
            <v>49981</v>
          </cell>
          <cell r="I83">
            <v>52034</v>
          </cell>
          <cell r="J83">
            <v>51360</v>
          </cell>
          <cell r="K83">
            <v>52046</v>
          </cell>
          <cell r="L83">
            <v>53351</v>
          </cell>
          <cell r="M83">
            <v>53129</v>
          </cell>
          <cell r="N83">
            <v>61093</v>
          </cell>
          <cell r="O83">
            <v>60889</v>
          </cell>
          <cell r="P83">
            <v>55191</v>
          </cell>
          <cell r="Q83">
            <v>48816</v>
          </cell>
        </row>
        <row r="84">
          <cell r="A84">
            <v>501110</v>
          </cell>
          <cell r="B84" t="str">
            <v>Coal Consumed-Fossil Steam</v>
          </cell>
          <cell r="C84" t="str">
            <v>Fuel</v>
          </cell>
          <cell r="D84">
            <v>501</v>
          </cell>
          <cell r="E84">
            <v>31401736</v>
          </cell>
          <cell r="F84">
            <v>4891628</v>
          </cell>
          <cell r="G84">
            <v>4898832</v>
          </cell>
          <cell r="H84">
            <v>104977</v>
          </cell>
          <cell r="I84">
            <v>535173</v>
          </cell>
          <cell r="J84">
            <v>943762</v>
          </cell>
          <cell r="K84">
            <v>1265688</v>
          </cell>
          <cell r="L84">
            <v>8309450</v>
          </cell>
          <cell r="M84">
            <v>7799843</v>
          </cell>
          <cell r="N84">
            <v>1882256</v>
          </cell>
          <cell r="O84">
            <v>704015</v>
          </cell>
          <cell r="P84">
            <v>0</v>
          </cell>
          <cell r="Q84">
            <v>66112</v>
          </cell>
        </row>
        <row r="85">
          <cell r="A85">
            <v>501150</v>
          </cell>
          <cell r="B85" t="str">
            <v>Coal &amp; Other Fuel Handling</v>
          </cell>
          <cell r="C85" t="str">
            <v>PO</v>
          </cell>
          <cell r="D85">
            <v>501</v>
          </cell>
          <cell r="E85">
            <v>1043317</v>
          </cell>
          <cell r="F85">
            <v>82646</v>
          </cell>
          <cell r="G85">
            <v>82670</v>
          </cell>
          <cell r="H85">
            <v>82883</v>
          </cell>
          <cell r="I85">
            <v>82810</v>
          </cell>
          <cell r="J85">
            <v>82854</v>
          </cell>
          <cell r="K85">
            <v>104310</v>
          </cell>
          <cell r="L85">
            <v>81886</v>
          </cell>
          <cell r="M85">
            <v>82253</v>
          </cell>
          <cell r="N85">
            <v>84705</v>
          </cell>
          <cell r="O85">
            <v>84657</v>
          </cell>
          <cell r="P85">
            <v>106445</v>
          </cell>
          <cell r="Q85">
            <v>85198</v>
          </cell>
        </row>
        <row r="86">
          <cell r="A86">
            <v>501160</v>
          </cell>
          <cell r="B86" t="str">
            <v>Coal Sampling &amp; Testing</v>
          </cell>
          <cell r="C86" t="str">
            <v>PO</v>
          </cell>
          <cell r="D86">
            <v>501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501180</v>
          </cell>
          <cell r="B87" t="str">
            <v>Sale of Fly Ash-Revenues</v>
          </cell>
          <cell r="C87" t="str">
            <v>PO</v>
          </cell>
          <cell r="D87">
            <v>501</v>
          </cell>
          <cell r="E87">
            <v>3780</v>
          </cell>
          <cell r="F87">
            <v>0</v>
          </cell>
          <cell r="G87">
            <v>0</v>
          </cell>
          <cell r="H87">
            <v>945</v>
          </cell>
          <cell r="I87">
            <v>0</v>
          </cell>
          <cell r="J87">
            <v>0</v>
          </cell>
          <cell r="K87">
            <v>945</v>
          </cell>
          <cell r="L87">
            <v>0</v>
          </cell>
          <cell r="M87">
            <v>0</v>
          </cell>
          <cell r="N87">
            <v>945</v>
          </cell>
          <cell r="O87">
            <v>0</v>
          </cell>
          <cell r="P87">
            <v>0</v>
          </cell>
          <cell r="Q87">
            <v>945</v>
          </cell>
        </row>
        <row r="88">
          <cell r="A88">
            <v>501190</v>
          </cell>
          <cell r="B88" t="str">
            <v>Sale of Fly Ash-Expenses</v>
          </cell>
          <cell r="C88" t="str">
            <v>PO</v>
          </cell>
          <cell r="D88">
            <v>501</v>
          </cell>
          <cell r="E88">
            <v>4124508</v>
          </cell>
          <cell r="F88">
            <v>343721</v>
          </cell>
          <cell r="G88">
            <v>343721</v>
          </cell>
          <cell r="H88">
            <v>343720</v>
          </cell>
          <cell r="I88">
            <v>343723</v>
          </cell>
          <cell r="J88">
            <v>343721</v>
          </cell>
          <cell r="K88">
            <v>343724</v>
          </cell>
          <cell r="L88">
            <v>343668</v>
          </cell>
          <cell r="M88">
            <v>343636</v>
          </cell>
          <cell r="N88">
            <v>343719</v>
          </cell>
          <cell r="O88">
            <v>343717</v>
          </cell>
          <cell r="P88">
            <v>343720</v>
          </cell>
          <cell r="Q88">
            <v>343718</v>
          </cell>
        </row>
        <row r="89">
          <cell r="A89">
            <v>501310</v>
          </cell>
          <cell r="B89" t="str">
            <v>Oil Consumed-Fossil Steam</v>
          </cell>
          <cell r="C89" t="str">
            <v>Fuel</v>
          </cell>
          <cell r="D89">
            <v>501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501350</v>
          </cell>
          <cell r="B90" t="str">
            <v>Oil Handling Expense</v>
          </cell>
          <cell r="C90" t="str">
            <v>PO</v>
          </cell>
          <cell r="D90">
            <v>501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501996</v>
          </cell>
          <cell r="B91" t="str">
            <v>Fuel Expense</v>
          </cell>
          <cell r="C91" t="str">
            <v>Fuel</v>
          </cell>
          <cell r="D91">
            <v>501</v>
          </cell>
          <cell r="E91">
            <v>3763221</v>
          </cell>
          <cell r="F91">
            <v>375155</v>
          </cell>
          <cell r="G91">
            <v>20713</v>
          </cell>
          <cell r="H91">
            <v>0</v>
          </cell>
          <cell r="I91">
            <v>83763</v>
          </cell>
          <cell r="J91">
            <v>19862</v>
          </cell>
          <cell r="K91">
            <v>0</v>
          </cell>
          <cell r="L91">
            <v>2375102</v>
          </cell>
          <cell r="M91">
            <v>801047</v>
          </cell>
          <cell r="N91">
            <v>77885</v>
          </cell>
          <cell r="O91">
            <v>9694</v>
          </cell>
          <cell r="P91">
            <v>0</v>
          </cell>
          <cell r="Q91">
            <v>0</v>
          </cell>
        </row>
        <row r="92">
          <cell r="A92">
            <v>502020</v>
          </cell>
          <cell r="B92" t="str">
            <v>Ammonia - Qualifying</v>
          </cell>
          <cell r="C92" t="str">
            <v>PO</v>
          </cell>
          <cell r="D92">
            <v>502</v>
          </cell>
          <cell r="E92">
            <v>281300</v>
          </cell>
          <cell r="F92">
            <v>29200</v>
          </cell>
          <cell r="G92">
            <v>40700</v>
          </cell>
          <cell r="H92">
            <v>700</v>
          </cell>
          <cell r="I92">
            <v>3200</v>
          </cell>
          <cell r="J92">
            <v>25400</v>
          </cell>
          <cell r="K92">
            <v>23300</v>
          </cell>
          <cell r="L92">
            <v>49700</v>
          </cell>
          <cell r="M92">
            <v>46700</v>
          </cell>
          <cell r="N92">
            <v>50100</v>
          </cell>
          <cell r="O92">
            <v>7800</v>
          </cell>
          <cell r="P92">
            <v>4500</v>
          </cell>
          <cell r="Q92">
            <v>0</v>
          </cell>
        </row>
        <row r="93">
          <cell r="A93">
            <v>502040</v>
          </cell>
          <cell r="B93" t="str">
            <v>Cost of Lime</v>
          </cell>
          <cell r="C93" t="str">
            <v>PO</v>
          </cell>
          <cell r="D93">
            <v>502</v>
          </cell>
          <cell r="E93">
            <v>7527600</v>
          </cell>
          <cell r="F93">
            <v>782300</v>
          </cell>
          <cell r="G93">
            <v>1088200</v>
          </cell>
          <cell r="H93">
            <v>20100</v>
          </cell>
          <cell r="I93">
            <v>86800</v>
          </cell>
          <cell r="J93">
            <v>679600</v>
          </cell>
          <cell r="K93">
            <v>624200</v>
          </cell>
          <cell r="L93">
            <v>1331100</v>
          </cell>
          <cell r="M93">
            <v>1248400</v>
          </cell>
          <cell r="N93">
            <v>1339700</v>
          </cell>
          <cell r="O93">
            <v>207700</v>
          </cell>
          <cell r="P93">
            <v>119500</v>
          </cell>
          <cell r="Q93">
            <v>0</v>
          </cell>
        </row>
        <row r="94">
          <cell r="A94">
            <v>502070</v>
          </cell>
          <cell r="B94" t="str">
            <v>Gypsum - Qualifying</v>
          </cell>
          <cell r="C94" t="str">
            <v>PO</v>
          </cell>
          <cell r="D94">
            <v>502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>
            <v>502100</v>
          </cell>
          <cell r="B95" t="str">
            <v>Fossil Steam Exp-Other</v>
          </cell>
          <cell r="C95" t="str">
            <v>PO</v>
          </cell>
          <cell r="D95">
            <v>502</v>
          </cell>
          <cell r="E95">
            <v>3538062</v>
          </cell>
          <cell r="F95">
            <v>273458</v>
          </cell>
          <cell r="G95">
            <v>273631</v>
          </cell>
          <cell r="H95">
            <v>274995</v>
          </cell>
          <cell r="I95">
            <v>274358</v>
          </cell>
          <cell r="J95">
            <v>274538</v>
          </cell>
          <cell r="K95">
            <v>384669</v>
          </cell>
          <cell r="L95">
            <v>270085</v>
          </cell>
          <cell r="M95">
            <v>272188</v>
          </cell>
          <cell r="N95">
            <v>281697</v>
          </cell>
          <cell r="O95">
            <v>281090</v>
          </cell>
          <cell r="P95">
            <v>392839</v>
          </cell>
          <cell r="Q95">
            <v>284514</v>
          </cell>
        </row>
        <row r="96">
          <cell r="A96">
            <v>502410</v>
          </cell>
          <cell r="B96" t="str">
            <v>Steam Oper-Bottom Ash/Fly Ash</v>
          </cell>
          <cell r="C96" t="str">
            <v>PO</v>
          </cell>
          <cell r="D96">
            <v>502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A97">
            <v>505000</v>
          </cell>
          <cell r="B97" t="str">
            <v>Electric Expenses-Steam Oper</v>
          </cell>
          <cell r="C97" t="str">
            <v>PO</v>
          </cell>
          <cell r="D97">
            <v>505</v>
          </cell>
          <cell r="E97">
            <v>1299924</v>
          </cell>
          <cell r="F97">
            <v>99477</v>
          </cell>
          <cell r="G97">
            <v>99529</v>
          </cell>
          <cell r="H97">
            <v>99986</v>
          </cell>
          <cell r="I97">
            <v>99829</v>
          </cell>
          <cell r="J97">
            <v>99924</v>
          </cell>
          <cell r="K97">
            <v>145940</v>
          </cell>
          <cell r="L97">
            <v>98350</v>
          </cell>
          <cell r="M97">
            <v>99161</v>
          </cell>
          <cell r="N97">
            <v>102531</v>
          </cell>
          <cell r="O97">
            <v>102430</v>
          </cell>
          <cell r="P97">
            <v>149167</v>
          </cell>
          <cell r="Q97">
            <v>103600</v>
          </cell>
        </row>
        <row r="98">
          <cell r="A98">
            <v>506000</v>
          </cell>
          <cell r="B98" t="str">
            <v>Misc Fossil Power Expenses</v>
          </cell>
          <cell r="C98" t="str">
            <v>PO</v>
          </cell>
          <cell r="D98">
            <v>506</v>
          </cell>
          <cell r="E98">
            <v>2379925</v>
          </cell>
          <cell r="F98">
            <v>134312</v>
          </cell>
          <cell r="G98">
            <v>131711</v>
          </cell>
          <cell r="H98">
            <v>197113</v>
          </cell>
          <cell r="I98">
            <v>132999</v>
          </cell>
          <cell r="J98">
            <v>132342</v>
          </cell>
          <cell r="K98">
            <v>779004</v>
          </cell>
          <cell r="L98">
            <v>139483</v>
          </cell>
          <cell r="M98">
            <v>143832</v>
          </cell>
          <cell r="N98">
            <v>149919</v>
          </cell>
          <cell r="O98">
            <v>139941</v>
          </cell>
          <cell r="P98">
            <v>140524</v>
          </cell>
          <cell r="Q98">
            <v>158745</v>
          </cell>
        </row>
        <row r="99">
          <cell r="A99">
            <v>507000</v>
          </cell>
          <cell r="B99" t="str">
            <v>Steam Power Gen Op Rents</v>
          </cell>
          <cell r="C99" t="str">
            <v>PO</v>
          </cell>
          <cell r="D99">
            <v>507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509030</v>
          </cell>
          <cell r="B100" t="str">
            <v>SO2 Emission Expense</v>
          </cell>
          <cell r="C100" t="str">
            <v>EA</v>
          </cell>
          <cell r="D100">
            <v>509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509212</v>
          </cell>
          <cell r="B101" t="str">
            <v>Annual NOx Emission Expense</v>
          </cell>
          <cell r="C101" t="str">
            <v>EA</v>
          </cell>
          <cell r="D101">
            <v>509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510000</v>
          </cell>
          <cell r="B102" t="str">
            <v>Suprvsn and Engrng-Steam Maint</v>
          </cell>
          <cell r="C102" t="str">
            <v>PM</v>
          </cell>
          <cell r="D102">
            <v>510</v>
          </cell>
          <cell r="E102">
            <v>2888869</v>
          </cell>
          <cell r="F102">
            <v>257401</v>
          </cell>
          <cell r="G102">
            <v>259558</v>
          </cell>
          <cell r="H102">
            <v>259244</v>
          </cell>
          <cell r="I102">
            <v>62525</v>
          </cell>
          <cell r="J102">
            <v>257238</v>
          </cell>
          <cell r="K102">
            <v>256328</v>
          </cell>
          <cell r="L102">
            <v>252448</v>
          </cell>
          <cell r="M102">
            <v>245693</v>
          </cell>
          <cell r="N102">
            <v>262190</v>
          </cell>
          <cell r="O102">
            <v>251383</v>
          </cell>
          <cell r="P102">
            <v>262446</v>
          </cell>
          <cell r="Q102">
            <v>262415</v>
          </cell>
        </row>
        <row r="103">
          <cell r="A103">
            <v>510100</v>
          </cell>
          <cell r="B103" t="str">
            <v>Suprvsn &amp; Engrng-Steam Maint R</v>
          </cell>
          <cell r="C103" t="str">
            <v>PM</v>
          </cell>
          <cell r="D103">
            <v>510</v>
          </cell>
          <cell r="E103">
            <v>15037</v>
          </cell>
          <cell r="F103">
            <v>1566</v>
          </cell>
          <cell r="G103">
            <v>1184</v>
          </cell>
          <cell r="H103">
            <v>1130</v>
          </cell>
          <cell r="I103">
            <v>1097</v>
          </cell>
          <cell r="J103">
            <v>1164</v>
          </cell>
          <cell r="K103">
            <v>1662</v>
          </cell>
          <cell r="L103">
            <v>1105</v>
          </cell>
          <cell r="M103">
            <v>1118</v>
          </cell>
          <cell r="N103">
            <v>1140</v>
          </cell>
          <cell r="O103">
            <v>1190</v>
          </cell>
          <cell r="P103">
            <v>1493</v>
          </cell>
          <cell r="Q103">
            <v>1188</v>
          </cell>
        </row>
        <row r="104">
          <cell r="A104">
            <v>511000</v>
          </cell>
          <cell r="B104" t="str">
            <v>Maint of Structures-Steam</v>
          </cell>
          <cell r="C104" t="str">
            <v>PM</v>
          </cell>
          <cell r="D104">
            <v>511</v>
          </cell>
          <cell r="E104">
            <v>4620574</v>
          </cell>
          <cell r="F104">
            <v>307961</v>
          </cell>
          <cell r="G104">
            <v>422080</v>
          </cell>
          <cell r="H104">
            <v>387030</v>
          </cell>
          <cell r="I104">
            <v>458703</v>
          </cell>
          <cell r="J104">
            <v>503847</v>
          </cell>
          <cell r="K104">
            <v>340698</v>
          </cell>
          <cell r="L104">
            <v>357068</v>
          </cell>
          <cell r="M104">
            <v>358740</v>
          </cell>
          <cell r="N104">
            <v>364683</v>
          </cell>
          <cell r="O104">
            <v>361350</v>
          </cell>
          <cell r="P104">
            <v>391658</v>
          </cell>
          <cell r="Q104">
            <v>366756</v>
          </cell>
        </row>
        <row r="105">
          <cell r="A105">
            <v>512100</v>
          </cell>
          <cell r="B105" t="str">
            <v>Maint of Boiler Plant-Other</v>
          </cell>
          <cell r="C105" t="str">
            <v>PM</v>
          </cell>
          <cell r="D105">
            <v>512</v>
          </cell>
          <cell r="E105">
            <v>10872466</v>
          </cell>
          <cell r="F105">
            <v>522038</v>
          </cell>
          <cell r="G105">
            <v>586970</v>
          </cell>
          <cell r="H105">
            <v>663477</v>
          </cell>
          <cell r="I105">
            <v>1206503</v>
          </cell>
          <cell r="J105">
            <v>1066399</v>
          </cell>
          <cell r="K105">
            <v>575751</v>
          </cell>
          <cell r="L105">
            <v>517549</v>
          </cell>
          <cell r="M105">
            <v>633508</v>
          </cell>
          <cell r="N105">
            <v>1024237</v>
          </cell>
          <cell r="O105">
            <v>2031806</v>
          </cell>
          <cell r="P105">
            <v>1370527</v>
          </cell>
          <cell r="Q105">
            <v>673701</v>
          </cell>
        </row>
        <row r="106">
          <cell r="A106">
            <v>513100</v>
          </cell>
          <cell r="B106" t="str">
            <v>Maint of Electric Plant-Other</v>
          </cell>
          <cell r="C106" t="str">
            <v>PM</v>
          </cell>
          <cell r="D106">
            <v>513</v>
          </cell>
          <cell r="E106">
            <v>2379792</v>
          </cell>
          <cell r="F106">
            <v>144917</v>
          </cell>
          <cell r="G106">
            <v>94965</v>
          </cell>
          <cell r="H106">
            <v>220381</v>
          </cell>
          <cell r="I106">
            <v>285238</v>
          </cell>
          <cell r="J106">
            <v>303816</v>
          </cell>
          <cell r="K106">
            <v>94764</v>
          </cell>
          <cell r="L106">
            <v>93944</v>
          </cell>
          <cell r="M106">
            <v>119705</v>
          </cell>
          <cell r="N106">
            <v>340082</v>
          </cell>
          <cell r="O106">
            <v>304907</v>
          </cell>
          <cell r="P106">
            <v>255487</v>
          </cell>
          <cell r="Q106">
            <v>121586</v>
          </cell>
        </row>
        <row r="107">
          <cell r="A107">
            <v>514000</v>
          </cell>
          <cell r="B107" t="str">
            <v>Maintenance - Misc Steam Plant</v>
          </cell>
          <cell r="C107" t="str">
            <v>PM</v>
          </cell>
          <cell r="D107">
            <v>514</v>
          </cell>
          <cell r="E107">
            <v>430187</v>
          </cell>
          <cell r="F107">
            <v>34434</v>
          </cell>
          <cell r="G107">
            <v>34449</v>
          </cell>
          <cell r="H107">
            <v>34574</v>
          </cell>
          <cell r="I107">
            <v>34531</v>
          </cell>
          <cell r="J107">
            <v>34557</v>
          </cell>
          <cell r="K107">
            <v>41888</v>
          </cell>
          <cell r="L107">
            <v>34131</v>
          </cell>
          <cell r="M107">
            <v>34357</v>
          </cell>
          <cell r="N107">
            <v>34924</v>
          </cell>
          <cell r="O107">
            <v>34886</v>
          </cell>
          <cell r="P107">
            <v>42404</v>
          </cell>
          <cell r="Q107">
            <v>35052</v>
          </cell>
        </row>
        <row r="108">
          <cell r="A108">
            <v>514300</v>
          </cell>
          <cell r="B108" t="str">
            <v>Maintenance - Misc Steam Plant</v>
          </cell>
          <cell r="C108" t="str">
            <v>PM</v>
          </cell>
          <cell r="D108">
            <v>514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546000</v>
          </cell>
          <cell r="B109" t="str">
            <v>Suprvsn and Enginring-CT Oper</v>
          </cell>
          <cell r="C109" t="str">
            <v>PO</v>
          </cell>
          <cell r="D109">
            <v>546</v>
          </cell>
          <cell r="E109">
            <v>84445</v>
          </cell>
          <cell r="F109">
            <v>7958</v>
          </cell>
          <cell r="G109">
            <v>6522</v>
          </cell>
          <cell r="H109">
            <v>6598</v>
          </cell>
          <cell r="I109">
            <v>6579</v>
          </cell>
          <cell r="J109">
            <v>6590</v>
          </cell>
          <cell r="K109">
            <v>7938</v>
          </cell>
          <cell r="L109">
            <v>6205</v>
          </cell>
          <cell r="M109">
            <v>6248</v>
          </cell>
          <cell r="N109">
            <v>7123</v>
          </cell>
          <cell r="O109">
            <v>7086</v>
          </cell>
          <cell r="P109">
            <v>8544</v>
          </cell>
          <cell r="Q109">
            <v>7054</v>
          </cell>
        </row>
        <row r="110">
          <cell r="A110">
            <v>547100</v>
          </cell>
          <cell r="B110" t="str">
            <v>Natural Gas</v>
          </cell>
          <cell r="C110" t="str">
            <v>Fuel</v>
          </cell>
          <cell r="D110">
            <v>547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547150</v>
          </cell>
          <cell r="B111" t="str">
            <v>Natural Gas Handling-CT</v>
          </cell>
          <cell r="C111" t="str">
            <v>PO</v>
          </cell>
          <cell r="D111">
            <v>547</v>
          </cell>
          <cell r="E111">
            <v>32261</v>
          </cell>
          <cell r="F111">
            <v>2643</v>
          </cell>
          <cell r="G111">
            <v>2644</v>
          </cell>
          <cell r="H111">
            <v>2643</v>
          </cell>
          <cell r="I111">
            <v>2644</v>
          </cell>
          <cell r="J111">
            <v>2643</v>
          </cell>
          <cell r="K111">
            <v>2675</v>
          </cell>
          <cell r="L111">
            <v>2621</v>
          </cell>
          <cell r="M111">
            <v>2599</v>
          </cell>
          <cell r="N111">
            <v>2697</v>
          </cell>
          <cell r="O111">
            <v>3057</v>
          </cell>
          <cell r="P111">
            <v>2698</v>
          </cell>
          <cell r="Q111">
            <v>2697</v>
          </cell>
        </row>
        <row r="112">
          <cell r="A112">
            <v>547200</v>
          </cell>
          <cell r="B112" t="str">
            <v>Oil</v>
          </cell>
          <cell r="C112" t="str">
            <v>PO</v>
          </cell>
          <cell r="D112">
            <v>547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548100</v>
          </cell>
          <cell r="B113" t="str">
            <v>Generation Expenses-Other CT</v>
          </cell>
          <cell r="C113" t="str">
            <v>PO</v>
          </cell>
          <cell r="D113">
            <v>548</v>
          </cell>
          <cell r="E113">
            <v>19638</v>
          </cell>
          <cell r="F113">
            <v>1622</v>
          </cell>
          <cell r="G113">
            <v>1627</v>
          </cell>
          <cell r="H113">
            <v>1661</v>
          </cell>
          <cell r="I113">
            <v>1621</v>
          </cell>
          <cell r="J113">
            <v>1612</v>
          </cell>
          <cell r="K113">
            <v>1654</v>
          </cell>
          <cell r="L113">
            <v>1575</v>
          </cell>
          <cell r="M113">
            <v>1577</v>
          </cell>
          <cell r="N113">
            <v>1682</v>
          </cell>
          <cell r="O113">
            <v>1635</v>
          </cell>
          <cell r="P113">
            <v>1662</v>
          </cell>
          <cell r="Q113">
            <v>1710</v>
          </cell>
        </row>
        <row r="114">
          <cell r="A114">
            <v>548200</v>
          </cell>
          <cell r="B114" t="str">
            <v>Prime Movers - Generators- CT</v>
          </cell>
          <cell r="C114" t="str">
            <v>PO</v>
          </cell>
          <cell r="D114">
            <v>548</v>
          </cell>
          <cell r="E114">
            <v>170577</v>
          </cell>
          <cell r="F114">
            <v>19882</v>
          </cell>
          <cell r="G114">
            <v>12133</v>
          </cell>
          <cell r="H114">
            <v>12209</v>
          </cell>
          <cell r="I114">
            <v>12239</v>
          </cell>
          <cell r="J114">
            <v>12255</v>
          </cell>
          <cell r="K114">
            <v>19896</v>
          </cell>
          <cell r="L114">
            <v>11973</v>
          </cell>
          <cell r="M114">
            <v>12108</v>
          </cell>
          <cell r="N114">
            <v>12551</v>
          </cell>
          <cell r="O114">
            <v>12534</v>
          </cell>
          <cell r="P114">
            <v>20296</v>
          </cell>
          <cell r="Q114">
            <v>12501</v>
          </cell>
        </row>
        <row r="115">
          <cell r="A115">
            <v>549000</v>
          </cell>
          <cell r="B115" t="str">
            <v>Misc-Power Generation Expenses</v>
          </cell>
          <cell r="C115" t="str">
            <v>PO</v>
          </cell>
          <cell r="D115">
            <v>549</v>
          </cell>
          <cell r="E115">
            <v>672209</v>
          </cell>
          <cell r="F115">
            <v>66729</v>
          </cell>
          <cell r="G115">
            <v>63880</v>
          </cell>
          <cell r="H115">
            <v>54445</v>
          </cell>
          <cell r="I115">
            <v>49019</v>
          </cell>
          <cell r="J115">
            <v>46759</v>
          </cell>
          <cell r="K115">
            <v>56227</v>
          </cell>
          <cell r="L115">
            <v>43549</v>
          </cell>
          <cell r="M115">
            <v>52947</v>
          </cell>
          <cell r="N115">
            <v>47004</v>
          </cell>
          <cell r="O115">
            <v>50509</v>
          </cell>
          <cell r="P115">
            <v>85227</v>
          </cell>
          <cell r="Q115">
            <v>55914</v>
          </cell>
        </row>
        <row r="116">
          <cell r="A116">
            <v>551000</v>
          </cell>
          <cell r="B116" t="str">
            <v>Suprvsn and Enginring-CT Maint</v>
          </cell>
          <cell r="C116" t="str">
            <v>PM</v>
          </cell>
          <cell r="D116">
            <v>551</v>
          </cell>
          <cell r="E116">
            <v>463693</v>
          </cell>
          <cell r="F116">
            <v>38421</v>
          </cell>
          <cell r="G116">
            <v>38364</v>
          </cell>
          <cell r="H116">
            <v>38496</v>
          </cell>
          <cell r="I116">
            <v>38451</v>
          </cell>
          <cell r="J116">
            <v>38478</v>
          </cell>
          <cell r="K116">
            <v>38376</v>
          </cell>
          <cell r="L116">
            <v>37818</v>
          </cell>
          <cell r="M116">
            <v>38049</v>
          </cell>
          <cell r="N116">
            <v>39384</v>
          </cell>
          <cell r="O116">
            <v>39283</v>
          </cell>
          <cell r="P116">
            <v>39346</v>
          </cell>
          <cell r="Q116">
            <v>39227</v>
          </cell>
        </row>
        <row r="117">
          <cell r="A117">
            <v>552000</v>
          </cell>
          <cell r="B117" t="str">
            <v>Maintenance of Structures-CT</v>
          </cell>
          <cell r="C117" t="str">
            <v>PM</v>
          </cell>
          <cell r="D117">
            <v>552</v>
          </cell>
          <cell r="E117">
            <v>202758</v>
          </cell>
          <cell r="F117">
            <v>12310</v>
          </cell>
          <cell r="G117">
            <v>12310</v>
          </cell>
          <cell r="H117">
            <v>22310</v>
          </cell>
          <cell r="I117">
            <v>12310</v>
          </cell>
          <cell r="J117">
            <v>12310</v>
          </cell>
          <cell r="K117">
            <v>12348</v>
          </cell>
          <cell r="L117">
            <v>12310</v>
          </cell>
          <cell r="M117">
            <v>12310</v>
          </cell>
          <cell r="N117">
            <v>12310</v>
          </cell>
          <cell r="O117">
            <v>12310</v>
          </cell>
          <cell r="P117">
            <v>47310</v>
          </cell>
          <cell r="Q117">
            <v>22310</v>
          </cell>
        </row>
        <row r="118">
          <cell r="A118">
            <v>552220</v>
          </cell>
          <cell r="B118" t="str">
            <v>Solar: Maint of Structures</v>
          </cell>
          <cell r="C118" t="str">
            <v>PM</v>
          </cell>
          <cell r="D118">
            <v>552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553000</v>
          </cell>
          <cell r="B119" t="str">
            <v>Maint-Gentg and Elect Equip-CT</v>
          </cell>
          <cell r="C119" t="str">
            <v>PM</v>
          </cell>
          <cell r="D119">
            <v>553</v>
          </cell>
          <cell r="E119">
            <v>516818</v>
          </cell>
          <cell r="F119">
            <v>35598</v>
          </cell>
          <cell r="G119">
            <v>158349</v>
          </cell>
          <cell r="H119">
            <v>21963</v>
          </cell>
          <cell r="I119">
            <v>68511</v>
          </cell>
          <cell r="J119">
            <v>8376</v>
          </cell>
          <cell r="K119">
            <v>15563</v>
          </cell>
          <cell r="L119">
            <v>54767</v>
          </cell>
          <cell r="M119">
            <v>8323</v>
          </cell>
          <cell r="N119">
            <v>27251</v>
          </cell>
          <cell r="O119">
            <v>32551</v>
          </cell>
          <cell r="P119">
            <v>67946</v>
          </cell>
          <cell r="Q119">
            <v>17620</v>
          </cell>
        </row>
        <row r="120">
          <cell r="A120">
            <v>554000</v>
          </cell>
          <cell r="B120" t="str">
            <v>Misc Power Generation Plant-CT</v>
          </cell>
          <cell r="C120" t="str">
            <v>PM</v>
          </cell>
          <cell r="D120">
            <v>554</v>
          </cell>
          <cell r="E120">
            <v>331568</v>
          </cell>
          <cell r="F120">
            <v>31844</v>
          </cell>
          <cell r="G120">
            <v>24152</v>
          </cell>
          <cell r="H120">
            <v>24602</v>
          </cell>
          <cell r="I120">
            <v>25041</v>
          </cell>
          <cell r="J120">
            <v>24217</v>
          </cell>
          <cell r="K120">
            <v>32186</v>
          </cell>
          <cell r="L120">
            <v>23957</v>
          </cell>
          <cell r="M120">
            <v>24931</v>
          </cell>
          <cell r="N120">
            <v>25861</v>
          </cell>
          <cell r="O120">
            <v>24630</v>
          </cell>
          <cell r="P120">
            <v>41334</v>
          </cell>
          <cell r="Q120">
            <v>28813</v>
          </cell>
        </row>
        <row r="121">
          <cell r="A121">
            <v>555028</v>
          </cell>
          <cell r="B121" t="str">
            <v>Purch Pwr - Non-native - net</v>
          </cell>
          <cell r="C121" t="str">
            <v>PP</v>
          </cell>
          <cell r="D121">
            <v>555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555190</v>
          </cell>
          <cell r="B122" t="str">
            <v>Capacity Purchase Expense</v>
          </cell>
          <cell r="C122" t="str">
            <v>PP</v>
          </cell>
          <cell r="D122">
            <v>555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555202</v>
          </cell>
          <cell r="B123" t="str">
            <v>Purch Power-Fuel Clause</v>
          </cell>
          <cell r="C123" t="str">
            <v>PP</v>
          </cell>
          <cell r="D123">
            <v>555</v>
          </cell>
          <cell r="E123">
            <v>90298628</v>
          </cell>
          <cell r="F123">
            <v>7715290</v>
          </cell>
          <cell r="G123">
            <v>6958191</v>
          </cell>
          <cell r="H123">
            <v>10995765</v>
          </cell>
          <cell r="I123">
            <v>8737354</v>
          </cell>
          <cell r="J123">
            <v>8312061</v>
          </cell>
          <cell r="K123">
            <v>9856931</v>
          </cell>
          <cell r="L123">
            <v>1489563</v>
          </cell>
          <cell r="M123">
            <v>1554282</v>
          </cell>
          <cell r="N123">
            <v>8041900</v>
          </cell>
          <cell r="O123">
            <v>7737754</v>
          </cell>
          <cell r="P123">
            <v>8719632</v>
          </cell>
          <cell r="Q123">
            <v>10179905</v>
          </cell>
        </row>
        <row r="124">
          <cell r="A124">
            <v>556000</v>
          </cell>
          <cell r="B124" t="str">
            <v>System Cnts &amp; Load Dispatching</v>
          </cell>
          <cell r="C124" t="str">
            <v>OPS</v>
          </cell>
          <cell r="D124">
            <v>556</v>
          </cell>
          <cell r="E124">
            <v>90367</v>
          </cell>
          <cell r="F124">
            <v>7517</v>
          </cell>
          <cell r="G124">
            <v>7452</v>
          </cell>
          <cell r="H124">
            <v>7452</v>
          </cell>
          <cell r="I124">
            <v>7452</v>
          </cell>
          <cell r="J124">
            <v>7452</v>
          </cell>
          <cell r="K124">
            <v>7516</v>
          </cell>
          <cell r="L124">
            <v>7407</v>
          </cell>
          <cell r="M124">
            <v>7407</v>
          </cell>
          <cell r="N124">
            <v>7664</v>
          </cell>
          <cell r="O124">
            <v>7664</v>
          </cell>
          <cell r="P124">
            <v>7720</v>
          </cell>
          <cell r="Q124">
            <v>7664</v>
          </cell>
        </row>
        <row r="125">
          <cell r="A125">
            <v>557000</v>
          </cell>
          <cell r="B125" t="str">
            <v>Other Expenses-Oper</v>
          </cell>
          <cell r="C125" t="str">
            <v>OPS</v>
          </cell>
          <cell r="D125">
            <v>557</v>
          </cell>
          <cell r="E125">
            <v>6016471</v>
          </cell>
          <cell r="F125">
            <v>418396</v>
          </cell>
          <cell r="G125">
            <v>492054</v>
          </cell>
          <cell r="H125">
            <v>417649</v>
          </cell>
          <cell r="I125">
            <v>450277</v>
          </cell>
          <cell r="J125">
            <v>373462</v>
          </cell>
          <cell r="K125">
            <v>1142589</v>
          </cell>
          <cell r="L125">
            <v>407699</v>
          </cell>
          <cell r="M125">
            <v>435267</v>
          </cell>
          <cell r="N125">
            <v>461670</v>
          </cell>
          <cell r="O125">
            <v>471422</v>
          </cell>
          <cell r="P125">
            <v>452663</v>
          </cell>
          <cell r="Q125">
            <v>493323</v>
          </cell>
        </row>
        <row r="126">
          <cell r="A126">
            <v>557450</v>
          </cell>
          <cell r="B126" t="str">
            <v>Commissions/Brokerage Expense</v>
          </cell>
          <cell r="C126" t="str">
            <v>OPS</v>
          </cell>
          <cell r="D126">
            <v>557</v>
          </cell>
          <cell r="E126">
            <v>74124</v>
          </cell>
          <cell r="F126">
            <v>6177</v>
          </cell>
          <cell r="G126">
            <v>6177</v>
          </cell>
          <cell r="H126">
            <v>6177</v>
          </cell>
          <cell r="I126">
            <v>6177</v>
          </cell>
          <cell r="J126">
            <v>6177</v>
          </cell>
          <cell r="K126">
            <v>6177</v>
          </cell>
          <cell r="L126">
            <v>6177</v>
          </cell>
          <cell r="M126">
            <v>6177</v>
          </cell>
          <cell r="N126">
            <v>6177</v>
          </cell>
          <cell r="O126">
            <v>6177</v>
          </cell>
          <cell r="P126">
            <v>6177</v>
          </cell>
          <cell r="Q126">
            <v>6177</v>
          </cell>
        </row>
        <row r="127">
          <cell r="A127">
            <v>557451</v>
          </cell>
          <cell r="B127" t="str">
            <v>EA &amp; Coal Broker Fees</v>
          </cell>
          <cell r="C127" t="str">
            <v>OPS</v>
          </cell>
          <cell r="D127">
            <v>557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>
            <v>557980</v>
          </cell>
          <cell r="B128" t="str">
            <v>Retail Deferred Fuel Expenses</v>
          </cell>
          <cell r="C128" t="str">
            <v>Fuel</v>
          </cell>
          <cell r="D128">
            <v>557</v>
          </cell>
          <cell r="E128">
            <v>8105944</v>
          </cell>
          <cell r="F128">
            <v>566094</v>
          </cell>
          <cell r="G128">
            <v>1400102</v>
          </cell>
          <cell r="H128">
            <v>104962</v>
          </cell>
          <cell r="I128">
            <v>207652</v>
          </cell>
          <cell r="J128">
            <v>1262332</v>
          </cell>
          <cell r="K128">
            <v>-377140</v>
          </cell>
          <cell r="L128">
            <v>1605156</v>
          </cell>
          <cell r="M128">
            <v>2627572</v>
          </cell>
          <cell r="N128">
            <v>-1325802</v>
          </cell>
          <cell r="O128">
            <v>-199921</v>
          </cell>
          <cell r="P128">
            <v>1547884</v>
          </cell>
          <cell r="Q128">
            <v>687053</v>
          </cell>
        </row>
        <row r="129">
          <cell r="A129">
            <v>560000</v>
          </cell>
          <cell r="B129" t="str">
            <v>Supervsn and Engrng-Trans Oper</v>
          </cell>
          <cell r="C129" t="str">
            <v>TO</v>
          </cell>
          <cell r="D129">
            <v>560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>
            <v>561100</v>
          </cell>
          <cell r="B130" t="str">
            <v>Load Dispatch-Reliability</v>
          </cell>
          <cell r="C130" t="str">
            <v>TO</v>
          </cell>
          <cell r="D130">
            <v>561</v>
          </cell>
          <cell r="E130">
            <v>117283</v>
          </cell>
          <cell r="F130">
            <v>9691</v>
          </cell>
          <cell r="G130">
            <v>9658</v>
          </cell>
          <cell r="H130">
            <v>9658</v>
          </cell>
          <cell r="I130">
            <v>9659</v>
          </cell>
          <cell r="J130">
            <v>9658</v>
          </cell>
          <cell r="K130">
            <v>9692</v>
          </cell>
          <cell r="L130">
            <v>9613</v>
          </cell>
          <cell r="M130">
            <v>9970</v>
          </cell>
          <cell r="N130">
            <v>9912</v>
          </cell>
          <cell r="O130">
            <v>9911</v>
          </cell>
          <cell r="P130">
            <v>9944</v>
          </cell>
          <cell r="Q130">
            <v>9917</v>
          </cell>
        </row>
        <row r="131">
          <cell r="A131">
            <v>561200</v>
          </cell>
          <cell r="B131" t="str">
            <v>Load Dispatch-Mnitor&amp;OprTrnSys</v>
          </cell>
          <cell r="C131" t="str">
            <v>TO</v>
          </cell>
          <cell r="D131">
            <v>561</v>
          </cell>
          <cell r="E131">
            <v>291607</v>
          </cell>
          <cell r="F131">
            <v>23748</v>
          </cell>
          <cell r="G131">
            <v>23695</v>
          </cell>
          <cell r="H131">
            <v>23691</v>
          </cell>
          <cell r="I131">
            <v>23696</v>
          </cell>
          <cell r="J131">
            <v>23696</v>
          </cell>
          <cell r="K131">
            <v>23734</v>
          </cell>
          <cell r="L131">
            <v>27301</v>
          </cell>
          <cell r="M131">
            <v>24855</v>
          </cell>
          <cell r="N131">
            <v>24283</v>
          </cell>
          <cell r="O131">
            <v>24276</v>
          </cell>
          <cell r="P131">
            <v>24326</v>
          </cell>
          <cell r="Q131">
            <v>24306</v>
          </cell>
        </row>
        <row r="132">
          <cell r="A132">
            <v>561300</v>
          </cell>
          <cell r="B132" t="str">
            <v>Load Dispatch - TransSvc&amp;Sch</v>
          </cell>
          <cell r="C132" t="str">
            <v>TO</v>
          </cell>
          <cell r="D132">
            <v>561</v>
          </cell>
          <cell r="E132">
            <v>118352</v>
          </cell>
          <cell r="F132">
            <v>9792</v>
          </cell>
          <cell r="G132">
            <v>9758</v>
          </cell>
          <cell r="H132">
            <v>9757</v>
          </cell>
          <cell r="I132">
            <v>9758</v>
          </cell>
          <cell r="J132">
            <v>9758</v>
          </cell>
          <cell r="K132">
            <v>9791</v>
          </cell>
          <cell r="L132">
            <v>9722</v>
          </cell>
          <cell r="M132">
            <v>9885</v>
          </cell>
          <cell r="N132">
            <v>10025</v>
          </cell>
          <cell r="O132">
            <v>10024</v>
          </cell>
          <cell r="P132">
            <v>10054</v>
          </cell>
          <cell r="Q132">
            <v>10028</v>
          </cell>
        </row>
        <row r="133">
          <cell r="A133">
            <v>561400</v>
          </cell>
          <cell r="B133" t="str">
            <v>Scheduling-Sys Cntrl&amp;Disp Svs</v>
          </cell>
          <cell r="C133" t="str">
            <v>TO</v>
          </cell>
          <cell r="D133">
            <v>561</v>
          </cell>
          <cell r="E133">
            <v>1200000</v>
          </cell>
          <cell r="F133">
            <v>100000</v>
          </cell>
          <cell r="G133">
            <v>100000</v>
          </cell>
          <cell r="H133">
            <v>100000</v>
          </cell>
          <cell r="I133">
            <v>100000</v>
          </cell>
          <cell r="J133">
            <v>100000</v>
          </cell>
          <cell r="K133">
            <v>100000</v>
          </cell>
          <cell r="L133">
            <v>100000</v>
          </cell>
          <cell r="M133">
            <v>100000</v>
          </cell>
          <cell r="N133">
            <v>100000</v>
          </cell>
          <cell r="O133">
            <v>100000</v>
          </cell>
          <cell r="P133">
            <v>100000</v>
          </cell>
          <cell r="Q133">
            <v>100000</v>
          </cell>
        </row>
        <row r="134">
          <cell r="A134">
            <v>561800</v>
          </cell>
          <cell r="B134" t="str">
            <v>ReliabilityPlanning&amp;StdsDev</v>
          </cell>
          <cell r="C134" t="str">
            <v>TO</v>
          </cell>
          <cell r="D134">
            <v>561</v>
          </cell>
          <cell r="E134">
            <v>2000004</v>
          </cell>
          <cell r="F134">
            <v>166667</v>
          </cell>
          <cell r="G134">
            <v>166667</v>
          </cell>
          <cell r="H134">
            <v>166667</v>
          </cell>
          <cell r="I134">
            <v>166667</v>
          </cell>
          <cell r="J134">
            <v>166667</v>
          </cell>
          <cell r="K134">
            <v>166667</v>
          </cell>
          <cell r="L134">
            <v>166667</v>
          </cell>
          <cell r="M134">
            <v>166667</v>
          </cell>
          <cell r="N134">
            <v>166667</v>
          </cell>
          <cell r="O134">
            <v>166667</v>
          </cell>
          <cell r="P134">
            <v>166667</v>
          </cell>
          <cell r="Q134">
            <v>166667</v>
          </cell>
        </row>
        <row r="135">
          <cell r="A135">
            <v>562000</v>
          </cell>
          <cell r="B135" t="str">
            <v>Station Expenses</v>
          </cell>
          <cell r="C135" t="str">
            <v>TO</v>
          </cell>
          <cell r="D135">
            <v>562</v>
          </cell>
          <cell r="E135">
            <v>96977</v>
          </cell>
          <cell r="F135">
            <v>6643</v>
          </cell>
          <cell r="G135">
            <v>6371</v>
          </cell>
          <cell r="H135">
            <v>6629</v>
          </cell>
          <cell r="I135">
            <v>6243</v>
          </cell>
          <cell r="J135">
            <v>8685</v>
          </cell>
          <cell r="K135">
            <v>9206</v>
          </cell>
          <cell r="L135">
            <v>16038</v>
          </cell>
          <cell r="M135">
            <v>6867</v>
          </cell>
          <cell r="N135">
            <v>5549</v>
          </cell>
          <cell r="O135">
            <v>7148</v>
          </cell>
          <cell r="P135">
            <v>10142</v>
          </cell>
          <cell r="Q135">
            <v>7456</v>
          </cell>
        </row>
        <row r="136">
          <cell r="A136">
            <v>563000</v>
          </cell>
          <cell r="B136" t="str">
            <v>Overhead Line Expenses-Trans</v>
          </cell>
          <cell r="C136" t="str">
            <v>TO</v>
          </cell>
          <cell r="D136">
            <v>563</v>
          </cell>
          <cell r="E136">
            <v>37350</v>
          </cell>
          <cell r="F136">
            <v>411</v>
          </cell>
          <cell r="G136">
            <v>271</v>
          </cell>
          <cell r="H136">
            <v>287</v>
          </cell>
          <cell r="I136">
            <v>272</v>
          </cell>
          <cell r="J136">
            <v>265</v>
          </cell>
          <cell r="K136">
            <v>410</v>
          </cell>
          <cell r="L136">
            <v>8848</v>
          </cell>
          <cell r="M136">
            <v>8554</v>
          </cell>
          <cell r="N136">
            <v>8561</v>
          </cell>
          <cell r="O136">
            <v>8772</v>
          </cell>
          <cell r="P136">
            <v>417</v>
          </cell>
          <cell r="Q136">
            <v>282</v>
          </cell>
        </row>
        <row r="137">
          <cell r="A137">
            <v>565000</v>
          </cell>
          <cell r="B137" t="str">
            <v>Transm of Elec By Others</v>
          </cell>
          <cell r="C137" t="str">
            <v>TO</v>
          </cell>
          <cell r="D137">
            <v>565</v>
          </cell>
          <cell r="E137">
            <v>20970372</v>
          </cell>
          <cell r="F137">
            <v>1747531</v>
          </cell>
          <cell r="G137">
            <v>1747531</v>
          </cell>
          <cell r="H137">
            <v>1747531</v>
          </cell>
          <cell r="I137">
            <v>1747531</v>
          </cell>
          <cell r="J137">
            <v>1747531</v>
          </cell>
          <cell r="K137">
            <v>1747531</v>
          </cell>
          <cell r="L137">
            <v>1747531</v>
          </cell>
          <cell r="M137">
            <v>1747531</v>
          </cell>
          <cell r="N137">
            <v>1747531</v>
          </cell>
          <cell r="O137">
            <v>1747531</v>
          </cell>
          <cell r="P137">
            <v>1747531</v>
          </cell>
          <cell r="Q137">
            <v>1747531</v>
          </cell>
        </row>
        <row r="138">
          <cell r="A138">
            <v>566000</v>
          </cell>
          <cell r="B138" t="str">
            <v>Misc Trans Exp-Other</v>
          </cell>
          <cell r="C138" t="str">
            <v>TO</v>
          </cell>
          <cell r="D138">
            <v>566</v>
          </cell>
          <cell r="E138">
            <v>356942</v>
          </cell>
          <cell r="F138">
            <v>17021</v>
          </cell>
          <cell r="G138">
            <v>16083</v>
          </cell>
          <cell r="H138">
            <v>48334</v>
          </cell>
          <cell r="I138">
            <v>20438</v>
          </cell>
          <cell r="J138">
            <v>23752</v>
          </cell>
          <cell r="K138">
            <v>64435</v>
          </cell>
          <cell r="L138">
            <v>13763</v>
          </cell>
          <cell r="M138">
            <v>13507</v>
          </cell>
          <cell r="N138">
            <v>46357</v>
          </cell>
          <cell r="O138">
            <v>15024</v>
          </cell>
          <cell r="P138">
            <v>16405</v>
          </cell>
          <cell r="Q138">
            <v>61823</v>
          </cell>
        </row>
        <row r="139">
          <cell r="A139">
            <v>566100</v>
          </cell>
          <cell r="B139" t="str">
            <v>Misc Trans-Trans Lines Related</v>
          </cell>
          <cell r="C139" t="str">
            <v>TO</v>
          </cell>
          <cell r="D139">
            <v>566</v>
          </cell>
          <cell r="E139">
            <v>5898</v>
          </cell>
          <cell r="F139">
            <v>487</v>
          </cell>
          <cell r="G139">
            <v>487</v>
          </cell>
          <cell r="H139">
            <v>487</v>
          </cell>
          <cell r="I139">
            <v>487</v>
          </cell>
          <cell r="J139">
            <v>487</v>
          </cell>
          <cell r="K139">
            <v>487</v>
          </cell>
          <cell r="L139">
            <v>488</v>
          </cell>
          <cell r="M139">
            <v>487</v>
          </cell>
          <cell r="N139">
            <v>500</v>
          </cell>
          <cell r="O139">
            <v>500</v>
          </cell>
          <cell r="P139">
            <v>501</v>
          </cell>
          <cell r="Q139">
            <v>500</v>
          </cell>
        </row>
        <row r="140">
          <cell r="A140">
            <v>569000</v>
          </cell>
          <cell r="B140" t="str">
            <v>Maint of Structures-Trans</v>
          </cell>
          <cell r="C140" t="str">
            <v>TM</v>
          </cell>
          <cell r="D140">
            <v>569</v>
          </cell>
          <cell r="E140">
            <v>10635</v>
          </cell>
          <cell r="F140">
            <v>1554</v>
          </cell>
          <cell r="G140">
            <v>1978</v>
          </cell>
          <cell r="H140">
            <v>1397</v>
          </cell>
          <cell r="I140">
            <v>546</v>
          </cell>
          <cell r="J140">
            <v>502</v>
          </cell>
          <cell r="K140">
            <v>742</v>
          </cell>
          <cell r="L140">
            <v>650</v>
          </cell>
          <cell r="M140">
            <v>522</v>
          </cell>
          <cell r="N140">
            <v>625</v>
          </cell>
          <cell r="O140">
            <v>642</v>
          </cell>
          <cell r="P140">
            <v>902</v>
          </cell>
          <cell r="Q140">
            <v>575</v>
          </cell>
        </row>
        <row r="141">
          <cell r="A141">
            <v>569200</v>
          </cell>
          <cell r="B141" t="str">
            <v>Maint of Computer Software</v>
          </cell>
          <cell r="C141" t="str">
            <v>TM</v>
          </cell>
          <cell r="D141">
            <v>569</v>
          </cell>
          <cell r="E141">
            <v>70957</v>
          </cell>
          <cell r="F141">
            <v>5827</v>
          </cell>
          <cell r="G141">
            <v>5827</v>
          </cell>
          <cell r="H141">
            <v>5825</v>
          </cell>
          <cell r="I141">
            <v>5828</v>
          </cell>
          <cell r="J141">
            <v>5826</v>
          </cell>
          <cell r="K141">
            <v>5829</v>
          </cell>
          <cell r="L141">
            <v>6047</v>
          </cell>
          <cell r="M141">
            <v>5810</v>
          </cell>
          <cell r="N141">
            <v>5944</v>
          </cell>
          <cell r="O141">
            <v>5894</v>
          </cell>
          <cell r="P141">
            <v>6375</v>
          </cell>
          <cell r="Q141">
            <v>5925</v>
          </cell>
        </row>
        <row r="142">
          <cell r="A142">
            <v>570100</v>
          </cell>
          <cell r="B142" t="str">
            <v>Maint  Stat Equip-Other- Trans</v>
          </cell>
          <cell r="C142" t="str">
            <v>TM</v>
          </cell>
          <cell r="D142">
            <v>570</v>
          </cell>
          <cell r="E142">
            <v>64916</v>
          </cell>
          <cell r="F142">
            <v>7940</v>
          </cell>
          <cell r="G142">
            <v>2532</v>
          </cell>
          <cell r="H142">
            <v>4566</v>
          </cell>
          <cell r="I142">
            <v>4577</v>
          </cell>
          <cell r="J142">
            <v>5721</v>
          </cell>
          <cell r="K142">
            <v>3714</v>
          </cell>
          <cell r="L142">
            <v>8317</v>
          </cell>
          <cell r="M142">
            <v>6110</v>
          </cell>
          <cell r="N142">
            <v>5563</v>
          </cell>
          <cell r="O142">
            <v>5840</v>
          </cell>
          <cell r="P142">
            <v>4134</v>
          </cell>
          <cell r="Q142">
            <v>5902</v>
          </cell>
        </row>
        <row r="143">
          <cell r="A143">
            <v>570200</v>
          </cell>
          <cell r="B143" t="str">
            <v>Main-Cir BrkrsTrnsf Mtrs-Trans</v>
          </cell>
          <cell r="C143" t="str">
            <v>TM</v>
          </cell>
          <cell r="D143">
            <v>570</v>
          </cell>
          <cell r="E143">
            <v>70591</v>
          </cell>
          <cell r="F143">
            <v>7629</v>
          </cell>
          <cell r="G143">
            <v>5041</v>
          </cell>
          <cell r="H143">
            <v>5300</v>
          </cell>
          <cell r="I143">
            <v>5059</v>
          </cell>
          <cell r="J143">
            <v>4947</v>
          </cell>
          <cell r="K143">
            <v>7612</v>
          </cell>
          <cell r="L143">
            <v>6464</v>
          </cell>
          <cell r="M143">
            <v>5246</v>
          </cell>
          <cell r="N143">
            <v>5391</v>
          </cell>
          <cell r="O143">
            <v>5495</v>
          </cell>
          <cell r="P143">
            <v>7199</v>
          </cell>
          <cell r="Q143">
            <v>5208</v>
          </cell>
        </row>
        <row r="144">
          <cell r="A144">
            <v>571000</v>
          </cell>
          <cell r="B144" t="str">
            <v>Maint of Overhead Lines-Trans</v>
          </cell>
          <cell r="C144" t="str">
            <v>TM</v>
          </cell>
          <cell r="D144">
            <v>571</v>
          </cell>
          <cell r="E144">
            <v>1624332</v>
          </cell>
          <cell r="F144">
            <v>160263</v>
          </cell>
          <cell r="G144">
            <v>157554</v>
          </cell>
          <cell r="H144">
            <v>127891</v>
          </cell>
          <cell r="I144">
            <v>207305</v>
          </cell>
          <cell r="J144">
            <v>308216</v>
          </cell>
          <cell r="K144">
            <v>50697</v>
          </cell>
          <cell r="L144">
            <v>71893</v>
          </cell>
          <cell r="M144">
            <v>71290</v>
          </cell>
          <cell r="N144">
            <v>151445</v>
          </cell>
          <cell r="O144">
            <v>97587</v>
          </cell>
          <cell r="P144">
            <v>98212</v>
          </cell>
          <cell r="Q144">
            <v>121979</v>
          </cell>
        </row>
        <row r="145">
          <cell r="A145">
            <v>575700</v>
          </cell>
          <cell r="B145" t="str">
            <v>Market Faciliation-Mntr&amp;Comp</v>
          </cell>
          <cell r="C145" t="str">
            <v>RMO</v>
          </cell>
          <cell r="D145">
            <v>575</v>
          </cell>
          <cell r="E145">
            <v>2906856</v>
          </cell>
          <cell r="F145">
            <v>242238</v>
          </cell>
          <cell r="G145">
            <v>242238</v>
          </cell>
          <cell r="H145">
            <v>242238</v>
          </cell>
          <cell r="I145">
            <v>242238</v>
          </cell>
          <cell r="J145">
            <v>242238</v>
          </cell>
          <cell r="K145">
            <v>242238</v>
          </cell>
          <cell r="L145">
            <v>242238</v>
          </cell>
          <cell r="M145">
            <v>242238</v>
          </cell>
          <cell r="N145">
            <v>242238</v>
          </cell>
          <cell r="O145">
            <v>242238</v>
          </cell>
          <cell r="P145">
            <v>242238</v>
          </cell>
          <cell r="Q145">
            <v>242238</v>
          </cell>
        </row>
        <row r="146">
          <cell r="A146">
            <v>580000</v>
          </cell>
          <cell r="B146" t="str">
            <v>Supervsn and Engring-Dist Oper</v>
          </cell>
          <cell r="C146" t="str">
            <v>DO</v>
          </cell>
          <cell r="D146">
            <v>580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7">
          <cell r="A147">
            <v>581004</v>
          </cell>
          <cell r="B147" t="str">
            <v>Load Dispatch-Dist of Elec</v>
          </cell>
          <cell r="C147" t="str">
            <v>DO</v>
          </cell>
          <cell r="D147">
            <v>581</v>
          </cell>
          <cell r="E147">
            <v>388682</v>
          </cell>
          <cell r="F147">
            <v>55567</v>
          </cell>
          <cell r="G147">
            <v>25870</v>
          </cell>
          <cell r="H147">
            <v>25870</v>
          </cell>
          <cell r="I147">
            <v>25870</v>
          </cell>
          <cell r="J147">
            <v>25870</v>
          </cell>
          <cell r="K147">
            <v>36457</v>
          </cell>
          <cell r="L147">
            <v>50096</v>
          </cell>
          <cell r="M147">
            <v>26089</v>
          </cell>
          <cell r="N147">
            <v>26998</v>
          </cell>
          <cell r="O147">
            <v>26998</v>
          </cell>
          <cell r="P147">
            <v>35999</v>
          </cell>
          <cell r="Q147">
            <v>26998</v>
          </cell>
        </row>
        <row r="148">
          <cell r="A148">
            <v>582100</v>
          </cell>
          <cell r="B148" t="str">
            <v>Station Expenses-Other-Dist</v>
          </cell>
          <cell r="C148" t="str">
            <v>DO</v>
          </cell>
          <cell r="D148">
            <v>582</v>
          </cell>
          <cell r="E148">
            <v>47394</v>
          </cell>
          <cell r="F148">
            <v>2523</v>
          </cell>
          <cell r="G148">
            <v>1978</v>
          </cell>
          <cell r="H148">
            <v>4694</v>
          </cell>
          <cell r="I148">
            <v>2756</v>
          </cell>
          <cell r="J148">
            <v>4277</v>
          </cell>
          <cell r="K148">
            <v>5406</v>
          </cell>
          <cell r="L148">
            <v>4084</v>
          </cell>
          <cell r="M148">
            <v>3770</v>
          </cell>
          <cell r="N148">
            <v>5254</v>
          </cell>
          <cell r="O148">
            <v>4062</v>
          </cell>
          <cell r="P148">
            <v>4604</v>
          </cell>
          <cell r="Q148">
            <v>3986</v>
          </cell>
        </row>
        <row r="149">
          <cell r="A149">
            <v>583100</v>
          </cell>
          <cell r="B149" t="str">
            <v>Overhead Line Exps-Other-Dist</v>
          </cell>
          <cell r="C149" t="str">
            <v>DO</v>
          </cell>
          <cell r="D149">
            <v>583</v>
          </cell>
          <cell r="E149">
            <v>149921</v>
          </cell>
          <cell r="F149">
            <v>7779</v>
          </cell>
          <cell r="G149">
            <v>48081</v>
          </cell>
          <cell r="H149">
            <v>13666</v>
          </cell>
          <cell r="I149">
            <v>13946</v>
          </cell>
          <cell r="J149">
            <v>8018</v>
          </cell>
          <cell r="K149">
            <v>7865</v>
          </cell>
          <cell r="L149">
            <v>7909</v>
          </cell>
          <cell r="M149">
            <v>8039</v>
          </cell>
          <cell r="N149">
            <v>10972</v>
          </cell>
          <cell r="O149">
            <v>7962</v>
          </cell>
          <cell r="P149">
            <v>7833</v>
          </cell>
          <cell r="Q149">
            <v>7851</v>
          </cell>
        </row>
        <row r="150">
          <cell r="A150">
            <v>583200</v>
          </cell>
          <cell r="B150" t="str">
            <v>Transf Set Rem Reset Test-Dist</v>
          </cell>
          <cell r="C150" t="str">
            <v>DO</v>
          </cell>
          <cell r="D150">
            <v>583</v>
          </cell>
          <cell r="E150">
            <v>136167</v>
          </cell>
          <cell r="F150">
            <v>12181</v>
          </cell>
          <cell r="G150">
            <v>10952</v>
          </cell>
          <cell r="H150">
            <v>10952</v>
          </cell>
          <cell r="I150">
            <v>11025</v>
          </cell>
          <cell r="J150">
            <v>11025</v>
          </cell>
          <cell r="K150">
            <v>12292</v>
          </cell>
          <cell r="L150">
            <v>10994</v>
          </cell>
          <cell r="M150">
            <v>10994</v>
          </cell>
          <cell r="N150">
            <v>11183</v>
          </cell>
          <cell r="O150">
            <v>11183</v>
          </cell>
          <cell r="P150">
            <v>12203</v>
          </cell>
          <cell r="Q150">
            <v>11183</v>
          </cell>
        </row>
        <row r="151">
          <cell r="A151">
            <v>584000</v>
          </cell>
          <cell r="B151" t="str">
            <v>Underground Line Expenses-Dist</v>
          </cell>
          <cell r="C151" t="str">
            <v>DO</v>
          </cell>
          <cell r="D151">
            <v>584</v>
          </cell>
          <cell r="E151">
            <v>344827</v>
          </cell>
          <cell r="F151">
            <v>35637</v>
          </cell>
          <cell r="G151">
            <v>36622</v>
          </cell>
          <cell r="H151">
            <v>34577</v>
          </cell>
          <cell r="I151">
            <v>24360</v>
          </cell>
          <cell r="J151">
            <v>25584</v>
          </cell>
          <cell r="K151">
            <v>23748</v>
          </cell>
          <cell r="L151">
            <v>22534</v>
          </cell>
          <cell r="M151">
            <v>23908</v>
          </cell>
          <cell r="N151">
            <v>27306</v>
          </cell>
          <cell r="O151">
            <v>24673</v>
          </cell>
          <cell r="P151">
            <v>33054</v>
          </cell>
          <cell r="Q151">
            <v>32824</v>
          </cell>
        </row>
        <row r="152">
          <cell r="A152">
            <v>586000</v>
          </cell>
          <cell r="B152" t="str">
            <v>Meter Expenses-Dist</v>
          </cell>
          <cell r="C152" t="str">
            <v>DO</v>
          </cell>
          <cell r="D152">
            <v>586</v>
          </cell>
          <cell r="E152">
            <v>206994</v>
          </cell>
          <cell r="F152">
            <v>19161</v>
          </cell>
          <cell r="G152">
            <v>16481</v>
          </cell>
          <cell r="H152">
            <v>16495</v>
          </cell>
          <cell r="I152">
            <v>16527</v>
          </cell>
          <cell r="J152">
            <v>16542</v>
          </cell>
          <cell r="K152">
            <v>19200</v>
          </cell>
          <cell r="L152">
            <v>16439</v>
          </cell>
          <cell r="M152">
            <v>16498</v>
          </cell>
          <cell r="N152">
            <v>16903</v>
          </cell>
          <cell r="O152">
            <v>16995</v>
          </cell>
          <cell r="P152">
            <v>18808</v>
          </cell>
          <cell r="Q152">
            <v>16945</v>
          </cell>
        </row>
        <row r="153">
          <cell r="A153">
            <v>587000</v>
          </cell>
          <cell r="B153" t="str">
            <v>Cust Install Exp-Other Dist</v>
          </cell>
          <cell r="C153" t="str">
            <v>DO</v>
          </cell>
          <cell r="D153">
            <v>587</v>
          </cell>
          <cell r="E153">
            <v>794432</v>
          </cell>
          <cell r="F153">
            <v>78527</v>
          </cell>
          <cell r="G153">
            <v>60752</v>
          </cell>
          <cell r="H153">
            <v>57926</v>
          </cell>
          <cell r="I153">
            <v>59512</v>
          </cell>
          <cell r="J153">
            <v>62175</v>
          </cell>
          <cell r="K153">
            <v>87371</v>
          </cell>
          <cell r="L153">
            <v>58052</v>
          </cell>
          <cell r="M153">
            <v>61792</v>
          </cell>
          <cell r="N153">
            <v>62980</v>
          </cell>
          <cell r="O153">
            <v>67053</v>
          </cell>
          <cell r="P153">
            <v>73635</v>
          </cell>
          <cell r="Q153">
            <v>64657</v>
          </cell>
        </row>
        <row r="154">
          <cell r="A154">
            <v>588100</v>
          </cell>
          <cell r="B154" t="str">
            <v>Misc Distribution Exp-Other</v>
          </cell>
          <cell r="C154" t="str">
            <v>DO</v>
          </cell>
          <cell r="D154">
            <v>588</v>
          </cell>
          <cell r="E154">
            <v>2715593</v>
          </cell>
          <cell r="F154">
            <v>225972</v>
          </cell>
          <cell r="G154">
            <v>222797</v>
          </cell>
          <cell r="H154">
            <v>217959</v>
          </cell>
          <cell r="I154">
            <v>247615</v>
          </cell>
          <cell r="J154">
            <v>210816</v>
          </cell>
          <cell r="K154">
            <v>293196</v>
          </cell>
          <cell r="L154">
            <v>258651</v>
          </cell>
          <cell r="M154">
            <v>209759</v>
          </cell>
          <cell r="N154">
            <v>205248</v>
          </cell>
          <cell r="O154">
            <v>202992</v>
          </cell>
          <cell r="P154">
            <v>228969</v>
          </cell>
          <cell r="Q154">
            <v>191619</v>
          </cell>
        </row>
        <row r="155">
          <cell r="A155">
            <v>588300</v>
          </cell>
          <cell r="B155" t="str">
            <v>Load Mang-Gen and Control-Dist</v>
          </cell>
          <cell r="C155" t="str">
            <v>DO</v>
          </cell>
          <cell r="D155">
            <v>588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</row>
        <row r="156">
          <cell r="A156">
            <v>588700</v>
          </cell>
          <cell r="B156" t="str">
            <v>Intcon Study Costs (D)</v>
          </cell>
          <cell r="C156" t="str">
            <v>DO</v>
          </cell>
          <cell r="D156">
            <v>588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</row>
        <row r="157">
          <cell r="A157">
            <v>589000</v>
          </cell>
          <cell r="B157" t="str">
            <v>Rents-Dist Oper</v>
          </cell>
          <cell r="C157" t="str">
            <v>DO</v>
          </cell>
          <cell r="D157">
            <v>589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</row>
        <row r="158">
          <cell r="A158">
            <v>590000</v>
          </cell>
          <cell r="B158" t="str">
            <v>Supervsn and Engrng-Dist Maint</v>
          </cell>
          <cell r="C158" t="str">
            <v>DM</v>
          </cell>
          <cell r="D158">
            <v>590</v>
          </cell>
          <cell r="E158">
            <v>113228</v>
          </cell>
          <cell r="F158">
            <v>9728</v>
          </cell>
          <cell r="G158">
            <v>9206</v>
          </cell>
          <cell r="H158">
            <v>9235</v>
          </cell>
          <cell r="I158">
            <v>9301</v>
          </cell>
          <cell r="J158">
            <v>9330</v>
          </cell>
          <cell r="K158">
            <v>9811</v>
          </cell>
          <cell r="L158">
            <v>9161</v>
          </cell>
          <cell r="M158">
            <v>9276</v>
          </cell>
          <cell r="N158">
            <v>9434</v>
          </cell>
          <cell r="O158">
            <v>9524</v>
          </cell>
          <cell r="P158">
            <v>9799</v>
          </cell>
          <cell r="Q158">
            <v>9423</v>
          </cell>
        </row>
        <row r="159">
          <cell r="A159">
            <v>591000</v>
          </cell>
          <cell r="B159" t="str">
            <v>Maintenance of Structures-Dist</v>
          </cell>
          <cell r="C159" t="str">
            <v>DM</v>
          </cell>
          <cell r="D159">
            <v>591</v>
          </cell>
          <cell r="E159">
            <v>14815</v>
          </cell>
          <cell r="F159">
            <v>3006</v>
          </cell>
          <cell r="G159">
            <v>3207</v>
          </cell>
          <cell r="H159">
            <v>2578</v>
          </cell>
          <cell r="I159">
            <v>495</v>
          </cell>
          <cell r="J159">
            <v>405</v>
          </cell>
          <cell r="K159">
            <v>976</v>
          </cell>
          <cell r="L159">
            <v>691</v>
          </cell>
          <cell r="M159">
            <v>396</v>
          </cell>
          <cell r="N159">
            <v>654</v>
          </cell>
          <cell r="O159">
            <v>676</v>
          </cell>
          <cell r="P159">
            <v>1168</v>
          </cell>
          <cell r="Q159">
            <v>563</v>
          </cell>
        </row>
        <row r="160">
          <cell r="A160">
            <v>592100</v>
          </cell>
          <cell r="B160" t="str">
            <v>Maint Station Equip-Other-Dist</v>
          </cell>
          <cell r="C160" t="str">
            <v>DM</v>
          </cell>
          <cell r="D160">
            <v>592</v>
          </cell>
          <cell r="E160">
            <v>122851</v>
          </cell>
          <cell r="F160">
            <v>12550</v>
          </cell>
          <cell r="G160">
            <v>3230</v>
          </cell>
          <cell r="H160">
            <v>7216</v>
          </cell>
          <cell r="I160">
            <v>7793</v>
          </cell>
          <cell r="J160">
            <v>13168</v>
          </cell>
          <cell r="K160">
            <v>5180</v>
          </cell>
          <cell r="L160">
            <v>14665</v>
          </cell>
          <cell r="M160">
            <v>12452</v>
          </cell>
          <cell r="N160">
            <v>12062</v>
          </cell>
          <cell r="O160">
            <v>13693</v>
          </cell>
          <cell r="P160">
            <v>7319</v>
          </cell>
          <cell r="Q160">
            <v>13523</v>
          </cell>
        </row>
        <row r="161">
          <cell r="A161">
            <v>592200</v>
          </cell>
          <cell r="B161" t="str">
            <v>Cir BrkrsTrnsf Mters Rely-Dist</v>
          </cell>
          <cell r="C161" t="str">
            <v>DM</v>
          </cell>
          <cell r="D161">
            <v>592</v>
          </cell>
          <cell r="E161">
            <v>87654</v>
          </cell>
          <cell r="F161">
            <v>9475</v>
          </cell>
          <cell r="G161">
            <v>6258</v>
          </cell>
          <cell r="H161">
            <v>6589</v>
          </cell>
          <cell r="I161">
            <v>6281</v>
          </cell>
          <cell r="J161">
            <v>6137</v>
          </cell>
          <cell r="K161">
            <v>9453</v>
          </cell>
          <cell r="L161">
            <v>8682</v>
          </cell>
          <cell r="M161">
            <v>6523</v>
          </cell>
          <cell r="N161">
            <v>6663</v>
          </cell>
          <cell r="O161">
            <v>6796</v>
          </cell>
          <cell r="P161">
            <v>8368</v>
          </cell>
          <cell r="Q161">
            <v>6429</v>
          </cell>
        </row>
        <row r="162">
          <cell r="A162">
            <v>593000</v>
          </cell>
          <cell r="B162" t="str">
            <v>Maint Overhd Lines-Other-Dist</v>
          </cell>
          <cell r="C162" t="str">
            <v>DM</v>
          </cell>
          <cell r="D162">
            <v>593</v>
          </cell>
          <cell r="E162">
            <v>3376853</v>
          </cell>
          <cell r="F162">
            <v>330865</v>
          </cell>
          <cell r="G162">
            <v>309404</v>
          </cell>
          <cell r="H162">
            <v>310651</v>
          </cell>
          <cell r="I162">
            <v>247519</v>
          </cell>
          <cell r="J162">
            <v>259687</v>
          </cell>
          <cell r="K162">
            <v>329405</v>
          </cell>
          <cell r="L162">
            <v>245959</v>
          </cell>
          <cell r="M162">
            <v>249384</v>
          </cell>
          <cell r="N162">
            <v>270976</v>
          </cell>
          <cell r="O162">
            <v>270233</v>
          </cell>
          <cell r="P162">
            <v>288591</v>
          </cell>
          <cell r="Q162">
            <v>264179</v>
          </cell>
        </row>
        <row r="163">
          <cell r="A163">
            <v>593100</v>
          </cell>
          <cell r="B163" t="str">
            <v>Right-of-Way Maintenance-Dist</v>
          </cell>
          <cell r="C163" t="str">
            <v>DM</v>
          </cell>
          <cell r="D163">
            <v>593</v>
          </cell>
          <cell r="E163">
            <v>4736232</v>
          </cell>
          <cell r="F163">
            <v>487790</v>
          </cell>
          <cell r="G163">
            <v>487790</v>
          </cell>
          <cell r="H163">
            <v>487790</v>
          </cell>
          <cell r="I163">
            <v>311119</v>
          </cell>
          <cell r="J163">
            <v>309280</v>
          </cell>
          <cell r="K163">
            <v>309280</v>
          </cell>
          <cell r="L163">
            <v>309287</v>
          </cell>
          <cell r="M163">
            <v>309286</v>
          </cell>
          <cell r="N163">
            <v>309287</v>
          </cell>
          <cell r="O163">
            <v>468714</v>
          </cell>
          <cell r="P163">
            <v>472385</v>
          </cell>
          <cell r="Q163">
            <v>474224</v>
          </cell>
        </row>
        <row r="164">
          <cell r="A164">
            <v>594000</v>
          </cell>
          <cell r="B164" t="str">
            <v>Maint-Underground Lines-Dist</v>
          </cell>
          <cell r="C164" t="str">
            <v>DM</v>
          </cell>
          <cell r="D164">
            <v>594</v>
          </cell>
          <cell r="E164">
            <v>78677</v>
          </cell>
          <cell r="F164">
            <v>3964</v>
          </cell>
          <cell r="G164">
            <v>7612</v>
          </cell>
          <cell r="H164">
            <v>5063</v>
          </cell>
          <cell r="I164">
            <v>3911</v>
          </cell>
          <cell r="J164">
            <v>2778</v>
          </cell>
          <cell r="K164">
            <v>4395</v>
          </cell>
          <cell r="L164">
            <v>4061</v>
          </cell>
          <cell r="M164">
            <v>3055</v>
          </cell>
          <cell r="N164">
            <v>7955</v>
          </cell>
          <cell r="O164">
            <v>5693</v>
          </cell>
          <cell r="P164">
            <v>23844</v>
          </cell>
          <cell r="Q164">
            <v>6346</v>
          </cell>
        </row>
        <row r="165">
          <cell r="A165">
            <v>595100</v>
          </cell>
          <cell r="B165" t="str">
            <v>Maint Line Transfrs-Other-Dist</v>
          </cell>
          <cell r="C165" t="str">
            <v>DM</v>
          </cell>
          <cell r="D165">
            <v>595</v>
          </cell>
          <cell r="E165">
            <v>38939</v>
          </cell>
          <cell r="F165">
            <v>1412</v>
          </cell>
          <cell r="G165">
            <v>1417</v>
          </cell>
          <cell r="H165">
            <v>11375</v>
          </cell>
          <cell r="I165">
            <v>1411</v>
          </cell>
          <cell r="J165">
            <v>1403</v>
          </cell>
          <cell r="K165">
            <v>1441</v>
          </cell>
          <cell r="L165">
            <v>1370</v>
          </cell>
          <cell r="M165">
            <v>1372</v>
          </cell>
          <cell r="N165">
            <v>13375</v>
          </cell>
          <cell r="O165">
            <v>1424</v>
          </cell>
          <cell r="P165">
            <v>1448</v>
          </cell>
          <cell r="Q165">
            <v>1491</v>
          </cell>
        </row>
        <row r="166">
          <cell r="A166">
            <v>596000</v>
          </cell>
          <cell r="B166" t="str">
            <v>Maint-StreetLightng/Signl-Dist</v>
          </cell>
          <cell r="C166" t="str">
            <v>DM</v>
          </cell>
          <cell r="D166">
            <v>596</v>
          </cell>
          <cell r="E166">
            <v>169326</v>
          </cell>
          <cell r="F166">
            <v>12062</v>
          </cell>
          <cell r="G166">
            <v>11820</v>
          </cell>
          <cell r="H166">
            <v>15874</v>
          </cell>
          <cell r="I166">
            <v>15056</v>
          </cell>
          <cell r="J166">
            <v>14480</v>
          </cell>
          <cell r="K166">
            <v>16844</v>
          </cell>
          <cell r="L166">
            <v>16633</v>
          </cell>
          <cell r="M166">
            <v>16312</v>
          </cell>
          <cell r="N166">
            <v>12114</v>
          </cell>
          <cell r="O166">
            <v>15273</v>
          </cell>
          <cell r="P166">
            <v>12067</v>
          </cell>
          <cell r="Q166">
            <v>10791</v>
          </cell>
        </row>
        <row r="167">
          <cell r="A167">
            <v>597000</v>
          </cell>
          <cell r="B167" t="str">
            <v>Maintenance of Meters-Dist</v>
          </cell>
          <cell r="C167" t="str">
            <v>DM</v>
          </cell>
          <cell r="D167">
            <v>597</v>
          </cell>
          <cell r="E167">
            <v>344542</v>
          </cell>
          <cell r="F167">
            <v>28416</v>
          </cell>
          <cell r="G167">
            <v>28471</v>
          </cell>
          <cell r="H167">
            <v>28487</v>
          </cell>
          <cell r="I167">
            <v>28525</v>
          </cell>
          <cell r="J167">
            <v>28541</v>
          </cell>
          <cell r="K167">
            <v>28462</v>
          </cell>
          <cell r="L167">
            <v>28446</v>
          </cell>
          <cell r="M167">
            <v>28514</v>
          </cell>
          <cell r="N167">
            <v>29168</v>
          </cell>
          <cell r="O167">
            <v>29212</v>
          </cell>
          <cell r="P167">
            <v>29145</v>
          </cell>
          <cell r="Q167">
            <v>29155</v>
          </cell>
        </row>
        <row r="168">
          <cell r="A168">
            <v>598100</v>
          </cell>
          <cell r="B168" t="str">
            <v>Main Misc Dist Plt - Other - Dist</v>
          </cell>
          <cell r="C168" t="str">
            <v>DM</v>
          </cell>
          <cell r="D168">
            <v>598</v>
          </cell>
          <cell r="E168">
            <v>9432</v>
          </cell>
          <cell r="F168">
            <v>786</v>
          </cell>
          <cell r="G168">
            <v>786</v>
          </cell>
          <cell r="H168">
            <v>786</v>
          </cell>
          <cell r="I168">
            <v>786</v>
          </cell>
          <cell r="J168">
            <v>786</v>
          </cell>
          <cell r="K168">
            <v>786</v>
          </cell>
          <cell r="L168">
            <v>786</v>
          </cell>
          <cell r="M168">
            <v>786</v>
          </cell>
          <cell r="N168">
            <v>786</v>
          </cell>
          <cell r="O168">
            <v>786</v>
          </cell>
          <cell r="P168">
            <v>786</v>
          </cell>
          <cell r="Q168">
            <v>786</v>
          </cell>
        </row>
        <row r="169">
          <cell r="A169">
            <v>901000</v>
          </cell>
          <cell r="B169" t="str">
            <v>Supervision-Cust Accts</v>
          </cell>
          <cell r="C169" t="str">
            <v>CO</v>
          </cell>
          <cell r="D169">
            <v>901</v>
          </cell>
          <cell r="E169">
            <v>-3384</v>
          </cell>
          <cell r="F169">
            <v>-1783</v>
          </cell>
          <cell r="G169">
            <v>41</v>
          </cell>
          <cell r="H169">
            <v>145</v>
          </cell>
          <cell r="I169">
            <v>221</v>
          </cell>
          <cell r="J169">
            <v>318</v>
          </cell>
          <cell r="K169">
            <v>-1783</v>
          </cell>
          <cell r="L169">
            <v>-124</v>
          </cell>
          <cell r="M169">
            <v>242</v>
          </cell>
          <cell r="N169">
            <v>116</v>
          </cell>
          <cell r="O169">
            <v>250</v>
          </cell>
          <cell r="P169">
            <v>-1245</v>
          </cell>
          <cell r="Q169">
            <v>218</v>
          </cell>
        </row>
        <row r="170">
          <cell r="A170">
            <v>902000</v>
          </cell>
          <cell r="B170" t="str">
            <v>Meter Reading Expense</v>
          </cell>
          <cell r="C170" t="str">
            <v>CO</v>
          </cell>
          <cell r="D170">
            <v>902</v>
          </cell>
          <cell r="E170">
            <v>139463</v>
          </cell>
          <cell r="F170">
            <v>11730</v>
          </cell>
          <cell r="G170">
            <v>11473</v>
          </cell>
          <cell r="H170">
            <v>11473</v>
          </cell>
          <cell r="I170">
            <v>11473</v>
          </cell>
          <cell r="J170">
            <v>11473</v>
          </cell>
          <cell r="K170">
            <v>11730</v>
          </cell>
          <cell r="L170">
            <v>11468</v>
          </cell>
          <cell r="M170">
            <v>11468</v>
          </cell>
          <cell r="N170">
            <v>11746</v>
          </cell>
          <cell r="O170">
            <v>11751</v>
          </cell>
          <cell r="P170">
            <v>11927</v>
          </cell>
          <cell r="Q170">
            <v>11751</v>
          </cell>
        </row>
        <row r="171">
          <cell r="A171">
            <v>903000</v>
          </cell>
          <cell r="B171" t="str">
            <v>Cust Records &amp; Collection Exp</v>
          </cell>
          <cell r="C171" t="str">
            <v>CO</v>
          </cell>
          <cell r="D171">
            <v>903</v>
          </cell>
          <cell r="E171">
            <v>2288134</v>
          </cell>
          <cell r="F171">
            <v>187571</v>
          </cell>
          <cell r="G171">
            <v>188278</v>
          </cell>
          <cell r="H171">
            <v>131588</v>
          </cell>
          <cell r="I171">
            <v>165685</v>
          </cell>
          <cell r="J171">
            <v>186048</v>
          </cell>
          <cell r="K171">
            <v>159842</v>
          </cell>
          <cell r="L171">
            <v>276415</v>
          </cell>
          <cell r="M171">
            <v>209079</v>
          </cell>
          <cell r="N171">
            <v>251734</v>
          </cell>
          <cell r="O171">
            <v>167999</v>
          </cell>
          <cell r="P171">
            <v>187980</v>
          </cell>
          <cell r="Q171">
            <v>175915</v>
          </cell>
        </row>
        <row r="172">
          <cell r="A172">
            <v>903100</v>
          </cell>
          <cell r="B172" t="str">
            <v>Cust Contracts &amp; Orders-Local</v>
          </cell>
          <cell r="C172" t="str">
            <v>CO</v>
          </cell>
          <cell r="D172">
            <v>903</v>
          </cell>
          <cell r="E172">
            <v>466651</v>
          </cell>
          <cell r="F172">
            <v>37526</v>
          </cell>
          <cell r="G172">
            <v>36873</v>
          </cell>
          <cell r="H172">
            <v>42477</v>
          </cell>
          <cell r="I172">
            <v>36883</v>
          </cell>
          <cell r="J172">
            <v>36878</v>
          </cell>
          <cell r="K172">
            <v>43315</v>
          </cell>
          <cell r="L172">
            <v>36829</v>
          </cell>
          <cell r="M172">
            <v>36686</v>
          </cell>
          <cell r="N172">
            <v>39692</v>
          </cell>
          <cell r="O172">
            <v>37360</v>
          </cell>
          <cell r="P172">
            <v>41946</v>
          </cell>
          <cell r="Q172">
            <v>40186</v>
          </cell>
        </row>
        <row r="173">
          <cell r="A173">
            <v>903200</v>
          </cell>
          <cell r="B173" t="str">
            <v>Cust Billing &amp; Acct</v>
          </cell>
          <cell r="C173" t="str">
            <v>CO</v>
          </cell>
          <cell r="D173">
            <v>903</v>
          </cell>
          <cell r="E173">
            <v>630688</v>
          </cell>
          <cell r="F173">
            <v>54091</v>
          </cell>
          <cell r="G173">
            <v>49654</v>
          </cell>
          <cell r="H173">
            <v>54956</v>
          </cell>
          <cell r="I173">
            <v>49694</v>
          </cell>
          <cell r="J173">
            <v>49689</v>
          </cell>
          <cell r="K173">
            <v>59610</v>
          </cell>
          <cell r="L173">
            <v>49609</v>
          </cell>
          <cell r="M173">
            <v>49277</v>
          </cell>
          <cell r="N173">
            <v>52698</v>
          </cell>
          <cell r="O173">
            <v>50500</v>
          </cell>
          <cell r="P173">
            <v>57740</v>
          </cell>
          <cell r="Q173">
            <v>53170</v>
          </cell>
        </row>
        <row r="174">
          <cell r="A174">
            <v>903300</v>
          </cell>
          <cell r="B174" t="str">
            <v>Cust Collecting-Local</v>
          </cell>
          <cell r="C174" t="str">
            <v>CO</v>
          </cell>
          <cell r="D174">
            <v>903</v>
          </cell>
          <cell r="E174">
            <v>529866</v>
          </cell>
          <cell r="F174">
            <v>42795</v>
          </cell>
          <cell r="G174">
            <v>41244</v>
          </cell>
          <cell r="H174">
            <v>48748</v>
          </cell>
          <cell r="I174">
            <v>38027</v>
          </cell>
          <cell r="J174">
            <v>44557</v>
          </cell>
          <cell r="K174">
            <v>50385</v>
          </cell>
          <cell r="L174">
            <v>37928</v>
          </cell>
          <cell r="M174">
            <v>41054</v>
          </cell>
          <cell r="N174">
            <v>50379</v>
          </cell>
          <cell r="O174">
            <v>38649</v>
          </cell>
          <cell r="P174">
            <v>48916</v>
          </cell>
          <cell r="Q174">
            <v>47184</v>
          </cell>
        </row>
        <row r="175">
          <cell r="A175">
            <v>903400</v>
          </cell>
          <cell r="B175" t="str">
            <v>Cust Receiv &amp; Collect Exp-Edp</v>
          </cell>
          <cell r="C175" t="str">
            <v>CO</v>
          </cell>
          <cell r="D175">
            <v>903</v>
          </cell>
          <cell r="E175">
            <v>50932</v>
          </cell>
          <cell r="F175">
            <v>2895</v>
          </cell>
          <cell r="G175">
            <v>4839</v>
          </cell>
          <cell r="H175">
            <v>5795</v>
          </cell>
          <cell r="I175">
            <v>2911</v>
          </cell>
          <cell r="J175">
            <v>5224</v>
          </cell>
          <cell r="K175">
            <v>4159</v>
          </cell>
          <cell r="L175">
            <v>2750</v>
          </cell>
          <cell r="M175">
            <v>3816</v>
          </cell>
          <cell r="N175">
            <v>5537</v>
          </cell>
          <cell r="O175">
            <v>2761</v>
          </cell>
          <cell r="P175">
            <v>4343</v>
          </cell>
          <cell r="Q175">
            <v>5902</v>
          </cell>
        </row>
        <row r="176">
          <cell r="A176">
            <v>903891</v>
          </cell>
          <cell r="B176" t="str">
            <v>IC Collection Agent Revenue</v>
          </cell>
          <cell r="C176" t="str">
            <v>CO</v>
          </cell>
          <cell r="D176">
            <v>903</v>
          </cell>
          <cell r="E176">
            <v>-187567</v>
          </cell>
          <cell r="F176">
            <v>-14926</v>
          </cell>
          <cell r="G176">
            <v>-14748</v>
          </cell>
          <cell r="H176">
            <v>-13623</v>
          </cell>
          <cell r="I176">
            <v>-12763</v>
          </cell>
          <cell r="J176">
            <v>-14546</v>
          </cell>
          <cell r="K176">
            <v>-18976</v>
          </cell>
          <cell r="L176">
            <v>-18628</v>
          </cell>
          <cell r="M176">
            <v>-20159</v>
          </cell>
          <cell r="N176">
            <v>-15972</v>
          </cell>
          <cell r="O176">
            <v>-13868</v>
          </cell>
          <cell r="P176">
            <v>-13608</v>
          </cell>
          <cell r="Q176">
            <v>-15750</v>
          </cell>
        </row>
        <row r="177">
          <cell r="A177">
            <v>904000</v>
          </cell>
          <cell r="B177" t="str">
            <v>Uncollectible Accounts</v>
          </cell>
          <cell r="C177" t="str">
            <v>CO</v>
          </cell>
          <cell r="D177">
            <v>904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904001</v>
          </cell>
          <cell r="B178" t="str">
            <v>Bad Debt Expense</v>
          </cell>
          <cell r="C178" t="str">
            <v>CO</v>
          </cell>
          <cell r="D178">
            <v>904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904003</v>
          </cell>
          <cell r="B179" t="str">
            <v>Cust Acctg-Loss On Sale-A/R</v>
          </cell>
          <cell r="C179" t="str">
            <v>CO</v>
          </cell>
          <cell r="D179">
            <v>904</v>
          </cell>
          <cell r="E179">
            <v>1316780</v>
          </cell>
          <cell r="F179">
            <v>149729</v>
          </cell>
          <cell r="G179">
            <v>127473</v>
          </cell>
          <cell r="H179">
            <v>121285</v>
          </cell>
          <cell r="I179">
            <v>112828</v>
          </cell>
          <cell r="J179">
            <v>111054</v>
          </cell>
          <cell r="K179">
            <v>121125</v>
          </cell>
          <cell r="L179">
            <v>126455</v>
          </cell>
          <cell r="M179">
            <v>79063</v>
          </cell>
          <cell r="N179">
            <v>38892</v>
          </cell>
          <cell r="O179">
            <v>72950</v>
          </cell>
          <cell r="P179">
            <v>131180</v>
          </cell>
          <cell r="Q179">
            <v>124746</v>
          </cell>
        </row>
        <row r="180">
          <cell r="A180">
            <v>905000</v>
          </cell>
          <cell r="B180" t="str">
            <v>Misc Customer Accts Expenses</v>
          </cell>
          <cell r="C180" t="str">
            <v>CO</v>
          </cell>
          <cell r="D180">
            <v>905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908000</v>
          </cell>
          <cell r="B181" t="str">
            <v>Cust Asst Exp-Conservation Pro</v>
          </cell>
          <cell r="C181" t="str">
            <v>CSI</v>
          </cell>
          <cell r="D181">
            <v>908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909650</v>
          </cell>
          <cell r="B182" t="str">
            <v>Misc Advertising Expenses</v>
          </cell>
          <cell r="C182" t="str">
            <v>CSI</v>
          </cell>
          <cell r="D182">
            <v>909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910000</v>
          </cell>
          <cell r="B183" t="str">
            <v>Misc Cust Serv/Inform Exp</v>
          </cell>
          <cell r="C183" t="str">
            <v>CSI</v>
          </cell>
          <cell r="D183">
            <v>910</v>
          </cell>
          <cell r="E183">
            <v>169726</v>
          </cell>
          <cell r="F183">
            <v>12919</v>
          </cell>
          <cell r="G183">
            <v>16838</v>
          </cell>
          <cell r="H183">
            <v>14426</v>
          </cell>
          <cell r="I183">
            <v>14162</v>
          </cell>
          <cell r="J183">
            <v>12417</v>
          </cell>
          <cell r="K183">
            <v>15150</v>
          </cell>
          <cell r="L183">
            <v>15107</v>
          </cell>
          <cell r="M183">
            <v>11684</v>
          </cell>
          <cell r="N183">
            <v>13396</v>
          </cell>
          <cell r="O183">
            <v>13506</v>
          </cell>
          <cell r="P183">
            <v>12255</v>
          </cell>
          <cell r="Q183">
            <v>17866</v>
          </cell>
        </row>
        <row r="184">
          <cell r="A184">
            <v>910100</v>
          </cell>
          <cell r="B184" t="str">
            <v>Exp-Rs Reg Prod/Svces-CstAccts</v>
          </cell>
          <cell r="C184" t="str">
            <v>CSI</v>
          </cell>
          <cell r="D184">
            <v>910</v>
          </cell>
          <cell r="E184">
            <v>137758</v>
          </cell>
          <cell r="F184">
            <v>8782</v>
          </cell>
          <cell r="G184">
            <v>8782</v>
          </cell>
          <cell r="H184">
            <v>8780</v>
          </cell>
          <cell r="I184">
            <v>8783</v>
          </cell>
          <cell r="J184">
            <v>8780</v>
          </cell>
          <cell r="K184">
            <v>8784</v>
          </cell>
          <cell r="L184">
            <v>41101</v>
          </cell>
          <cell r="M184">
            <v>8730</v>
          </cell>
          <cell r="N184">
            <v>8859</v>
          </cell>
          <cell r="O184">
            <v>8791</v>
          </cell>
          <cell r="P184">
            <v>8794</v>
          </cell>
          <cell r="Q184">
            <v>8792</v>
          </cell>
        </row>
        <row r="185">
          <cell r="A185">
            <v>911000</v>
          </cell>
          <cell r="B185" t="str">
            <v>Supervision</v>
          </cell>
          <cell r="C185" t="str">
            <v>CSI</v>
          </cell>
          <cell r="D185">
            <v>911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912000</v>
          </cell>
          <cell r="B186" t="str">
            <v>Demonstrating &amp; Selling Exp</v>
          </cell>
          <cell r="C186" t="str">
            <v>SE</v>
          </cell>
          <cell r="D186">
            <v>912</v>
          </cell>
          <cell r="E186">
            <v>1403451</v>
          </cell>
          <cell r="F186">
            <v>61706</v>
          </cell>
          <cell r="G186">
            <v>61601</v>
          </cell>
          <cell r="H186">
            <v>64650</v>
          </cell>
          <cell r="I186">
            <v>64612</v>
          </cell>
          <cell r="J186">
            <v>65086</v>
          </cell>
          <cell r="K186">
            <v>68172</v>
          </cell>
          <cell r="L186">
            <v>464113</v>
          </cell>
          <cell r="M186">
            <v>113245</v>
          </cell>
          <cell r="N186">
            <v>109540</v>
          </cell>
          <cell r="O186">
            <v>106243</v>
          </cell>
          <cell r="P186">
            <v>116559</v>
          </cell>
          <cell r="Q186">
            <v>107924</v>
          </cell>
        </row>
        <row r="187">
          <cell r="A187">
            <v>913001</v>
          </cell>
          <cell r="B187" t="str">
            <v>Advertising Expense</v>
          </cell>
          <cell r="C187" t="str">
            <v>SE</v>
          </cell>
          <cell r="D187">
            <v>913</v>
          </cell>
          <cell r="E187">
            <v>39096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39096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>
            <v>920000</v>
          </cell>
          <cell r="B188" t="str">
            <v>A &amp; G Salaries</v>
          </cell>
          <cell r="C188" t="str">
            <v>AGO</v>
          </cell>
          <cell r="D188">
            <v>920</v>
          </cell>
          <cell r="E188">
            <v>8092143</v>
          </cell>
          <cell r="F188">
            <v>587488</v>
          </cell>
          <cell r="G188">
            <v>581156</v>
          </cell>
          <cell r="H188">
            <v>748808</v>
          </cell>
          <cell r="I188">
            <v>583387</v>
          </cell>
          <cell r="J188">
            <v>584107</v>
          </cell>
          <cell r="K188">
            <v>525652</v>
          </cell>
          <cell r="L188">
            <v>1132831</v>
          </cell>
          <cell r="M188">
            <v>620489</v>
          </cell>
          <cell r="N188">
            <v>877446</v>
          </cell>
          <cell r="O188">
            <v>664090</v>
          </cell>
          <cell r="P188">
            <v>677099</v>
          </cell>
          <cell r="Q188">
            <v>509590</v>
          </cell>
        </row>
        <row r="189">
          <cell r="A189">
            <v>920100</v>
          </cell>
          <cell r="B189" t="str">
            <v>Salaries &amp; Wages-Proj Supt-NCRC Rec</v>
          </cell>
          <cell r="C189" t="str">
            <v>AGO</v>
          </cell>
          <cell r="D189">
            <v>920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A190">
            <v>920300</v>
          </cell>
          <cell r="B190" t="str">
            <v>Project Development Labor</v>
          </cell>
          <cell r="C190" t="str">
            <v>AGO</v>
          </cell>
          <cell r="D190">
            <v>920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A191">
            <v>921100</v>
          </cell>
          <cell r="B191" t="str">
            <v>Employee Expenses</v>
          </cell>
          <cell r="C191" t="str">
            <v>AGO</v>
          </cell>
          <cell r="D191">
            <v>921</v>
          </cell>
          <cell r="E191">
            <v>310145</v>
          </cell>
          <cell r="F191">
            <v>21969</v>
          </cell>
          <cell r="G191">
            <v>22138</v>
          </cell>
          <cell r="H191">
            <v>22500</v>
          </cell>
          <cell r="I191">
            <v>22171</v>
          </cell>
          <cell r="J191">
            <v>22162</v>
          </cell>
          <cell r="K191">
            <v>22928</v>
          </cell>
          <cell r="L191">
            <v>66663</v>
          </cell>
          <cell r="M191">
            <v>21490</v>
          </cell>
          <cell r="N191">
            <v>22015</v>
          </cell>
          <cell r="O191">
            <v>21934</v>
          </cell>
          <cell r="P191">
            <v>21956</v>
          </cell>
          <cell r="Q191">
            <v>22219</v>
          </cell>
        </row>
        <row r="192">
          <cell r="A192">
            <v>921101</v>
          </cell>
          <cell r="B192" t="str">
            <v>Employee Exp - NC</v>
          </cell>
          <cell r="C192" t="str">
            <v>AGO</v>
          </cell>
          <cell r="D192">
            <v>921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921110</v>
          </cell>
          <cell r="B193" t="str">
            <v>Relocation Expenses</v>
          </cell>
          <cell r="C193" t="str">
            <v>AGO</v>
          </cell>
          <cell r="D193">
            <v>921</v>
          </cell>
          <cell r="E193">
            <v>12</v>
          </cell>
          <cell r="F193">
            <v>1</v>
          </cell>
          <cell r="G193">
            <v>1</v>
          </cell>
          <cell r="H193">
            <v>1</v>
          </cell>
          <cell r="I193">
            <v>1</v>
          </cell>
          <cell r="J193">
            <v>1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1</v>
          </cell>
          <cell r="Q193">
            <v>1</v>
          </cell>
        </row>
        <row r="194">
          <cell r="A194">
            <v>921200</v>
          </cell>
          <cell r="B194" t="str">
            <v>Office Expenses</v>
          </cell>
          <cell r="C194" t="str">
            <v>AGO</v>
          </cell>
          <cell r="D194">
            <v>921</v>
          </cell>
          <cell r="E194">
            <v>223585</v>
          </cell>
          <cell r="F194">
            <v>8718</v>
          </cell>
          <cell r="G194">
            <v>9030</v>
          </cell>
          <cell r="H194">
            <v>30536</v>
          </cell>
          <cell r="I194">
            <v>10021</v>
          </cell>
          <cell r="J194">
            <v>10093</v>
          </cell>
          <cell r="K194">
            <v>30714</v>
          </cell>
          <cell r="L194">
            <v>-22649</v>
          </cell>
          <cell r="M194">
            <v>11572</v>
          </cell>
          <cell r="N194">
            <v>58613</v>
          </cell>
          <cell r="O194">
            <v>22204</v>
          </cell>
          <cell r="P194">
            <v>23064</v>
          </cell>
          <cell r="Q194">
            <v>31669</v>
          </cell>
        </row>
        <row r="195">
          <cell r="A195">
            <v>921300</v>
          </cell>
          <cell r="B195" t="str">
            <v>Telephone And Telegraph Exp</v>
          </cell>
          <cell r="C195" t="str">
            <v>AGO</v>
          </cell>
          <cell r="D195">
            <v>921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921400</v>
          </cell>
          <cell r="B196" t="str">
            <v>Computer Services Expenses</v>
          </cell>
          <cell r="C196" t="str">
            <v>AGO</v>
          </cell>
          <cell r="D196">
            <v>921</v>
          </cell>
          <cell r="E196">
            <v>175725</v>
          </cell>
          <cell r="F196">
            <v>11013</v>
          </cell>
          <cell r="G196">
            <v>15565</v>
          </cell>
          <cell r="H196">
            <v>14693</v>
          </cell>
          <cell r="I196">
            <v>13031</v>
          </cell>
          <cell r="J196">
            <v>13900</v>
          </cell>
          <cell r="K196">
            <v>13514</v>
          </cell>
          <cell r="L196">
            <v>24060</v>
          </cell>
          <cell r="M196">
            <v>12995</v>
          </cell>
          <cell r="N196">
            <v>17922</v>
          </cell>
          <cell r="O196">
            <v>19224</v>
          </cell>
          <cell r="P196">
            <v>8365</v>
          </cell>
          <cell r="Q196">
            <v>11443</v>
          </cell>
        </row>
        <row r="197">
          <cell r="A197">
            <v>921540</v>
          </cell>
          <cell r="B197" t="str">
            <v>Computer Rent (Go Only)</v>
          </cell>
          <cell r="C197" t="str">
            <v>AGO</v>
          </cell>
          <cell r="D197">
            <v>921</v>
          </cell>
          <cell r="E197">
            <v>10032</v>
          </cell>
          <cell r="F197">
            <v>836</v>
          </cell>
          <cell r="G197">
            <v>836</v>
          </cell>
          <cell r="H197">
            <v>836</v>
          </cell>
          <cell r="I197">
            <v>836</v>
          </cell>
          <cell r="J197">
            <v>836</v>
          </cell>
          <cell r="K197">
            <v>836</v>
          </cell>
          <cell r="L197">
            <v>836</v>
          </cell>
          <cell r="M197">
            <v>836</v>
          </cell>
          <cell r="N197">
            <v>836</v>
          </cell>
          <cell r="O197">
            <v>836</v>
          </cell>
          <cell r="P197">
            <v>836</v>
          </cell>
          <cell r="Q197">
            <v>836</v>
          </cell>
        </row>
        <row r="198">
          <cell r="A198">
            <v>921600</v>
          </cell>
          <cell r="B198" t="str">
            <v>Other</v>
          </cell>
          <cell r="C198" t="str">
            <v>AGO</v>
          </cell>
          <cell r="D198">
            <v>921</v>
          </cell>
          <cell r="E198">
            <v>60</v>
          </cell>
          <cell r="F198">
            <v>5</v>
          </cell>
          <cell r="G198">
            <v>5</v>
          </cell>
          <cell r="H198">
            <v>5</v>
          </cell>
          <cell r="I198">
            <v>5</v>
          </cell>
          <cell r="J198">
            <v>5</v>
          </cell>
          <cell r="K198">
            <v>5</v>
          </cell>
          <cell r="L198">
            <v>5</v>
          </cell>
          <cell r="M198">
            <v>5</v>
          </cell>
          <cell r="N198">
            <v>5</v>
          </cell>
          <cell r="O198">
            <v>5</v>
          </cell>
          <cell r="P198">
            <v>5</v>
          </cell>
          <cell r="Q198">
            <v>5</v>
          </cell>
        </row>
        <row r="199">
          <cell r="A199">
            <v>921980</v>
          </cell>
          <cell r="B199" t="str">
            <v>Office Supplies &amp; Expenses</v>
          </cell>
          <cell r="C199" t="str">
            <v>AGO</v>
          </cell>
          <cell r="D199">
            <v>921</v>
          </cell>
          <cell r="E199">
            <v>2480243</v>
          </cell>
          <cell r="F199">
            <v>206702</v>
          </cell>
          <cell r="G199">
            <v>207495</v>
          </cell>
          <cell r="H199">
            <v>207680</v>
          </cell>
          <cell r="I199">
            <v>207503</v>
          </cell>
          <cell r="J199">
            <v>207295</v>
          </cell>
          <cell r="K199">
            <v>206437</v>
          </cell>
          <cell r="L199">
            <v>196602</v>
          </cell>
          <cell r="M199">
            <v>208589</v>
          </cell>
          <cell r="N199">
            <v>208022</v>
          </cell>
          <cell r="O199">
            <v>208104</v>
          </cell>
          <cell r="P199">
            <v>208060</v>
          </cell>
          <cell r="Q199">
            <v>207754</v>
          </cell>
        </row>
        <row r="200">
          <cell r="A200">
            <v>922000</v>
          </cell>
          <cell r="B200" t="str">
            <v>Admin Expense Transfer</v>
          </cell>
          <cell r="C200" t="str">
            <v>AGO</v>
          </cell>
          <cell r="D200">
            <v>922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923000</v>
          </cell>
          <cell r="B201" t="str">
            <v>Outside Services Employed</v>
          </cell>
          <cell r="C201" t="str">
            <v>AGO</v>
          </cell>
          <cell r="D201">
            <v>923</v>
          </cell>
          <cell r="E201">
            <v>1547198</v>
          </cell>
          <cell r="F201">
            <v>94325</v>
          </cell>
          <cell r="G201">
            <v>81351</v>
          </cell>
          <cell r="H201">
            <v>121214</v>
          </cell>
          <cell r="I201">
            <v>94873</v>
          </cell>
          <cell r="J201">
            <v>75282</v>
          </cell>
          <cell r="K201">
            <v>141893</v>
          </cell>
          <cell r="L201">
            <v>343609</v>
          </cell>
          <cell r="M201">
            <v>79065</v>
          </cell>
          <cell r="N201">
            <v>148711</v>
          </cell>
          <cell r="O201">
            <v>161602</v>
          </cell>
          <cell r="P201">
            <v>91310</v>
          </cell>
          <cell r="Q201">
            <v>113963</v>
          </cell>
        </row>
        <row r="202">
          <cell r="A202">
            <v>923980</v>
          </cell>
          <cell r="B202" t="str">
            <v>Outside Services Employee &amp;</v>
          </cell>
          <cell r="C202" t="str">
            <v>AGO</v>
          </cell>
          <cell r="D202">
            <v>923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>
            <v>924000</v>
          </cell>
          <cell r="B203" t="str">
            <v>Property Insurance</v>
          </cell>
          <cell r="C203" t="str">
            <v>AGO</v>
          </cell>
          <cell r="D203">
            <v>924</v>
          </cell>
          <cell r="E203">
            <v>2687</v>
          </cell>
          <cell r="F203">
            <v>2687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4">
          <cell r="A204">
            <v>924050</v>
          </cell>
          <cell r="B204" t="str">
            <v>Inter-Co Prop Ins Exp</v>
          </cell>
          <cell r="C204" t="str">
            <v>AGO</v>
          </cell>
          <cell r="D204">
            <v>924</v>
          </cell>
          <cell r="E204">
            <v>1621248</v>
          </cell>
          <cell r="F204">
            <v>135104</v>
          </cell>
          <cell r="G204">
            <v>135104</v>
          </cell>
          <cell r="H204">
            <v>135104</v>
          </cell>
          <cell r="I204">
            <v>135104</v>
          </cell>
          <cell r="J204">
            <v>135104</v>
          </cell>
          <cell r="K204">
            <v>135104</v>
          </cell>
          <cell r="L204">
            <v>135104</v>
          </cell>
          <cell r="M204">
            <v>135104</v>
          </cell>
          <cell r="N204">
            <v>135104</v>
          </cell>
          <cell r="O204">
            <v>135104</v>
          </cell>
          <cell r="P204">
            <v>135104</v>
          </cell>
          <cell r="Q204">
            <v>135104</v>
          </cell>
        </row>
        <row r="205">
          <cell r="A205">
            <v>924980</v>
          </cell>
          <cell r="B205" t="str">
            <v>Property Insurance For Corp.</v>
          </cell>
          <cell r="C205" t="str">
            <v>AGO</v>
          </cell>
          <cell r="D205">
            <v>924</v>
          </cell>
          <cell r="E205">
            <v>181716</v>
          </cell>
          <cell r="F205">
            <v>15143</v>
          </cell>
          <cell r="G205">
            <v>15143</v>
          </cell>
          <cell r="H205">
            <v>15143</v>
          </cell>
          <cell r="I205">
            <v>15143</v>
          </cell>
          <cell r="J205">
            <v>15143</v>
          </cell>
          <cell r="K205">
            <v>15143</v>
          </cell>
          <cell r="L205">
            <v>15143</v>
          </cell>
          <cell r="M205">
            <v>15143</v>
          </cell>
          <cell r="N205">
            <v>15143</v>
          </cell>
          <cell r="O205">
            <v>15143</v>
          </cell>
          <cell r="P205">
            <v>15143</v>
          </cell>
          <cell r="Q205">
            <v>15143</v>
          </cell>
        </row>
        <row r="206">
          <cell r="A206">
            <v>925000</v>
          </cell>
          <cell r="B206" t="str">
            <v>Injuries &amp; Damages</v>
          </cell>
          <cell r="C206" t="str">
            <v>AGO</v>
          </cell>
          <cell r="D206">
            <v>925</v>
          </cell>
          <cell r="E206">
            <v>273395</v>
          </cell>
          <cell r="F206">
            <v>16665</v>
          </cell>
          <cell r="G206">
            <v>28163</v>
          </cell>
          <cell r="H206">
            <v>17101</v>
          </cell>
          <cell r="I206">
            <v>23637</v>
          </cell>
          <cell r="J206">
            <v>49336</v>
          </cell>
          <cell r="K206">
            <v>14757</v>
          </cell>
          <cell r="L206">
            <v>17706</v>
          </cell>
          <cell r="M206">
            <v>25108</v>
          </cell>
          <cell r="N206">
            <v>18760</v>
          </cell>
          <cell r="O206">
            <v>25081</v>
          </cell>
          <cell r="P206">
            <v>17069</v>
          </cell>
          <cell r="Q206">
            <v>20012</v>
          </cell>
        </row>
        <row r="207">
          <cell r="A207">
            <v>925050</v>
          </cell>
          <cell r="B207" t="str">
            <v>Intercompany Non-Prop Ins Exp</v>
          </cell>
          <cell r="C207" t="str">
            <v>AGO</v>
          </cell>
          <cell r="D207">
            <v>925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925051</v>
          </cell>
          <cell r="B208" t="str">
            <v>Intercompany Gen Liab Expense</v>
          </cell>
          <cell r="C208" t="str">
            <v>AGO</v>
          </cell>
          <cell r="D208">
            <v>925</v>
          </cell>
          <cell r="E208">
            <v>357672</v>
          </cell>
          <cell r="F208">
            <v>29806</v>
          </cell>
          <cell r="G208">
            <v>29806</v>
          </cell>
          <cell r="H208">
            <v>29806</v>
          </cell>
          <cell r="I208">
            <v>29806</v>
          </cell>
          <cell r="J208">
            <v>29806</v>
          </cell>
          <cell r="K208">
            <v>29806</v>
          </cell>
          <cell r="L208">
            <v>29806</v>
          </cell>
          <cell r="M208">
            <v>29806</v>
          </cell>
          <cell r="N208">
            <v>29806</v>
          </cell>
          <cell r="O208">
            <v>29806</v>
          </cell>
          <cell r="P208">
            <v>29806</v>
          </cell>
          <cell r="Q208">
            <v>29806</v>
          </cell>
        </row>
        <row r="209">
          <cell r="A209">
            <v>925100</v>
          </cell>
          <cell r="B209" t="str">
            <v>Accrued Inj and Damages</v>
          </cell>
          <cell r="C209" t="str">
            <v>AGO</v>
          </cell>
          <cell r="D209">
            <v>925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>
            <v>925200</v>
          </cell>
          <cell r="B210" t="str">
            <v>Injuries And Damages-Other</v>
          </cell>
          <cell r="C210" t="str">
            <v>AGO</v>
          </cell>
          <cell r="D210">
            <v>925</v>
          </cell>
          <cell r="E210">
            <v>5346</v>
          </cell>
          <cell r="F210">
            <v>442</v>
          </cell>
          <cell r="G210">
            <v>442</v>
          </cell>
          <cell r="H210">
            <v>442</v>
          </cell>
          <cell r="I210">
            <v>442</v>
          </cell>
          <cell r="J210">
            <v>442</v>
          </cell>
          <cell r="K210">
            <v>442</v>
          </cell>
          <cell r="L210">
            <v>439</v>
          </cell>
          <cell r="M210">
            <v>439</v>
          </cell>
          <cell r="N210">
            <v>454</v>
          </cell>
          <cell r="O210">
            <v>454</v>
          </cell>
          <cell r="P210">
            <v>454</v>
          </cell>
          <cell r="Q210">
            <v>454</v>
          </cell>
        </row>
        <row r="211">
          <cell r="A211">
            <v>925980</v>
          </cell>
          <cell r="B211" t="str">
            <v>Injuries And Damages For Corp.</v>
          </cell>
          <cell r="C211" t="str">
            <v>AGO</v>
          </cell>
          <cell r="D211">
            <v>925</v>
          </cell>
          <cell r="E211">
            <v>15216</v>
          </cell>
          <cell r="F211">
            <v>1268</v>
          </cell>
          <cell r="G211">
            <v>1268</v>
          </cell>
          <cell r="H211">
            <v>1268</v>
          </cell>
          <cell r="I211">
            <v>1268</v>
          </cell>
          <cell r="J211">
            <v>1268</v>
          </cell>
          <cell r="K211">
            <v>1268</v>
          </cell>
          <cell r="L211">
            <v>1268</v>
          </cell>
          <cell r="M211">
            <v>1268</v>
          </cell>
          <cell r="N211">
            <v>1268</v>
          </cell>
          <cell r="O211">
            <v>1268</v>
          </cell>
          <cell r="P211">
            <v>1268</v>
          </cell>
          <cell r="Q211">
            <v>1268</v>
          </cell>
        </row>
        <row r="212">
          <cell r="A212">
            <v>926000</v>
          </cell>
          <cell r="B212" t="str">
            <v>Employee Benefits</v>
          </cell>
          <cell r="C212" t="str">
            <v>AGO</v>
          </cell>
          <cell r="D212">
            <v>926</v>
          </cell>
          <cell r="E212">
            <v>4388098</v>
          </cell>
          <cell r="F212">
            <v>299677</v>
          </cell>
          <cell r="G212">
            <v>298372</v>
          </cell>
          <cell r="H212">
            <v>553363</v>
          </cell>
          <cell r="I212">
            <v>297880</v>
          </cell>
          <cell r="J212">
            <v>298434</v>
          </cell>
          <cell r="K212">
            <v>384667</v>
          </cell>
          <cell r="L212">
            <v>376891</v>
          </cell>
          <cell r="M212">
            <v>318531</v>
          </cell>
          <cell r="N212">
            <v>563637</v>
          </cell>
          <cell r="O212">
            <v>303430</v>
          </cell>
          <cell r="P212">
            <v>300982</v>
          </cell>
          <cell r="Q212">
            <v>392234</v>
          </cell>
        </row>
        <row r="213">
          <cell r="A213">
            <v>926430</v>
          </cell>
          <cell r="B213" t="str">
            <v>Employees'Recreation Expense</v>
          </cell>
          <cell r="C213" t="str">
            <v>AGO</v>
          </cell>
          <cell r="D213">
            <v>926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A214">
            <v>926600</v>
          </cell>
          <cell r="B214" t="str">
            <v>Employee Benefits-Transferred</v>
          </cell>
          <cell r="C214" t="str">
            <v>AGO</v>
          </cell>
          <cell r="D214">
            <v>926</v>
          </cell>
          <cell r="E214">
            <v>2901622</v>
          </cell>
          <cell r="F214">
            <v>166018</v>
          </cell>
          <cell r="G214">
            <v>205763</v>
          </cell>
          <cell r="H214">
            <v>206458</v>
          </cell>
          <cell r="I214">
            <v>161820</v>
          </cell>
          <cell r="J214">
            <v>210947</v>
          </cell>
          <cell r="K214">
            <v>182796</v>
          </cell>
          <cell r="L214">
            <v>723408</v>
          </cell>
          <cell r="M214">
            <v>203026</v>
          </cell>
          <cell r="N214">
            <v>202074</v>
          </cell>
          <cell r="O214">
            <v>201185</v>
          </cell>
          <cell r="P214">
            <v>210487</v>
          </cell>
          <cell r="Q214">
            <v>227640</v>
          </cell>
        </row>
        <row r="215">
          <cell r="A215">
            <v>926999</v>
          </cell>
          <cell r="B215" t="str">
            <v>Non Serv Pension (ASU 2017-07)</v>
          </cell>
          <cell r="C215" t="str">
            <v>AGO</v>
          </cell>
          <cell r="D215">
            <v>926</v>
          </cell>
          <cell r="E215">
            <v>-1101264</v>
          </cell>
          <cell r="F215">
            <v>-71499</v>
          </cell>
          <cell r="G215">
            <v>-71499</v>
          </cell>
          <cell r="H215">
            <v>-71499</v>
          </cell>
          <cell r="I215">
            <v>-71499</v>
          </cell>
          <cell r="J215">
            <v>-71499</v>
          </cell>
          <cell r="K215">
            <v>-71499</v>
          </cell>
          <cell r="L215">
            <v>-112045</v>
          </cell>
          <cell r="M215">
            <v>-112045</v>
          </cell>
          <cell r="N215">
            <v>-112045</v>
          </cell>
          <cell r="O215">
            <v>-112045</v>
          </cell>
          <cell r="P215">
            <v>-112045</v>
          </cell>
          <cell r="Q215">
            <v>-112045</v>
          </cell>
        </row>
        <row r="216">
          <cell r="A216">
            <v>928000</v>
          </cell>
          <cell r="B216" t="str">
            <v>Regulatory Expenses (Go)</v>
          </cell>
          <cell r="C216" t="str">
            <v>AGO</v>
          </cell>
          <cell r="D216">
            <v>928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A217">
            <v>928006</v>
          </cell>
          <cell r="B217" t="str">
            <v>State Reg Comm Proceeding</v>
          </cell>
          <cell r="C217" t="str">
            <v>AGO</v>
          </cell>
          <cell r="D217">
            <v>928</v>
          </cell>
          <cell r="E217">
            <v>820600</v>
          </cell>
          <cell r="F217">
            <v>64731</v>
          </cell>
          <cell r="G217">
            <v>64731</v>
          </cell>
          <cell r="H217">
            <v>64731</v>
          </cell>
          <cell r="I217">
            <v>64731</v>
          </cell>
          <cell r="J217">
            <v>64731</v>
          </cell>
          <cell r="K217">
            <v>64731</v>
          </cell>
          <cell r="L217">
            <v>75688</v>
          </cell>
          <cell r="M217">
            <v>75688</v>
          </cell>
          <cell r="N217">
            <v>75688</v>
          </cell>
          <cell r="O217">
            <v>75688</v>
          </cell>
          <cell r="P217">
            <v>64731</v>
          </cell>
          <cell r="Q217">
            <v>64731</v>
          </cell>
        </row>
        <row r="218">
          <cell r="A218">
            <v>928053</v>
          </cell>
          <cell r="B218" t="str">
            <v>Travel Expense</v>
          </cell>
          <cell r="C218" t="str">
            <v>AGO</v>
          </cell>
          <cell r="D218">
            <v>928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929000</v>
          </cell>
          <cell r="B219" t="str">
            <v>Duplicate Chrgs-Enrgy To Exp</v>
          </cell>
          <cell r="C219" t="str">
            <v>AGO</v>
          </cell>
          <cell r="D219">
            <v>929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</row>
        <row r="220">
          <cell r="A220">
            <v>929500</v>
          </cell>
          <cell r="B220" t="str">
            <v>Admin Exp Transf</v>
          </cell>
          <cell r="C220" t="str">
            <v>AGO</v>
          </cell>
          <cell r="D220">
            <v>929</v>
          </cell>
          <cell r="E220">
            <v>-896382</v>
          </cell>
          <cell r="F220">
            <v>-89127</v>
          </cell>
          <cell r="G220">
            <v>-72357</v>
          </cell>
          <cell r="H220">
            <v>-72357</v>
          </cell>
          <cell r="I220">
            <v>-72357</v>
          </cell>
          <cell r="J220">
            <v>-72357</v>
          </cell>
          <cell r="K220">
            <v>-89127</v>
          </cell>
          <cell r="L220">
            <v>-70122</v>
          </cell>
          <cell r="M220">
            <v>-70122</v>
          </cell>
          <cell r="N220">
            <v>-71385</v>
          </cell>
          <cell r="O220">
            <v>-72357</v>
          </cell>
          <cell r="P220">
            <v>-72357</v>
          </cell>
          <cell r="Q220">
            <v>-72357</v>
          </cell>
        </row>
        <row r="221">
          <cell r="A221">
            <v>930150</v>
          </cell>
          <cell r="B221" t="str">
            <v>Miscellaneous Advertising Exp</v>
          </cell>
          <cell r="C221" t="str">
            <v>AGO</v>
          </cell>
          <cell r="D221">
            <v>930</v>
          </cell>
          <cell r="E221">
            <v>351440</v>
          </cell>
          <cell r="F221">
            <v>20001</v>
          </cell>
          <cell r="G221">
            <v>29609</v>
          </cell>
          <cell r="H221">
            <v>38329</v>
          </cell>
          <cell r="I221">
            <v>20062</v>
          </cell>
          <cell r="J221">
            <v>29510</v>
          </cell>
          <cell r="K221">
            <v>38292</v>
          </cell>
          <cell r="L221">
            <v>19907</v>
          </cell>
          <cell r="M221">
            <v>29503</v>
          </cell>
          <cell r="N221">
            <v>38312</v>
          </cell>
          <cell r="O221">
            <v>19984</v>
          </cell>
          <cell r="P221">
            <v>29582</v>
          </cell>
          <cell r="Q221">
            <v>38349</v>
          </cell>
        </row>
        <row r="222">
          <cell r="A222">
            <v>930200</v>
          </cell>
          <cell r="B222" t="str">
            <v>Misc General Expenses</v>
          </cell>
          <cell r="C222" t="str">
            <v>AGO</v>
          </cell>
          <cell r="D222">
            <v>930</v>
          </cell>
          <cell r="E222">
            <v>455995</v>
          </cell>
          <cell r="F222">
            <v>40347</v>
          </cell>
          <cell r="G222">
            <v>39216</v>
          </cell>
          <cell r="H222">
            <v>38931</v>
          </cell>
          <cell r="I222">
            <v>37649</v>
          </cell>
          <cell r="J222">
            <v>35702</v>
          </cell>
          <cell r="K222">
            <v>36909</v>
          </cell>
          <cell r="L222">
            <v>53067</v>
          </cell>
          <cell r="M222">
            <v>30717</v>
          </cell>
          <cell r="N222">
            <v>32459</v>
          </cell>
          <cell r="O222">
            <v>36782</v>
          </cell>
          <cell r="P222">
            <v>36904</v>
          </cell>
          <cell r="Q222">
            <v>37312</v>
          </cell>
        </row>
        <row r="223">
          <cell r="A223">
            <v>930210</v>
          </cell>
          <cell r="B223" t="str">
            <v>Industry Association Dues</v>
          </cell>
          <cell r="C223" t="str">
            <v>AGO</v>
          </cell>
          <cell r="D223">
            <v>930</v>
          </cell>
          <cell r="E223">
            <v>42878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42878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930220</v>
          </cell>
          <cell r="B224" t="str">
            <v>Exp of Servicing Securities</v>
          </cell>
          <cell r="C224" t="str">
            <v>AGO</v>
          </cell>
          <cell r="D224">
            <v>930</v>
          </cell>
          <cell r="E224">
            <v>98500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98500</v>
          </cell>
        </row>
        <row r="225">
          <cell r="A225">
            <v>930230</v>
          </cell>
          <cell r="B225" t="str">
            <v>Dues To Various Organizations</v>
          </cell>
          <cell r="C225" t="str">
            <v>AGO</v>
          </cell>
          <cell r="D225">
            <v>930</v>
          </cell>
          <cell r="E225">
            <v>69308</v>
          </cell>
          <cell r="F225">
            <v>1998</v>
          </cell>
          <cell r="G225">
            <v>1468</v>
          </cell>
          <cell r="H225">
            <v>1352</v>
          </cell>
          <cell r="I225">
            <v>1598</v>
          </cell>
          <cell r="J225">
            <v>1352</v>
          </cell>
          <cell r="K225">
            <v>1932</v>
          </cell>
          <cell r="L225">
            <v>49299</v>
          </cell>
          <cell r="M225">
            <v>1563</v>
          </cell>
          <cell r="N225">
            <v>1352</v>
          </cell>
          <cell r="O225">
            <v>4168</v>
          </cell>
          <cell r="P225">
            <v>1352</v>
          </cell>
          <cell r="Q225">
            <v>1874</v>
          </cell>
        </row>
        <row r="226">
          <cell r="A226">
            <v>930240</v>
          </cell>
          <cell r="B226" t="str">
            <v>Director'S Expenses</v>
          </cell>
          <cell r="C226" t="str">
            <v>AGO</v>
          </cell>
          <cell r="D226">
            <v>930</v>
          </cell>
          <cell r="E226">
            <v>52002</v>
          </cell>
          <cell r="F226">
            <v>5856</v>
          </cell>
          <cell r="G226">
            <v>259</v>
          </cell>
          <cell r="H226">
            <v>259</v>
          </cell>
          <cell r="I226">
            <v>5856</v>
          </cell>
          <cell r="J226">
            <v>259</v>
          </cell>
          <cell r="K226">
            <v>5856</v>
          </cell>
          <cell r="L226">
            <v>259</v>
          </cell>
          <cell r="M226">
            <v>259</v>
          </cell>
          <cell r="N226">
            <v>259</v>
          </cell>
          <cell r="O226">
            <v>5856</v>
          </cell>
          <cell r="P226">
            <v>26765</v>
          </cell>
          <cell r="Q226">
            <v>259</v>
          </cell>
        </row>
        <row r="227">
          <cell r="A227">
            <v>930250</v>
          </cell>
          <cell r="B227" t="str">
            <v>Buy\Sell Transf Employee Homes</v>
          </cell>
          <cell r="C227" t="str">
            <v>AGO</v>
          </cell>
          <cell r="D227">
            <v>930</v>
          </cell>
          <cell r="E227">
            <v>1200</v>
          </cell>
          <cell r="F227">
            <v>100</v>
          </cell>
          <cell r="G227">
            <v>100</v>
          </cell>
          <cell r="H227">
            <v>100</v>
          </cell>
          <cell r="I227">
            <v>100</v>
          </cell>
          <cell r="J227">
            <v>100</v>
          </cell>
          <cell r="K227">
            <v>100</v>
          </cell>
          <cell r="L227">
            <v>100</v>
          </cell>
          <cell r="M227">
            <v>100</v>
          </cell>
          <cell r="N227">
            <v>100</v>
          </cell>
          <cell r="O227">
            <v>100</v>
          </cell>
          <cell r="P227">
            <v>100</v>
          </cell>
          <cell r="Q227">
            <v>100</v>
          </cell>
        </row>
        <row r="228">
          <cell r="A228">
            <v>930600</v>
          </cell>
          <cell r="B228" t="str">
            <v>Leased Circuit Charges - Other</v>
          </cell>
          <cell r="C228" t="str">
            <v>AGO</v>
          </cell>
          <cell r="D228">
            <v>930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</row>
        <row r="229">
          <cell r="A229">
            <v>930700</v>
          </cell>
          <cell r="B229" t="str">
            <v>Research &amp; Development</v>
          </cell>
          <cell r="C229" t="str">
            <v>AGO</v>
          </cell>
          <cell r="D229">
            <v>930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A230">
            <v>930940</v>
          </cell>
          <cell r="B230" t="str">
            <v>General Expenses</v>
          </cell>
          <cell r="C230" t="str">
            <v>AGO</v>
          </cell>
          <cell r="D230">
            <v>930</v>
          </cell>
          <cell r="E230">
            <v>1674</v>
          </cell>
          <cell r="F230">
            <v>186</v>
          </cell>
          <cell r="G230">
            <v>186</v>
          </cell>
          <cell r="H230">
            <v>186</v>
          </cell>
          <cell r="I230">
            <v>0</v>
          </cell>
          <cell r="J230">
            <v>0</v>
          </cell>
          <cell r="K230">
            <v>0</v>
          </cell>
          <cell r="L230">
            <v>186</v>
          </cell>
          <cell r="M230">
            <v>186</v>
          </cell>
          <cell r="N230">
            <v>186</v>
          </cell>
          <cell r="O230">
            <v>186</v>
          </cell>
          <cell r="P230">
            <v>186</v>
          </cell>
          <cell r="Q230">
            <v>186</v>
          </cell>
        </row>
        <row r="231">
          <cell r="A231">
            <v>931001</v>
          </cell>
          <cell r="B231" t="str">
            <v>Rents-A&amp;G</v>
          </cell>
          <cell r="C231" t="str">
            <v>AGO</v>
          </cell>
          <cell r="D231">
            <v>931</v>
          </cell>
          <cell r="E231">
            <v>52484</v>
          </cell>
          <cell r="F231">
            <v>4407</v>
          </cell>
          <cell r="G231">
            <v>4407</v>
          </cell>
          <cell r="H231">
            <v>4402</v>
          </cell>
          <cell r="I231">
            <v>4402</v>
          </cell>
          <cell r="J231">
            <v>4402</v>
          </cell>
          <cell r="K231">
            <v>4402</v>
          </cell>
          <cell r="L231">
            <v>4047</v>
          </cell>
          <cell r="M231">
            <v>4402</v>
          </cell>
          <cell r="N231">
            <v>4402</v>
          </cell>
          <cell r="O231">
            <v>4402</v>
          </cell>
          <cell r="P231">
            <v>4402</v>
          </cell>
          <cell r="Q231">
            <v>4407</v>
          </cell>
        </row>
        <row r="232">
          <cell r="A232">
            <v>931003</v>
          </cell>
          <cell r="B232" t="str">
            <v>Lease Amortization Expense</v>
          </cell>
          <cell r="C232" t="str">
            <v>AGO</v>
          </cell>
          <cell r="D232">
            <v>931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</row>
        <row r="233">
          <cell r="A233">
            <v>931008</v>
          </cell>
          <cell r="B233" t="str">
            <v>A&amp;G Rents-IC</v>
          </cell>
          <cell r="C233" t="str">
            <v>AGO</v>
          </cell>
          <cell r="D233">
            <v>931</v>
          </cell>
          <cell r="E233">
            <v>2601372</v>
          </cell>
          <cell r="F233">
            <v>216781</v>
          </cell>
          <cell r="G233">
            <v>216781</v>
          </cell>
          <cell r="H233">
            <v>216781</v>
          </cell>
          <cell r="I233">
            <v>216781</v>
          </cell>
          <cell r="J233">
            <v>216781</v>
          </cell>
          <cell r="K233">
            <v>216781</v>
          </cell>
          <cell r="L233">
            <v>216781</v>
          </cell>
          <cell r="M233">
            <v>216781</v>
          </cell>
          <cell r="N233">
            <v>216781</v>
          </cell>
          <cell r="O233">
            <v>216781</v>
          </cell>
          <cell r="P233">
            <v>216781</v>
          </cell>
          <cell r="Q233">
            <v>216781</v>
          </cell>
        </row>
        <row r="234">
          <cell r="A234">
            <v>935100</v>
          </cell>
          <cell r="B234" t="str">
            <v>Maint General Plant-Elec</v>
          </cell>
          <cell r="C234" t="str">
            <v>AGM</v>
          </cell>
          <cell r="D234">
            <v>935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935200</v>
          </cell>
          <cell r="B235" t="str">
            <v>Cust Infor &amp; Computer Control</v>
          </cell>
          <cell r="C235" t="str">
            <v>AGM</v>
          </cell>
          <cell r="D235">
            <v>935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</sheetData>
      <sheetData sheetId="8">
        <row r="12">
          <cell r="A12">
            <v>440000</v>
          </cell>
          <cell r="D12" t="str">
            <v>BBEREV</v>
          </cell>
          <cell r="G12">
            <v>4194143</v>
          </cell>
          <cell r="H12">
            <v>4115299</v>
          </cell>
          <cell r="I12">
            <v>3857778</v>
          </cell>
          <cell r="J12">
            <v>2804965</v>
          </cell>
          <cell r="K12">
            <v>2688688</v>
          </cell>
          <cell r="L12">
            <v>3438661</v>
          </cell>
          <cell r="M12">
            <v>4269602</v>
          </cell>
          <cell r="N12">
            <v>3994752</v>
          </cell>
          <cell r="O12">
            <v>3536541</v>
          </cell>
          <cell r="P12">
            <v>2782720</v>
          </cell>
          <cell r="Q12">
            <v>2607934</v>
          </cell>
          <cell r="R12">
            <v>3256699</v>
          </cell>
        </row>
        <row r="13">
          <cell r="A13">
            <v>440000</v>
          </cell>
          <cell r="D13" t="str">
            <v>BEFREV</v>
          </cell>
          <cell r="G13">
            <v>3967247</v>
          </cell>
          <cell r="H13">
            <v>3877273</v>
          </cell>
          <cell r="I13">
            <v>3586179</v>
          </cell>
          <cell r="J13">
            <v>2396418</v>
          </cell>
          <cell r="K13">
            <v>2265014</v>
          </cell>
          <cell r="L13">
            <v>3109311</v>
          </cell>
          <cell r="M13">
            <v>4045476</v>
          </cell>
          <cell r="N13">
            <v>3734290</v>
          </cell>
          <cell r="O13">
            <v>3216973</v>
          </cell>
          <cell r="P13">
            <v>2369360</v>
          </cell>
          <cell r="Q13">
            <v>2168987</v>
          </cell>
          <cell r="R13">
            <v>2904759</v>
          </cell>
        </row>
        <row r="14">
          <cell r="A14">
            <v>440000</v>
          </cell>
          <cell r="D14" t="str">
            <v>BBEREV</v>
          </cell>
          <cell r="G14">
            <v>5718257</v>
          </cell>
          <cell r="H14">
            <v>5610763</v>
          </cell>
          <cell r="I14">
            <v>5259665</v>
          </cell>
          <cell r="J14">
            <v>3824265</v>
          </cell>
          <cell r="K14">
            <v>3665735</v>
          </cell>
          <cell r="L14">
            <v>4688242</v>
          </cell>
          <cell r="M14">
            <v>5821138</v>
          </cell>
          <cell r="N14">
            <v>5446408</v>
          </cell>
          <cell r="O14">
            <v>4821691</v>
          </cell>
          <cell r="P14">
            <v>3793938</v>
          </cell>
          <cell r="Q14">
            <v>3555636</v>
          </cell>
          <cell r="R14">
            <v>4440152</v>
          </cell>
        </row>
        <row r="15">
          <cell r="A15">
            <v>440000</v>
          </cell>
          <cell r="D15" t="str">
            <v>BBEREV</v>
          </cell>
          <cell r="G15">
            <v>443686</v>
          </cell>
          <cell r="H15">
            <v>435345</v>
          </cell>
          <cell r="I15">
            <v>408103</v>
          </cell>
          <cell r="J15">
            <v>296729</v>
          </cell>
          <cell r="K15">
            <v>284428</v>
          </cell>
          <cell r="L15">
            <v>363766</v>
          </cell>
          <cell r="M15">
            <v>451668</v>
          </cell>
          <cell r="N15">
            <v>422593</v>
          </cell>
          <cell r="O15">
            <v>374120</v>
          </cell>
          <cell r="P15">
            <v>294376</v>
          </cell>
          <cell r="Q15">
            <v>275886</v>
          </cell>
          <cell r="R15">
            <v>344516</v>
          </cell>
        </row>
        <row r="16">
          <cell r="A16">
            <v>440000</v>
          </cell>
          <cell r="D16" t="str">
            <v>REDSM</v>
          </cell>
          <cell r="G16">
            <v>352709</v>
          </cell>
          <cell r="H16">
            <v>344710</v>
          </cell>
          <cell r="I16">
            <v>318830</v>
          </cell>
          <cell r="J16">
            <v>213054</v>
          </cell>
          <cell r="K16">
            <v>201372</v>
          </cell>
          <cell r="L16">
            <v>276434</v>
          </cell>
          <cell r="M16">
            <v>374021</v>
          </cell>
          <cell r="N16">
            <v>345250</v>
          </cell>
          <cell r="O16">
            <v>297422</v>
          </cell>
          <cell r="P16">
            <v>219057</v>
          </cell>
          <cell r="Q16">
            <v>200532</v>
          </cell>
          <cell r="R16">
            <v>268557</v>
          </cell>
        </row>
        <row r="17">
          <cell r="A17">
            <v>440000</v>
          </cell>
          <cell r="D17" t="str">
            <v>REFC</v>
          </cell>
          <cell r="G17">
            <v>1013330</v>
          </cell>
          <cell r="H17">
            <v>1090722</v>
          </cell>
          <cell r="I17">
            <v>914251</v>
          </cell>
          <cell r="J17">
            <v>515451</v>
          </cell>
          <cell r="K17">
            <v>662592</v>
          </cell>
          <cell r="L17">
            <v>724470</v>
          </cell>
          <cell r="M17">
            <v>913467</v>
          </cell>
          <cell r="N17">
            <v>1165521</v>
          </cell>
          <cell r="O17">
            <v>354341</v>
          </cell>
          <cell r="P17">
            <v>258972</v>
          </cell>
          <cell r="Q17">
            <v>554277</v>
          </cell>
          <cell r="R17">
            <v>574820</v>
          </cell>
        </row>
        <row r="18">
          <cell r="A18">
            <v>440000</v>
          </cell>
          <cell r="D18" t="str">
            <v>RKEPSM</v>
          </cell>
          <cell r="G18">
            <v>-67630</v>
          </cell>
          <cell r="H18">
            <v>-3428</v>
          </cell>
          <cell r="I18">
            <v>0</v>
          </cell>
          <cell r="J18">
            <v>-14541</v>
          </cell>
          <cell r="K18">
            <v>-3291</v>
          </cell>
          <cell r="L18">
            <v>0</v>
          </cell>
          <cell r="M18">
            <v>-378123</v>
          </cell>
          <cell r="N18">
            <v>-170832</v>
          </cell>
          <cell r="O18">
            <v>-12518</v>
          </cell>
          <cell r="P18">
            <v>-1043</v>
          </cell>
          <cell r="Q18">
            <v>0</v>
          </cell>
          <cell r="R18">
            <v>0</v>
          </cell>
        </row>
        <row r="19">
          <cell r="A19">
            <v>440000</v>
          </cell>
          <cell r="D19" t="str">
            <v>ROEESM</v>
          </cell>
          <cell r="G19">
            <v>815073</v>
          </cell>
          <cell r="H19">
            <v>809158</v>
          </cell>
          <cell r="I19">
            <v>769480</v>
          </cell>
          <cell r="J19">
            <v>637463</v>
          </cell>
          <cell r="K19">
            <v>635687</v>
          </cell>
          <cell r="L19">
            <v>750577</v>
          </cell>
          <cell r="M19">
            <v>607729</v>
          </cell>
          <cell r="N19">
            <v>592879</v>
          </cell>
          <cell r="O19">
            <v>548378</v>
          </cell>
          <cell r="P19">
            <v>457023</v>
          </cell>
          <cell r="Q19">
            <v>428337</v>
          </cell>
          <cell r="R19">
            <v>488289</v>
          </cell>
        </row>
        <row r="20">
          <cell r="A20">
            <v>440990</v>
          </cell>
          <cell r="D20" t="str">
            <v>UNBILL</v>
          </cell>
          <cell r="G20">
            <v>630116</v>
          </cell>
          <cell r="H20">
            <v>3289</v>
          </cell>
          <cell r="I20">
            <v>-1897581</v>
          </cell>
          <cell r="J20">
            <v>-93789</v>
          </cell>
          <cell r="K20">
            <v>1833729</v>
          </cell>
          <cell r="L20">
            <v>1127795</v>
          </cell>
          <cell r="M20">
            <v>-1484027</v>
          </cell>
          <cell r="N20">
            <v>-449565</v>
          </cell>
          <cell r="O20">
            <v>-1729528</v>
          </cell>
          <cell r="P20">
            <v>-139379</v>
          </cell>
          <cell r="Q20">
            <v>994481</v>
          </cell>
          <cell r="R20">
            <v>1299137</v>
          </cell>
        </row>
        <row r="21">
          <cell r="A21">
            <v>442100</v>
          </cell>
          <cell r="D21" t="str">
            <v>BBEREV</v>
          </cell>
          <cell r="G21">
            <v>2203632</v>
          </cell>
          <cell r="H21">
            <v>2167824</v>
          </cell>
          <cell r="I21">
            <v>2138479</v>
          </cell>
          <cell r="J21">
            <v>1893023</v>
          </cell>
          <cell r="K21">
            <v>1833857</v>
          </cell>
          <cell r="L21">
            <v>1851380</v>
          </cell>
          <cell r="M21">
            <v>1912748</v>
          </cell>
          <cell r="N21">
            <v>1904792</v>
          </cell>
          <cell r="O21">
            <v>1834242</v>
          </cell>
          <cell r="P21">
            <v>1784575</v>
          </cell>
          <cell r="Q21">
            <v>1857808</v>
          </cell>
          <cell r="R21">
            <v>2050321</v>
          </cell>
        </row>
        <row r="22">
          <cell r="A22">
            <v>442100</v>
          </cell>
          <cell r="D22" t="str">
            <v>BEFREV</v>
          </cell>
          <cell r="G22">
            <v>3740409</v>
          </cell>
          <cell r="H22">
            <v>3650391</v>
          </cell>
          <cell r="I22">
            <v>3631832</v>
          </cell>
          <cell r="J22">
            <v>3158229</v>
          </cell>
          <cell r="K22">
            <v>2976005</v>
          </cell>
          <cell r="L22">
            <v>3248429</v>
          </cell>
          <cell r="M22">
            <v>3358000</v>
          </cell>
          <cell r="N22">
            <v>3183392</v>
          </cell>
          <cell r="O22">
            <v>3106844</v>
          </cell>
          <cell r="P22">
            <v>2980932</v>
          </cell>
          <cell r="Q22">
            <v>3024504</v>
          </cell>
          <cell r="R22">
            <v>3411620</v>
          </cell>
        </row>
        <row r="23">
          <cell r="A23">
            <v>442100</v>
          </cell>
          <cell r="D23" t="str">
            <v>BBEREV</v>
          </cell>
          <cell r="G23">
            <v>5475339</v>
          </cell>
          <cell r="H23">
            <v>5386366</v>
          </cell>
          <cell r="I23">
            <v>5313453</v>
          </cell>
          <cell r="J23">
            <v>4703571</v>
          </cell>
          <cell r="K23">
            <v>4556562</v>
          </cell>
          <cell r="L23">
            <v>4600102</v>
          </cell>
          <cell r="M23">
            <v>4752582</v>
          </cell>
          <cell r="N23">
            <v>4732814</v>
          </cell>
          <cell r="O23">
            <v>4557518</v>
          </cell>
          <cell r="P23">
            <v>4434111</v>
          </cell>
          <cell r="Q23">
            <v>4616073</v>
          </cell>
          <cell r="R23">
            <v>5094408</v>
          </cell>
        </row>
        <row r="24">
          <cell r="A24">
            <v>442100</v>
          </cell>
          <cell r="D24" t="str">
            <v>BBEREV</v>
          </cell>
          <cell r="G24">
            <v>507888</v>
          </cell>
          <cell r="H24">
            <v>499635</v>
          </cell>
          <cell r="I24">
            <v>492872</v>
          </cell>
          <cell r="J24">
            <v>436300</v>
          </cell>
          <cell r="K24">
            <v>422663</v>
          </cell>
          <cell r="L24">
            <v>426702</v>
          </cell>
          <cell r="M24">
            <v>440846</v>
          </cell>
          <cell r="N24">
            <v>439012</v>
          </cell>
          <cell r="O24">
            <v>422752</v>
          </cell>
          <cell r="P24">
            <v>411305</v>
          </cell>
          <cell r="Q24">
            <v>428183</v>
          </cell>
          <cell r="R24">
            <v>472553</v>
          </cell>
        </row>
        <row r="25">
          <cell r="A25">
            <v>442100</v>
          </cell>
          <cell r="D25" t="str">
            <v>REDSM</v>
          </cell>
          <cell r="G25">
            <v>190471</v>
          </cell>
          <cell r="H25">
            <v>185887</v>
          </cell>
          <cell r="I25">
            <v>184942</v>
          </cell>
          <cell r="J25">
            <v>160825</v>
          </cell>
          <cell r="K25">
            <v>151545</v>
          </cell>
          <cell r="L25">
            <v>165418</v>
          </cell>
          <cell r="M25">
            <v>179155</v>
          </cell>
          <cell r="N25">
            <v>169840</v>
          </cell>
          <cell r="O25">
            <v>165756</v>
          </cell>
          <cell r="P25">
            <v>159038</v>
          </cell>
          <cell r="Q25">
            <v>161363</v>
          </cell>
          <cell r="R25">
            <v>182016</v>
          </cell>
        </row>
        <row r="26">
          <cell r="A26">
            <v>442100</v>
          </cell>
          <cell r="D26" t="str">
            <v>REFC</v>
          </cell>
          <cell r="G26">
            <v>955390</v>
          </cell>
          <cell r="H26">
            <v>1026898</v>
          </cell>
          <cell r="I26">
            <v>925890</v>
          </cell>
          <cell r="J26">
            <v>679310</v>
          </cell>
          <cell r="K26">
            <v>870581</v>
          </cell>
          <cell r="L26">
            <v>756885</v>
          </cell>
          <cell r="M26">
            <v>758235</v>
          </cell>
          <cell r="N26">
            <v>993578</v>
          </cell>
          <cell r="O26">
            <v>342210</v>
          </cell>
          <cell r="P26">
            <v>325817</v>
          </cell>
          <cell r="Q26">
            <v>772901</v>
          </cell>
          <cell r="R26">
            <v>675122</v>
          </cell>
        </row>
        <row r="27">
          <cell r="A27">
            <v>442100</v>
          </cell>
          <cell r="D27" t="str">
            <v>RKEPSM</v>
          </cell>
          <cell r="G27">
            <v>-63763</v>
          </cell>
          <cell r="H27">
            <v>-3228</v>
          </cell>
          <cell r="I27">
            <v>0</v>
          </cell>
          <cell r="J27">
            <v>-19163</v>
          </cell>
          <cell r="K27">
            <v>-4324</v>
          </cell>
          <cell r="L27">
            <v>0</v>
          </cell>
          <cell r="M27">
            <v>-313866</v>
          </cell>
          <cell r="N27">
            <v>-145630</v>
          </cell>
          <cell r="O27">
            <v>-12090</v>
          </cell>
          <cell r="P27">
            <v>-1312</v>
          </cell>
          <cell r="Q27">
            <v>0</v>
          </cell>
          <cell r="R27">
            <v>0</v>
          </cell>
        </row>
        <row r="28">
          <cell r="A28">
            <v>442100</v>
          </cell>
          <cell r="D28" t="str">
            <v>ROEESM</v>
          </cell>
          <cell r="G28">
            <v>768469</v>
          </cell>
          <cell r="H28">
            <v>761810</v>
          </cell>
          <cell r="I28">
            <v>779276</v>
          </cell>
          <cell r="J28">
            <v>840110</v>
          </cell>
          <cell r="K28">
            <v>835230</v>
          </cell>
          <cell r="L28">
            <v>784159</v>
          </cell>
          <cell r="M28">
            <v>504453</v>
          </cell>
          <cell r="N28">
            <v>505415</v>
          </cell>
          <cell r="O28">
            <v>529605</v>
          </cell>
          <cell r="P28">
            <v>574989</v>
          </cell>
          <cell r="Q28">
            <v>597287</v>
          </cell>
          <cell r="R28">
            <v>573493</v>
          </cell>
        </row>
        <row r="29">
          <cell r="A29">
            <v>442190</v>
          </cell>
          <cell r="D29" t="str">
            <v>UNBILL</v>
          </cell>
          <cell r="G29">
            <v>94707</v>
          </cell>
          <cell r="H29">
            <v>518177</v>
          </cell>
          <cell r="I29">
            <v>-720924</v>
          </cell>
          <cell r="J29">
            <v>5638</v>
          </cell>
          <cell r="K29">
            <v>347176</v>
          </cell>
          <cell r="L29">
            <v>-662511</v>
          </cell>
          <cell r="M29">
            <v>-607923</v>
          </cell>
          <cell r="N29">
            <v>-5031</v>
          </cell>
          <cell r="O29">
            <v>-99912</v>
          </cell>
          <cell r="P29">
            <v>-181039</v>
          </cell>
          <cell r="Q29">
            <v>717022</v>
          </cell>
          <cell r="R29">
            <v>352070</v>
          </cell>
        </row>
        <row r="30">
          <cell r="A30">
            <v>442200</v>
          </cell>
          <cell r="D30" t="str">
            <v>BBEREV</v>
          </cell>
          <cell r="G30">
            <v>744608</v>
          </cell>
          <cell r="H30">
            <v>759076</v>
          </cell>
          <cell r="I30">
            <v>748936</v>
          </cell>
          <cell r="J30">
            <v>689802</v>
          </cell>
          <cell r="K30">
            <v>682412</v>
          </cell>
          <cell r="L30">
            <v>640609</v>
          </cell>
          <cell r="M30">
            <v>639638</v>
          </cell>
          <cell r="N30">
            <v>667746</v>
          </cell>
          <cell r="O30">
            <v>623811</v>
          </cell>
          <cell r="P30">
            <v>623746</v>
          </cell>
          <cell r="Q30">
            <v>647747</v>
          </cell>
          <cell r="R30">
            <v>707110</v>
          </cell>
        </row>
        <row r="31">
          <cell r="A31">
            <v>442200</v>
          </cell>
          <cell r="D31" t="str">
            <v>BEFREV</v>
          </cell>
          <cell r="G31">
            <v>1775111</v>
          </cell>
          <cell r="H31">
            <v>1788311</v>
          </cell>
          <cell r="I31">
            <v>1801499</v>
          </cell>
          <cell r="J31">
            <v>1664543</v>
          </cell>
          <cell r="K31">
            <v>1637175</v>
          </cell>
          <cell r="L31">
            <v>1666854</v>
          </cell>
          <cell r="M31">
            <v>1628708</v>
          </cell>
          <cell r="N31">
            <v>1615860</v>
          </cell>
          <cell r="O31">
            <v>1602075</v>
          </cell>
          <cell r="P31">
            <v>1600199</v>
          </cell>
          <cell r="Q31">
            <v>1583483</v>
          </cell>
          <cell r="R31">
            <v>1707101</v>
          </cell>
        </row>
        <row r="32">
          <cell r="A32">
            <v>442200</v>
          </cell>
          <cell r="D32" t="str">
            <v>BBEREV</v>
          </cell>
          <cell r="G32">
            <v>2289878</v>
          </cell>
          <cell r="H32">
            <v>2334371</v>
          </cell>
          <cell r="I32">
            <v>2303188</v>
          </cell>
          <cell r="J32">
            <v>2121333</v>
          </cell>
          <cell r="K32">
            <v>2098607</v>
          </cell>
          <cell r="L32">
            <v>1970050</v>
          </cell>
          <cell r="M32">
            <v>1967065</v>
          </cell>
          <cell r="N32">
            <v>2053504</v>
          </cell>
          <cell r="O32">
            <v>1918393</v>
          </cell>
          <cell r="P32">
            <v>1918193</v>
          </cell>
          <cell r="Q32">
            <v>1992002</v>
          </cell>
          <cell r="R32">
            <v>2174561</v>
          </cell>
        </row>
        <row r="33">
          <cell r="A33">
            <v>442200</v>
          </cell>
          <cell r="D33" t="str">
            <v>BBEREV</v>
          </cell>
          <cell r="G33">
            <v>202406</v>
          </cell>
          <cell r="H33">
            <v>206339</v>
          </cell>
          <cell r="I33">
            <v>203583</v>
          </cell>
          <cell r="J33">
            <v>187508</v>
          </cell>
          <cell r="K33">
            <v>185499</v>
          </cell>
          <cell r="L33">
            <v>174136</v>
          </cell>
          <cell r="M33">
            <v>173872</v>
          </cell>
          <cell r="N33">
            <v>181513</v>
          </cell>
          <cell r="O33">
            <v>169570</v>
          </cell>
          <cell r="P33">
            <v>169552</v>
          </cell>
          <cell r="Q33">
            <v>176076</v>
          </cell>
          <cell r="R33">
            <v>192213</v>
          </cell>
        </row>
        <row r="34">
          <cell r="A34">
            <v>442200</v>
          </cell>
          <cell r="D34" t="str">
            <v>REDSM</v>
          </cell>
          <cell r="G34">
            <v>90393</v>
          </cell>
          <cell r="H34">
            <v>91065</v>
          </cell>
          <cell r="I34">
            <v>91737</v>
          </cell>
          <cell r="J34">
            <v>84762</v>
          </cell>
          <cell r="K34">
            <v>83369</v>
          </cell>
          <cell r="L34">
            <v>84880</v>
          </cell>
          <cell r="M34">
            <v>86894</v>
          </cell>
          <cell r="N34">
            <v>86209</v>
          </cell>
          <cell r="O34">
            <v>85474</v>
          </cell>
          <cell r="P34">
            <v>85373</v>
          </cell>
          <cell r="Q34">
            <v>84482</v>
          </cell>
          <cell r="R34">
            <v>91077</v>
          </cell>
        </row>
        <row r="35">
          <cell r="A35">
            <v>442200</v>
          </cell>
          <cell r="D35" t="str">
            <v>REFC</v>
          </cell>
          <cell r="G35">
            <v>453406</v>
          </cell>
          <cell r="H35">
            <v>503073</v>
          </cell>
          <cell r="I35">
            <v>459270</v>
          </cell>
          <cell r="J35">
            <v>358030</v>
          </cell>
          <cell r="K35">
            <v>478929</v>
          </cell>
          <cell r="L35">
            <v>388377</v>
          </cell>
          <cell r="M35">
            <v>367762</v>
          </cell>
          <cell r="N35">
            <v>504331</v>
          </cell>
          <cell r="O35">
            <v>176464</v>
          </cell>
          <cell r="P35">
            <v>174902</v>
          </cell>
          <cell r="Q35">
            <v>404653</v>
          </cell>
          <cell r="R35">
            <v>337817</v>
          </cell>
        </row>
        <row r="36">
          <cell r="A36">
            <v>442200</v>
          </cell>
          <cell r="D36" t="str">
            <v>RKEPSM</v>
          </cell>
          <cell r="G36">
            <v>-30260</v>
          </cell>
          <cell r="H36">
            <v>-1581</v>
          </cell>
          <cell r="I36">
            <v>0</v>
          </cell>
          <cell r="J36">
            <v>-10100</v>
          </cell>
          <cell r="K36">
            <v>-2379</v>
          </cell>
          <cell r="L36">
            <v>0</v>
          </cell>
          <cell r="M36">
            <v>-152232</v>
          </cell>
          <cell r="N36">
            <v>-73920</v>
          </cell>
          <cell r="O36">
            <v>-6234</v>
          </cell>
          <cell r="P36">
            <v>-704</v>
          </cell>
          <cell r="Q36">
            <v>0</v>
          </cell>
          <cell r="R36">
            <v>0</v>
          </cell>
        </row>
        <row r="37">
          <cell r="A37">
            <v>442200</v>
          </cell>
          <cell r="D37" t="str">
            <v>ROEESM</v>
          </cell>
          <cell r="G37">
            <v>364698</v>
          </cell>
          <cell r="H37">
            <v>373207</v>
          </cell>
          <cell r="I37">
            <v>386544</v>
          </cell>
          <cell r="J37">
            <v>442779</v>
          </cell>
          <cell r="K37">
            <v>459481</v>
          </cell>
          <cell r="L37">
            <v>402373</v>
          </cell>
          <cell r="M37">
            <v>244672</v>
          </cell>
          <cell r="N37">
            <v>256544</v>
          </cell>
          <cell r="O37">
            <v>273096</v>
          </cell>
          <cell r="P37">
            <v>308661</v>
          </cell>
          <cell r="Q37">
            <v>312710</v>
          </cell>
          <cell r="R37">
            <v>286963</v>
          </cell>
        </row>
        <row r="38">
          <cell r="A38">
            <v>442290</v>
          </cell>
          <cell r="D38" t="str">
            <v>UNBILL</v>
          </cell>
          <cell r="G38">
            <v>42417</v>
          </cell>
          <cell r="H38">
            <v>299376</v>
          </cell>
          <cell r="I38">
            <v>-378771</v>
          </cell>
          <cell r="J38">
            <v>160505</v>
          </cell>
          <cell r="K38">
            <v>110154</v>
          </cell>
          <cell r="L38">
            <v>-425867</v>
          </cell>
          <cell r="M38">
            <v>-282835</v>
          </cell>
          <cell r="N38">
            <v>-36282</v>
          </cell>
          <cell r="O38">
            <v>35076</v>
          </cell>
          <cell r="P38">
            <v>-98675</v>
          </cell>
          <cell r="Q38">
            <v>397645</v>
          </cell>
          <cell r="R38">
            <v>19944</v>
          </cell>
        </row>
        <row r="39">
          <cell r="A39">
            <v>444000</v>
          </cell>
          <cell r="D39" t="str">
            <v>BBEREV</v>
          </cell>
          <cell r="G39">
            <v>57497</v>
          </cell>
          <cell r="H39">
            <v>55665</v>
          </cell>
          <cell r="I39">
            <v>57269</v>
          </cell>
          <cell r="J39">
            <v>55085</v>
          </cell>
          <cell r="K39">
            <v>57949</v>
          </cell>
          <cell r="L39">
            <v>55988</v>
          </cell>
          <cell r="M39">
            <v>54996</v>
          </cell>
          <cell r="N39">
            <v>59088</v>
          </cell>
          <cell r="O39">
            <v>55387</v>
          </cell>
          <cell r="P39">
            <v>59646</v>
          </cell>
          <cell r="Q39">
            <v>50966</v>
          </cell>
          <cell r="R39">
            <v>56848</v>
          </cell>
        </row>
        <row r="40">
          <cell r="A40">
            <v>444000</v>
          </cell>
          <cell r="D40" t="str">
            <v>BEFREV</v>
          </cell>
          <cell r="G40">
            <v>28907</v>
          </cell>
          <cell r="H40">
            <v>27969</v>
          </cell>
          <cell r="I40">
            <v>29260</v>
          </cell>
          <cell r="J40">
            <v>27798</v>
          </cell>
          <cell r="K40">
            <v>29391</v>
          </cell>
          <cell r="L40">
            <v>29398</v>
          </cell>
          <cell r="M40">
            <v>28725</v>
          </cell>
          <cell r="N40">
            <v>30285</v>
          </cell>
          <cell r="O40">
            <v>28326</v>
          </cell>
          <cell r="P40">
            <v>30320</v>
          </cell>
          <cell r="Q40">
            <v>25745</v>
          </cell>
          <cell r="R40">
            <v>28618</v>
          </cell>
        </row>
        <row r="41">
          <cell r="A41">
            <v>444000</v>
          </cell>
          <cell r="D41" t="str">
            <v>BBEREV</v>
          </cell>
          <cell r="G41">
            <v>43126</v>
          </cell>
          <cell r="H41">
            <v>41752</v>
          </cell>
          <cell r="I41">
            <v>42955</v>
          </cell>
          <cell r="J41">
            <v>41317</v>
          </cell>
          <cell r="K41">
            <v>43465</v>
          </cell>
          <cell r="L41">
            <v>41994</v>
          </cell>
          <cell r="M41">
            <v>41250</v>
          </cell>
          <cell r="N41">
            <v>44319</v>
          </cell>
          <cell r="O41">
            <v>41543</v>
          </cell>
          <cell r="P41">
            <v>44738</v>
          </cell>
          <cell r="Q41">
            <v>38227</v>
          </cell>
          <cell r="R41">
            <v>42639</v>
          </cell>
        </row>
        <row r="42">
          <cell r="A42">
            <v>444000</v>
          </cell>
          <cell r="D42" t="str">
            <v>BBEREV</v>
          </cell>
          <cell r="G42">
            <v>3598</v>
          </cell>
          <cell r="H42">
            <v>3483</v>
          </cell>
          <cell r="I42">
            <v>3584</v>
          </cell>
          <cell r="J42">
            <v>3447</v>
          </cell>
          <cell r="K42">
            <v>3626</v>
          </cell>
          <cell r="L42">
            <v>3504</v>
          </cell>
          <cell r="M42">
            <v>3442</v>
          </cell>
          <cell r="N42">
            <v>3698</v>
          </cell>
          <cell r="O42">
            <v>3466</v>
          </cell>
          <cell r="P42">
            <v>3733</v>
          </cell>
          <cell r="Q42">
            <v>3189</v>
          </cell>
          <cell r="R42">
            <v>3557</v>
          </cell>
        </row>
        <row r="43">
          <cell r="A43">
            <v>444000</v>
          </cell>
          <cell r="D43" t="str">
            <v>REDSM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A44">
            <v>444000</v>
          </cell>
          <cell r="D44" t="str">
            <v>REFC</v>
          </cell>
          <cell r="G44">
            <v>7384</v>
          </cell>
          <cell r="H44">
            <v>7868</v>
          </cell>
          <cell r="I44">
            <v>7459</v>
          </cell>
          <cell r="J44">
            <v>5979</v>
          </cell>
          <cell r="K44">
            <v>8598</v>
          </cell>
          <cell r="L44">
            <v>6850</v>
          </cell>
          <cell r="M44">
            <v>6486</v>
          </cell>
          <cell r="N44">
            <v>9452</v>
          </cell>
          <cell r="O44">
            <v>3120</v>
          </cell>
          <cell r="P44">
            <v>3314</v>
          </cell>
          <cell r="Q44">
            <v>6579</v>
          </cell>
          <cell r="R44">
            <v>5663</v>
          </cell>
        </row>
        <row r="45">
          <cell r="A45">
            <v>444000</v>
          </cell>
          <cell r="D45" t="str">
            <v>RKEPSM</v>
          </cell>
          <cell r="G45">
            <v>-493</v>
          </cell>
          <cell r="H45">
            <v>-25</v>
          </cell>
          <cell r="I45">
            <v>0</v>
          </cell>
          <cell r="J45">
            <v>-169</v>
          </cell>
          <cell r="K45">
            <v>-43</v>
          </cell>
          <cell r="L45">
            <v>0</v>
          </cell>
          <cell r="M45">
            <v>-2685</v>
          </cell>
          <cell r="N45">
            <v>-1385</v>
          </cell>
          <cell r="O45">
            <v>-110</v>
          </cell>
          <cell r="P45">
            <v>-13</v>
          </cell>
          <cell r="Q45">
            <v>0</v>
          </cell>
          <cell r="R45">
            <v>0</v>
          </cell>
        </row>
        <row r="46">
          <cell r="A46">
            <v>444000</v>
          </cell>
          <cell r="D46" t="str">
            <v>ROEESM</v>
          </cell>
          <cell r="G46">
            <v>5939</v>
          </cell>
          <cell r="H46">
            <v>5837</v>
          </cell>
          <cell r="I46">
            <v>6278</v>
          </cell>
          <cell r="J46">
            <v>7394</v>
          </cell>
          <cell r="K46">
            <v>8249</v>
          </cell>
          <cell r="L46">
            <v>7097</v>
          </cell>
          <cell r="M46">
            <v>4315</v>
          </cell>
          <cell r="N46">
            <v>4808</v>
          </cell>
          <cell r="O46">
            <v>4829</v>
          </cell>
          <cell r="P46">
            <v>5848</v>
          </cell>
          <cell r="Q46">
            <v>5084</v>
          </cell>
          <cell r="R46">
            <v>4811</v>
          </cell>
        </row>
        <row r="47">
          <cell r="A47">
            <v>445000</v>
          </cell>
          <cell r="D47" t="str">
            <v>BBEREV</v>
          </cell>
          <cell r="G47">
            <v>332449</v>
          </cell>
          <cell r="H47">
            <v>314931</v>
          </cell>
          <cell r="I47">
            <v>324192</v>
          </cell>
          <cell r="J47">
            <v>282560</v>
          </cell>
          <cell r="K47">
            <v>253837</v>
          </cell>
          <cell r="L47">
            <v>277723</v>
          </cell>
          <cell r="M47">
            <v>288417</v>
          </cell>
          <cell r="N47">
            <v>315137</v>
          </cell>
          <cell r="O47">
            <v>248572</v>
          </cell>
          <cell r="P47">
            <v>292344</v>
          </cell>
          <cell r="Q47">
            <v>294891</v>
          </cell>
          <cell r="R47">
            <v>324628</v>
          </cell>
        </row>
        <row r="48">
          <cell r="A48">
            <v>445000</v>
          </cell>
          <cell r="D48" t="str">
            <v>BEFREV</v>
          </cell>
          <cell r="G48">
            <v>607497</v>
          </cell>
          <cell r="H48">
            <v>617798</v>
          </cell>
          <cell r="I48">
            <v>640243</v>
          </cell>
          <cell r="J48">
            <v>568281</v>
          </cell>
          <cell r="K48">
            <v>499806</v>
          </cell>
          <cell r="L48">
            <v>556950</v>
          </cell>
          <cell r="M48">
            <v>582235</v>
          </cell>
          <cell r="N48">
            <v>560669</v>
          </cell>
          <cell r="O48">
            <v>544043</v>
          </cell>
          <cell r="P48">
            <v>530275</v>
          </cell>
          <cell r="Q48">
            <v>533941</v>
          </cell>
          <cell r="R48">
            <v>567037</v>
          </cell>
        </row>
        <row r="49">
          <cell r="A49">
            <v>445000</v>
          </cell>
          <cell r="D49" t="str">
            <v>BBEREV</v>
          </cell>
          <cell r="G49">
            <v>950592</v>
          </cell>
          <cell r="H49">
            <v>900503</v>
          </cell>
          <cell r="I49">
            <v>926982</v>
          </cell>
          <cell r="J49">
            <v>807942</v>
          </cell>
          <cell r="K49">
            <v>725811</v>
          </cell>
          <cell r="L49">
            <v>794110</v>
          </cell>
          <cell r="M49">
            <v>824689</v>
          </cell>
          <cell r="N49">
            <v>901090</v>
          </cell>
          <cell r="O49">
            <v>710759</v>
          </cell>
          <cell r="P49">
            <v>835917</v>
          </cell>
          <cell r="Q49">
            <v>843200</v>
          </cell>
          <cell r="R49">
            <v>928230</v>
          </cell>
        </row>
        <row r="50">
          <cell r="A50">
            <v>445000</v>
          </cell>
          <cell r="D50" t="str">
            <v>BBEREV</v>
          </cell>
          <cell r="G50">
            <v>85371</v>
          </cell>
          <cell r="H50">
            <v>80873</v>
          </cell>
          <cell r="I50">
            <v>83251</v>
          </cell>
          <cell r="J50">
            <v>72560</v>
          </cell>
          <cell r="K50">
            <v>65184</v>
          </cell>
          <cell r="L50">
            <v>71318</v>
          </cell>
          <cell r="M50">
            <v>74064</v>
          </cell>
          <cell r="N50">
            <v>80925</v>
          </cell>
          <cell r="O50">
            <v>63832</v>
          </cell>
          <cell r="P50">
            <v>75072</v>
          </cell>
          <cell r="Q50">
            <v>75726</v>
          </cell>
          <cell r="R50">
            <v>83363</v>
          </cell>
        </row>
        <row r="51">
          <cell r="A51">
            <v>445000</v>
          </cell>
          <cell r="D51" t="str">
            <v>REDSM</v>
          </cell>
          <cell r="G51">
            <v>30935</v>
          </cell>
          <cell r="H51">
            <v>31460</v>
          </cell>
          <cell r="I51">
            <v>32603</v>
          </cell>
          <cell r="J51">
            <v>28938</v>
          </cell>
          <cell r="K51">
            <v>25451</v>
          </cell>
          <cell r="L51">
            <v>28361</v>
          </cell>
          <cell r="M51">
            <v>31063</v>
          </cell>
          <cell r="N51">
            <v>29913</v>
          </cell>
          <cell r="O51">
            <v>29026</v>
          </cell>
          <cell r="P51">
            <v>28291</v>
          </cell>
          <cell r="Q51">
            <v>28487</v>
          </cell>
          <cell r="R51">
            <v>30252</v>
          </cell>
        </row>
        <row r="52">
          <cell r="A52">
            <v>445000</v>
          </cell>
          <cell r="D52" t="str">
            <v>REFC</v>
          </cell>
          <cell r="G52">
            <v>155169</v>
          </cell>
          <cell r="H52">
            <v>173794</v>
          </cell>
          <cell r="I52">
            <v>163222</v>
          </cell>
          <cell r="J52">
            <v>122233</v>
          </cell>
          <cell r="K52">
            <v>146210</v>
          </cell>
          <cell r="L52">
            <v>129769</v>
          </cell>
          <cell r="M52">
            <v>131468</v>
          </cell>
          <cell r="N52">
            <v>174992</v>
          </cell>
          <cell r="O52">
            <v>59925</v>
          </cell>
          <cell r="P52">
            <v>57959</v>
          </cell>
          <cell r="Q52">
            <v>136447</v>
          </cell>
          <cell r="R52">
            <v>112211</v>
          </cell>
        </row>
        <row r="53">
          <cell r="A53">
            <v>445000</v>
          </cell>
          <cell r="D53" t="str">
            <v>RKEPSM</v>
          </cell>
          <cell r="G53">
            <v>-10356</v>
          </cell>
          <cell r="H53">
            <v>-546</v>
          </cell>
          <cell r="I53">
            <v>0</v>
          </cell>
          <cell r="J53">
            <v>-3448</v>
          </cell>
          <cell r="K53">
            <v>-726</v>
          </cell>
          <cell r="L53">
            <v>0</v>
          </cell>
          <cell r="M53">
            <v>-54420</v>
          </cell>
          <cell r="N53">
            <v>-25649</v>
          </cell>
          <cell r="O53">
            <v>-2117</v>
          </cell>
          <cell r="P53">
            <v>-233</v>
          </cell>
          <cell r="Q53">
            <v>0</v>
          </cell>
          <cell r="R53">
            <v>0</v>
          </cell>
        </row>
        <row r="54">
          <cell r="A54">
            <v>445000</v>
          </cell>
          <cell r="D54" t="str">
            <v>ROEESM</v>
          </cell>
          <cell r="G54">
            <v>124811</v>
          </cell>
          <cell r="H54">
            <v>128930</v>
          </cell>
          <cell r="I54">
            <v>137376</v>
          </cell>
          <cell r="J54">
            <v>151166</v>
          </cell>
          <cell r="K54">
            <v>140273</v>
          </cell>
          <cell r="L54">
            <v>134446</v>
          </cell>
          <cell r="M54">
            <v>87466</v>
          </cell>
          <cell r="N54">
            <v>89015</v>
          </cell>
          <cell r="O54">
            <v>92740</v>
          </cell>
          <cell r="P54">
            <v>102284</v>
          </cell>
          <cell r="Q54">
            <v>105444</v>
          </cell>
          <cell r="R54">
            <v>95319</v>
          </cell>
        </row>
        <row r="55">
          <cell r="A55">
            <v>445090</v>
          </cell>
          <cell r="D55" t="str">
            <v>UNBILL</v>
          </cell>
          <cell r="G55">
            <v>1610</v>
          </cell>
          <cell r="H55">
            <v>76706</v>
          </cell>
          <cell r="I55">
            <v>-180528</v>
          </cell>
          <cell r="J55">
            <v>92153</v>
          </cell>
          <cell r="K55">
            <v>81074</v>
          </cell>
          <cell r="L55">
            <v>-125864</v>
          </cell>
          <cell r="M55">
            <v>-143011</v>
          </cell>
          <cell r="N55">
            <v>14816</v>
          </cell>
          <cell r="O55">
            <v>-89472</v>
          </cell>
          <cell r="P55">
            <v>24794</v>
          </cell>
          <cell r="Q55">
            <v>154226</v>
          </cell>
          <cell r="R55">
            <v>26614</v>
          </cell>
        </row>
        <row r="56">
          <cell r="A56">
            <v>447150</v>
          </cell>
          <cell r="D56" t="str">
            <v>CAPCTY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>
            <v>447150</v>
          </cell>
          <cell r="D57" t="str">
            <v>FACASM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>
            <v>447150</v>
          </cell>
          <cell r="D58" t="str">
            <v>FER668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A59">
            <v>447150</v>
          </cell>
          <cell r="D59" t="str">
            <v>SLSRSL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>
            <v>447150</v>
          </cell>
          <cell r="G60">
            <v>566848</v>
          </cell>
          <cell r="H60">
            <v>30502</v>
          </cell>
          <cell r="I60">
            <v>0</v>
          </cell>
          <cell r="J60">
            <v>136462</v>
          </cell>
          <cell r="K60">
            <v>31822</v>
          </cell>
          <cell r="L60">
            <v>0</v>
          </cell>
          <cell r="M60">
            <v>3376886</v>
          </cell>
          <cell r="N60">
            <v>1264978</v>
          </cell>
          <cell r="O60">
            <v>114639</v>
          </cell>
          <cell r="P60">
            <v>13368</v>
          </cell>
          <cell r="Q60">
            <v>0</v>
          </cell>
          <cell r="R60">
            <v>0</v>
          </cell>
        </row>
        <row r="61">
          <cell r="A61">
            <v>448000</v>
          </cell>
          <cell r="D61" t="str">
            <v xml:space="preserve"> </v>
          </cell>
          <cell r="G61">
            <v>4328</v>
          </cell>
          <cell r="H61">
            <v>5120</v>
          </cell>
          <cell r="I61">
            <v>4763</v>
          </cell>
          <cell r="J61">
            <v>4453</v>
          </cell>
          <cell r="K61">
            <v>4285</v>
          </cell>
          <cell r="L61">
            <v>8519</v>
          </cell>
          <cell r="M61">
            <v>9685</v>
          </cell>
          <cell r="N61">
            <v>9250</v>
          </cell>
          <cell r="O61">
            <v>8551</v>
          </cell>
          <cell r="P61">
            <v>4837</v>
          </cell>
          <cell r="Q61">
            <v>3926</v>
          </cell>
          <cell r="R61">
            <v>4187</v>
          </cell>
        </row>
        <row r="62">
          <cell r="A62">
            <v>451100</v>
          </cell>
          <cell r="D62">
            <v>0</v>
          </cell>
          <cell r="G62">
            <v>20833</v>
          </cell>
          <cell r="H62">
            <v>20833</v>
          </cell>
          <cell r="I62">
            <v>20833</v>
          </cell>
          <cell r="J62">
            <v>20833</v>
          </cell>
          <cell r="K62">
            <v>20833</v>
          </cell>
          <cell r="L62">
            <v>20833</v>
          </cell>
          <cell r="M62">
            <v>20833</v>
          </cell>
          <cell r="N62">
            <v>20833</v>
          </cell>
          <cell r="O62">
            <v>20833</v>
          </cell>
          <cell r="P62">
            <v>20833</v>
          </cell>
          <cell r="Q62">
            <v>20833</v>
          </cell>
          <cell r="R62">
            <v>20833</v>
          </cell>
        </row>
        <row r="63">
          <cell r="A63">
            <v>453625</v>
          </cell>
        </row>
        <row r="64">
          <cell r="A64">
            <v>454200</v>
          </cell>
          <cell r="D64">
            <v>0</v>
          </cell>
          <cell r="G64">
            <v>18112</v>
          </cell>
          <cell r="H64">
            <v>18112</v>
          </cell>
          <cell r="I64">
            <v>18112</v>
          </cell>
          <cell r="J64">
            <v>18112</v>
          </cell>
          <cell r="K64">
            <v>18112</v>
          </cell>
          <cell r="L64">
            <v>18112</v>
          </cell>
          <cell r="M64">
            <v>18112</v>
          </cell>
          <cell r="N64">
            <v>18112</v>
          </cell>
          <cell r="O64">
            <v>18112</v>
          </cell>
          <cell r="P64">
            <v>18112</v>
          </cell>
          <cell r="Q64">
            <v>18112</v>
          </cell>
          <cell r="R64">
            <v>18112</v>
          </cell>
        </row>
        <row r="65">
          <cell r="A65">
            <v>454400</v>
          </cell>
          <cell r="D65">
            <v>0</v>
          </cell>
          <cell r="G65">
            <v>66666</v>
          </cell>
          <cell r="H65">
            <v>66666</v>
          </cell>
          <cell r="I65">
            <v>66666</v>
          </cell>
          <cell r="J65">
            <v>66666</v>
          </cell>
          <cell r="K65">
            <v>66666</v>
          </cell>
          <cell r="L65">
            <v>66666</v>
          </cell>
          <cell r="M65">
            <v>66666</v>
          </cell>
          <cell r="N65">
            <v>66666</v>
          </cell>
          <cell r="O65">
            <v>66666</v>
          </cell>
          <cell r="P65">
            <v>66666</v>
          </cell>
          <cell r="Q65">
            <v>66666</v>
          </cell>
          <cell r="R65">
            <v>66666</v>
          </cell>
        </row>
        <row r="66">
          <cell r="A66">
            <v>454400</v>
          </cell>
          <cell r="D66" t="str">
            <v>BDPCHG</v>
          </cell>
          <cell r="G66">
            <v>41667</v>
          </cell>
          <cell r="H66">
            <v>41667</v>
          </cell>
          <cell r="I66">
            <v>41667</v>
          </cell>
          <cell r="J66">
            <v>41667</v>
          </cell>
          <cell r="K66">
            <v>41667</v>
          </cell>
          <cell r="L66">
            <v>41667</v>
          </cell>
          <cell r="M66">
            <v>41667</v>
          </cell>
          <cell r="N66">
            <v>41667</v>
          </cell>
          <cell r="O66">
            <v>41667</v>
          </cell>
          <cell r="P66">
            <v>41667</v>
          </cell>
          <cell r="Q66">
            <v>41667</v>
          </cell>
          <cell r="R66">
            <v>41667</v>
          </cell>
        </row>
        <row r="67">
          <cell r="A67">
            <v>456110</v>
          </cell>
          <cell r="D67">
            <v>0</v>
          </cell>
          <cell r="G67">
            <v>12083</v>
          </cell>
          <cell r="H67">
            <v>12083</v>
          </cell>
          <cell r="I67">
            <v>12083</v>
          </cell>
          <cell r="J67">
            <v>12083</v>
          </cell>
          <cell r="K67">
            <v>12083</v>
          </cell>
          <cell r="L67">
            <v>12083</v>
          </cell>
          <cell r="M67">
            <v>12083</v>
          </cell>
          <cell r="N67">
            <v>12083</v>
          </cell>
          <cell r="O67">
            <v>12083</v>
          </cell>
          <cell r="P67">
            <v>12083</v>
          </cell>
          <cell r="Q67">
            <v>12083</v>
          </cell>
          <cell r="R67">
            <v>12083</v>
          </cell>
        </row>
        <row r="68">
          <cell r="A68">
            <v>456111</v>
          </cell>
          <cell r="D68">
            <v>0</v>
          </cell>
        </row>
        <row r="69">
          <cell r="A69">
            <v>456610</v>
          </cell>
          <cell r="D69" t="str">
            <v>OTHER</v>
          </cell>
        </row>
        <row r="70">
          <cell r="A70">
            <v>456970</v>
          </cell>
          <cell r="D70">
            <v>0</v>
          </cell>
          <cell r="G70">
            <v>2042</v>
          </cell>
          <cell r="H70">
            <v>2042</v>
          </cell>
          <cell r="I70">
            <v>2042</v>
          </cell>
          <cell r="J70">
            <v>2042</v>
          </cell>
          <cell r="K70">
            <v>2042</v>
          </cell>
          <cell r="L70">
            <v>2042</v>
          </cell>
          <cell r="M70">
            <v>2042</v>
          </cell>
          <cell r="N70">
            <v>2042</v>
          </cell>
          <cell r="O70">
            <v>2042</v>
          </cell>
          <cell r="P70">
            <v>2042</v>
          </cell>
          <cell r="Q70">
            <v>2042</v>
          </cell>
          <cell r="R70">
            <v>2042</v>
          </cell>
        </row>
        <row r="71">
          <cell r="A71">
            <v>457204</v>
          </cell>
          <cell r="D71" t="str">
            <v xml:space="preserve"> </v>
          </cell>
          <cell r="G71">
            <v>156750</v>
          </cell>
          <cell r="H71">
            <v>156750</v>
          </cell>
          <cell r="I71">
            <v>156750</v>
          </cell>
          <cell r="J71">
            <v>156750</v>
          </cell>
          <cell r="K71">
            <v>156750</v>
          </cell>
          <cell r="L71">
            <v>156750</v>
          </cell>
          <cell r="M71">
            <v>156750</v>
          </cell>
          <cell r="N71">
            <v>156750</v>
          </cell>
          <cell r="O71">
            <v>156750</v>
          </cell>
          <cell r="P71">
            <v>156750</v>
          </cell>
          <cell r="Q71">
            <v>156750</v>
          </cell>
          <cell r="R71">
            <v>156750</v>
          </cell>
        </row>
      </sheetData>
      <sheetData sheetId="9"/>
      <sheetData sheetId="10">
        <row r="3">
          <cell r="A3" t="str">
            <v>C319</v>
          </cell>
          <cell r="B3">
            <v>100</v>
          </cell>
          <cell r="D3" t="str">
            <v>Customer Accounts Expenses</v>
          </cell>
        </row>
        <row r="4">
          <cell r="A4" t="str">
            <v>D149</v>
          </cell>
          <cell r="B4">
            <v>100</v>
          </cell>
          <cell r="D4" t="str">
            <v>Distribution gross plant factor</v>
          </cell>
        </row>
        <row r="5">
          <cell r="A5" t="str">
            <v>D249</v>
          </cell>
          <cell r="B5">
            <v>100</v>
          </cell>
          <cell r="D5" t="str">
            <v>Distribution net plant factor</v>
          </cell>
        </row>
        <row r="6">
          <cell r="A6" t="str">
            <v>DALL</v>
          </cell>
          <cell r="B6">
            <v>100</v>
          </cell>
          <cell r="D6" t="str">
            <v>Direct Assign</v>
          </cell>
        </row>
        <row r="7">
          <cell r="A7" t="str">
            <v>DE49</v>
          </cell>
          <cell r="B7">
            <v>100</v>
          </cell>
          <cell r="D7" t="str">
            <v>Depreciation expense factor</v>
          </cell>
        </row>
        <row r="8">
          <cell r="A8" t="str">
            <v>DEA</v>
          </cell>
          <cell r="B8">
            <v>100</v>
          </cell>
          <cell r="D8" t="str">
            <v>Emission Allowance - Native</v>
          </cell>
        </row>
        <row r="9">
          <cell r="A9" t="str">
            <v>DNON</v>
          </cell>
          <cell r="B9">
            <v>0</v>
          </cell>
          <cell r="D9" t="str">
            <v>Direct Assign</v>
          </cell>
        </row>
        <row r="10">
          <cell r="A10" t="str">
            <v>K201</v>
          </cell>
          <cell r="B10">
            <v>100</v>
          </cell>
          <cell r="D10" t="str">
            <v>Average of 12 months demand factor</v>
          </cell>
        </row>
        <row r="11">
          <cell r="A11" t="str">
            <v>K209</v>
          </cell>
          <cell r="B11">
            <v>100</v>
          </cell>
          <cell r="D11" t="str">
            <v>Average of 12 months demand factor less lighting</v>
          </cell>
        </row>
        <row r="12">
          <cell r="A12" t="str">
            <v>K301</v>
          </cell>
          <cell r="B12">
            <v>100</v>
          </cell>
          <cell r="D12" t="str">
            <v>Total kWh energy factor</v>
          </cell>
        </row>
        <row r="13">
          <cell r="A13" t="str">
            <v>K305</v>
          </cell>
          <cell r="B13">
            <v>100</v>
          </cell>
          <cell r="D13" t="str">
            <v>Total kWh energy factor less lighting</v>
          </cell>
        </row>
        <row r="14">
          <cell r="A14" t="str">
            <v>K411</v>
          </cell>
          <cell r="B14">
            <v>100</v>
          </cell>
          <cell r="D14" t="str">
            <v>Administrative &amp; General</v>
          </cell>
        </row>
        <row r="15">
          <cell r="A15" t="str">
            <v>NP29</v>
          </cell>
          <cell r="B15">
            <v>100</v>
          </cell>
          <cell r="D15" t="str">
            <v>Total net plant factor</v>
          </cell>
        </row>
        <row r="16">
          <cell r="A16" t="str">
            <v>UNBL</v>
          </cell>
          <cell r="B16">
            <v>100</v>
          </cell>
          <cell r="D16" t="str">
            <v>Unbilled revenue factor - directly assigned</v>
          </cell>
        </row>
      </sheetData>
      <sheetData sheetId="11">
        <row r="16">
          <cell r="C16">
            <v>6.4119999999999996E-2</v>
          </cell>
          <cell r="I16">
            <v>1.1140000000000011E-2</v>
          </cell>
        </row>
        <row r="20">
          <cell r="C20">
            <v>1.3346138999999999</v>
          </cell>
          <cell r="J20">
            <v>-3.7559999999992044E-4</v>
          </cell>
        </row>
      </sheetData>
      <sheetData sheetId="12"/>
      <sheetData sheetId="13">
        <row r="18">
          <cell r="I18">
            <v>2247062477</v>
          </cell>
        </row>
      </sheetData>
      <sheetData sheetId="14"/>
      <sheetData sheetId="15">
        <row r="250">
          <cell r="C250">
            <v>0.71360000000000001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7">
          <cell r="G17">
            <v>75176777</v>
          </cell>
        </row>
        <row r="23">
          <cell r="G23">
            <v>125921</v>
          </cell>
        </row>
      </sheetData>
      <sheetData sheetId="33">
        <row r="38">
          <cell r="J38" t="str">
            <v/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94">
          <cell r="AC94">
            <v>1535229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>
        <row r="114">
          <cell r="G114">
            <v>2325642</v>
          </cell>
        </row>
        <row r="158">
          <cell r="T158">
            <v>1107</v>
          </cell>
          <cell r="U158" t="str">
            <v xml:space="preserve">Interest Charges  </v>
          </cell>
          <cell r="W158">
            <v>-11528379</v>
          </cell>
          <cell r="X158">
            <v>-23087245</v>
          </cell>
        </row>
        <row r="159">
          <cell r="U159" t="str">
            <v>Book Taxable Income</v>
          </cell>
          <cell r="W159">
            <v>43393247</v>
          </cell>
          <cell r="X159">
            <v>30619376</v>
          </cell>
        </row>
        <row r="161">
          <cell r="T161" t="str">
            <v>Perm</v>
          </cell>
          <cell r="U161" t="str">
            <v>Permanent Differences</v>
          </cell>
          <cell r="W161">
            <v>145256</v>
          </cell>
          <cell r="X161">
            <v>145256</v>
          </cell>
        </row>
        <row r="163">
          <cell r="U163" t="str">
            <v>Temporary Differences:</v>
          </cell>
        </row>
        <row r="164">
          <cell r="T164" t="str">
            <v>T13A08</v>
          </cell>
          <cell r="U164" t="str">
            <v>Accounting Depreciation</v>
          </cell>
          <cell r="W164">
            <v>49971770</v>
          </cell>
          <cell r="X164">
            <v>57106029</v>
          </cell>
        </row>
        <row r="165">
          <cell r="T165" t="str">
            <v>T13A28</v>
          </cell>
          <cell r="U165" t="str">
            <v>Tax Depreciation</v>
          </cell>
          <cell r="W165">
            <v>-42661312</v>
          </cell>
          <cell r="X165">
            <v>-50222367</v>
          </cell>
        </row>
        <row r="166">
          <cell r="T166" t="str">
            <v>Temp</v>
          </cell>
          <cell r="U166" t="str">
            <v>Other Temporary Differences</v>
          </cell>
          <cell r="W166">
            <v>-41492747</v>
          </cell>
          <cell r="X166">
            <v>-40025499</v>
          </cell>
        </row>
        <row r="276">
          <cell r="AH276">
            <v>0.99370000000000003</v>
          </cell>
        </row>
      </sheetData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34">
          <cell r="I34">
            <v>1.3342383</v>
          </cell>
        </row>
        <row r="81">
          <cell r="I81">
            <v>1.0016778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>
        <row r="10">
          <cell r="H10">
            <v>286045345</v>
          </cell>
        </row>
      </sheetData>
      <sheetData sheetId="103"/>
      <sheetData sheetId="104"/>
      <sheetData sheetId="105"/>
      <sheetData sheetId="106"/>
      <sheetData sheetId="107">
        <row r="21">
          <cell r="M21">
            <v>7.5260000000000007E-2</v>
          </cell>
        </row>
      </sheetData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>
        <row r="57">
          <cell r="J57">
            <v>0.65415999999999996</v>
          </cell>
        </row>
      </sheetData>
      <sheetData sheetId="117"/>
      <sheetData sheetId="118"/>
      <sheetData sheetId="119"/>
      <sheetData sheetId="120"/>
      <sheetData sheetId="121">
        <row r="56">
          <cell r="J56">
            <v>0.64614000000000005</v>
          </cell>
        </row>
      </sheetData>
      <sheetData sheetId="122"/>
      <sheetData sheetId="1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PERIOD"/>
      <sheetName val="BP Data"/>
    </sheetNames>
    <sheetDataSet>
      <sheetData sheetId="0"/>
      <sheetData sheetId="1">
        <row r="1">
          <cell r="A1" t="str">
            <v>Account ID CB</v>
          </cell>
          <cell r="B1" t="str">
            <v>Account Long Descr CB</v>
          </cell>
          <cell r="C1">
            <v>44651</v>
          </cell>
          <cell r="D1">
            <v>44681</v>
          </cell>
          <cell r="E1">
            <v>44712</v>
          </cell>
          <cell r="F1">
            <v>44742</v>
          </cell>
          <cell r="G1">
            <v>44773</v>
          </cell>
          <cell r="H1">
            <v>44804</v>
          </cell>
          <cell r="I1">
            <v>44834</v>
          </cell>
          <cell r="J1">
            <v>44865</v>
          </cell>
          <cell r="K1">
            <v>44895</v>
          </cell>
          <cell r="L1">
            <v>44926</v>
          </cell>
          <cell r="M1">
            <v>44957</v>
          </cell>
          <cell r="N1">
            <v>44985</v>
          </cell>
        </row>
        <row r="2">
          <cell r="A2">
            <v>403002</v>
          </cell>
          <cell r="B2" t="str">
            <v>Depr-Expense</v>
          </cell>
          <cell r="C2">
            <v>4119392</v>
          </cell>
          <cell r="D2">
            <v>4123609</v>
          </cell>
          <cell r="E2">
            <v>4125424</v>
          </cell>
          <cell r="F2">
            <v>4140515</v>
          </cell>
          <cell r="G2">
            <v>4151034</v>
          </cell>
          <cell r="H2">
            <v>4155331</v>
          </cell>
          <cell r="I2">
            <v>4181959</v>
          </cell>
          <cell r="J2">
            <v>4183177</v>
          </cell>
          <cell r="K2">
            <v>4185124</v>
          </cell>
          <cell r="L2">
            <v>4206690</v>
          </cell>
          <cell r="M2">
            <v>4216302</v>
          </cell>
          <cell r="N2">
            <v>4221151</v>
          </cell>
        </row>
        <row r="3">
          <cell r="A3">
            <v>403150</v>
          </cell>
          <cell r="B3" t="str">
            <v>Depreciation Expense - ARO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>
            <v>403151</v>
          </cell>
          <cell r="B4" t="str">
            <v>Depreciation Expense - ARO Ash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>
            <v>404200</v>
          </cell>
          <cell r="B5" t="str">
            <v>Amort Of Elec Plt - Software</v>
          </cell>
          <cell r="C5">
            <v>293184</v>
          </cell>
          <cell r="D5">
            <v>289844</v>
          </cell>
          <cell r="E5">
            <v>311879</v>
          </cell>
          <cell r="F5">
            <v>307023</v>
          </cell>
          <cell r="G5">
            <v>447516</v>
          </cell>
          <cell r="H5">
            <v>462453</v>
          </cell>
          <cell r="I5">
            <v>363748</v>
          </cell>
          <cell r="J5">
            <v>375676</v>
          </cell>
          <cell r="K5">
            <v>387801</v>
          </cell>
          <cell r="L5">
            <v>495919</v>
          </cell>
          <cell r="M5">
            <v>389350</v>
          </cell>
          <cell r="N5">
            <v>395068</v>
          </cell>
        </row>
        <row r="6">
          <cell r="A6">
            <v>407115</v>
          </cell>
          <cell r="B6" t="str">
            <v>Meter Amortization</v>
          </cell>
          <cell r="C6">
            <v>38661</v>
          </cell>
          <cell r="D6">
            <v>38661</v>
          </cell>
          <cell r="E6">
            <v>38661</v>
          </cell>
          <cell r="F6">
            <v>38661</v>
          </cell>
          <cell r="G6">
            <v>38661</v>
          </cell>
          <cell r="H6">
            <v>38661</v>
          </cell>
          <cell r="I6">
            <v>38661</v>
          </cell>
          <cell r="J6">
            <v>38661</v>
          </cell>
          <cell r="K6">
            <v>38661</v>
          </cell>
          <cell r="L6">
            <v>38661</v>
          </cell>
          <cell r="M6">
            <v>38661</v>
          </cell>
          <cell r="N6">
            <v>38661</v>
          </cell>
        </row>
        <row r="7">
          <cell r="A7">
            <v>407305</v>
          </cell>
          <cell r="B7" t="str">
            <v>Regulatory Debits</v>
          </cell>
          <cell r="C7">
            <v>475353</v>
          </cell>
          <cell r="D7">
            <v>475353</v>
          </cell>
          <cell r="E7">
            <v>475353</v>
          </cell>
          <cell r="F7">
            <v>475353</v>
          </cell>
          <cell r="G7">
            <v>393475</v>
          </cell>
          <cell r="H7">
            <v>557231</v>
          </cell>
          <cell r="I7">
            <v>475353</v>
          </cell>
          <cell r="J7">
            <v>475353</v>
          </cell>
          <cell r="K7">
            <v>475353</v>
          </cell>
          <cell r="L7">
            <v>475353</v>
          </cell>
          <cell r="M7">
            <v>475353</v>
          </cell>
          <cell r="N7">
            <v>475353</v>
          </cell>
        </row>
        <row r="8">
          <cell r="A8">
            <v>407324</v>
          </cell>
          <cell r="B8" t="str">
            <v>NC &amp; MW Coal As Amort Exp</v>
          </cell>
          <cell r="C8">
            <v>202486</v>
          </cell>
          <cell r="D8">
            <v>525500</v>
          </cell>
          <cell r="E8">
            <v>552801</v>
          </cell>
          <cell r="F8">
            <v>558800</v>
          </cell>
          <cell r="G8">
            <v>775714</v>
          </cell>
          <cell r="H8">
            <v>595413</v>
          </cell>
          <cell r="I8">
            <v>584856</v>
          </cell>
          <cell r="J8">
            <v>926454</v>
          </cell>
          <cell r="K8">
            <v>1380760</v>
          </cell>
          <cell r="L8">
            <v>3040568</v>
          </cell>
          <cell r="M8">
            <v>665055</v>
          </cell>
          <cell r="N8">
            <v>2430237</v>
          </cell>
        </row>
        <row r="9">
          <cell r="A9">
            <v>407354</v>
          </cell>
          <cell r="B9" t="str">
            <v>DSM Deferral - Electric</v>
          </cell>
          <cell r="C9">
            <v>172358</v>
          </cell>
          <cell r="D9">
            <v>243725</v>
          </cell>
          <cell r="E9">
            <v>172118</v>
          </cell>
          <cell r="F9">
            <v>548847</v>
          </cell>
          <cell r="G9">
            <v>-118313</v>
          </cell>
          <cell r="H9">
            <v>523273</v>
          </cell>
          <cell r="I9">
            <v>126076</v>
          </cell>
          <cell r="J9">
            <v>-62308</v>
          </cell>
          <cell r="K9">
            <v>186579</v>
          </cell>
          <cell r="L9">
            <v>577389</v>
          </cell>
          <cell r="M9">
            <v>-270454</v>
          </cell>
          <cell r="N9">
            <v>95036</v>
          </cell>
        </row>
        <row r="10">
          <cell r="A10">
            <v>407407</v>
          </cell>
          <cell r="B10" t="str">
            <v>Carrying Charges</v>
          </cell>
          <cell r="C10">
            <v>-92494</v>
          </cell>
          <cell r="D10">
            <v>-91498</v>
          </cell>
          <cell r="E10">
            <v>-90499</v>
          </cell>
          <cell r="F10">
            <v>-89496</v>
          </cell>
          <cell r="G10">
            <v>-88489</v>
          </cell>
          <cell r="H10">
            <v>-87479</v>
          </cell>
          <cell r="I10">
            <v>-86465</v>
          </cell>
          <cell r="J10">
            <v>-85448</v>
          </cell>
          <cell r="K10">
            <v>-84427</v>
          </cell>
          <cell r="L10">
            <v>-83402</v>
          </cell>
          <cell r="M10">
            <v>-82374</v>
          </cell>
          <cell r="N10">
            <v>-81342</v>
          </cell>
        </row>
        <row r="11">
          <cell r="A11">
            <v>408040</v>
          </cell>
          <cell r="B11" t="str">
            <v>Taxes Property-Allocated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>
            <v>408050</v>
          </cell>
          <cell r="B12" t="str">
            <v>Municipal License-Electric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>
            <v>408120</v>
          </cell>
          <cell r="B13" t="str">
            <v>Franchise Tax - Non Electric</v>
          </cell>
          <cell r="C13">
            <v>0</v>
          </cell>
          <cell r="D13">
            <v>0</v>
          </cell>
          <cell r="E13">
            <v>0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>
            <v>408121</v>
          </cell>
          <cell r="B14" t="str">
            <v>Taxes Property-Operating</v>
          </cell>
          <cell r="C14">
            <v>1533412</v>
          </cell>
          <cell r="D14">
            <v>1304976</v>
          </cell>
          <cell r="E14">
            <v>1304976</v>
          </cell>
          <cell r="F14">
            <v>1304976</v>
          </cell>
          <cell r="G14">
            <v>1304976</v>
          </cell>
          <cell r="H14">
            <v>1304976</v>
          </cell>
          <cell r="I14">
            <v>1217910</v>
          </cell>
          <cell r="J14">
            <v>1304976</v>
          </cell>
          <cell r="K14">
            <v>1304976</v>
          </cell>
          <cell r="L14">
            <v>1198755</v>
          </cell>
          <cell r="M14">
            <v>1304976</v>
          </cell>
          <cell r="N14">
            <v>1379390</v>
          </cell>
        </row>
        <row r="15">
          <cell r="A15">
            <v>408150</v>
          </cell>
          <cell r="B15" t="str">
            <v>State Unemployment Tax</v>
          </cell>
          <cell r="C15">
            <v>302</v>
          </cell>
          <cell r="D15">
            <v>-72</v>
          </cell>
          <cell r="E15">
            <v>38</v>
          </cell>
          <cell r="F15">
            <v>55</v>
          </cell>
          <cell r="G15">
            <v>104</v>
          </cell>
          <cell r="H15">
            <v>84</v>
          </cell>
          <cell r="I15">
            <v>85</v>
          </cell>
          <cell r="J15">
            <v>2572</v>
          </cell>
          <cell r="K15">
            <v>30</v>
          </cell>
          <cell r="L15">
            <v>78</v>
          </cell>
          <cell r="M15">
            <v>3495</v>
          </cell>
          <cell r="N15">
            <v>990</v>
          </cell>
        </row>
        <row r="16">
          <cell r="A16">
            <v>408151</v>
          </cell>
          <cell r="B16" t="str">
            <v>Federal Unemployment Tax</v>
          </cell>
          <cell r="C16">
            <v>1280</v>
          </cell>
          <cell r="D16">
            <v>968</v>
          </cell>
          <cell r="E16">
            <v>966</v>
          </cell>
          <cell r="F16">
            <v>1266</v>
          </cell>
          <cell r="G16">
            <v>-699</v>
          </cell>
          <cell r="H16">
            <v>-690</v>
          </cell>
          <cell r="I16">
            <v>-796</v>
          </cell>
          <cell r="J16">
            <v>-785</v>
          </cell>
          <cell r="K16">
            <v>-828</v>
          </cell>
          <cell r="L16">
            <v>-860</v>
          </cell>
          <cell r="M16">
            <v>5339</v>
          </cell>
          <cell r="N16">
            <v>1039</v>
          </cell>
        </row>
        <row r="17">
          <cell r="A17">
            <v>408152</v>
          </cell>
          <cell r="B17" t="str">
            <v>Employer FICA Tax</v>
          </cell>
          <cell r="C17">
            <v>91923</v>
          </cell>
          <cell r="D17">
            <v>71097</v>
          </cell>
          <cell r="E17">
            <v>68242</v>
          </cell>
          <cell r="F17">
            <v>-77013</v>
          </cell>
          <cell r="G17">
            <v>119267</v>
          </cell>
          <cell r="H17">
            <v>72583</v>
          </cell>
          <cell r="I17">
            <v>70832</v>
          </cell>
          <cell r="J17">
            <v>76200</v>
          </cell>
          <cell r="K17">
            <v>76410</v>
          </cell>
          <cell r="L17">
            <v>70514</v>
          </cell>
          <cell r="M17">
            <v>76754</v>
          </cell>
          <cell r="N17">
            <v>73697</v>
          </cell>
        </row>
        <row r="18">
          <cell r="A18">
            <v>408205</v>
          </cell>
          <cell r="B18" t="str">
            <v>Highway Use Tax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>
            <v>408470</v>
          </cell>
          <cell r="B19" t="str">
            <v>Franchise Tax</v>
          </cell>
          <cell r="C19">
            <v>974</v>
          </cell>
          <cell r="D19">
            <v>974</v>
          </cell>
          <cell r="E19">
            <v>974</v>
          </cell>
          <cell r="F19">
            <v>974</v>
          </cell>
          <cell r="G19">
            <v>974</v>
          </cell>
          <cell r="H19">
            <v>974</v>
          </cell>
          <cell r="I19">
            <v>974</v>
          </cell>
          <cell r="J19">
            <v>1012</v>
          </cell>
          <cell r="K19">
            <v>974</v>
          </cell>
          <cell r="L19">
            <v>-274</v>
          </cell>
          <cell r="M19">
            <v>709</v>
          </cell>
          <cell r="N19">
            <v>709</v>
          </cell>
        </row>
        <row r="20">
          <cell r="A20">
            <v>408700</v>
          </cell>
          <cell r="B20" t="str">
            <v>Fed Social Security Tax-Elec</v>
          </cell>
          <cell r="C20">
            <v>8000</v>
          </cell>
          <cell r="D20">
            <v>0</v>
          </cell>
          <cell r="E20">
            <v>0</v>
          </cell>
          <cell r="F20">
            <v>16000</v>
          </cell>
          <cell r="G20">
            <v>0</v>
          </cell>
          <cell r="H20">
            <v>0</v>
          </cell>
          <cell r="I20">
            <v>-11000</v>
          </cell>
          <cell r="J20">
            <v>0</v>
          </cell>
          <cell r="K20">
            <v>0</v>
          </cell>
          <cell r="L20">
            <v>-14000</v>
          </cell>
          <cell r="M20">
            <v>0</v>
          </cell>
          <cell r="N20">
            <v>0</v>
          </cell>
        </row>
        <row r="21">
          <cell r="A21">
            <v>408800</v>
          </cell>
          <cell r="B21" t="str">
            <v>Federal Highway Use Tax-Elec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>
            <v>408840</v>
          </cell>
          <cell r="B22" t="str">
            <v>Miscellaneous Taxes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>
            <v>408851</v>
          </cell>
          <cell r="B23" t="str">
            <v>Sales &amp; Use Tax Exp</v>
          </cell>
          <cell r="C23">
            <v>-1</v>
          </cell>
          <cell r="D23">
            <v>-2621</v>
          </cell>
          <cell r="E23">
            <v>-1300</v>
          </cell>
          <cell r="F23">
            <v>74134</v>
          </cell>
          <cell r="G23">
            <v>97872</v>
          </cell>
          <cell r="H23">
            <v>60710</v>
          </cell>
          <cell r="I23">
            <v>278</v>
          </cell>
          <cell r="J23">
            <v>-71</v>
          </cell>
          <cell r="K23">
            <v>3</v>
          </cell>
          <cell r="L23">
            <v>242</v>
          </cell>
          <cell r="M23">
            <v>2676</v>
          </cell>
          <cell r="N23">
            <v>113</v>
          </cell>
        </row>
        <row r="24">
          <cell r="A24">
            <v>408960</v>
          </cell>
          <cell r="B24" t="str">
            <v>Allocated Payroll Taxes</v>
          </cell>
          <cell r="C24">
            <v>57339</v>
          </cell>
          <cell r="D24">
            <v>70858</v>
          </cell>
          <cell r="E24">
            <v>103326</v>
          </cell>
          <cell r="F24">
            <v>63400</v>
          </cell>
          <cell r="G24">
            <v>73726</v>
          </cell>
          <cell r="H24">
            <v>62838</v>
          </cell>
          <cell r="I24">
            <v>47721</v>
          </cell>
          <cell r="J24">
            <v>27526</v>
          </cell>
          <cell r="K24">
            <v>61152</v>
          </cell>
          <cell r="L24">
            <v>125496</v>
          </cell>
          <cell r="M24">
            <v>107781</v>
          </cell>
          <cell r="N24">
            <v>112613</v>
          </cell>
        </row>
        <row r="25">
          <cell r="A25">
            <v>411050</v>
          </cell>
          <cell r="B25" t="str">
            <v>Accretion Expense ARO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>
            <v>411051</v>
          </cell>
          <cell r="B26" t="str">
            <v>Accretion Expense-ARO Ash Pond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>
            <v>411603</v>
          </cell>
          <cell r="B27" t="str">
            <v>Gain on Asset Ret Obligation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>
            <v>411834</v>
          </cell>
          <cell r="B28" t="str">
            <v>NOx Sales Proceeds Native</v>
          </cell>
          <cell r="C28">
            <v>0</v>
          </cell>
          <cell r="D28">
            <v>0</v>
          </cell>
          <cell r="E28">
            <v>-2000000</v>
          </cell>
          <cell r="F28">
            <v>0</v>
          </cell>
          <cell r="G28">
            <v>0</v>
          </cell>
          <cell r="H28">
            <v>0</v>
          </cell>
          <cell r="I28">
            <v>-2345000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>
            <v>411835</v>
          </cell>
          <cell r="B29" t="str">
            <v>NOx Sales COGS -Native</v>
          </cell>
          <cell r="C29">
            <v>0</v>
          </cell>
          <cell r="D29">
            <v>0</v>
          </cell>
          <cell r="E29">
            <v>0</v>
          </cell>
          <cell r="F29">
            <v>87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>
            <v>411861</v>
          </cell>
          <cell r="B30" t="str">
            <v>RECS COS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46810</v>
          </cell>
          <cell r="M30">
            <v>0</v>
          </cell>
          <cell r="N30">
            <v>0</v>
          </cell>
        </row>
        <row r="31">
          <cell r="A31">
            <v>426591</v>
          </cell>
          <cell r="B31" t="str">
            <v>I/C - Loss on Sale of AR</v>
          </cell>
          <cell r="C31">
            <v>31964</v>
          </cell>
          <cell r="D31">
            <v>0</v>
          </cell>
          <cell r="E31">
            <v>62044</v>
          </cell>
          <cell r="F31">
            <v>306830</v>
          </cell>
          <cell r="G31">
            <v>-57744</v>
          </cell>
          <cell r="H31">
            <v>-9819</v>
          </cell>
          <cell r="I31">
            <v>-57831</v>
          </cell>
          <cell r="J31">
            <v>61528</v>
          </cell>
          <cell r="K31">
            <v>180923</v>
          </cell>
          <cell r="L31">
            <v>13826</v>
          </cell>
          <cell r="M31">
            <v>14125</v>
          </cell>
          <cell r="N31">
            <v>87606</v>
          </cell>
        </row>
        <row r="32">
          <cell r="A32">
            <v>426891</v>
          </cell>
          <cell r="B32" t="str">
            <v>IC Sale of AR Fees VIE</v>
          </cell>
          <cell r="C32">
            <v>28208</v>
          </cell>
          <cell r="D32">
            <v>0</v>
          </cell>
          <cell r="E32">
            <v>67757</v>
          </cell>
          <cell r="F32">
            <v>42242</v>
          </cell>
          <cell r="G32">
            <v>42061</v>
          </cell>
          <cell r="H32">
            <v>58978</v>
          </cell>
          <cell r="I32">
            <v>59191</v>
          </cell>
          <cell r="J32">
            <v>69866</v>
          </cell>
          <cell r="K32">
            <v>90665</v>
          </cell>
          <cell r="L32">
            <v>109586</v>
          </cell>
          <cell r="M32">
            <v>125498</v>
          </cell>
          <cell r="N32">
            <v>120393</v>
          </cell>
        </row>
        <row r="33">
          <cell r="A33">
            <v>440000</v>
          </cell>
          <cell r="B33" t="str">
            <v>Residential</v>
          </cell>
          <cell r="C33">
            <v>11607297</v>
          </cell>
          <cell r="D33">
            <v>12082416</v>
          </cell>
          <cell r="E33">
            <v>11615288</v>
          </cell>
          <cell r="F33">
            <v>17910941</v>
          </cell>
          <cell r="G33">
            <v>18524367</v>
          </cell>
          <cell r="H33">
            <v>18473401</v>
          </cell>
          <cell r="I33">
            <v>15720676</v>
          </cell>
          <cell r="J33">
            <v>14512662</v>
          </cell>
          <cell r="K33">
            <v>11938112</v>
          </cell>
          <cell r="L33">
            <v>22578516</v>
          </cell>
          <cell r="M33">
            <v>20997982</v>
          </cell>
          <cell r="N33">
            <v>14334759</v>
          </cell>
        </row>
        <row r="34">
          <cell r="A34">
            <v>440990</v>
          </cell>
          <cell r="B34" t="str">
            <v>Residential Unbilled Rev</v>
          </cell>
          <cell r="C34">
            <v>-501895</v>
          </cell>
          <cell r="D34">
            <v>-918561</v>
          </cell>
          <cell r="E34">
            <v>3090976</v>
          </cell>
          <cell r="F34">
            <v>1815804</v>
          </cell>
          <cell r="G34">
            <v>1902734</v>
          </cell>
          <cell r="H34">
            <v>-962221</v>
          </cell>
          <cell r="I34">
            <v>-394238</v>
          </cell>
          <cell r="J34">
            <v>-2206649</v>
          </cell>
          <cell r="K34">
            <v>4155808</v>
          </cell>
          <cell r="L34">
            <v>1374942</v>
          </cell>
          <cell r="M34">
            <v>-4023848</v>
          </cell>
          <cell r="N34">
            <v>-2694288</v>
          </cell>
        </row>
        <row r="35">
          <cell r="A35">
            <v>442100</v>
          </cell>
          <cell r="B35" t="str">
            <v>General Service</v>
          </cell>
          <cell r="C35">
            <v>9179598</v>
          </cell>
          <cell r="D35">
            <v>6414531</v>
          </cell>
          <cell r="E35">
            <v>11212065</v>
          </cell>
          <cell r="F35">
            <v>10340842</v>
          </cell>
          <cell r="G35">
            <v>18309371</v>
          </cell>
          <cell r="H35">
            <v>15156255</v>
          </cell>
          <cell r="I35">
            <v>13803375</v>
          </cell>
          <cell r="J35">
            <v>13986058</v>
          </cell>
          <cell r="K35">
            <v>12810496</v>
          </cell>
          <cell r="L35">
            <v>15746097</v>
          </cell>
          <cell r="M35">
            <v>17118257</v>
          </cell>
          <cell r="N35">
            <v>10727730</v>
          </cell>
        </row>
        <row r="36">
          <cell r="A36">
            <v>442190</v>
          </cell>
          <cell r="B36" t="str">
            <v>General Service Unbilled Rev</v>
          </cell>
          <cell r="C36">
            <v>729591</v>
          </cell>
          <cell r="D36">
            <v>4063455</v>
          </cell>
          <cell r="E36">
            <v>1478462</v>
          </cell>
          <cell r="F36">
            <v>-1143387</v>
          </cell>
          <cell r="G36">
            <v>614856</v>
          </cell>
          <cell r="H36">
            <v>-215111</v>
          </cell>
          <cell r="I36">
            <v>1841530</v>
          </cell>
          <cell r="J36">
            <v>-2020027</v>
          </cell>
          <cell r="K36">
            <v>960794</v>
          </cell>
          <cell r="L36">
            <v>173954</v>
          </cell>
          <cell r="M36">
            <v>-3546174</v>
          </cell>
          <cell r="N36">
            <v>-949361</v>
          </cell>
        </row>
        <row r="37">
          <cell r="A37">
            <v>442200</v>
          </cell>
          <cell r="B37" t="str">
            <v>Industrial Service</v>
          </cell>
          <cell r="C37">
            <v>3972404</v>
          </cell>
          <cell r="D37">
            <v>1969198</v>
          </cell>
          <cell r="E37">
            <v>3954267</v>
          </cell>
          <cell r="F37">
            <v>-1659601</v>
          </cell>
          <cell r="G37">
            <v>14464283</v>
          </cell>
          <cell r="H37">
            <v>8318054</v>
          </cell>
          <cell r="I37">
            <v>7692224</v>
          </cell>
          <cell r="J37">
            <v>7725365</v>
          </cell>
          <cell r="K37">
            <v>4728938</v>
          </cell>
          <cell r="L37">
            <v>7844990</v>
          </cell>
          <cell r="M37">
            <v>7268939</v>
          </cell>
          <cell r="N37">
            <v>4793940</v>
          </cell>
        </row>
        <row r="38">
          <cell r="A38">
            <v>442290</v>
          </cell>
          <cell r="B38" t="str">
            <v>Industrial Svc Unbilled Rev</v>
          </cell>
          <cell r="C38">
            <v>471838</v>
          </cell>
          <cell r="D38">
            <v>2930083</v>
          </cell>
          <cell r="E38">
            <v>1310669</v>
          </cell>
          <cell r="F38">
            <v>3317816</v>
          </cell>
          <cell r="G38">
            <v>-5389169</v>
          </cell>
          <cell r="H38">
            <v>27957</v>
          </cell>
          <cell r="I38">
            <v>1217765</v>
          </cell>
          <cell r="J38">
            <v>-1648906</v>
          </cell>
          <cell r="K38">
            <v>2620002</v>
          </cell>
          <cell r="L38">
            <v>-1456368</v>
          </cell>
          <cell r="M38">
            <v>-2175607</v>
          </cell>
          <cell r="N38">
            <v>-553403</v>
          </cell>
        </row>
        <row r="39">
          <cell r="A39">
            <v>444000</v>
          </cell>
          <cell r="B39" t="str">
            <v>Public St &amp; Highway Lighting</v>
          </cell>
          <cell r="C39">
            <v>126445</v>
          </cell>
          <cell r="D39">
            <v>6442</v>
          </cell>
          <cell r="E39">
            <v>157495</v>
          </cell>
          <cell r="F39">
            <v>308278</v>
          </cell>
          <cell r="G39">
            <v>157099</v>
          </cell>
          <cell r="H39">
            <v>-277282</v>
          </cell>
          <cell r="I39">
            <v>495536</v>
          </cell>
          <cell r="J39">
            <v>210462</v>
          </cell>
          <cell r="K39">
            <v>159507</v>
          </cell>
          <cell r="L39">
            <v>184282</v>
          </cell>
          <cell r="M39">
            <v>182019</v>
          </cell>
          <cell r="N39">
            <v>114849</v>
          </cell>
        </row>
        <row r="40">
          <cell r="A40">
            <v>445000</v>
          </cell>
          <cell r="B40" t="str">
            <v>Other Sales to Public Auth</v>
          </cell>
          <cell r="C40">
            <v>1480112</v>
          </cell>
          <cell r="D40">
            <v>810616</v>
          </cell>
          <cell r="E40">
            <v>1737755</v>
          </cell>
          <cell r="F40">
            <v>301033</v>
          </cell>
          <cell r="G40">
            <v>4078750</v>
          </cell>
          <cell r="H40">
            <v>2246766</v>
          </cell>
          <cell r="I40">
            <v>2308602</v>
          </cell>
          <cell r="J40">
            <v>2478944</v>
          </cell>
          <cell r="K40">
            <v>1509319</v>
          </cell>
          <cell r="L40">
            <v>2813595</v>
          </cell>
          <cell r="M40">
            <v>1682869</v>
          </cell>
          <cell r="N40">
            <v>2543874</v>
          </cell>
        </row>
        <row r="41">
          <cell r="A41">
            <v>445090</v>
          </cell>
          <cell r="B41" t="str">
            <v>OPA Unbilled</v>
          </cell>
          <cell r="C41">
            <v>181945</v>
          </cell>
          <cell r="D41">
            <v>1025391</v>
          </cell>
          <cell r="E41">
            <v>102472</v>
          </cell>
          <cell r="F41">
            <v>1020498</v>
          </cell>
          <cell r="G41">
            <v>-2024669</v>
          </cell>
          <cell r="H41">
            <v>758578</v>
          </cell>
          <cell r="I41">
            <v>550605</v>
          </cell>
          <cell r="J41">
            <v>-210001</v>
          </cell>
          <cell r="K41">
            <v>850572</v>
          </cell>
          <cell r="L41">
            <v>-680639</v>
          </cell>
          <cell r="M41">
            <v>-71885</v>
          </cell>
          <cell r="N41">
            <v>-996019</v>
          </cell>
        </row>
        <row r="42">
          <cell r="A42">
            <v>447150</v>
          </cell>
          <cell r="B42" t="str">
            <v>Sales For Resale - Outside</v>
          </cell>
          <cell r="C42">
            <v>6453862</v>
          </cell>
          <cell r="D42">
            <v>1161650</v>
          </cell>
          <cell r="E42">
            <v>2838263</v>
          </cell>
          <cell r="F42">
            <v>9883465</v>
          </cell>
          <cell r="G42">
            <v>1355895</v>
          </cell>
          <cell r="H42">
            <v>1018215</v>
          </cell>
          <cell r="I42">
            <v>5279287</v>
          </cell>
          <cell r="J42">
            <v>757091</v>
          </cell>
          <cell r="K42">
            <v>846845</v>
          </cell>
          <cell r="L42">
            <v>19802199</v>
          </cell>
          <cell r="M42">
            <v>522106</v>
          </cell>
          <cell r="N42">
            <v>205855</v>
          </cell>
        </row>
        <row r="43">
          <cell r="A43">
            <v>448000</v>
          </cell>
          <cell r="B43" t="str">
            <v>Interdepartmental Sales-Elec</v>
          </cell>
          <cell r="C43">
            <v>76984</v>
          </cell>
          <cell r="D43">
            <v>3325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4240</v>
          </cell>
          <cell r="J43">
            <v>1489</v>
          </cell>
          <cell r="K43">
            <v>1196</v>
          </cell>
          <cell r="L43">
            <v>2799</v>
          </cell>
          <cell r="M43">
            <v>3036</v>
          </cell>
          <cell r="N43">
            <v>3293</v>
          </cell>
        </row>
        <row r="44">
          <cell r="A44">
            <v>449100</v>
          </cell>
          <cell r="B44" t="str">
            <v>Provisions For Rate Refunds</v>
          </cell>
          <cell r="C44">
            <v>-261422</v>
          </cell>
          <cell r="D44">
            <v>70013</v>
          </cell>
          <cell r="E44">
            <v>-1642884</v>
          </cell>
          <cell r="F44">
            <v>-2072437</v>
          </cell>
          <cell r="G44">
            <v>-1342898</v>
          </cell>
          <cell r="H44">
            <v>366497</v>
          </cell>
          <cell r="I44">
            <v>1079595</v>
          </cell>
          <cell r="J44">
            <v>526197</v>
          </cell>
          <cell r="K44">
            <v>1318995</v>
          </cell>
          <cell r="L44">
            <v>-6921073</v>
          </cell>
          <cell r="M44">
            <v>923007</v>
          </cell>
          <cell r="N44">
            <v>2401551</v>
          </cell>
        </row>
        <row r="45">
          <cell r="A45">
            <v>449111</v>
          </cell>
          <cell r="B45" t="str">
            <v>Tax reform - Retail</v>
          </cell>
          <cell r="C45">
            <v>9230</v>
          </cell>
          <cell r="D45">
            <v>9230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>
            <v>450100</v>
          </cell>
          <cell r="B46" t="str">
            <v>Late Pmt and Forf Disc</v>
          </cell>
          <cell r="C46">
            <v>0</v>
          </cell>
          <cell r="D46">
            <v>-1038</v>
          </cell>
          <cell r="E46">
            <v>1038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>
            <v>451100</v>
          </cell>
          <cell r="B47" t="str">
            <v>Misc Service Revenue</v>
          </cell>
          <cell r="C47">
            <v>26084</v>
          </cell>
          <cell r="D47">
            <v>-28337</v>
          </cell>
          <cell r="E47">
            <v>-18109</v>
          </cell>
          <cell r="F47">
            <v>-149818</v>
          </cell>
          <cell r="G47">
            <v>200541</v>
          </cell>
          <cell r="H47">
            <v>239087</v>
          </cell>
          <cell r="I47">
            <v>-43503</v>
          </cell>
          <cell r="J47">
            <v>588</v>
          </cell>
          <cell r="K47">
            <v>5870</v>
          </cell>
          <cell r="L47">
            <v>-23286</v>
          </cell>
          <cell r="M47">
            <v>-469760.98</v>
          </cell>
          <cell r="N47">
            <v>78102</v>
          </cell>
        </row>
        <row r="48">
          <cell r="A48">
            <v>454004</v>
          </cell>
          <cell r="B48" t="str">
            <v>Rent - Joint Use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150</v>
          </cell>
          <cell r="L48">
            <v>34633</v>
          </cell>
          <cell r="M48">
            <v>1024</v>
          </cell>
          <cell r="N48">
            <v>5499</v>
          </cell>
        </row>
        <row r="49">
          <cell r="A49">
            <v>454100</v>
          </cell>
          <cell r="B49" t="str">
            <v>Extra-Facilities</v>
          </cell>
          <cell r="C49">
            <v>0</v>
          </cell>
          <cell r="D49">
            <v>0</v>
          </cell>
          <cell r="E49">
            <v>42</v>
          </cell>
          <cell r="F49">
            <v>132</v>
          </cell>
          <cell r="G49">
            <v>63</v>
          </cell>
          <cell r="H49">
            <v>51</v>
          </cell>
          <cell r="I49">
            <v>-73</v>
          </cell>
          <cell r="J49">
            <v>60</v>
          </cell>
          <cell r="K49">
            <v>31</v>
          </cell>
          <cell r="L49">
            <v>43</v>
          </cell>
          <cell r="M49">
            <v>43</v>
          </cell>
          <cell r="N49">
            <v>31</v>
          </cell>
        </row>
        <row r="50">
          <cell r="A50">
            <v>454200</v>
          </cell>
          <cell r="B50" t="str">
            <v>Pole &amp; Line Attachments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493434</v>
          </cell>
          <cell r="N50">
            <v>414</v>
          </cell>
        </row>
        <row r="51">
          <cell r="A51">
            <v>454210</v>
          </cell>
          <cell r="B51" t="str">
            <v>Foreign Pole Revenue</v>
          </cell>
          <cell r="C51">
            <v>0</v>
          </cell>
          <cell r="D51">
            <v>0</v>
          </cell>
          <cell r="E51">
            <v>15640</v>
          </cell>
          <cell r="F51">
            <v>14659</v>
          </cell>
          <cell r="G51">
            <v>0</v>
          </cell>
          <cell r="H51">
            <v>4570</v>
          </cell>
          <cell r="I51">
            <v>16051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>
            <v>454300</v>
          </cell>
          <cell r="B52" t="str">
            <v>Tower Lease Revenues</v>
          </cell>
          <cell r="C52">
            <v>281</v>
          </cell>
          <cell r="D52">
            <v>281</v>
          </cell>
          <cell r="E52">
            <v>281</v>
          </cell>
          <cell r="F52">
            <v>281</v>
          </cell>
          <cell r="G52">
            <v>281</v>
          </cell>
          <cell r="H52">
            <v>10656</v>
          </cell>
          <cell r="I52">
            <v>281</v>
          </cell>
          <cell r="J52">
            <v>292</v>
          </cell>
          <cell r="K52">
            <v>292</v>
          </cell>
          <cell r="L52">
            <v>292</v>
          </cell>
          <cell r="M52">
            <v>292</v>
          </cell>
          <cell r="N52">
            <v>292</v>
          </cell>
        </row>
        <row r="53">
          <cell r="A53">
            <v>454400</v>
          </cell>
          <cell r="B53" t="str">
            <v>Other Electric Rents</v>
          </cell>
          <cell r="C53">
            <v>90796</v>
          </cell>
          <cell r="D53">
            <v>30502</v>
          </cell>
          <cell r="E53">
            <v>46055</v>
          </cell>
          <cell r="F53">
            <v>-26980</v>
          </cell>
          <cell r="G53">
            <v>235762</v>
          </cell>
          <cell r="H53">
            <v>97710</v>
          </cell>
          <cell r="I53">
            <v>106550</v>
          </cell>
          <cell r="J53">
            <v>46095</v>
          </cell>
          <cell r="K53">
            <v>121734</v>
          </cell>
          <cell r="L53">
            <v>48992</v>
          </cell>
          <cell r="M53">
            <v>107522</v>
          </cell>
          <cell r="N53">
            <v>120447</v>
          </cell>
        </row>
        <row r="54">
          <cell r="A54">
            <v>454601</v>
          </cell>
          <cell r="B54" t="str">
            <v>Other Miscellaneous Revenue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>
            <v>456025</v>
          </cell>
          <cell r="B55" t="str">
            <v>RSG Rev - MISO Make Whole</v>
          </cell>
          <cell r="C55">
            <v>37393</v>
          </cell>
          <cell r="D55">
            <v>170522</v>
          </cell>
          <cell r="E55">
            <v>83101</v>
          </cell>
          <cell r="F55">
            <v>312113</v>
          </cell>
          <cell r="G55">
            <v>958955</v>
          </cell>
          <cell r="H55">
            <v>550934</v>
          </cell>
          <cell r="I55">
            <v>419901</v>
          </cell>
          <cell r="J55">
            <v>449237</v>
          </cell>
          <cell r="K55">
            <v>912675</v>
          </cell>
          <cell r="L55">
            <v>506340</v>
          </cell>
          <cell r="M55">
            <v>263483</v>
          </cell>
          <cell r="N55">
            <v>84725</v>
          </cell>
        </row>
        <row r="56">
          <cell r="A56">
            <v>456040</v>
          </cell>
          <cell r="B56" t="str">
            <v>Sales Use Tax Coll Fee</v>
          </cell>
          <cell r="C56">
            <v>50</v>
          </cell>
          <cell r="D56">
            <v>50</v>
          </cell>
          <cell r="E56">
            <v>50</v>
          </cell>
          <cell r="F56">
            <v>50</v>
          </cell>
          <cell r="G56">
            <v>50</v>
          </cell>
          <cell r="H56">
            <v>50</v>
          </cell>
          <cell r="I56">
            <v>50</v>
          </cell>
          <cell r="J56">
            <v>0</v>
          </cell>
          <cell r="K56">
            <v>50</v>
          </cell>
          <cell r="L56">
            <v>50</v>
          </cell>
          <cell r="M56">
            <v>50</v>
          </cell>
          <cell r="N56">
            <v>50</v>
          </cell>
        </row>
        <row r="57">
          <cell r="A57">
            <v>456075</v>
          </cell>
          <cell r="B57" t="str">
            <v>Data Processing Service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>
            <v>456110</v>
          </cell>
          <cell r="B58" t="str">
            <v>Transmission Charge PTP</v>
          </cell>
          <cell r="C58">
            <v>16599</v>
          </cell>
          <cell r="D58">
            <v>11336</v>
          </cell>
          <cell r="E58">
            <v>11007</v>
          </cell>
          <cell r="F58">
            <v>14168</v>
          </cell>
          <cell r="G58">
            <v>14481</v>
          </cell>
          <cell r="H58">
            <v>14947</v>
          </cell>
          <cell r="I58">
            <v>18433</v>
          </cell>
          <cell r="J58">
            <v>11260</v>
          </cell>
          <cell r="K58">
            <v>16092</v>
          </cell>
          <cell r="L58">
            <v>14514</v>
          </cell>
          <cell r="M58">
            <v>16360</v>
          </cell>
          <cell r="N58">
            <v>18986</v>
          </cell>
        </row>
        <row r="59">
          <cell r="A59">
            <v>456111</v>
          </cell>
          <cell r="B59" t="str">
            <v>Other Transmission Revenues</v>
          </cell>
          <cell r="C59">
            <v>129258</v>
          </cell>
          <cell r="D59">
            <v>109054</v>
          </cell>
          <cell r="E59">
            <v>158342</v>
          </cell>
          <cell r="F59">
            <v>1738484</v>
          </cell>
          <cell r="G59">
            <v>831989</v>
          </cell>
          <cell r="H59">
            <v>753877</v>
          </cell>
          <cell r="I59">
            <v>749957</v>
          </cell>
          <cell r="J59">
            <v>679132</v>
          </cell>
          <cell r="K59">
            <v>278312</v>
          </cell>
          <cell r="L59">
            <v>269661</v>
          </cell>
          <cell r="M59">
            <v>146000</v>
          </cell>
          <cell r="N59">
            <v>61008</v>
          </cell>
        </row>
        <row r="60">
          <cell r="A60">
            <v>456970</v>
          </cell>
          <cell r="B60" t="str">
            <v>Wheel Transmission Rev - ED</v>
          </cell>
          <cell r="C60">
            <v>5058</v>
          </cell>
          <cell r="D60">
            <v>4493</v>
          </cell>
          <cell r="E60">
            <v>3775</v>
          </cell>
          <cell r="F60">
            <v>4464</v>
          </cell>
          <cell r="G60">
            <v>5122</v>
          </cell>
          <cell r="H60">
            <v>4915</v>
          </cell>
          <cell r="I60">
            <v>5054</v>
          </cell>
          <cell r="J60">
            <v>4766</v>
          </cell>
          <cell r="K60">
            <v>3129</v>
          </cell>
          <cell r="L60">
            <v>4558</v>
          </cell>
          <cell r="M60">
            <v>6748</v>
          </cell>
          <cell r="N60">
            <v>4742</v>
          </cell>
        </row>
        <row r="61">
          <cell r="A61">
            <v>457105</v>
          </cell>
          <cell r="B61" t="str">
            <v>Scheduling &amp; Dispatch Revenues</v>
          </cell>
          <cell r="C61">
            <v>21172</v>
          </cell>
          <cell r="D61">
            <v>20390</v>
          </cell>
          <cell r="E61">
            <v>18541</v>
          </cell>
          <cell r="F61">
            <v>7670</v>
          </cell>
          <cell r="G61">
            <v>18295</v>
          </cell>
          <cell r="H61">
            <v>20429</v>
          </cell>
          <cell r="I61">
            <v>19759</v>
          </cell>
          <cell r="J61">
            <v>16667</v>
          </cell>
          <cell r="K61">
            <v>14422</v>
          </cell>
          <cell r="L61">
            <v>15397</v>
          </cell>
          <cell r="M61">
            <v>17982</v>
          </cell>
          <cell r="N61">
            <v>17314</v>
          </cell>
        </row>
        <row r="62">
          <cell r="A62">
            <v>457204</v>
          </cell>
          <cell r="B62" t="str">
            <v>PJM Reactive Rev</v>
          </cell>
          <cell r="C62">
            <v>157311</v>
          </cell>
          <cell r="D62">
            <v>156887</v>
          </cell>
          <cell r="E62">
            <v>156938</v>
          </cell>
          <cell r="F62">
            <v>156926</v>
          </cell>
          <cell r="G62">
            <v>155835</v>
          </cell>
          <cell r="H62">
            <v>157101</v>
          </cell>
          <cell r="I62">
            <v>156979</v>
          </cell>
          <cell r="J62">
            <v>157470</v>
          </cell>
          <cell r="K62">
            <v>157291</v>
          </cell>
          <cell r="L62">
            <v>157028</v>
          </cell>
          <cell r="M62">
            <v>258868</v>
          </cell>
          <cell r="N62">
            <v>157347</v>
          </cell>
        </row>
        <row r="63">
          <cell r="A63">
            <v>500000</v>
          </cell>
          <cell r="B63" t="str">
            <v>Suprvsn and Engrg - Steam Oper</v>
          </cell>
          <cell r="C63">
            <v>202883</v>
          </cell>
          <cell r="D63">
            <v>199864</v>
          </cell>
          <cell r="E63">
            <v>196839</v>
          </cell>
          <cell r="F63">
            <v>194310</v>
          </cell>
          <cell r="G63">
            <v>210765</v>
          </cell>
          <cell r="H63">
            <v>169285</v>
          </cell>
          <cell r="I63">
            <v>176428</v>
          </cell>
          <cell r="J63">
            <v>203215</v>
          </cell>
          <cell r="K63">
            <v>170029</v>
          </cell>
          <cell r="L63">
            <v>10694</v>
          </cell>
          <cell r="M63">
            <v>197330</v>
          </cell>
          <cell r="N63">
            <v>186438</v>
          </cell>
        </row>
        <row r="64">
          <cell r="A64">
            <v>501110</v>
          </cell>
          <cell r="B64" t="str">
            <v>Coal Consumed-Fossil Steam</v>
          </cell>
          <cell r="C64">
            <v>6885985</v>
          </cell>
          <cell r="D64">
            <v>4444352</v>
          </cell>
          <cell r="E64">
            <v>6032691</v>
          </cell>
          <cell r="F64">
            <v>8522735</v>
          </cell>
          <cell r="G64">
            <v>7226973</v>
          </cell>
          <cell r="H64">
            <v>3207071</v>
          </cell>
          <cell r="I64">
            <v>5261728</v>
          </cell>
          <cell r="J64">
            <v>0</v>
          </cell>
          <cell r="K64">
            <v>9859318</v>
          </cell>
          <cell r="L64">
            <v>10367413</v>
          </cell>
          <cell r="M64">
            <v>10635712</v>
          </cell>
          <cell r="N64">
            <v>2383087</v>
          </cell>
        </row>
        <row r="65">
          <cell r="A65">
            <v>501150</v>
          </cell>
          <cell r="B65" t="str">
            <v>Coal &amp; Other Fuel Handling</v>
          </cell>
          <cell r="C65">
            <v>67682</v>
          </cell>
          <cell r="D65">
            <v>79543</v>
          </cell>
          <cell r="E65">
            <v>79793</v>
          </cell>
          <cell r="F65">
            <v>82155</v>
          </cell>
          <cell r="G65">
            <v>99799</v>
          </cell>
          <cell r="H65">
            <v>77803</v>
          </cell>
          <cell r="I65">
            <v>70178</v>
          </cell>
          <cell r="J65">
            <v>70285</v>
          </cell>
          <cell r="K65">
            <v>60724</v>
          </cell>
          <cell r="L65">
            <v>110841</v>
          </cell>
          <cell r="M65">
            <v>85157</v>
          </cell>
          <cell r="N65">
            <v>84592</v>
          </cell>
        </row>
        <row r="66">
          <cell r="A66">
            <v>501180</v>
          </cell>
          <cell r="B66" t="str">
            <v>Sale Of Fly Ash-Revenues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A67">
            <v>501190</v>
          </cell>
          <cell r="B67" t="str">
            <v>Sale Of Fly Ash-Expenses</v>
          </cell>
          <cell r="C67">
            <v>51176</v>
          </cell>
          <cell r="D67">
            <v>60864</v>
          </cell>
          <cell r="E67">
            <v>61049</v>
          </cell>
          <cell r="F67">
            <v>71165</v>
          </cell>
          <cell r="G67">
            <v>48528</v>
          </cell>
          <cell r="H67">
            <v>27489</v>
          </cell>
          <cell r="I67">
            <v>-6184</v>
          </cell>
          <cell r="J67">
            <v>56289</v>
          </cell>
          <cell r="K67">
            <v>38386</v>
          </cell>
          <cell r="L67">
            <v>27383</v>
          </cell>
          <cell r="M67">
            <v>42820</v>
          </cell>
          <cell r="N67">
            <v>40267</v>
          </cell>
        </row>
        <row r="68">
          <cell r="A68">
            <v>501310</v>
          </cell>
          <cell r="B68" t="str">
            <v>Oil Consumed-Fossil Steam</v>
          </cell>
          <cell r="C68">
            <v>154733</v>
          </cell>
          <cell r="D68">
            <v>184625</v>
          </cell>
          <cell r="E68">
            <v>584268</v>
          </cell>
          <cell r="F68">
            <v>242397</v>
          </cell>
          <cell r="G68">
            <v>128605</v>
          </cell>
          <cell r="H68">
            <v>363894</v>
          </cell>
          <cell r="I68">
            <v>431600</v>
          </cell>
          <cell r="J68">
            <v>105517</v>
          </cell>
          <cell r="K68">
            <v>588757</v>
          </cell>
          <cell r="L68">
            <v>477003</v>
          </cell>
          <cell r="M68">
            <v>164806</v>
          </cell>
          <cell r="N68">
            <v>65952</v>
          </cell>
        </row>
        <row r="69">
          <cell r="A69">
            <v>501996</v>
          </cell>
          <cell r="B69" t="str">
            <v>Fuel Expense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>
            <v>502020</v>
          </cell>
          <cell r="B70" t="str">
            <v>Ammonia - Qualifying</v>
          </cell>
          <cell r="C70">
            <v>112733</v>
          </cell>
          <cell r="D70">
            <v>94533</v>
          </cell>
          <cell r="E70">
            <v>179694</v>
          </cell>
          <cell r="F70">
            <v>232445</v>
          </cell>
          <cell r="G70">
            <v>119906</v>
          </cell>
          <cell r="H70">
            <v>69650</v>
          </cell>
          <cell r="I70">
            <v>68650</v>
          </cell>
          <cell r="J70">
            <v>2200</v>
          </cell>
          <cell r="K70">
            <v>46217</v>
          </cell>
          <cell r="L70">
            <v>88390</v>
          </cell>
          <cell r="M70">
            <v>82590</v>
          </cell>
          <cell r="N70">
            <v>19397</v>
          </cell>
        </row>
        <row r="71">
          <cell r="A71">
            <v>502040</v>
          </cell>
          <cell r="B71" t="str">
            <v>COST OF LIME</v>
          </cell>
          <cell r="C71">
            <v>1396441</v>
          </cell>
          <cell r="D71">
            <v>845059</v>
          </cell>
          <cell r="E71">
            <v>1218077</v>
          </cell>
          <cell r="F71">
            <v>1595631</v>
          </cell>
          <cell r="G71">
            <v>1421439</v>
          </cell>
          <cell r="H71">
            <v>622526</v>
          </cell>
          <cell r="I71">
            <v>746004</v>
          </cell>
          <cell r="J71">
            <v>260337</v>
          </cell>
          <cell r="K71">
            <v>1137684</v>
          </cell>
          <cell r="L71">
            <v>1254376</v>
          </cell>
          <cell r="M71">
            <v>1455602</v>
          </cell>
          <cell r="N71">
            <v>337030</v>
          </cell>
        </row>
        <row r="72">
          <cell r="A72">
            <v>502100</v>
          </cell>
          <cell r="B72" t="str">
            <v>Fossil Steam Exp-Other</v>
          </cell>
          <cell r="C72">
            <v>275258</v>
          </cell>
          <cell r="D72">
            <v>299487</v>
          </cell>
          <cell r="E72">
            <v>293639</v>
          </cell>
          <cell r="F72">
            <v>349380</v>
          </cell>
          <cell r="G72">
            <v>456863</v>
          </cell>
          <cell r="H72">
            <v>317179</v>
          </cell>
          <cell r="I72">
            <v>283367</v>
          </cell>
          <cell r="J72">
            <v>283992</v>
          </cell>
          <cell r="K72">
            <v>278216</v>
          </cell>
          <cell r="L72">
            <v>468441</v>
          </cell>
          <cell r="M72">
            <v>286078</v>
          </cell>
          <cell r="N72">
            <v>255316</v>
          </cell>
        </row>
        <row r="73">
          <cell r="A73">
            <v>502410</v>
          </cell>
          <cell r="B73" t="str">
            <v>Steam Oper-Bottom Ash/Fly Ash</v>
          </cell>
          <cell r="C73">
            <v>-2209</v>
          </cell>
          <cell r="D73">
            <v>33</v>
          </cell>
          <cell r="E73">
            <v>0</v>
          </cell>
          <cell r="F73">
            <v>1627</v>
          </cell>
          <cell r="G73">
            <v>6</v>
          </cell>
          <cell r="H73">
            <v>2107</v>
          </cell>
          <cell r="I73">
            <v>0</v>
          </cell>
          <cell r="J73">
            <v>15</v>
          </cell>
          <cell r="K73">
            <v>0</v>
          </cell>
          <cell r="L73">
            <v>-5618</v>
          </cell>
          <cell r="M73">
            <v>0</v>
          </cell>
          <cell r="N73">
            <v>0</v>
          </cell>
        </row>
        <row r="74">
          <cell r="A74">
            <v>505000</v>
          </cell>
          <cell r="B74" t="str">
            <v>Electric Expenses-Steam Oper</v>
          </cell>
          <cell r="C74">
            <v>70272</v>
          </cell>
          <cell r="D74">
            <v>32499</v>
          </cell>
          <cell r="E74">
            <v>52423</v>
          </cell>
          <cell r="F74">
            <v>60062</v>
          </cell>
          <cell r="G74">
            <v>101683</v>
          </cell>
          <cell r="H74">
            <v>52879</v>
          </cell>
          <cell r="I74">
            <v>68594</v>
          </cell>
          <cell r="J74">
            <v>54523</v>
          </cell>
          <cell r="K74">
            <v>56996</v>
          </cell>
          <cell r="L74">
            <v>95517</v>
          </cell>
          <cell r="M74">
            <v>59400</v>
          </cell>
          <cell r="N74">
            <v>57217</v>
          </cell>
        </row>
        <row r="75">
          <cell r="A75">
            <v>506000</v>
          </cell>
          <cell r="B75" t="str">
            <v>Misc Fossil Power Expenses</v>
          </cell>
          <cell r="C75">
            <v>103575</v>
          </cell>
          <cell r="D75">
            <v>79624</v>
          </cell>
          <cell r="E75">
            <v>122874</v>
          </cell>
          <cell r="F75">
            <v>130511</v>
          </cell>
          <cell r="G75">
            <v>77673</v>
          </cell>
          <cell r="H75">
            <v>87853</v>
          </cell>
          <cell r="I75">
            <v>113655</v>
          </cell>
          <cell r="J75">
            <v>73999</v>
          </cell>
          <cell r="K75">
            <v>42253</v>
          </cell>
          <cell r="L75">
            <v>554245</v>
          </cell>
          <cell r="M75">
            <v>13438</v>
          </cell>
          <cell r="N75">
            <v>88712</v>
          </cell>
        </row>
        <row r="76">
          <cell r="A76">
            <v>507000</v>
          </cell>
          <cell r="B76" t="str">
            <v>Steam Power Gen-Op Rents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A77">
            <v>509030</v>
          </cell>
          <cell r="B77" t="str">
            <v>SO2 Emission Expense</v>
          </cell>
          <cell r="C77">
            <v>32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103</v>
          </cell>
          <cell r="M77">
            <v>0</v>
          </cell>
          <cell r="N77">
            <v>0</v>
          </cell>
        </row>
        <row r="78">
          <cell r="A78">
            <v>509210</v>
          </cell>
          <cell r="B78" t="str">
            <v>Seasonal NOx Emission Expense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155</v>
          </cell>
          <cell r="M78">
            <v>0</v>
          </cell>
          <cell r="N78">
            <v>0</v>
          </cell>
        </row>
        <row r="79">
          <cell r="A79">
            <v>509212</v>
          </cell>
          <cell r="B79" t="str">
            <v>Annual NOx Emission Expense</v>
          </cell>
          <cell r="C79">
            <v>83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245</v>
          </cell>
          <cell r="M79">
            <v>0</v>
          </cell>
          <cell r="N79">
            <v>0</v>
          </cell>
        </row>
        <row r="80">
          <cell r="A80">
            <v>510000</v>
          </cell>
          <cell r="B80" t="str">
            <v>Suprvsn and Engrng-Steam Maint</v>
          </cell>
          <cell r="C80">
            <v>155677</v>
          </cell>
          <cell r="D80">
            <v>140294</v>
          </cell>
          <cell r="E80">
            <v>139686</v>
          </cell>
          <cell r="F80">
            <v>131911</v>
          </cell>
          <cell r="G80">
            <v>132359</v>
          </cell>
          <cell r="H80">
            <v>145766</v>
          </cell>
          <cell r="I80">
            <v>154947</v>
          </cell>
          <cell r="J80">
            <v>179304</v>
          </cell>
          <cell r="K80">
            <v>159150</v>
          </cell>
          <cell r="L80">
            <v>129446</v>
          </cell>
          <cell r="M80">
            <v>132918</v>
          </cell>
          <cell r="N80">
            <v>131454</v>
          </cell>
        </row>
        <row r="81">
          <cell r="A81">
            <v>510100</v>
          </cell>
          <cell r="B81" t="str">
            <v>Suprvsn &amp; Engrng-Steam Maint R</v>
          </cell>
          <cell r="C81">
            <v>9731</v>
          </cell>
          <cell r="D81">
            <v>1915</v>
          </cell>
          <cell r="E81">
            <v>2023</v>
          </cell>
          <cell r="F81">
            <v>2310</v>
          </cell>
          <cell r="G81">
            <v>2818</v>
          </cell>
          <cell r="H81">
            <v>27349</v>
          </cell>
          <cell r="I81">
            <v>1962</v>
          </cell>
          <cell r="J81">
            <v>3298</v>
          </cell>
          <cell r="K81">
            <v>17225</v>
          </cell>
          <cell r="L81">
            <v>2868</v>
          </cell>
          <cell r="M81">
            <v>6337</v>
          </cell>
          <cell r="N81">
            <v>925</v>
          </cell>
        </row>
        <row r="82">
          <cell r="A82">
            <v>511000</v>
          </cell>
          <cell r="B82" t="str">
            <v>Maint Of Structures-Steam</v>
          </cell>
          <cell r="C82">
            <v>566836</v>
          </cell>
          <cell r="D82">
            <v>379353</v>
          </cell>
          <cell r="E82">
            <v>713033</v>
          </cell>
          <cell r="F82">
            <v>708893</v>
          </cell>
          <cell r="G82">
            <v>514395</v>
          </cell>
          <cell r="H82">
            <v>862017</v>
          </cell>
          <cell r="I82">
            <v>-1748921</v>
          </cell>
          <cell r="J82">
            <v>34241</v>
          </cell>
          <cell r="K82">
            <v>208069</v>
          </cell>
          <cell r="L82">
            <v>-38155</v>
          </cell>
          <cell r="M82">
            <v>236621</v>
          </cell>
          <cell r="N82">
            <v>231079</v>
          </cell>
        </row>
        <row r="83">
          <cell r="A83">
            <v>512100</v>
          </cell>
          <cell r="B83" t="str">
            <v>Maint Of Boiler Plant-Other</v>
          </cell>
          <cell r="C83">
            <v>548085</v>
          </cell>
          <cell r="D83">
            <v>996195</v>
          </cell>
          <cell r="E83">
            <v>525733</v>
          </cell>
          <cell r="F83">
            <v>501272</v>
          </cell>
          <cell r="G83">
            <v>403448</v>
          </cell>
          <cell r="H83">
            <v>532882</v>
          </cell>
          <cell r="I83">
            <v>1203263</v>
          </cell>
          <cell r="J83">
            <v>2769908</v>
          </cell>
          <cell r="K83">
            <v>287012</v>
          </cell>
          <cell r="L83">
            <v>802989</v>
          </cell>
          <cell r="M83">
            <v>290183</v>
          </cell>
          <cell r="N83">
            <v>129692</v>
          </cell>
        </row>
        <row r="84">
          <cell r="A84">
            <v>513100</v>
          </cell>
          <cell r="B84" t="str">
            <v>Maint Of Electric Plant-Other</v>
          </cell>
          <cell r="C84">
            <v>341454</v>
          </cell>
          <cell r="D84">
            <v>230299</v>
          </cell>
          <cell r="E84">
            <v>9854</v>
          </cell>
          <cell r="F84">
            <v>243011</v>
          </cell>
          <cell r="G84">
            <v>213867</v>
          </cell>
          <cell r="H84">
            <v>83548</v>
          </cell>
          <cell r="I84">
            <v>92731</v>
          </cell>
          <cell r="J84">
            <v>413410</v>
          </cell>
          <cell r="K84">
            <v>139436</v>
          </cell>
          <cell r="L84">
            <v>327350</v>
          </cell>
          <cell r="M84">
            <v>-16364</v>
          </cell>
          <cell r="N84">
            <v>168817</v>
          </cell>
        </row>
        <row r="85">
          <cell r="A85">
            <v>514000</v>
          </cell>
          <cell r="B85" t="str">
            <v>Maintenance - Misc Steam Plant</v>
          </cell>
          <cell r="C85">
            <v>149590</v>
          </cell>
          <cell r="D85">
            <v>156053</v>
          </cell>
          <cell r="E85">
            <v>184170</v>
          </cell>
          <cell r="F85">
            <v>209671</v>
          </cell>
          <cell r="G85">
            <v>164436</v>
          </cell>
          <cell r="H85">
            <v>100423</v>
          </cell>
          <cell r="I85">
            <v>128666</v>
          </cell>
          <cell r="J85">
            <v>121820</v>
          </cell>
          <cell r="K85">
            <v>185053</v>
          </cell>
          <cell r="L85">
            <v>347721</v>
          </cell>
          <cell r="M85">
            <v>87621</v>
          </cell>
          <cell r="N85">
            <v>153271</v>
          </cell>
        </row>
        <row r="86">
          <cell r="A86">
            <v>514300</v>
          </cell>
          <cell r="B86" t="str">
            <v>Maintenance - Misc Steam Plant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111</v>
          </cell>
        </row>
        <row r="87">
          <cell r="A87">
            <v>524000</v>
          </cell>
          <cell r="B87" t="str">
            <v>Misc Expenses - Nuc Oper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-6</v>
          </cell>
          <cell r="H87">
            <v>4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A88">
            <v>531100</v>
          </cell>
          <cell r="B88" t="str">
            <v>Maint  Electric Plt-Other-Nuc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-8</v>
          </cell>
          <cell r="H88">
            <v>8</v>
          </cell>
          <cell r="I88">
            <v>0</v>
          </cell>
          <cell r="J88">
            <v>0</v>
          </cell>
          <cell r="K88">
            <v>0</v>
          </cell>
          <cell r="L88">
            <v>-1</v>
          </cell>
          <cell r="M88">
            <v>0</v>
          </cell>
          <cell r="N88">
            <v>0</v>
          </cell>
        </row>
        <row r="89">
          <cell r="A89">
            <v>539000</v>
          </cell>
          <cell r="B89" t="str">
            <v>Misc Hydraulic Expenses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>
            <v>543000</v>
          </cell>
          <cell r="B90" t="str">
            <v>Maint-Reservoir,Dam &amp; Waterway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A91">
            <v>546000</v>
          </cell>
          <cell r="B91" t="str">
            <v>Suprvsn and Enginring-CT Oper</v>
          </cell>
          <cell r="C91">
            <v>26463</v>
          </cell>
          <cell r="D91">
            <v>22864</v>
          </cell>
          <cell r="E91">
            <v>25419</v>
          </cell>
          <cell r="F91">
            <v>22456</v>
          </cell>
          <cell r="G91">
            <v>27961</v>
          </cell>
          <cell r="H91">
            <v>28672</v>
          </cell>
          <cell r="I91">
            <v>28664</v>
          </cell>
          <cell r="J91">
            <v>24145</v>
          </cell>
          <cell r="K91">
            <v>17270</v>
          </cell>
          <cell r="L91">
            <v>20607</v>
          </cell>
          <cell r="M91">
            <v>19428</v>
          </cell>
          <cell r="N91">
            <v>21555</v>
          </cell>
        </row>
        <row r="92">
          <cell r="A92">
            <v>547100</v>
          </cell>
          <cell r="B92" t="str">
            <v>Natural Gas</v>
          </cell>
          <cell r="C92">
            <v>312250</v>
          </cell>
          <cell r="D92">
            <v>290095</v>
          </cell>
          <cell r="E92">
            <v>219</v>
          </cell>
          <cell r="F92">
            <v>893000</v>
          </cell>
          <cell r="G92">
            <v>2102900</v>
          </cell>
          <cell r="H92">
            <v>1206684</v>
          </cell>
          <cell r="I92">
            <v>214650</v>
          </cell>
          <cell r="J92">
            <v>427850</v>
          </cell>
          <cell r="K92">
            <v>1737590</v>
          </cell>
          <cell r="L92">
            <v>745805</v>
          </cell>
          <cell r="M92">
            <v>135552</v>
          </cell>
          <cell r="N92">
            <v>254000</v>
          </cell>
        </row>
        <row r="93">
          <cell r="A93">
            <v>547150</v>
          </cell>
          <cell r="B93" t="str">
            <v>Natural Gas Handling-CT</v>
          </cell>
          <cell r="C93">
            <v>2595</v>
          </cell>
          <cell r="D93">
            <v>2609</v>
          </cell>
          <cell r="E93">
            <v>2612</v>
          </cell>
          <cell r="F93">
            <v>2479</v>
          </cell>
          <cell r="G93">
            <v>2084</v>
          </cell>
          <cell r="H93">
            <v>2016</v>
          </cell>
          <cell r="I93">
            <v>1958</v>
          </cell>
          <cell r="J93">
            <v>1987</v>
          </cell>
          <cell r="K93">
            <v>1951</v>
          </cell>
          <cell r="L93">
            <v>2001</v>
          </cell>
          <cell r="M93">
            <v>2438</v>
          </cell>
          <cell r="N93">
            <v>6015</v>
          </cell>
        </row>
        <row r="94">
          <cell r="A94">
            <v>547200</v>
          </cell>
          <cell r="B94" t="str">
            <v>Oil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35806</v>
          </cell>
          <cell r="J94">
            <v>0</v>
          </cell>
          <cell r="K94">
            <v>0</v>
          </cell>
          <cell r="L94">
            <v>5623709</v>
          </cell>
          <cell r="M94">
            <v>2756</v>
          </cell>
          <cell r="N94">
            <v>0</v>
          </cell>
        </row>
        <row r="95">
          <cell r="A95">
            <v>548100</v>
          </cell>
          <cell r="B95" t="str">
            <v>Generation Expenses-Other CT</v>
          </cell>
          <cell r="C95">
            <v>2070</v>
          </cell>
          <cell r="D95">
            <v>1977</v>
          </cell>
          <cell r="E95">
            <v>1848</v>
          </cell>
          <cell r="F95">
            <v>1750</v>
          </cell>
          <cell r="G95">
            <v>2123</v>
          </cell>
          <cell r="H95">
            <v>298</v>
          </cell>
          <cell r="I95">
            <v>3242</v>
          </cell>
          <cell r="J95">
            <v>6257</v>
          </cell>
          <cell r="K95">
            <v>715</v>
          </cell>
          <cell r="L95">
            <v>3820</v>
          </cell>
          <cell r="M95">
            <v>5904</v>
          </cell>
          <cell r="N95">
            <v>3896</v>
          </cell>
        </row>
        <row r="96">
          <cell r="A96">
            <v>548200</v>
          </cell>
          <cell r="B96" t="str">
            <v>Prime Movers - Generators- CT</v>
          </cell>
          <cell r="C96">
            <v>4981</v>
          </cell>
          <cell r="D96">
            <v>18012</v>
          </cell>
          <cell r="E96">
            <v>5867</v>
          </cell>
          <cell r="F96">
            <v>17284</v>
          </cell>
          <cell r="G96">
            <v>36209</v>
          </cell>
          <cell r="H96">
            <v>8053</v>
          </cell>
          <cell r="I96">
            <v>7631</v>
          </cell>
          <cell r="J96">
            <v>4031</v>
          </cell>
          <cell r="K96">
            <v>26250</v>
          </cell>
          <cell r="L96">
            <v>67100</v>
          </cell>
          <cell r="M96">
            <v>21011</v>
          </cell>
          <cell r="N96">
            <v>43871</v>
          </cell>
        </row>
        <row r="97">
          <cell r="A97">
            <v>549000</v>
          </cell>
          <cell r="B97" t="str">
            <v>Misc-Power Generation Expenses</v>
          </cell>
          <cell r="C97">
            <v>113056</v>
          </cell>
          <cell r="D97">
            <v>91526</v>
          </cell>
          <cell r="E97">
            <v>100011</v>
          </cell>
          <cell r="F97">
            <v>102997</v>
          </cell>
          <cell r="G97">
            <v>122709</v>
          </cell>
          <cell r="H97">
            <v>135431</v>
          </cell>
          <cell r="I97">
            <v>94065</v>
          </cell>
          <cell r="J97">
            <v>77019</v>
          </cell>
          <cell r="K97">
            <v>55245</v>
          </cell>
          <cell r="L97">
            <v>104659</v>
          </cell>
          <cell r="M97">
            <v>92611</v>
          </cell>
          <cell r="N97">
            <v>89467</v>
          </cell>
        </row>
        <row r="98">
          <cell r="A98">
            <v>551000</v>
          </cell>
          <cell r="B98" t="str">
            <v>Suprvsn and Enginring-CT Maint</v>
          </cell>
          <cell r="C98">
            <v>20288</v>
          </cell>
          <cell r="D98">
            <v>21417</v>
          </cell>
          <cell r="E98">
            <v>18595</v>
          </cell>
          <cell r="F98">
            <v>18258</v>
          </cell>
          <cell r="G98">
            <v>18415</v>
          </cell>
          <cell r="H98">
            <v>15972</v>
          </cell>
          <cell r="I98">
            <v>16792</v>
          </cell>
          <cell r="J98">
            <v>18056</v>
          </cell>
          <cell r="K98">
            <v>12628</v>
          </cell>
          <cell r="L98">
            <v>7793</v>
          </cell>
          <cell r="M98">
            <v>16341</v>
          </cell>
          <cell r="N98">
            <v>10675</v>
          </cell>
        </row>
        <row r="99">
          <cell r="A99">
            <v>552000</v>
          </cell>
          <cell r="B99" t="str">
            <v>Maintenance Of Structures-CT</v>
          </cell>
          <cell r="C99">
            <v>18577</v>
          </cell>
          <cell r="D99">
            <v>12375</v>
          </cell>
          <cell r="E99">
            <v>12879</v>
          </cell>
          <cell r="F99">
            <v>18746</v>
          </cell>
          <cell r="G99">
            <v>12831</v>
          </cell>
          <cell r="H99">
            <v>7403</v>
          </cell>
          <cell r="I99">
            <v>12368</v>
          </cell>
          <cell r="J99">
            <v>17269</v>
          </cell>
          <cell r="K99">
            <v>23639</v>
          </cell>
          <cell r="L99">
            <v>17501</v>
          </cell>
          <cell r="M99">
            <v>37359</v>
          </cell>
          <cell r="N99">
            <v>-3211</v>
          </cell>
        </row>
        <row r="100">
          <cell r="A100">
            <v>552220</v>
          </cell>
          <cell r="B100" t="str">
            <v>Solar: Maint of Structures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A101">
            <v>553000</v>
          </cell>
          <cell r="B101" t="str">
            <v>Maint-Gentg and Elect Equip-CT</v>
          </cell>
          <cell r="C101">
            <v>142351</v>
          </cell>
          <cell r="D101">
            <v>88298</v>
          </cell>
          <cell r="E101">
            <v>66446</v>
          </cell>
          <cell r="F101">
            <v>76867</v>
          </cell>
          <cell r="G101">
            <v>14002</v>
          </cell>
          <cell r="H101">
            <v>41425</v>
          </cell>
          <cell r="I101">
            <v>138923</v>
          </cell>
          <cell r="J101">
            <v>45163</v>
          </cell>
          <cell r="K101">
            <v>8884</v>
          </cell>
          <cell r="L101">
            <v>-5476</v>
          </cell>
          <cell r="M101">
            <v>65727</v>
          </cell>
          <cell r="N101">
            <v>16549</v>
          </cell>
        </row>
        <row r="102">
          <cell r="A102">
            <v>554000</v>
          </cell>
          <cell r="B102" t="str">
            <v>Misc Power Generation Plant-CT</v>
          </cell>
          <cell r="C102">
            <v>28149</v>
          </cell>
          <cell r="D102">
            <v>20798</v>
          </cell>
          <cell r="E102">
            <v>26851</v>
          </cell>
          <cell r="F102">
            <v>44529</v>
          </cell>
          <cell r="G102">
            <v>19296</v>
          </cell>
          <cell r="H102">
            <v>34294</v>
          </cell>
          <cell r="I102">
            <v>28320</v>
          </cell>
          <cell r="J102">
            <v>30477</v>
          </cell>
          <cell r="K102">
            <v>16805</v>
          </cell>
          <cell r="L102">
            <v>17863</v>
          </cell>
          <cell r="M102">
            <v>23711</v>
          </cell>
          <cell r="N102">
            <v>21509</v>
          </cell>
        </row>
        <row r="103">
          <cell r="A103">
            <v>555028</v>
          </cell>
          <cell r="B103" t="str">
            <v>Purch Pwr - Non-native - net</v>
          </cell>
          <cell r="C103">
            <v>309349</v>
          </cell>
          <cell r="D103">
            <v>0</v>
          </cell>
          <cell r="E103">
            <v>0</v>
          </cell>
          <cell r="F103">
            <v>196501</v>
          </cell>
          <cell r="G103">
            <v>0</v>
          </cell>
          <cell r="H103">
            <v>0</v>
          </cell>
          <cell r="I103">
            <v>60155</v>
          </cell>
          <cell r="J103">
            <v>0</v>
          </cell>
          <cell r="K103">
            <v>0</v>
          </cell>
          <cell r="L103">
            <v>531864</v>
          </cell>
          <cell r="M103">
            <v>0</v>
          </cell>
          <cell r="N103">
            <v>0</v>
          </cell>
        </row>
        <row r="104">
          <cell r="A104">
            <v>555200</v>
          </cell>
          <cell r="B104" t="str">
            <v>Interchange Power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A105">
            <v>555202</v>
          </cell>
          <cell r="B105" t="str">
            <v>Purch Power-Fuel Clause</v>
          </cell>
          <cell r="C105">
            <v>8613988</v>
          </cell>
          <cell r="D105">
            <v>9779771</v>
          </cell>
          <cell r="E105">
            <v>7376676</v>
          </cell>
          <cell r="F105">
            <v>13923927</v>
          </cell>
          <cell r="G105">
            <v>13549414</v>
          </cell>
          <cell r="H105">
            <v>29051643</v>
          </cell>
          <cell r="I105">
            <v>18915679</v>
          </cell>
          <cell r="J105">
            <v>18395495</v>
          </cell>
          <cell r="K105">
            <v>3597661</v>
          </cell>
          <cell r="L105">
            <v>10589500</v>
          </cell>
          <cell r="M105">
            <v>208391</v>
          </cell>
          <cell r="N105">
            <v>6339043</v>
          </cell>
        </row>
        <row r="106">
          <cell r="A106">
            <v>555211</v>
          </cell>
          <cell r="B106" t="str">
            <v>Purchase - Electricity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-636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A107">
            <v>556000</v>
          </cell>
          <cell r="B107" t="str">
            <v>System Cnts &amp; Load Dispatching</v>
          </cell>
          <cell r="C107">
            <v>0</v>
          </cell>
          <cell r="D107">
            <v>9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A108">
            <v>557000</v>
          </cell>
          <cell r="B108" t="str">
            <v>Other Expenses-Oper</v>
          </cell>
          <cell r="C108">
            <v>-678233</v>
          </cell>
          <cell r="D108">
            <v>82421</v>
          </cell>
          <cell r="E108">
            <v>140885</v>
          </cell>
          <cell r="F108">
            <v>676395</v>
          </cell>
          <cell r="G108">
            <v>1272415</v>
          </cell>
          <cell r="H108">
            <v>-497385</v>
          </cell>
          <cell r="I108">
            <v>1955517</v>
          </cell>
          <cell r="J108">
            <v>-972915</v>
          </cell>
          <cell r="K108">
            <v>-2768999</v>
          </cell>
          <cell r="L108">
            <v>-3474978</v>
          </cell>
          <cell r="M108">
            <v>1676353</v>
          </cell>
          <cell r="N108">
            <v>766624</v>
          </cell>
        </row>
        <row r="109">
          <cell r="A109">
            <v>557450</v>
          </cell>
          <cell r="B109" t="str">
            <v>Commissions/Brokerage Expense</v>
          </cell>
          <cell r="C109">
            <v>5547</v>
          </cell>
          <cell r="D109">
            <v>4827</v>
          </cell>
          <cell r="E109">
            <v>3991</v>
          </cell>
          <cell r="F109">
            <v>16619</v>
          </cell>
          <cell r="G109">
            <v>4455</v>
          </cell>
          <cell r="H109">
            <v>4200</v>
          </cell>
          <cell r="I109">
            <v>4200</v>
          </cell>
          <cell r="J109">
            <v>4200</v>
          </cell>
          <cell r="K109">
            <v>4200</v>
          </cell>
          <cell r="L109">
            <v>700</v>
          </cell>
          <cell r="M109">
            <v>5209</v>
          </cell>
          <cell r="N109">
            <v>700</v>
          </cell>
        </row>
        <row r="110">
          <cell r="A110">
            <v>557451</v>
          </cell>
          <cell r="B110" t="str">
            <v>EA &amp; Coal Broker Fees</v>
          </cell>
          <cell r="C110">
            <v>0</v>
          </cell>
          <cell r="D110">
            <v>0</v>
          </cell>
          <cell r="E110">
            <v>0</v>
          </cell>
          <cell r="F110">
            <v>2500</v>
          </cell>
          <cell r="G110">
            <v>10000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824</v>
          </cell>
          <cell r="M110">
            <v>0</v>
          </cell>
          <cell r="N110">
            <v>2211</v>
          </cell>
        </row>
        <row r="111">
          <cell r="A111">
            <v>557980</v>
          </cell>
          <cell r="B111" t="str">
            <v>Retail Deferred Fuel Expenses</v>
          </cell>
          <cell r="C111">
            <v>-1412615</v>
          </cell>
          <cell r="D111">
            <v>-5063626</v>
          </cell>
          <cell r="E111">
            <v>2682648</v>
          </cell>
          <cell r="F111">
            <v>-275616</v>
          </cell>
          <cell r="G111">
            <v>-2516636</v>
          </cell>
          <cell r="H111">
            <v>-15254182</v>
          </cell>
          <cell r="I111">
            <v>2915478</v>
          </cell>
          <cell r="J111">
            <v>-1229306</v>
          </cell>
          <cell r="K111">
            <v>9200697</v>
          </cell>
          <cell r="L111">
            <v>7188300</v>
          </cell>
          <cell r="M111">
            <v>3411560</v>
          </cell>
          <cell r="N111">
            <v>1208603</v>
          </cell>
        </row>
        <row r="112">
          <cell r="A112">
            <v>560000</v>
          </cell>
          <cell r="B112" t="str">
            <v>Supervsn and Engrng-Trans Oper</v>
          </cell>
          <cell r="C112">
            <v>380</v>
          </cell>
          <cell r="D112">
            <v>377</v>
          </cell>
          <cell r="E112">
            <v>481</v>
          </cell>
          <cell r="F112">
            <v>405</v>
          </cell>
          <cell r="G112">
            <v>274</v>
          </cell>
          <cell r="H112">
            <v>304</v>
          </cell>
          <cell r="I112">
            <v>156</v>
          </cell>
          <cell r="J112">
            <v>110</v>
          </cell>
          <cell r="K112">
            <v>241</v>
          </cell>
          <cell r="L112">
            <v>341</v>
          </cell>
          <cell r="M112">
            <v>337</v>
          </cell>
          <cell r="N112">
            <v>122</v>
          </cell>
        </row>
        <row r="113">
          <cell r="A113">
            <v>561100</v>
          </cell>
          <cell r="B113" t="str">
            <v>Load Dispatch-Reliability</v>
          </cell>
          <cell r="C113">
            <v>7737</v>
          </cell>
          <cell r="D113">
            <v>6926</v>
          </cell>
          <cell r="E113">
            <v>6827</v>
          </cell>
          <cell r="F113">
            <v>6943</v>
          </cell>
          <cell r="G113">
            <v>6497</v>
          </cell>
          <cell r="H113">
            <v>6892</v>
          </cell>
          <cell r="I113">
            <v>6599</v>
          </cell>
          <cell r="J113">
            <v>7271</v>
          </cell>
          <cell r="K113">
            <v>5449</v>
          </cell>
          <cell r="L113">
            <v>7747</v>
          </cell>
          <cell r="M113">
            <v>5884</v>
          </cell>
          <cell r="N113">
            <v>6951</v>
          </cell>
        </row>
        <row r="114">
          <cell r="A114">
            <v>561200</v>
          </cell>
          <cell r="B114" t="str">
            <v>Load Dispatch-Mnitor&amp;OprTrnSys</v>
          </cell>
          <cell r="C114">
            <v>34945</v>
          </cell>
          <cell r="D114">
            <v>32300</v>
          </cell>
          <cell r="E114">
            <v>31385</v>
          </cell>
          <cell r="F114">
            <v>31558</v>
          </cell>
          <cell r="G114">
            <v>30198</v>
          </cell>
          <cell r="H114">
            <v>32279</v>
          </cell>
          <cell r="I114">
            <v>30907</v>
          </cell>
          <cell r="J114">
            <v>33339</v>
          </cell>
          <cell r="K114">
            <v>26365</v>
          </cell>
          <cell r="L114">
            <v>25004</v>
          </cell>
          <cell r="M114">
            <v>27979</v>
          </cell>
          <cell r="N114">
            <v>33275</v>
          </cell>
        </row>
        <row r="115">
          <cell r="A115">
            <v>561300</v>
          </cell>
          <cell r="B115" t="str">
            <v>Load Dispatch - TransSvc&amp;Sch</v>
          </cell>
          <cell r="C115">
            <v>4734</v>
          </cell>
          <cell r="D115">
            <v>4346</v>
          </cell>
          <cell r="E115">
            <v>4237</v>
          </cell>
          <cell r="F115">
            <v>4264</v>
          </cell>
          <cell r="G115">
            <v>4067</v>
          </cell>
          <cell r="H115">
            <v>4343</v>
          </cell>
          <cell r="I115">
            <v>4158</v>
          </cell>
          <cell r="J115">
            <v>4497</v>
          </cell>
          <cell r="K115">
            <v>3357</v>
          </cell>
          <cell r="L115">
            <v>3384</v>
          </cell>
          <cell r="M115">
            <v>3755</v>
          </cell>
          <cell r="N115">
            <v>4458</v>
          </cell>
        </row>
        <row r="116">
          <cell r="A116">
            <v>561400</v>
          </cell>
          <cell r="B116" t="str">
            <v>Scheduling-Sys Cntrl&amp;Disp Svs</v>
          </cell>
          <cell r="C116">
            <v>219626</v>
          </cell>
          <cell r="D116">
            <v>197368</v>
          </cell>
          <cell r="E116">
            <v>191142</v>
          </cell>
          <cell r="F116">
            <v>132727</v>
          </cell>
          <cell r="G116">
            <v>14784</v>
          </cell>
          <cell r="H116">
            <v>170978</v>
          </cell>
          <cell r="I116">
            <v>157184</v>
          </cell>
          <cell r="J116">
            <v>147259</v>
          </cell>
          <cell r="K116">
            <v>149379</v>
          </cell>
          <cell r="L116">
            <v>169632</v>
          </cell>
          <cell r="M116">
            <v>254055</v>
          </cell>
          <cell r="N116">
            <v>155528</v>
          </cell>
        </row>
        <row r="117">
          <cell r="A117">
            <v>561800</v>
          </cell>
          <cell r="B117" t="str">
            <v>Reliability-Plan&amp;Stds Dev</v>
          </cell>
          <cell r="C117">
            <v>170327</v>
          </cell>
          <cell r="D117">
            <v>169769</v>
          </cell>
          <cell r="E117">
            <v>170239</v>
          </cell>
          <cell r="F117">
            <v>171368</v>
          </cell>
          <cell r="G117">
            <v>172494</v>
          </cell>
          <cell r="H117">
            <v>172282</v>
          </cell>
          <cell r="I117">
            <v>172096</v>
          </cell>
          <cell r="J117">
            <v>172521</v>
          </cell>
          <cell r="K117">
            <v>172096</v>
          </cell>
          <cell r="L117">
            <v>172442</v>
          </cell>
          <cell r="M117">
            <v>170935</v>
          </cell>
          <cell r="N117">
            <v>160302</v>
          </cell>
        </row>
        <row r="118">
          <cell r="A118">
            <v>562000</v>
          </cell>
          <cell r="B118" t="str">
            <v>Station Expenses</v>
          </cell>
          <cell r="C118">
            <v>11238</v>
          </cell>
          <cell r="D118">
            <v>9721</v>
          </cell>
          <cell r="E118">
            <v>13992</v>
          </cell>
          <cell r="F118">
            <v>23926</v>
          </cell>
          <cell r="G118">
            <v>12469</v>
          </cell>
          <cell r="H118">
            <v>3319</v>
          </cell>
          <cell r="I118">
            <v>9528</v>
          </cell>
          <cell r="J118">
            <v>9980</v>
          </cell>
          <cell r="K118">
            <v>5106</v>
          </cell>
          <cell r="L118">
            <v>3246</v>
          </cell>
          <cell r="M118">
            <v>5901</v>
          </cell>
          <cell r="N118">
            <v>2626</v>
          </cell>
        </row>
        <row r="119">
          <cell r="A119">
            <v>563000</v>
          </cell>
          <cell r="B119" t="str">
            <v>Overhead Line Expenses-Trans</v>
          </cell>
          <cell r="C119">
            <v>279</v>
          </cell>
          <cell r="D119">
            <v>1940</v>
          </cell>
          <cell r="E119">
            <v>0</v>
          </cell>
          <cell r="F119">
            <v>48960</v>
          </cell>
          <cell r="G119">
            <v>0</v>
          </cell>
          <cell r="H119">
            <v>0</v>
          </cell>
          <cell r="I119">
            <v>1002</v>
          </cell>
          <cell r="J119">
            <v>35909</v>
          </cell>
          <cell r="K119">
            <v>174</v>
          </cell>
          <cell r="L119">
            <v>17973</v>
          </cell>
          <cell r="M119">
            <v>-18802</v>
          </cell>
          <cell r="N119">
            <v>273</v>
          </cell>
        </row>
        <row r="120">
          <cell r="A120">
            <v>565000</v>
          </cell>
          <cell r="B120" t="str">
            <v>Transm Of Elec By Others</v>
          </cell>
          <cell r="C120">
            <v>1845203</v>
          </cell>
          <cell r="D120">
            <v>1438319</v>
          </cell>
          <cell r="E120">
            <v>1626625</v>
          </cell>
          <cell r="F120">
            <v>2076662</v>
          </cell>
          <cell r="G120">
            <v>1747987</v>
          </cell>
          <cell r="H120">
            <v>1926407</v>
          </cell>
          <cell r="I120">
            <v>1802023</v>
          </cell>
          <cell r="J120">
            <v>1926407</v>
          </cell>
          <cell r="K120">
            <v>1841237</v>
          </cell>
          <cell r="L120">
            <v>1887193</v>
          </cell>
          <cell r="M120">
            <v>2133271</v>
          </cell>
          <cell r="N120">
            <v>1297677</v>
          </cell>
        </row>
        <row r="121">
          <cell r="A121">
            <v>566000</v>
          </cell>
          <cell r="B121" t="str">
            <v>Misc Trans Exp-Other</v>
          </cell>
          <cell r="C121">
            <v>9239</v>
          </cell>
          <cell r="D121">
            <v>12329</v>
          </cell>
          <cell r="E121">
            <v>8084</v>
          </cell>
          <cell r="F121">
            <v>8898</v>
          </cell>
          <cell r="G121">
            <v>7885</v>
          </cell>
          <cell r="H121">
            <v>8170</v>
          </cell>
          <cell r="I121">
            <v>5275</v>
          </cell>
          <cell r="J121">
            <v>5786</v>
          </cell>
          <cell r="K121">
            <v>9457</v>
          </cell>
          <cell r="L121">
            <v>7635</v>
          </cell>
          <cell r="M121">
            <v>8963</v>
          </cell>
          <cell r="N121">
            <v>28067</v>
          </cell>
        </row>
        <row r="122">
          <cell r="A122">
            <v>566100</v>
          </cell>
          <cell r="B122" t="str">
            <v>Misc Trans-Trans Lines Related</v>
          </cell>
          <cell r="C122">
            <v>748</v>
          </cell>
          <cell r="D122">
            <v>746</v>
          </cell>
          <cell r="E122">
            <v>718</v>
          </cell>
          <cell r="F122">
            <v>644</v>
          </cell>
          <cell r="G122">
            <v>244</v>
          </cell>
          <cell r="H122">
            <v>221</v>
          </cell>
          <cell r="I122">
            <v>271</v>
          </cell>
          <cell r="J122">
            <v>284</v>
          </cell>
          <cell r="K122">
            <v>251</v>
          </cell>
          <cell r="L122">
            <v>195</v>
          </cell>
          <cell r="M122">
            <v>258</v>
          </cell>
          <cell r="N122">
            <v>271</v>
          </cell>
        </row>
        <row r="123">
          <cell r="A123">
            <v>569000</v>
          </cell>
          <cell r="B123" t="str">
            <v>Maint Of Structures-Trans</v>
          </cell>
          <cell r="C123">
            <v>919</v>
          </cell>
          <cell r="D123">
            <v>5096</v>
          </cell>
          <cell r="E123">
            <v>431</v>
          </cell>
          <cell r="F123">
            <v>3653</v>
          </cell>
          <cell r="G123">
            <v>1998</v>
          </cell>
          <cell r="H123">
            <v>0</v>
          </cell>
          <cell r="I123">
            <v>375</v>
          </cell>
          <cell r="J123">
            <v>5655</v>
          </cell>
          <cell r="K123">
            <v>2507</v>
          </cell>
          <cell r="L123">
            <v>2706</v>
          </cell>
          <cell r="M123">
            <v>535</v>
          </cell>
          <cell r="N123">
            <v>1452</v>
          </cell>
        </row>
        <row r="124">
          <cell r="A124">
            <v>569200</v>
          </cell>
          <cell r="B124" t="str">
            <v>Maint Of Computer Software</v>
          </cell>
          <cell r="C124">
            <v>7113</v>
          </cell>
          <cell r="D124">
            <v>8919</v>
          </cell>
          <cell r="E124">
            <v>7670</v>
          </cell>
          <cell r="F124">
            <v>8533</v>
          </cell>
          <cell r="G124">
            <v>6305</v>
          </cell>
          <cell r="H124">
            <v>6732</v>
          </cell>
          <cell r="I124">
            <v>5682</v>
          </cell>
          <cell r="J124">
            <v>4041</v>
          </cell>
          <cell r="K124">
            <v>-1438</v>
          </cell>
          <cell r="L124">
            <v>620</v>
          </cell>
          <cell r="M124">
            <v>3333</v>
          </cell>
          <cell r="N124">
            <v>4958</v>
          </cell>
        </row>
        <row r="125">
          <cell r="A125">
            <v>570100</v>
          </cell>
          <cell r="B125" t="str">
            <v>Maint  Stat Equip-Other- Trans</v>
          </cell>
          <cell r="C125">
            <v>9272</v>
          </cell>
          <cell r="D125">
            <v>8440</v>
          </cell>
          <cell r="E125">
            <v>76255</v>
          </cell>
          <cell r="F125">
            <v>-35239</v>
          </cell>
          <cell r="G125">
            <v>8835</v>
          </cell>
          <cell r="H125">
            <v>7504</v>
          </cell>
          <cell r="I125">
            <v>458</v>
          </cell>
          <cell r="J125">
            <v>1348</v>
          </cell>
          <cell r="K125">
            <v>298</v>
          </cell>
          <cell r="L125">
            <v>1979</v>
          </cell>
          <cell r="M125">
            <v>356</v>
          </cell>
          <cell r="N125">
            <v>1450</v>
          </cell>
        </row>
        <row r="126">
          <cell r="A126">
            <v>570200</v>
          </cell>
          <cell r="B126" t="str">
            <v>Main-Cir BrkrsTrnsf Mtrs-Trans</v>
          </cell>
          <cell r="C126">
            <v>3891</v>
          </cell>
          <cell r="D126">
            <v>17867</v>
          </cell>
          <cell r="E126">
            <v>27848</v>
          </cell>
          <cell r="F126">
            <v>5572</v>
          </cell>
          <cell r="G126">
            <v>17617</v>
          </cell>
          <cell r="H126">
            <v>10121</v>
          </cell>
          <cell r="I126">
            <v>20489</v>
          </cell>
          <cell r="J126">
            <v>12217</v>
          </cell>
          <cell r="K126">
            <v>10776</v>
          </cell>
          <cell r="L126">
            <v>4414</v>
          </cell>
          <cell r="M126">
            <v>5690</v>
          </cell>
          <cell r="N126">
            <v>3433</v>
          </cell>
        </row>
        <row r="127">
          <cell r="A127">
            <v>571000</v>
          </cell>
          <cell r="B127" t="str">
            <v>Maint Of Overhead Lines-Trans</v>
          </cell>
          <cell r="C127">
            <v>36852</v>
          </cell>
          <cell r="D127">
            <v>36257</v>
          </cell>
          <cell r="E127">
            <v>17886</v>
          </cell>
          <cell r="F127">
            <v>26622</v>
          </cell>
          <cell r="G127">
            <v>77251</v>
          </cell>
          <cell r="H127">
            <v>45197</v>
          </cell>
          <cell r="I127">
            <v>116539</v>
          </cell>
          <cell r="J127">
            <v>90748</v>
          </cell>
          <cell r="K127">
            <v>86705</v>
          </cell>
          <cell r="L127">
            <v>90751</v>
          </cell>
          <cell r="M127">
            <v>44456</v>
          </cell>
          <cell r="N127">
            <v>-916</v>
          </cell>
        </row>
        <row r="128">
          <cell r="A128">
            <v>575700</v>
          </cell>
          <cell r="B128" t="str">
            <v>Market Faciliation-Mntr&amp;Comp</v>
          </cell>
          <cell r="C128">
            <v>141665</v>
          </cell>
          <cell r="D128">
            <v>166164</v>
          </cell>
          <cell r="E128">
            <v>148552</v>
          </cell>
          <cell r="F128">
            <v>179900</v>
          </cell>
          <cell r="G128">
            <v>181032</v>
          </cell>
          <cell r="H128">
            <v>177672</v>
          </cell>
          <cell r="I128">
            <v>166468</v>
          </cell>
          <cell r="J128">
            <v>160049</v>
          </cell>
          <cell r="K128">
            <v>155027</v>
          </cell>
          <cell r="L128">
            <v>162728</v>
          </cell>
          <cell r="M128">
            <v>186346</v>
          </cell>
          <cell r="N128">
            <v>169822</v>
          </cell>
        </row>
        <row r="129">
          <cell r="A129">
            <v>580000</v>
          </cell>
          <cell r="B129" t="str">
            <v>Supervsn and Engring-Dist Oper</v>
          </cell>
          <cell r="C129">
            <v>5219</v>
          </cell>
          <cell r="D129">
            <v>37773</v>
          </cell>
          <cell r="E129">
            <v>-26396</v>
          </cell>
          <cell r="F129">
            <v>10804</v>
          </cell>
          <cell r="G129">
            <v>12609</v>
          </cell>
          <cell r="H129">
            <v>9172</v>
          </cell>
          <cell r="I129">
            <v>3670</v>
          </cell>
          <cell r="J129">
            <v>3930</v>
          </cell>
          <cell r="K129">
            <v>4818</v>
          </cell>
          <cell r="L129">
            <v>4026</v>
          </cell>
          <cell r="M129">
            <v>5873</v>
          </cell>
          <cell r="N129">
            <v>5577</v>
          </cell>
        </row>
        <row r="130">
          <cell r="A130">
            <v>581004</v>
          </cell>
          <cell r="B130" t="str">
            <v>Load Dispatch-Dist of Elec</v>
          </cell>
          <cell r="C130">
            <v>31581</v>
          </cell>
          <cell r="D130">
            <v>-5654</v>
          </cell>
          <cell r="E130">
            <v>29187</v>
          </cell>
          <cell r="F130">
            <v>19915</v>
          </cell>
          <cell r="G130">
            <v>34230</v>
          </cell>
          <cell r="H130">
            <v>19574</v>
          </cell>
          <cell r="I130">
            <v>82330</v>
          </cell>
          <cell r="J130">
            <v>20513</v>
          </cell>
          <cell r="K130">
            <v>20600</v>
          </cell>
          <cell r="L130">
            <v>27050</v>
          </cell>
          <cell r="M130">
            <v>55618</v>
          </cell>
          <cell r="N130">
            <v>21988</v>
          </cell>
        </row>
        <row r="131">
          <cell r="A131">
            <v>582100</v>
          </cell>
          <cell r="B131" t="str">
            <v>Station Expenses-Other-Dist</v>
          </cell>
          <cell r="C131">
            <v>17898</v>
          </cell>
          <cell r="D131">
            <v>3580</v>
          </cell>
          <cell r="E131">
            <v>18179</v>
          </cell>
          <cell r="F131">
            <v>10842</v>
          </cell>
          <cell r="G131">
            <v>7097</v>
          </cell>
          <cell r="H131">
            <v>3140</v>
          </cell>
          <cell r="I131">
            <v>1092</v>
          </cell>
          <cell r="J131">
            <v>9029</v>
          </cell>
          <cell r="K131">
            <v>3453</v>
          </cell>
          <cell r="L131">
            <v>2341</v>
          </cell>
          <cell r="M131">
            <v>5962</v>
          </cell>
          <cell r="N131">
            <v>806</v>
          </cell>
        </row>
        <row r="132">
          <cell r="A132">
            <v>583100</v>
          </cell>
          <cell r="B132" t="str">
            <v>Overhead Line Exps-Other-Dist</v>
          </cell>
          <cell r="C132">
            <v>0</v>
          </cell>
          <cell r="D132">
            <v>25686</v>
          </cell>
          <cell r="E132">
            <v>69091</v>
          </cell>
          <cell r="F132">
            <v>27567</v>
          </cell>
          <cell r="G132">
            <v>0</v>
          </cell>
          <cell r="H132">
            <v>2728</v>
          </cell>
          <cell r="I132">
            <v>0</v>
          </cell>
          <cell r="J132">
            <v>1394</v>
          </cell>
          <cell r="K132">
            <v>0</v>
          </cell>
          <cell r="L132">
            <v>0</v>
          </cell>
          <cell r="M132">
            <v>617</v>
          </cell>
          <cell r="N132">
            <v>657</v>
          </cell>
        </row>
        <row r="133">
          <cell r="A133">
            <v>583200</v>
          </cell>
          <cell r="B133" t="str">
            <v>Transf Set Rem Reset Test-Dist</v>
          </cell>
          <cell r="C133">
            <v>5606</v>
          </cell>
          <cell r="D133">
            <v>4919</v>
          </cell>
          <cell r="E133">
            <v>5126</v>
          </cell>
          <cell r="F133">
            <v>5947</v>
          </cell>
          <cell r="G133">
            <v>7208</v>
          </cell>
          <cell r="H133">
            <v>36134</v>
          </cell>
          <cell r="I133">
            <v>5451</v>
          </cell>
          <cell r="J133">
            <v>6252</v>
          </cell>
          <cell r="K133">
            <v>5505</v>
          </cell>
          <cell r="L133">
            <v>5852</v>
          </cell>
          <cell r="M133">
            <v>5444</v>
          </cell>
          <cell r="N133">
            <v>6057</v>
          </cell>
        </row>
        <row r="134">
          <cell r="A134">
            <v>584000</v>
          </cell>
          <cell r="B134" t="str">
            <v>Underground Line Expenses-Dist</v>
          </cell>
          <cell r="C134">
            <v>25053</v>
          </cell>
          <cell r="D134">
            <v>64626</v>
          </cell>
          <cell r="E134">
            <v>72359</v>
          </cell>
          <cell r="F134">
            <v>61533</v>
          </cell>
          <cell r="G134">
            <v>38796</v>
          </cell>
          <cell r="H134">
            <v>40489</v>
          </cell>
          <cell r="I134">
            <v>25706</v>
          </cell>
          <cell r="J134">
            <v>33440</v>
          </cell>
          <cell r="K134">
            <v>20628</v>
          </cell>
          <cell r="L134">
            <v>-15387</v>
          </cell>
          <cell r="M134">
            <v>26988</v>
          </cell>
          <cell r="N134">
            <v>25803</v>
          </cell>
        </row>
        <row r="135">
          <cell r="A135">
            <v>586000</v>
          </cell>
          <cell r="B135" t="str">
            <v>Meter Expenses-Dist</v>
          </cell>
          <cell r="C135">
            <v>56405</v>
          </cell>
          <cell r="D135">
            <v>59628</v>
          </cell>
          <cell r="E135">
            <v>51705</v>
          </cell>
          <cell r="F135">
            <v>47937</v>
          </cell>
          <cell r="G135">
            <v>40546</v>
          </cell>
          <cell r="H135">
            <v>36020</v>
          </cell>
          <cell r="I135">
            <v>32151</v>
          </cell>
          <cell r="J135">
            <v>30293</v>
          </cell>
          <cell r="K135">
            <v>31217</v>
          </cell>
          <cell r="L135">
            <v>32783</v>
          </cell>
          <cell r="M135">
            <v>37687</v>
          </cell>
          <cell r="N135">
            <v>38269</v>
          </cell>
        </row>
        <row r="136">
          <cell r="A136">
            <v>587000</v>
          </cell>
          <cell r="B136" t="str">
            <v>Cust Install Exp-Other Dist</v>
          </cell>
          <cell r="C136">
            <v>66939</v>
          </cell>
          <cell r="D136">
            <v>50471</v>
          </cell>
          <cell r="E136">
            <v>57491</v>
          </cell>
          <cell r="F136">
            <v>59252</v>
          </cell>
          <cell r="G136">
            <v>70207</v>
          </cell>
          <cell r="H136">
            <v>56978</v>
          </cell>
          <cell r="I136">
            <v>52516</v>
          </cell>
          <cell r="J136">
            <v>62941</v>
          </cell>
          <cell r="K136">
            <v>51792</v>
          </cell>
          <cell r="L136">
            <v>38325</v>
          </cell>
          <cell r="M136">
            <v>39043</v>
          </cell>
          <cell r="N136">
            <v>42138</v>
          </cell>
        </row>
        <row r="137">
          <cell r="A137">
            <v>588100</v>
          </cell>
          <cell r="B137" t="str">
            <v>Misc Distribution Exp-Other</v>
          </cell>
          <cell r="C137">
            <v>110015</v>
          </cell>
          <cell r="D137">
            <v>119744</v>
          </cell>
          <cell r="E137">
            <v>111154</v>
          </cell>
          <cell r="F137">
            <v>77487</v>
          </cell>
          <cell r="G137">
            <v>181954</v>
          </cell>
          <cell r="H137">
            <v>92082</v>
          </cell>
          <cell r="I137">
            <v>183370</v>
          </cell>
          <cell r="J137">
            <v>148837</v>
          </cell>
          <cell r="K137">
            <v>-5165</v>
          </cell>
          <cell r="L137">
            <v>695788</v>
          </cell>
          <cell r="M137">
            <v>91108</v>
          </cell>
          <cell r="N137">
            <v>148020</v>
          </cell>
        </row>
        <row r="138">
          <cell r="A138">
            <v>588300</v>
          </cell>
          <cell r="B138" t="str">
            <v>Load Mang-Gen and Control-Dist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A139">
            <v>588700</v>
          </cell>
          <cell r="B139" t="str">
            <v>Intcon Study Costs (D)</v>
          </cell>
          <cell r="C139">
            <v>0</v>
          </cell>
          <cell r="D139">
            <v>2959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A140">
            <v>589000</v>
          </cell>
          <cell r="B140" t="str">
            <v>Rents-Dist Oper</v>
          </cell>
          <cell r="C140">
            <v>0</v>
          </cell>
          <cell r="D140">
            <v>0</v>
          </cell>
          <cell r="E140">
            <v>3275</v>
          </cell>
          <cell r="F140">
            <v>1087</v>
          </cell>
          <cell r="G140">
            <v>1325</v>
          </cell>
          <cell r="H140">
            <v>-1481</v>
          </cell>
          <cell r="I140">
            <v>10175</v>
          </cell>
          <cell r="J140">
            <v>6234</v>
          </cell>
          <cell r="K140">
            <v>2016</v>
          </cell>
          <cell r="L140">
            <v>1470</v>
          </cell>
          <cell r="M140">
            <v>253</v>
          </cell>
          <cell r="N140">
            <v>2216</v>
          </cell>
        </row>
        <row r="141">
          <cell r="A141">
            <v>590000</v>
          </cell>
          <cell r="B141" t="str">
            <v>Supervsn and Engrng-Dist Maint</v>
          </cell>
          <cell r="C141">
            <v>8578</v>
          </cell>
          <cell r="D141">
            <v>8528</v>
          </cell>
          <cell r="E141">
            <v>8718</v>
          </cell>
          <cell r="F141">
            <v>8226</v>
          </cell>
          <cell r="G141">
            <v>7614</v>
          </cell>
          <cell r="H141">
            <v>9798</v>
          </cell>
          <cell r="I141">
            <v>8342</v>
          </cell>
          <cell r="J141">
            <v>8621</v>
          </cell>
          <cell r="K141">
            <v>8645</v>
          </cell>
          <cell r="L141">
            <v>6888</v>
          </cell>
          <cell r="M141">
            <v>7944</v>
          </cell>
          <cell r="N141">
            <v>9388</v>
          </cell>
        </row>
        <row r="142">
          <cell r="A142">
            <v>591000</v>
          </cell>
          <cell r="B142" t="str">
            <v>Maintenance Of Structures-Dist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A143">
            <v>592100</v>
          </cell>
          <cell r="B143" t="str">
            <v>Maint Station Equip-Other-Dist</v>
          </cell>
          <cell r="C143">
            <v>4772</v>
          </cell>
          <cell r="D143">
            <v>5445</v>
          </cell>
          <cell r="E143">
            <v>6666</v>
          </cell>
          <cell r="F143">
            <v>5721</v>
          </cell>
          <cell r="G143">
            <v>5411</v>
          </cell>
          <cell r="H143">
            <v>6967</v>
          </cell>
          <cell r="I143">
            <v>5818</v>
          </cell>
          <cell r="J143">
            <v>3686</v>
          </cell>
          <cell r="K143">
            <v>9690</v>
          </cell>
          <cell r="L143">
            <v>2634</v>
          </cell>
          <cell r="M143">
            <v>4663</v>
          </cell>
          <cell r="N143">
            <v>18974</v>
          </cell>
        </row>
        <row r="144">
          <cell r="A144">
            <v>592200</v>
          </cell>
          <cell r="B144" t="str">
            <v>Cir BrkrsTrnsf Mters Rely-Dist</v>
          </cell>
          <cell r="C144">
            <v>23856</v>
          </cell>
          <cell r="D144">
            <v>20989</v>
          </cell>
          <cell r="E144">
            <v>32639</v>
          </cell>
          <cell r="F144">
            <v>38666</v>
          </cell>
          <cell r="G144">
            <v>21699</v>
          </cell>
          <cell r="H144">
            <v>33027</v>
          </cell>
          <cell r="I144">
            <v>16074</v>
          </cell>
          <cell r="J144">
            <v>27276</v>
          </cell>
          <cell r="K144">
            <v>6943</v>
          </cell>
          <cell r="L144">
            <v>14084</v>
          </cell>
          <cell r="M144">
            <v>16276</v>
          </cell>
          <cell r="N144">
            <v>29123</v>
          </cell>
        </row>
        <row r="145">
          <cell r="A145">
            <v>593000</v>
          </cell>
          <cell r="B145" t="str">
            <v>Maint Overhd Lines-Other-Dist</v>
          </cell>
          <cell r="C145">
            <v>242524</v>
          </cell>
          <cell r="D145">
            <v>125509</v>
          </cell>
          <cell r="E145">
            <v>262609</v>
          </cell>
          <cell r="F145">
            <v>658263</v>
          </cell>
          <cell r="G145">
            <v>1477909</v>
          </cell>
          <cell r="H145">
            <v>-468647</v>
          </cell>
          <cell r="I145">
            <v>973184</v>
          </cell>
          <cell r="J145">
            <v>283772</v>
          </cell>
          <cell r="K145">
            <v>167363</v>
          </cell>
          <cell r="L145">
            <v>269280</v>
          </cell>
          <cell r="M145">
            <v>76824</v>
          </cell>
          <cell r="N145">
            <v>233690</v>
          </cell>
        </row>
        <row r="146">
          <cell r="A146">
            <v>593100</v>
          </cell>
          <cell r="B146" t="str">
            <v>Right-Of-Way Maintenance-Dist</v>
          </cell>
          <cell r="C146">
            <v>335131</v>
          </cell>
          <cell r="D146">
            <v>406395</v>
          </cell>
          <cell r="E146">
            <v>330797</v>
          </cell>
          <cell r="F146">
            <v>410968</v>
          </cell>
          <cell r="G146">
            <v>345090</v>
          </cell>
          <cell r="H146">
            <v>561476</v>
          </cell>
          <cell r="I146">
            <v>399387</v>
          </cell>
          <cell r="J146">
            <v>427171</v>
          </cell>
          <cell r="K146">
            <v>398427</v>
          </cell>
          <cell r="L146">
            <v>298122</v>
          </cell>
          <cell r="M146">
            <v>453386</v>
          </cell>
          <cell r="N146">
            <v>524143</v>
          </cell>
        </row>
        <row r="147">
          <cell r="A147">
            <v>594000</v>
          </cell>
          <cell r="B147" t="str">
            <v>Maint-Underground Lines-Dist</v>
          </cell>
          <cell r="C147">
            <v>24092</v>
          </cell>
          <cell r="D147">
            <v>4304</v>
          </cell>
          <cell r="E147">
            <v>22029</v>
          </cell>
          <cell r="F147">
            <v>18507</v>
          </cell>
          <cell r="G147">
            <v>15000</v>
          </cell>
          <cell r="H147">
            <v>31556</v>
          </cell>
          <cell r="I147">
            <v>15981</v>
          </cell>
          <cell r="J147">
            <v>9073</v>
          </cell>
          <cell r="K147">
            <v>19773</v>
          </cell>
          <cell r="L147">
            <v>25379</v>
          </cell>
          <cell r="M147">
            <v>10770</v>
          </cell>
          <cell r="N147">
            <v>358</v>
          </cell>
        </row>
        <row r="148">
          <cell r="A148">
            <v>595100</v>
          </cell>
          <cell r="B148" t="str">
            <v>Maint Line Transfrs-Other-Dist</v>
          </cell>
          <cell r="C148">
            <v>1371</v>
          </cell>
          <cell r="D148">
            <v>1488</v>
          </cell>
          <cell r="E148">
            <v>1584</v>
          </cell>
          <cell r="F148">
            <v>1326</v>
          </cell>
          <cell r="G148">
            <v>1365</v>
          </cell>
          <cell r="H148">
            <v>1527</v>
          </cell>
          <cell r="I148">
            <v>9212</v>
          </cell>
          <cell r="J148">
            <v>1354</v>
          </cell>
          <cell r="K148">
            <v>-5753</v>
          </cell>
          <cell r="L148">
            <v>1263</v>
          </cell>
          <cell r="M148">
            <v>703</v>
          </cell>
          <cell r="N148">
            <v>14150</v>
          </cell>
        </row>
        <row r="149">
          <cell r="A149">
            <v>596000</v>
          </cell>
          <cell r="B149" t="str">
            <v>Maint-StreetLightng/Signl-Dist</v>
          </cell>
          <cell r="C149">
            <v>14471</v>
          </cell>
          <cell r="D149">
            <v>10803</v>
          </cell>
          <cell r="E149">
            <v>10700</v>
          </cell>
          <cell r="F149">
            <v>13779</v>
          </cell>
          <cell r="G149">
            <v>20348</v>
          </cell>
          <cell r="H149">
            <v>21478</v>
          </cell>
          <cell r="I149">
            <v>7841</v>
          </cell>
          <cell r="J149">
            <v>30594</v>
          </cell>
          <cell r="K149">
            <v>14106</v>
          </cell>
          <cell r="L149">
            <v>40868</v>
          </cell>
          <cell r="M149">
            <v>27314</v>
          </cell>
          <cell r="N149">
            <v>28109</v>
          </cell>
        </row>
        <row r="150">
          <cell r="A150">
            <v>597000</v>
          </cell>
          <cell r="B150" t="str">
            <v>Maintenance Of Meters-Dist</v>
          </cell>
          <cell r="C150">
            <v>30256</v>
          </cell>
          <cell r="D150">
            <v>31296</v>
          </cell>
          <cell r="E150">
            <v>33976</v>
          </cell>
          <cell r="F150">
            <v>30902</v>
          </cell>
          <cell r="G150">
            <v>39223</v>
          </cell>
          <cell r="H150">
            <v>31145</v>
          </cell>
          <cell r="I150">
            <v>32181</v>
          </cell>
          <cell r="J150">
            <v>35882</v>
          </cell>
          <cell r="K150">
            <v>34212</v>
          </cell>
          <cell r="L150">
            <v>45274</v>
          </cell>
          <cell r="M150">
            <v>32850</v>
          </cell>
          <cell r="N150">
            <v>32339</v>
          </cell>
        </row>
        <row r="151">
          <cell r="A151">
            <v>598100</v>
          </cell>
          <cell r="B151" t="str">
            <v>Main Misc Dist Plt - Other - Dist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A152">
            <v>901000</v>
          </cell>
          <cell r="B152" t="str">
            <v>Supervision-Cust Accts</v>
          </cell>
          <cell r="C152">
            <v>10755</v>
          </cell>
          <cell r="D152">
            <v>9371</v>
          </cell>
          <cell r="E152">
            <v>8456</v>
          </cell>
          <cell r="F152">
            <v>9512</v>
          </cell>
          <cell r="G152">
            <v>8146</v>
          </cell>
          <cell r="H152">
            <v>8905</v>
          </cell>
          <cell r="I152">
            <v>7447</v>
          </cell>
          <cell r="J152">
            <v>9094</v>
          </cell>
          <cell r="K152">
            <v>7045</v>
          </cell>
          <cell r="L152">
            <v>3173</v>
          </cell>
          <cell r="M152">
            <v>4075</v>
          </cell>
          <cell r="N152">
            <v>4746</v>
          </cell>
        </row>
        <row r="153">
          <cell r="A153">
            <v>902000</v>
          </cell>
          <cell r="B153" t="str">
            <v>Meter Reading Expense</v>
          </cell>
          <cell r="C153">
            <v>19817</v>
          </cell>
          <cell r="D153">
            <v>19701</v>
          </cell>
          <cell r="E153">
            <v>17846</v>
          </cell>
          <cell r="F153">
            <v>18442</v>
          </cell>
          <cell r="G153">
            <v>22440</v>
          </cell>
          <cell r="H153">
            <v>16813</v>
          </cell>
          <cell r="I153">
            <v>14948</v>
          </cell>
          <cell r="J153">
            <v>20535</v>
          </cell>
          <cell r="K153">
            <v>14880</v>
          </cell>
          <cell r="L153">
            <v>23235</v>
          </cell>
          <cell r="M153">
            <v>15313</v>
          </cell>
          <cell r="N153">
            <v>12740</v>
          </cell>
        </row>
        <row r="154">
          <cell r="A154">
            <v>903000</v>
          </cell>
          <cell r="B154" t="str">
            <v>Cust Records &amp; Collection Exp</v>
          </cell>
          <cell r="C154">
            <v>319473</v>
          </cell>
          <cell r="D154">
            <v>338803</v>
          </cell>
          <cell r="E154">
            <v>330044</v>
          </cell>
          <cell r="F154">
            <v>252883</v>
          </cell>
          <cell r="G154">
            <v>336448</v>
          </cell>
          <cell r="H154">
            <v>265563</v>
          </cell>
          <cell r="I154">
            <v>194606</v>
          </cell>
          <cell r="J154">
            <v>263061</v>
          </cell>
          <cell r="K154">
            <v>244768</v>
          </cell>
          <cell r="L154">
            <v>197855</v>
          </cell>
          <cell r="M154">
            <v>199820</v>
          </cell>
          <cell r="N154">
            <v>269491</v>
          </cell>
        </row>
        <row r="155">
          <cell r="A155">
            <v>903100</v>
          </cell>
          <cell r="B155" t="str">
            <v>Cust Contracts &amp; Orders-Local</v>
          </cell>
          <cell r="C155">
            <v>42158</v>
          </cell>
          <cell r="D155">
            <v>31184</v>
          </cell>
          <cell r="E155">
            <v>31302</v>
          </cell>
          <cell r="F155">
            <v>31220</v>
          </cell>
          <cell r="G155">
            <v>32137</v>
          </cell>
          <cell r="H155">
            <v>14101</v>
          </cell>
          <cell r="I155">
            <v>25563</v>
          </cell>
          <cell r="J155">
            <v>25590</v>
          </cell>
          <cell r="K155">
            <v>25321</v>
          </cell>
          <cell r="L155">
            <v>22261</v>
          </cell>
          <cell r="M155">
            <v>29510</v>
          </cell>
          <cell r="N155">
            <v>31859</v>
          </cell>
        </row>
        <row r="156">
          <cell r="A156">
            <v>903200</v>
          </cell>
          <cell r="B156" t="str">
            <v>Cust Billing &amp; Acct</v>
          </cell>
          <cell r="C156">
            <v>97756</v>
          </cell>
          <cell r="D156">
            <v>68945</v>
          </cell>
          <cell r="E156">
            <v>72335</v>
          </cell>
          <cell r="F156">
            <v>71472</v>
          </cell>
          <cell r="G156">
            <v>80157</v>
          </cell>
          <cell r="H156">
            <v>59290</v>
          </cell>
          <cell r="I156">
            <v>70527</v>
          </cell>
          <cell r="J156">
            <v>68843</v>
          </cell>
          <cell r="K156">
            <v>64505</v>
          </cell>
          <cell r="L156">
            <v>41443</v>
          </cell>
          <cell r="M156">
            <v>72467</v>
          </cell>
          <cell r="N156">
            <v>72706</v>
          </cell>
        </row>
        <row r="157">
          <cell r="A157">
            <v>903300</v>
          </cell>
          <cell r="B157" t="str">
            <v>Cust Collecting-Local</v>
          </cell>
          <cell r="C157">
            <v>38509</v>
          </cell>
          <cell r="D157">
            <v>29206</v>
          </cell>
          <cell r="E157">
            <v>27081</v>
          </cell>
          <cell r="F157">
            <v>26760</v>
          </cell>
          <cell r="G157">
            <v>31105</v>
          </cell>
          <cell r="H157">
            <v>13383</v>
          </cell>
          <cell r="I157">
            <v>23720</v>
          </cell>
          <cell r="J157">
            <v>24150</v>
          </cell>
          <cell r="K157">
            <v>23094</v>
          </cell>
          <cell r="L157">
            <v>20487</v>
          </cell>
          <cell r="M157">
            <v>27871</v>
          </cell>
          <cell r="N157">
            <v>28263</v>
          </cell>
        </row>
        <row r="158">
          <cell r="A158">
            <v>903400</v>
          </cell>
          <cell r="B158" t="str">
            <v>Cust Receiv &amp; Collect Exp-Edp</v>
          </cell>
          <cell r="C158">
            <v>3247</v>
          </cell>
          <cell r="D158">
            <v>3337</v>
          </cell>
          <cell r="E158">
            <v>1896</v>
          </cell>
          <cell r="F158">
            <v>2219</v>
          </cell>
          <cell r="G158">
            <v>2350</v>
          </cell>
          <cell r="H158">
            <v>2527</v>
          </cell>
          <cell r="I158">
            <v>2976</v>
          </cell>
          <cell r="J158">
            <v>2831</v>
          </cell>
          <cell r="K158">
            <v>2217</v>
          </cell>
          <cell r="L158">
            <v>1899</v>
          </cell>
          <cell r="M158">
            <v>1982</v>
          </cell>
          <cell r="N158">
            <v>1993</v>
          </cell>
        </row>
        <row r="159">
          <cell r="A159">
            <v>903891</v>
          </cell>
          <cell r="B159" t="str">
            <v>IC Collection Agent Revenue</v>
          </cell>
          <cell r="C159">
            <v>-17545</v>
          </cell>
          <cell r="D159">
            <v>0</v>
          </cell>
          <cell r="E159">
            <v>-18809</v>
          </cell>
          <cell r="F159">
            <v>-37516</v>
          </cell>
          <cell r="G159">
            <v>-22770</v>
          </cell>
          <cell r="H159">
            <v>-21288</v>
          </cell>
          <cell r="I159">
            <v>-20311</v>
          </cell>
          <cell r="J159">
            <v>-17407</v>
          </cell>
          <cell r="K159">
            <v>-23027</v>
          </cell>
          <cell r="L159">
            <v>-30215</v>
          </cell>
          <cell r="M159">
            <v>-21479</v>
          </cell>
          <cell r="N159">
            <v>-21663</v>
          </cell>
        </row>
        <row r="160">
          <cell r="A160">
            <v>904000</v>
          </cell>
          <cell r="B160" t="str">
            <v>Uncollectible Accounts</v>
          </cell>
          <cell r="C160">
            <v>0</v>
          </cell>
          <cell r="D160">
            <v>-32837</v>
          </cell>
          <cell r="E160">
            <v>-10704</v>
          </cell>
          <cell r="F160">
            <v>-10419</v>
          </cell>
          <cell r="G160">
            <v>-26479</v>
          </cell>
          <cell r="H160">
            <v>-26903</v>
          </cell>
          <cell r="I160">
            <v>-826433</v>
          </cell>
          <cell r="J160">
            <v>-21280</v>
          </cell>
          <cell r="K160">
            <v>-18987</v>
          </cell>
          <cell r="L160">
            <v>-15685</v>
          </cell>
          <cell r="M160">
            <v>-22480</v>
          </cell>
          <cell r="N160">
            <v>-49930</v>
          </cell>
        </row>
        <row r="161">
          <cell r="A161">
            <v>904001</v>
          </cell>
          <cell r="B161" t="str">
            <v>BAD DEBT EXPENSE</v>
          </cell>
          <cell r="C161">
            <v>176</v>
          </cell>
          <cell r="D161">
            <v>8032</v>
          </cell>
          <cell r="E161">
            <v>6988</v>
          </cell>
          <cell r="F161">
            <v>216</v>
          </cell>
          <cell r="G161">
            <v>57636</v>
          </cell>
          <cell r="H161">
            <v>-34616</v>
          </cell>
          <cell r="I161">
            <v>2507</v>
          </cell>
          <cell r="J161">
            <v>20366</v>
          </cell>
          <cell r="K161">
            <v>3881</v>
          </cell>
          <cell r="L161">
            <v>307</v>
          </cell>
          <cell r="M161">
            <v>4246</v>
          </cell>
          <cell r="N161">
            <v>12323</v>
          </cell>
        </row>
        <row r="162">
          <cell r="A162">
            <v>904003</v>
          </cell>
          <cell r="B162" t="str">
            <v>Cust Acctg-Loss On Sale-A/R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-210157</v>
          </cell>
          <cell r="K162">
            <v>462329</v>
          </cell>
          <cell r="L162">
            <v>0</v>
          </cell>
          <cell r="M162">
            <v>0</v>
          </cell>
          <cell r="N162">
            <v>0</v>
          </cell>
        </row>
        <row r="163">
          <cell r="A163">
            <v>904891</v>
          </cell>
          <cell r="B163" t="str">
            <v>IC Loss on Sale of AR with VIE (I)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>
            <v>905000</v>
          </cell>
          <cell r="B164" t="str">
            <v>Misc Customer Accts Expenses</v>
          </cell>
          <cell r="C164">
            <v>0</v>
          </cell>
          <cell r="D164">
            <v>16</v>
          </cell>
          <cell r="E164">
            <v>6</v>
          </cell>
          <cell r="F164">
            <v>0</v>
          </cell>
          <cell r="G164">
            <v>18</v>
          </cell>
          <cell r="H164">
            <v>0</v>
          </cell>
          <cell r="I164">
            <v>1</v>
          </cell>
          <cell r="J164">
            <v>7</v>
          </cell>
          <cell r="K164">
            <v>0</v>
          </cell>
          <cell r="L164">
            <v>57</v>
          </cell>
          <cell r="M164">
            <v>0</v>
          </cell>
          <cell r="N164">
            <v>11</v>
          </cell>
        </row>
        <row r="165">
          <cell r="A165">
            <v>908000</v>
          </cell>
          <cell r="B165" t="str">
            <v>Cust Asst Exp-Conservation Pro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111</v>
          </cell>
          <cell r="I165">
            <v>1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2</v>
          </cell>
        </row>
        <row r="166">
          <cell r="A166">
            <v>909650</v>
          </cell>
          <cell r="B166" t="str">
            <v>Misc Advertising Expenses</v>
          </cell>
          <cell r="C166">
            <v>1515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773</v>
          </cell>
          <cell r="I166">
            <v>3733</v>
          </cell>
          <cell r="J166">
            <v>0</v>
          </cell>
          <cell r="K166">
            <v>0</v>
          </cell>
          <cell r="L166">
            <v>0</v>
          </cell>
          <cell r="M166">
            <v>1573</v>
          </cell>
          <cell r="N166">
            <v>989</v>
          </cell>
        </row>
        <row r="167">
          <cell r="A167">
            <v>910000</v>
          </cell>
          <cell r="B167" t="str">
            <v>Misc Cust Serv/Inform Exp</v>
          </cell>
          <cell r="C167">
            <v>26480</v>
          </cell>
          <cell r="D167">
            <v>18549</v>
          </cell>
          <cell r="E167">
            <v>12797</v>
          </cell>
          <cell r="F167">
            <v>10782</v>
          </cell>
          <cell r="G167">
            <v>21818</v>
          </cell>
          <cell r="H167">
            <v>13221</v>
          </cell>
          <cell r="I167">
            <v>9208</v>
          </cell>
          <cell r="J167">
            <v>14852</v>
          </cell>
          <cell r="K167">
            <v>36609</v>
          </cell>
          <cell r="L167">
            <v>42988</v>
          </cell>
          <cell r="M167">
            <v>73204</v>
          </cell>
          <cell r="N167">
            <v>115600</v>
          </cell>
        </row>
        <row r="168">
          <cell r="A168">
            <v>910100</v>
          </cell>
          <cell r="B168" t="str">
            <v>Exp-Rs Reg Prod/Svces-CstAccts</v>
          </cell>
          <cell r="C168">
            <v>5618</v>
          </cell>
          <cell r="D168">
            <v>9745</v>
          </cell>
          <cell r="E168">
            <v>16077</v>
          </cell>
          <cell r="F168">
            <v>6031</v>
          </cell>
          <cell r="G168">
            <v>10825</v>
          </cell>
          <cell r="H168">
            <v>5165</v>
          </cell>
          <cell r="I168">
            <v>6076</v>
          </cell>
          <cell r="J168">
            <v>13167</v>
          </cell>
          <cell r="K168">
            <v>-314</v>
          </cell>
          <cell r="L168">
            <v>2101</v>
          </cell>
          <cell r="M168">
            <v>7135</v>
          </cell>
          <cell r="N168">
            <v>2777</v>
          </cell>
        </row>
        <row r="169">
          <cell r="A169">
            <v>911000</v>
          </cell>
          <cell r="B169" t="str">
            <v>Supervision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A170">
            <v>912000</v>
          </cell>
          <cell r="B170" t="str">
            <v>Demonstrating &amp; Selling Exp</v>
          </cell>
          <cell r="C170">
            <v>116865</v>
          </cell>
          <cell r="D170">
            <v>105776</v>
          </cell>
          <cell r="E170">
            <v>113018</v>
          </cell>
          <cell r="F170">
            <v>121637</v>
          </cell>
          <cell r="G170">
            <v>111102</v>
          </cell>
          <cell r="H170">
            <v>121086</v>
          </cell>
          <cell r="I170">
            <v>102087</v>
          </cell>
          <cell r="J170">
            <v>104949</v>
          </cell>
          <cell r="K170">
            <v>112375</v>
          </cell>
          <cell r="L170">
            <v>107940</v>
          </cell>
          <cell r="M170">
            <v>48285</v>
          </cell>
          <cell r="N170">
            <v>10644</v>
          </cell>
        </row>
        <row r="171">
          <cell r="A171">
            <v>913001</v>
          </cell>
          <cell r="B171" t="str">
            <v>Advertising Expense</v>
          </cell>
          <cell r="C171">
            <v>4343</v>
          </cell>
          <cell r="D171">
            <v>3175</v>
          </cell>
          <cell r="E171">
            <v>-273</v>
          </cell>
          <cell r="F171">
            <v>2838</v>
          </cell>
          <cell r="G171">
            <v>5886</v>
          </cell>
          <cell r="H171">
            <v>-17</v>
          </cell>
          <cell r="I171">
            <v>1586</v>
          </cell>
          <cell r="J171">
            <v>2001</v>
          </cell>
          <cell r="K171">
            <v>782</v>
          </cell>
          <cell r="L171">
            <v>13014</v>
          </cell>
          <cell r="M171">
            <v>1893</v>
          </cell>
          <cell r="N171">
            <v>-258</v>
          </cell>
        </row>
        <row r="172">
          <cell r="A172">
            <v>920000</v>
          </cell>
          <cell r="B172" t="str">
            <v>A &amp; G Salaries</v>
          </cell>
          <cell r="C172">
            <v>860832</v>
          </cell>
          <cell r="D172">
            <v>593610</v>
          </cell>
          <cell r="E172">
            <v>627375</v>
          </cell>
          <cell r="F172">
            <v>907067</v>
          </cell>
          <cell r="G172">
            <v>632772</v>
          </cell>
          <cell r="H172">
            <v>635170</v>
          </cell>
          <cell r="I172">
            <v>436011</v>
          </cell>
          <cell r="J172">
            <v>357617</v>
          </cell>
          <cell r="K172">
            <v>689646</v>
          </cell>
          <cell r="L172">
            <v>1154699</v>
          </cell>
          <cell r="M172">
            <v>599241</v>
          </cell>
          <cell r="N172">
            <v>567586</v>
          </cell>
        </row>
        <row r="173">
          <cell r="A173">
            <v>920100</v>
          </cell>
          <cell r="B173" t="str">
            <v>Salaries &amp; Wages - Proj Supt -</v>
          </cell>
          <cell r="C173">
            <v>0</v>
          </cell>
          <cell r="D173">
            <v>34</v>
          </cell>
          <cell r="E173">
            <v>0</v>
          </cell>
          <cell r="F173">
            <v>16</v>
          </cell>
          <cell r="G173">
            <v>12</v>
          </cell>
          <cell r="H173">
            <v>2</v>
          </cell>
          <cell r="I173">
            <v>0</v>
          </cell>
          <cell r="J173">
            <v>35</v>
          </cell>
          <cell r="K173">
            <v>6</v>
          </cell>
          <cell r="L173">
            <v>10</v>
          </cell>
          <cell r="M173">
            <v>7</v>
          </cell>
          <cell r="N173">
            <v>13</v>
          </cell>
        </row>
        <row r="174">
          <cell r="A174">
            <v>920300</v>
          </cell>
          <cell r="B174" t="str">
            <v>Project Development Labor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A175">
            <v>921100</v>
          </cell>
          <cell r="B175" t="str">
            <v>Employee Expenses</v>
          </cell>
          <cell r="C175">
            <v>4360</v>
          </cell>
          <cell r="D175">
            <v>30073</v>
          </cell>
          <cell r="E175">
            <v>6205</v>
          </cell>
          <cell r="F175">
            <v>12685</v>
          </cell>
          <cell r="G175">
            <v>17639</v>
          </cell>
          <cell r="H175">
            <v>13295</v>
          </cell>
          <cell r="I175">
            <v>35303</v>
          </cell>
          <cell r="J175">
            <v>28347</v>
          </cell>
          <cell r="K175">
            <v>-25459</v>
          </cell>
          <cell r="L175">
            <v>-19475</v>
          </cell>
          <cell r="M175">
            <v>27449</v>
          </cell>
          <cell r="N175">
            <v>20605</v>
          </cell>
        </row>
        <row r="176">
          <cell r="A176">
            <v>921101</v>
          </cell>
          <cell r="B176" t="str">
            <v>Employee Exp - NC</v>
          </cell>
          <cell r="C176">
            <v>0</v>
          </cell>
          <cell r="D176">
            <v>3</v>
          </cell>
          <cell r="E176">
            <v>0</v>
          </cell>
          <cell r="F176">
            <v>0</v>
          </cell>
          <cell r="G176">
            <v>0</v>
          </cell>
          <cell r="H176">
            <v>1</v>
          </cell>
          <cell r="I176">
            <v>3</v>
          </cell>
          <cell r="J176">
            <v>0</v>
          </cell>
          <cell r="K176">
            <v>0</v>
          </cell>
          <cell r="L176">
            <v>4</v>
          </cell>
          <cell r="M176">
            <v>0</v>
          </cell>
          <cell r="N176">
            <v>0</v>
          </cell>
        </row>
        <row r="177">
          <cell r="A177">
            <v>921110</v>
          </cell>
          <cell r="B177" t="str">
            <v>Relocation Expenses</v>
          </cell>
          <cell r="C177">
            <v>0</v>
          </cell>
          <cell r="D177">
            <v>2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A178">
            <v>921200</v>
          </cell>
          <cell r="B178" t="str">
            <v>Office Expenses</v>
          </cell>
          <cell r="C178">
            <v>63775</v>
          </cell>
          <cell r="D178">
            <v>34640</v>
          </cell>
          <cell r="E178">
            <v>27127</v>
          </cell>
          <cell r="F178">
            <v>17430</v>
          </cell>
          <cell r="G178">
            <v>182904</v>
          </cell>
          <cell r="H178">
            <v>-97543</v>
          </cell>
          <cell r="I178">
            <v>47548</v>
          </cell>
          <cell r="J178">
            <v>20385</v>
          </cell>
          <cell r="K178">
            <v>48689</v>
          </cell>
          <cell r="L178">
            <v>222826</v>
          </cell>
          <cell r="M178">
            <v>35573</v>
          </cell>
          <cell r="N178">
            <v>51022</v>
          </cell>
        </row>
        <row r="179">
          <cell r="A179">
            <v>921300</v>
          </cell>
          <cell r="B179" t="str">
            <v>Telephone And Telegraph Exp</v>
          </cell>
          <cell r="C179">
            <v>1</v>
          </cell>
          <cell r="D179">
            <v>1</v>
          </cell>
          <cell r="E179">
            <v>1</v>
          </cell>
          <cell r="F179">
            <v>1</v>
          </cell>
          <cell r="G179">
            <v>1</v>
          </cell>
          <cell r="H179">
            <v>1</v>
          </cell>
          <cell r="I179">
            <v>1</v>
          </cell>
          <cell r="J179">
            <v>1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</row>
        <row r="180">
          <cell r="A180">
            <v>921400</v>
          </cell>
          <cell r="B180" t="str">
            <v>Computer Services Expenses</v>
          </cell>
          <cell r="C180">
            <v>9145</v>
          </cell>
          <cell r="D180">
            <v>10096</v>
          </cell>
          <cell r="E180">
            <v>52008</v>
          </cell>
          <cell r="F180">
            <v>23437</v>
          </cell>
          <cell r="G180">
            <v>22501</v>
          </cell>
          <cell r="H180">
            <v>6810</v>
          </cell>
          <cell r="I180">
            <v>44067</v>
          </cell>
          <cell r="J180">
            <v>11012</v>
          </cell>
          <cell r="K180">
            <v>21595</v>
          </cell>
          <cell r="L180">
            <v>57943</v>
          </cell>
          <cell r="M180">
            <v>8500</v>
          </cell>
          <cell r="N180">
            <v>13851</v>
          </cell>
        </row>
        <row r="181">
          <cell r="A181">
            <v>921540</v>
          </cell>
          <cell r="B181" t="str">
            <v>Computer Rent (Go Only)</v>
          </cell>
          <cell r="C181">
            <v>12435</v>
          </cell>
          <cell r="D181">
            <v>11670</v>
          </cell>
          <cell r="E181">
            <v>12500</v>
          </cell>
          <cell r="F181">
            <v>13298</v>
          </cell>
          <cell r="G181">
            <v>12639</v>
          </cell>
          <cell r="H181">
            <v>11657</v>
          </cell>
          <cell r="I181">
            <v>11729</v>
          </cell>
          <cell r="J181">
            <v>9078</v>
          </cell>
          <cell r="K181">
            <v>11853</v>
          </cell>
          <cell r="L181">
            <v>11354</v>
          </cell>
          <cell r="M181">
            <v>10315</v>
          </cell>
          <cell r="N181">
            <v>9485</v>
          </cell>
        </row>
        <row r="182">
          <cell r="A182">
            <v>921600</v>
          </cell>
          <cell r="B182" t="str">
            <v>Other</v>
          </cell>
          <cell r="C182">
            <v>0</v>
          </cell>
          <cell r="D182">
            <v>2</v>
          </cell>
          <cell r="E182">
            <v>5</v>
          </cell>
          <cell r="F182">
            <v>7</v>
          </cell>
          <cell r="G182">
            <v>0</v>
          </cell>
          <cell r="H182">
            <v>7</v>
          </cell>
          <cell r="I182">
            <v>5</v>
          </cell>
          <cell r="J182">
            <v>4</v>
          </cell>
          <cell r="K182">
            <v>5</v>
          </cell>
          <cell r="L182">
            <v>2</v>
          </cell>
          <cell r="M182">
            <v>0</v>
          </cell>
          <cell r="N182">
            <v>0</v>
          </cell>
        </row>
        <row r="183">
          <cell r="A183">
            <v>921980</v>
          </cell>
          <cell r="B183" t="str">
            <v>Office Supplies &amp; Expenses</v>
          </cell>
          <cell r="C183">
            <v>208102</v>
          </cell>
          <cell r="D183">
            <v>183607</v>
          </cell>
          <cell r="E183">
            <v>214376</v>
          </cell>
          <cell r="F183">
            <v>185357</v>
          </cell>
          <cell r="G183">
            <v>189958</v>
          </cell>
          <cell r="H183">
            <v>199927</v>
          </cell>
          <cell r="I183">
            <v>215179</v>
          </cell>
          <cell r="J183">
            <v>220704</v>
          </cell>
          <cell r="K183">
            <v>205040</v>
          </cell>
          <cell r="L183">
            <v>216841</v>
          </cell>
          <cell r="M183">
            <v>182225</v>
          </cell>
          <cell r="N183">
            <v>174157</v>
          </cell>
        </row>
        <row r="184">
          <cell r="A184">
            <v>922000</v>
          </cell>
          <cell r="B184" t="str">
            <v>Admin  Exp Transfer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1</v>
          </cell>
          <cell r="M184">
            <v>0</v>
          </cell>
          <cell r="N184">
            <v>0</v>
          </cell>
        </row>
        <row r="185">
          <cell r="A185">
            <v>923000</v>
          </cell>
          <cell r="B185" t="str">
            <v>Outside Services Employed</v>
          </cell>
          <cell r="C185">
            <v>137297</v>
          </cell>
          <cell r="D185">
            <v>88284</v>
          </cell>
          <cell r="E185">
            <v>104042</v>
          </cell>
          <cell r="F185">
            <v>157500</v>
          </cell>
          <cell r="G185">
            <v>231953</v>
          </cell>
          <cell r="H185">
            <v>47368</v>
          </cell>
          <cell r="I185">
            <v>78089</v>
          </cell>
          <cell r="J185">
            <v>142226</v>
          </cell>
          <cell r="K185">
            <v>280075</v>
          </cell>
          <cell r="L185">
            <v>378803</v>
          </cell>
          <cell r="M185">
            <v>102191</v>
          </cell>
          <cell r="N185">
            <v>119930</v>
          </cell>
        </row>
        <row r="186">
          <cell r="A186">
            <v>923980</v>
          </cell>
          <cell r="B186" t="str">
            <v>Outside Services Employee &amp;</v>
          </cell>
          <cell r="C186">
            <v>749</v>
          </cell>
          <cell r="D186">
            <v>1903</v>
          </cell>
          <cell r="E186">
            <v>-774</v>
          </cell>
          <cell r="F186">
            <v>-450</v>
          </cell>
          <cell r="G186">
            <v>-1014</v>
          </cell>
          <cell r="H186">
            <v>-989</v>
          </cell>
          <cell r="I186">
            <v>477</v>
          </cell>
          <cell r="J186">
            <v>-1127</v>
          </cell>
          <cell r="K186">
            <v>-1117</v>
          </cell>
          <cell r="L186">
            <v>-894</v>
          </cell>
          <cell r="M186">
            <v>-1455</v>
          </cell>
          <cell r="N186">
            <v>-1926</v>
          </cell>
        </row>
        <row r="187">
          <cell r="A187">
            <v>924000</v>
          </cell>
          <cell r="B187" t="str">
            <v>Property Insurance</v>
          </cell>
          <cell r="C187">
            <v>-74</v>
          </cell>
          <cell r="D187">
            <v>479</v>
          </cell>
          <cell r="E187">
            <v>479</v>
          </cell>
          <cell r="F187">
            <v>-246</v>
          </cell>
          <cell r="G187">
            <v>3407</v>
          </cell>
          <cell r="H187">
            <v>479</v>
          </cell>
          <cell r="I187">
            <v>-246</v>
          </cell>
          <cell r="J187">
            <v>479</v>
          </cell>
          <cell r="K187">
            <v>479</v>
          </cell>
          <cell r="L187">
            <v>-246</v>
          </cell>
          <cell r="M187">
            <v>1307</v>
          </cell>
          <cell r="N187">
            <v>-15</v>
          </cell>
        </row>
        <row r="188">
          <cell r="A188">
            <v>924050</v>
          </cell>
          <cell r="B188" t="str">
            <v>Inter-Co Prop Ins Exp</v>
          </cell>
          <cell r="C188">
            <v>107028</v>
          </cell>
          <cell r="D188">
            <v>107028</v>
          </cell>
          <cell r="E188">
            <v>107028</v>
          </cell>
          <cell r="F188">
            <v>107028</v>
          </cell>
          <cell r="G188">
            <v>107028</v>
          </cell>
          <cell r="H188">
            <v>107028</v>
          </cell>
          <cell r="I188">
            <v>107028</v>
          </cell>
          <cell r="J188">
            <v>107028</v>
          </cell>
          <cell r="K188">
            <v>107028</v>
          </cell>
          <cell r="L188">
            <v>107028</v>
          </cell>
          <cell r="M188">
            <v>104312</v>
          </cell>
          <cell r="N188">
            <v>117640</v>
          </cell>
        </row>
        <row r="189">
          <cell r="A189">
            <v>924980</v>
          </cell>
          <cell r="B189" t="str">
            <v>Property Insurance For Corp.</v>
          </cell>
          <cell r="C189">
            <v>14782</v>
          </cell>
          <cell r="D189">
            <v>14782</v>
          </cell>
          <cell r="E189">
            <v>14782</v>
          </cell>
          <cell r="F189">
            <v>14782</v>
          </cell>
          <cell r="G189">
            <v>14782</v>
          </cell>
          <cell r="H189">
            <v>14782</v>
          </cell>
          <cell r="I189">
            <v>14782</v>
          </cell>
          <cell r="J189">
            <v>14782</v>
          </cell>
          <cell r="K189">
            <v>14782</v>
          </cell>
          <cell r="L189">
            <v>14782</v>
          </cell>
          <cell r="M189">
            <v>14335</v>
          </cell>
          <cell r="N189">
            <v>13874</v>
          </cell>
        </row>
        <row r="190">
          <cell r="A190">
            <v>925000</v>
          </cell>
          <cell r="B190" t="str">
            <v>Injuries &amp; Damages</v>
          </cell>
          <cell r="C190">
            <v>12263</v>
          </cell>
          <cell r="D190">
            <v>13574</v>
          </cell>
          <cell r="E190">
            <v>13889</v>
          </cell>
          <cell r="F190">
            <v>12589</v>
          </cell>
          <cell r="G190">
            <v>13929</v>
          </cell>
          <cell r="H190">
            <v>11409</v>
          </cell>
          <cell r="I190">
            <v>11329</v>
          </cell>
          <cell r="J190">
            <v>29334</v>
          </cell>
          <cell r="K190">
            <v>10746</v>
          </cell>
          <cell r="L190">
            <v>10596</v>
          </cell>
          <cell r="M190">
            <v>7756</v>
          </cell>
          <cell r="N190">
            <v>3731</v>
          </cell>
        </row>
        <row r="191">
          <cell r="A191">
            <v>925051</v>
          </cell>
          <cell r="B191" t="str">
            <v>INTER-CO GEN LIAB EXP</v>
          </cell>
          <cell r="C191">
            <v>21832</v>
          </cell>
          <cell r="D191">
            <v>21832</v>
          </cell>
          <cell r="E191">
            <v>21832</v>
          </cell>
          <cell r="F191">
            <v>21832</v>
          </cell>
          <cell r="G191">
            <v>21832</v>
          </cell>
          <cell r="H191">
            <v>21832</v>
          </cell>
          <cell r="I191">
            <v>21832</v>
          </cell>
          <cell r="J191">
            <v>21832</v>
          </cell>
          <cell r="K191">
            <v>21832</v>
          </cell>
          <cell r="L191">
            <v>21832</v>
          </cell>
          <cell r="M191">
            <v>22242</v>
          </cell>
          <cell r="N191">
            <v>30007</v>
          </cell>
        </row>
        <row r="192">
          <cell r="A192">
            <v>925052</v>
          </cell>
          <cell r="B192" t="str">
            <v>Inter-Co Worker Comp Insur Exp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9572</v>
          </cell>
          <cell r="N192">
            <v>7157.18</v>
          </cell>
        </row>
        <row r="193">
          <cell r="A193">
            <v>925100</v>
          </cell>
          <cell r="B193" t="str">
            <v>Accrued Inj And Damages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A194">
            <v>925200</v>
          </cell>
          <cell r="B194" t="str">
            <v>Injuries And Damages-Other</v>
          </cell>
          <cell r="C194">
            <v>461</v>
          </cell>
          <cell r="D194">
            <v>484</v>
          </cell>
          <cell r="E194">
            <v>438</v>
          </cell>
          <cell r="F194">
            <v>385</v>
          </cell>
          <cell r="G194">
            <v>450</v>
          </cell>
          <cell r="H194">
            <v>474</v>
          </cell>
          <cell r="I194">
            <v>429</v>
          </cell>
          <cell r="J194">
            <v>440</v>
          </cell>
          <cell r="K194">
            <v>431</v>
          </cell>
          <cell r="L194">
            <v>439</v>
          </cell>
          <cell r="M194">
            <v>482</v>
          </cell>
          <cell r="N194">
            <v>590</v>
          </cell>
        </row>
        <row r="195">
          <cell r="A195">
            <v>925980</v>
          </cell>
          <cell r="B195" t="str">
            <v>Injuries And Damages For Corp.</v>
          </cell>
          <cell r="C195">
            <v>988</v>
          </cell>
          <cell r="D195">
            <v>988</v>
          </cell>
          <cell r="E195">
            <v>988</v>
          </cell>
          <cell r="F195">
            <v>988</v>
          </cell>
          <cell r="G195">
            <v>988</v>
          </cell>
          <cell r="H195">
            <v>988</v>
          </cell>
          <cell r="I195">
            <v>988</v>
          </cell>
          <cell r="J195">
            <v>988</v>
          </cell>
          <cell r="K195">
            <v>1714</v>
          </cell>
          <cell r="L195">
            <v>988</v>
          </cell>
          <cell r="M195">
            <v>0</v>
          </cell>
          <cell r="N195">
            <v>2231</v>
          </cell>
        </row>
        <row r="196">
          <cell r="A196">
            <v>926000</v>
          </cell>
          <cell r="B196" t="str">
            <v>Employee Benefits</v>
          </cell>
          <cell r="C196">
            <v>522172</v>
          </cell>
          <cell r="D196">
            <v>228829</v>
          </cell>
          <cell r="E196">
            <v>272412</v>
          </cell>
          <cell r="F196">
            <v>-257846</v>
          </cell>
          <cell r="G196">
            <v>320132</v>
          </cell>
          <cell r="H196">
            <v>258942</v>
          </cell>
          <cell r="I196">
            <v>435399</v>
          </cell>
          <cell r="J196">
            <v>451482</v>
          </cell>
          <cell r="K196">
            <v>336724</v>
          </cell>
          <cell r="L196">
            <v>294601</v>
          </cell>
          <cell r="M196">
            <v>374723</v>
          </cell>
          <cell r="N196">
            <v>176975</v>
          </cell>
        </row>
        <row r="197">
          <cell r="A197">
            <v>926430</v>
          </cell>
          <cell r="B197" t="str">
            <v>Employees'Recreation Expense</v>
          </cell>
          <cell r="C197">
            <v>1</v>
          </cell>
          <cell r="D197">
            <v>1</v>
          </cell>
          <cell r="E197">
            <v>1</v>
          </cell>
          <cell r="F197">
            <v>1</v>
          </cell>
          <cell r="G197">
            <v>1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A198">
            <v>926600</v>
          </cell>
          <cell r="B198" t="str">
            <v>Employee Benefits-Transferred</v>
          </cell>
          <cell r="C198">
            <v>236769</v>
          </cell>
          <cell r="D198">
            <v>212878</v>
          </cell>
          <cell r="E198">
            <v>239316</v>
          </cell>
          <cell r="F198">
            <v>154686</v>
          </cell>
          <cell r="G198">
            <v>190381</v>
          </cell>
          <cell r="H198">
            <v>299738</v>
          </cell>
          <cell r="I198">
            <v>105553</v>
          </cell>
          <cell r="J198">
            <v>91866</v>
          </cell>
          <cell r="K198">
            <v>411927</v>
          </cell>
          <cell r="L198">
            <v>353677</v>
          </cell>
          <cell r="M198">
            <v>351404</v>
          </cell>
          <cell r="N198">
            <v>157048</v>
          </cell>
        </row>
        <row r="199">
          <cell r="A199">
            <v>926999</v>
          </cell>
          <cell r="B199" t="str">
            <v>Non Serv Pension (ASU 2017-07)</v>
          </cell>
          <cell r="C199">
            <v>-48589</v>
          </cell>
          <cell r="D199">
            <v>-48589</v>
          </cell>
          <cell r="E199">
            <v>-48589</v>
          </cell>
          <cell r="F199">
            <v>-48589</v>
          </cell>
          <cell r="G199">
            <v>-48589</v>
          </cell>
          <cell r="H199">
            <v>-48589</v>
          </cell>
          <cell r="I199">
            <v>421805</v>
          </cell>
          <cell r="J199">
            <v>-50544</v>
          </cell>
          <cell r="K199">
            <v>-50633</v>
          </cell>
          <cell r="L199">
            <v>919431</v>
          </cell>
          <cell r="M199">
            <v>-72320</v>
          </cell>
          <cell r="N199">
            <v>-125994</v>
          </cell>
        </row>
        <row r="200">
          <cell r="A200">
            <v>928000</v>
          </cell>
          <cell r="B200" t="str">
            <v>Regulatory Expenses (Go)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688</v>
          </cell>
          <cell r="H200">
            <v>1596</v>
          </cell>
          <cell r="I200">
            <v>4295</v>
          </cell>
          <cell r="J200">
            <v>2946</v>
          </cell>
          <cell r="K200">
            <v>1382</v>
          </cell>
          <cell r="L200">
            <v>3773</v>
          </cell>
          <cell r="M200">
            <v>26</v>
          </cell>
          <cell r="N200">
            <v>107</v>
          </cell>
        </row>
        <row r="201">
          <cell r="A201">
            <v>928006</v>
          </cell>
          <cell r="B201" t="str">
            <v>State Reg Comm Proceeding</v>
          </cell>
          <cell r="C201">
            <v>67600</v>
          </cell>
          <cell r="D201">
            <v>67600</v>
          </cell>
          <cell r="E201">
            <v>67600</v>
          </cell>
          <cell r="F201">
            <v>67600</v>
          </cell>
          <cell r="G201">
            <v>58548</v>
          </cell>
          <cell r="H201">
            <v>58548</v>
          </cell>
          <cell r="I201">
            <v>58548</v>
          </cell>
          <cell r="J201">
            <v>58548</v>
          </cell>
          <cell r="K201">
            <v>58548</v>
          </cell>
          <cell r="L201">
            <v>58548</v>
          </cell>
          <cell r="M201">
            <v>58548</v>
          </cell>
          <cell r="N201">
            <v>58548</v>
          </cell>
        </row>
        <row r="202">
          <cell r="A202">
            <v>928053</v>
          </cell>
          <cell r="B202" t="str">
            <v>Travel Exp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A203">
            <v>929000</v>
          </cell>
          <cell r="B203" t="str">
            <v>Duplicate Chrgs-Enrgy To Exp</v>
          </cell>
          <cell r="C203">
            <v>-7124</v>
          </cell>
          <cell r="D203">
            <v>-4384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-15774</v>
          </cell>
          <cell r="J203">
            <v>-2410</v>
          </cell>
          <cell r="K203">
            <v>-3353</v>
          </cell>
          <cell r="L203">
            <v>-6508</v>
          </cell>
          <cell r="M203">
            <v>-9593</v>
          </cell>
          <cell r="N203">
            <v>-7118</v>
          </cell>
        </row>
        <row r="204">
          <cell r="A204">
            <v>929500</v>
          </cell>
          <cell r="B204" t="str">
            <v>Admin Exp Transf</v>
          </cell>
          <cell r="C204">
            <v>-38793</v>
          </cell>
          <cell r="D204">
            <v>-47805</v>
          </cell>
          <cell r="E204">
            <v>-32882</v>
          </cell>
          <cell r="F204">
            <v>-40367</v>
          </cell>
          <cell r="G204">
            <v>-86775</v>
          </cell>
          <cell r="H204">
            <v>-41587</v>
          </cell>
          <cell r="I204">
            <v>-48890</v>
          </cell>
          <cell r="J204">
            <v>-94220</v>
          </cell>
          <cell r="K204">
            <v>-72992</v>
          </cell>
          <cell r="L204">
            <v>-60660</v>
          </cell>
          <cell r="M204">
            <v>-33429</v>
          </cell>
          <cell r="N204">
            <v>-35730</v>
          </cell>
        </row>
        <row r="205">
          <cell r="A205">
            <v>930150</v>
          </cell>
          <cell r="B205" t="str">
            <v>Miscellaneous Advertising Exp</v>
          </cell>
          <cell r="C205">
            <v>4106</v>
          </cell>
          <cell r="D205">
            <v>13924</v>
          </cell>
          <cell r="E205">
            <v>10829</v>
          </cell>
          <cell r="F205">
            <v>15759</v>
          </cell>
          <cell r="G205">
            <v>4253</v>
          </cell>
          <cell r="H205">
            <v>1817</v>
          </cell>
          <cell r="I205">
            <v>5238</v>
          </cell>
          <cell r="J205">
            <v>844</v>
          </cell>
          <cell r="K205">
            <v>7889</v>
          </cell>
          <cell r="L205">
            <v>39811</v>
          </cell>
          <cell r="M205">
            <v>1830</v>
          </cell>
          <cell r="N205">
            <v>15333</v>
          </cell>
        </row>
        <row r="206">
          <cell r="A206">
            <v>930200</v>
          </cell>
          <cell r="B206" t="str">
            <v>Misc General Expenses</v>
          </cell>
          <cell r="C206">
            <v>18449</v>
          </cell>
          <cell r="D206">
            <v>31128</v>
          </cell>
          <cell r="E206">
            <v>28549</v>
          </cell>
          <cell r="F206">
            <v>54393</v>
          </cell>
          <cell r="G206">
            <v>36474</v>
          </cell>
          <cell r="H206">
            <v>100564</v>
          </cell>
          <cell r="I206">
            <v>66118</v>
          </cell>
          <cell r="J206">
            <v>200439</v>
          </cell>
          <cell r="K206">
            <v>-45514</v>
          </cell>
          <cell r="L206">
            <v>58463</v>
          </cell>
          <cell r="M206">
            <v>31743</v>
          </cell>
          <cell r="N206">
            <v>35175</v>
          </cell>
        </row>
        <row r="207">
          <cell r="A207">
            <v>930210</v>
          </cell>
          <cell r="B207" t="str">
            <v>Industry Association Dues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2375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42041</v>
          </cell>
          <cell r="N207">
            <v>0</v>
          </cell>
        </row>
        <row r="208">
          <cell r="A208">
            <v>930220</v>
          </cell>
          <cell r="B208" t="str">
            <v>Exp Of Servicing Securities</v>
          </cell>
          <cell r="C208">
            <v>78580</v>
          </cell>
          <cell r="D208">
            <v>2988</v>
          </cell>
          <cell r="E208">
            <v>3487</v>
          </cell>
          <cell r="F208">
            <v>56105</v>
          </cell>
          <cell r="G208">
            <v>-24</v>
          </cell>
          <cell r="H208">
            <v>-77</v>
          </cell>
          <cell r="I208">
            <v>103</v>
          </cell>
          <cell r="J208">
            <v>1656</v>
          </cell>
          <cell r="K208">
            <v>-16</v>
          </cell>
          <cell r="L208">
            <v>873</v>
          </cell>
          <cell r="M208">
            <v>-75</v>
          </cell>
          <cell r="N208">
            <v>-48</v>
          </cell>
        </row>
        <row r="209">
          <cell r="A209">
            <v>930230</v>
          </cell>
          <cell r="B209" t="str">
            <v>Dues To Various Organizations</v>
          </cell>
          <cell r="C209">
            <v>994</v>
          </cell>
          <cell r="D209">
            <v>1016</v>
          </cell>
          <cell r="E209">
            <v>960</v>
          </cell>
          <cell r="F209">
            <v>1</v>
          </cell>
          <cell r="G209">
            <v>1394</v>
          </cell>
          <cell r="H209">
            <v>9765</v>
          </cell>
          <cell r="I209">
            <v>4495</v>
          </cell>
          <cell r="J209">
            <v>0</v>
          </cell>
          <cell r="K209">
            <v>3249</v>
          </cell>
          <cell r="L209">
            <v>8849</v>
          </cell>
          <cell r="M209">
            <v>1072</v>
          </cell>
          <cell r="N209">
            <v>1108</v>
          </cell>
        </row>
        <row r="210">
          <cell r="A210">
            <v>930240</v>
          </cell>
          <cell r="B210" t="str">
            <v>Director'S Expenses</v>
          </cell>
          <cell r="C210">
            <v>-1063</v>
          </cell>
          <cell r="D210">
            <v>5229</v>
          </cell>
          <cell r="E210">
            <v>27315</v>
          </cell>
          <cell r="F210">
            <v>35</v>
          </cell>
          <cell r="G210">
            <v>5702</v>
          </cell>
          <cell r="H210">
            <v>0</v>
          </cell>
          <cell r="I210">
            <v>0</v>
          </cell>
          <cell r="J210">
            <v>5105</v>
          </cell>
          <cell r="K210">
            <v>0</v>
          </cell>
          <cell r="L210">
            <v>5136</v>
          </cell>
          <cell r="M210">
            <v>0</v>
          </cell>
          <cell r="N210">
            <v>-3</v>
          </cell>
        </row>
        <row r="211">
          <cell r="A211">
            <v>930250</v>
          </cell>
          <cell r="B211" t="str">
            <v>Buy\Sell Transf Employee Homes</v>
          </cell>
          <cell r="C211">
            <v>0</v>
          </cell>
          <cell r="D211">
            <v>393</v>
          </cell>
          <cell r="E211">
            <v>592</v>
          </cell>
          <cell r="F211">
            <v>603</v>
          </cell>
          <cell r="G211">
            <v>1089</v>
          </cell>
          <cell r="H211">
            <v>825</v>
          </cell>
          <cell r="I211">
            <v>0</v>
          </cell>
          <cell r="J211">
            <v>1907</v>
          </cell>
          <cell r="K211">
            <v>57</v>
          </cell>
          <cell r="L211">
            <v>531</v>
          </cell>
          <cell r="M211">
            <v>0</v>
          </cell>
          <cell r="N211">
            <v>476</v>
          </cell>
        </row>
        <row r="212">
          <cell r="A212">
            <v>930600</v>
          </cell>
          <cell r="B212" t="str">
            <v>Leased Circuit Charges-Other</v>
          </cell>
          <cell r="C212">
            <v>34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A213">
            <v>930700</v>
          </cell>
          <cell r="B213" t="str">
            <v>Research &amp; Development</v>
          </cell>
          <cell r="C213">
            <v>732</v>
          </cell>
          <cell r="D213">
            <v>721</v>
          </cell>
          <cell r="E213">
            <v>1512</v>
          </cell>
          <cell r="F213">
            <v>-116</v>
          </cell>
          <cell r="G213">
            <v>-724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A214">
            <v>930940</v>
          </cell>
          <cell r="B214" t="str">
            <v>General Expenses</v>
          </cell>
          <cell r="C214">
            <v>3</v>
          </cell>
          <cell r="D214">
            <v>7</v>
          </cell>
          <cell r="E214">
            <v>3</v>
          </cell>
          <cell r="F214">
            <v>2</v>
          </cell>
          <cell r="G214">
            <v>130</v>
          </cell>
          <cell r="H214">
            <v>13</v>
          </cell>
          <cell r="I214">
            <v>4</v>
          </cell>
          <cell r="J214">
            <v>30</v>
          </cell>
          <cell r="K214">
            <v>-15</v>
          </cell>
          <cell r="L214">
            <v>-60338</v>
          </cell>
          <cell r="M214">
            <v>3</v>
          </cell>
          <cell r="N214">
            <v>4</v>
          </cell>
        </row>
        <row r="215">
          <cell r="A215">
            <v>931001</v>
          </cell>
          <cell r="B215" t="str">
            <v>Rents-A&amp;G</v>
          </cell>
          <cell r="C215">
            <v>2897</v>
          </cell>
          <cell r="D215">
            <v>3221</v>
          </cell>
          <cell r="E215">
            <v>4202</v>
          </cell>
          <cell r="F215">
            <v>3683</v>
          </cell>
          <cell r="G215">
            <v>4167</v>
          </cell>
          <cell r="H215">
            <v>3518</v>
          </cell>
          <cell r="I215">
            <v>4231</v>
          </cell>
          <cell r="J215">
            <v>3010</v>
          </cell>
          <cell r="K215">
            <v>3726</v>
          </cell>
          <cell r="L215">
            <v>6488</v>
          </cell>
          <cell r="M215">
            <v>7120</v>
          </cell>
          <cell r="N215">
            <v>6995</v>
          </cell>
        </row>
        <row r="216">
          <cell r="A216">
            <v>931003</v>
          </cell>
          <cell r="B216" t="str">
            <v>Lease Amortization Expense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A217">
            <v>931008</v>
          </cell>
          <cell r="B217" t="str">
            <v>A&amp;G Rents-IC</v>
          </cell>
          <cell r="C217">
            <v>68992</v>
          </cell>
          <cell r="D217">
            <v>69056</v>
          </cell>
          <cell r="E217">
            <v>70794</v>
          </cell>
          <cell r="F217">
            <v>70449</v>
          </cell>
          <cell r="G217">
            <v>70912</v>
          </cell>
          <cell r="H217">
            <v>70979</v>
          </cell>
          <cell r="I217">
            <v>73262</v>
          </cell>
          <cell r="J217">
            <v>71188</v>
          </cell>
          <cell r="K217">
            <v>69931</v>
          </cell>
          <cell r="L217">
            <v>68714</v>
          </cell>
          <cell r="M217">
            <v>206110</v>
          </cell>
          <cell r="N217">
            <v>205560</v>
          </cell>
        </row>
        <row r="218">
          <cell r="A218">
            <v>932000</v>
          </cell>
          <cell r="B218" t="str">
            <v>Maintenance Of Gen Plant-Gas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A219">
            <v>935100</v>
          </cell>
          <cell r="B219" t="str">
            <v>Maint General Plant-Elec</v>
          </cell>
          <cell r="C219">
            <v>0</v>
          </cell>
          <cell r="D219">
            <v>720</v>
          </cell>
          <cell r="E219">
            <v>0</v>
          </cell>
          <cell r="F219">
            <v>5</v>
          </cell>
          <cell r="G219">
            <v>0</v>
          </cell>
          <cell r="H219">
            <v>0</v>
          </cell>
          <cell r="I219">
            <v>0</v>
          </cell>
          <cell r="J219">
            <v>29635</v>
          </cell>
          <cell r="K219">
            <v>-88</v>
          </cell>
          <cell r="L219">
            <v>14798</v>
          </cell>
          <cell r="M219">
            <v>0</v>
          </cell>
          <cell r="N219">
            <v>0</v>
          </cell>
        </row>
        <row r="220">
          <cell r="A220">
            <v>935200</v>
          </cell>
          <cell r="B220" t="str">
            <v>Cust Infor &amp; Computer Control</v>
          </cell>
          <cell r="C220">
            <v>3</v>
          </cell>
          <cell r="D220">
            <v>1</v>
          </cell>
          <cell r="E220">
            <v>4</v>
          </cell>
          <cell r="F220">
            <v>1</v>
          </cell>
          <cell r="G220">
            <v>21</v>
          </cell>
          <cell r="H220">
            <v>1</v>
          </cell>
          <cell r="I220">
            <v>-4</v>
          </cell>
          <cell r="J220">
            <v>3</v>
          </cell>
          <cell r="K220">
            <v>2</v>
          </cell>
          <cell r="L220">
            <v>12</v>
          </cell>
          <cell r="M220">
            <v>1</v>
          </cell>
          <cell r="N2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F0C8A-1410-438F-B2DB-78010B15319A}">
  <sheetPr>
    <tabColor theme="2" tint="-0.499984740745262"/>
  </sheetPr>
  <dimension ref="A1:V277"/>
  <sheetViews>
    <sheetView tabSelected="1" view="pageLayout" topLeftCell="A55" zoomScale="80" zoomScaleNormal="90" zoomScalePageLayoutView="80" workbookViewId="0">
      <selection activeCell="A4" sqref="A4"/>
    </sheetView>
  </sheetViews>
  <sheetFormatPr defaultColWidth="15.54296875" defaultRowHeight="12.5" x14ac:dyDescent="0.25"/>
  <cols>
    <col min="1" max="1" width="9.54296875" customWidth="1"/>
    <col min="2" max="2" width="36.453125" customWidth="1"/>
    <col min="3" max="4" width="9.54296875" customWidth="1"/>
    <col min="5" max="5" width="15.54296875" customWidth="1"/>
    <col min="6" max="17" width="13.81640625" customWidth="1"/>
    <col min="18" max="18" width="12.54296875" customWidth="1"/>
    <col min="19" max="24" width="14.7265625" customWidth="1"/>
  </cols>
  <sheetData>
    <row r="1" spans="1:19" x14ac:dyDescent="0.25">
      <c r="A1" s="1" t="str">
        <f>COMPANY</f>
        <v>DUKE ENERGY KENTUCKY, INC.</v>
      </c>
      <c r="B1" s="1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9" x14ac:dyDescent="0.25">
      <c r="A2" s="1" t="str">
        <f>CASE</f>
        <v>CASE NO. 2022-00372</v>
      </c>
      <c r="B2" s="1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9" x14ac:dyDescent="0.25">
      <c r="A3" s="4" t="s">
        <v>0</v>
      </c>
      <c r="B3" s="4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9" x14ac:dyDescent="0.25">
      <c r="A4" s="4" t="s">
        <v>1</v>
      </c>
      <c r="B4" s="4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9" ht="12" customHeight="1" x14ac:dyDescent="0.5">
      <c r="A5" s="1"/>
      <c r="B5" s="1"/>
      <c r="C5" s="2"/>
      <c r="D5" s="2"/>
      <c r="E5" s="3"/>
      <c r="F5" s="3"/>
      <c r="G5" s="3"/>
      <c r="H5" s="3"/>
      <c r="I5" s="3"/>
      <c r="J5" s="3"/>
      <c r="K5" s="3"/>
      <c r="L5" s="5"/>
      <c r="M5" s="3"/>
      <c r="N5" s="3"/>
      <c r="O5" s="3"/>
      <c r="P5" s="3"/>
      <c r="Q5" s="3"/>
      <c r="R5" s="3"/>
    </row>
    <row r="6" spans="1:19" x14ac:dyDescent="0.25">
      <c r="A6" s="1" t="str">
        <f>Data</f>
        <v>DATA: "X" BASE PERIOD   FORECASTED PERIOD</v>
      </c>
      <c r="B6" s="1"/>
      <c r="C6" s="2"/>
      <c r="D6" s="2"/>
      <c r="E6" s="3"/>
      <c r="F6" s="6"/>
      <c r="G6" s="3"/>
      <c r="H6" s="3"/>
      <c r="I6" s="3"/>
      <c r="J6" s="3"/>
      <c r="K6" s="3"/>
      <c r="L6" s="6"/>
      <c r="M6" s="6"/>
      <c r="N6" s="6"/>
      <c r="O6" s="3"/>
      <c r="P6" s="3"/>
      <c r="Q6" s="3"/>
      <c r="R6" s="3"/>
    </row>
    <row r="7" spans="1:19" x14ac:dyDescent="0.25">
      <c r="A7" s="1" t="s">
        <v>2</v>
      </c>
      <c r="B7" s="1"/>
      <c r="C7" s="2"/>
      <c r="D7" s="2"/>
      <c r="E7" s="3"/>
      <c r="F7" s="6"/>
      <c r="G7" s="3"/>
      <c r="H7" s="3"/>
      <c r="I7" s="3"/>
      <c r="J7" s="3"/>
      <c r="K7" s="3"/>
      <c r="L7" s="6"/>
      <c r="M7" s="6"/>
      <c r="N7" s="6"/>
      <c r="O7" s="3"/>
      <c r="P7" s="3"/>
      <c r="Q7" s="3"/>
      <c r="R7" s="3"/>
    </row>
    <row r="8" spans="1:19" x14ac:dyDescent="0.25">
      <c r="A8" s="2"/>
      <c r="B8" s="2"/>
      <c r="C8" s="2"/>
      <c r="D8" s="2"/>
      <c r="E8" s="6"/>
      <c r="F8" s="6"/>
      <c r="G8" s="6"/>
      <c r="H8" s="6"/>
      <c r="I8" s="6"/>
      <c r="J8" s="6"/>
      <c r="K8" s="6"/>
      <c r="L8" s="3"/>
      <c r="M8" s="3"/>
      <c r="N8" s="3"/>
      <c r="O8" s="3"/>
      <c r="P8" s="3"/>
      <c r="Q8" s="3"/>
      <c r="R8" s="3"/>
    </row>
    <row r="9" spans="1:19" ht="13.5" thickBot="1" x14ac:dyDescent="0.35">
      <c r="A9" s="2"/>
      <c r="B9" s="2"/>
      <c r="C9" s="2"/>
      <c r="D9" s="2"/>
      <c r="E9" s="7"/>
      <c r="F9" s="8" t="s">
        <v>3</v>
      </c>
      <c r="G9" s="8" t="s">
        <v>3</v>
      </c>
      <c r="H9" s="8" t="s">
        <v>3</v>
      </c>
      <c r="I9" s="8" t="s">
        <v>3</v>
      </c>
      <c r="J9" s="8" t="s">
        <v>3</v>
      </c>
      <c r="K9" s="8" t="s">
        <v>3</v>
      </c>
      <c r="L9" s="8" t="s">
        <v>3</v>
      </c>
      <c r="M9" s="8" t="s">
        <v>3</v>
      </c>
      <c r="N9" s="8" t="s">
        <v>3</v>
      </c>
      <c r="O9" s="8" t="s">
        <v>3</v>
      </c>
      <c r="P9" s="8" t="s">
        <v>3</v>
      </c>
      <c r="Q9" s="8" t="s">
        <v>3</v>
      </c>
      <c r="R9" s="3"/>
    </row>
    <row r="10" spans="1:19" ht="13.5" thickBot="1" x14ac:dyDescent="0.35">
      <c r="A10" s="9" t="s">
        <v>4</v>
      </c>
      <c r="B10" s="9" t="s">
        <v>5</v>
      </c>
      <c r="C10" s="9" t="s">
        <v>6</v>
      </c>
      <c r="D10" s="9" t="s">
        <v>7</v>
      </c>
      <c r="E10" s="9" t="s">
        <v>8</v>
      </c>
      <c r="F10" s="10">
        <f>[1]LOGO!I7</f>
        <v>44651</v>
      </c>
      <c r="G10" s="10">
        <f>[1]LOGO!I8</f>
        <v>44681</v>
      </c>
      <c r="H10" s="10">
        <f>[1]LOGO!I9</f>
        <v>44712</v>
      </c>
      <c r="I10" s="10">
        <f>[1]LOGO!I10</f>
        <v>44742</v>
      </c>
      <c r="J10" s="10">
        <f>[1]LOGO!I11</f>
        <v>44773</v>
      </c>
      <c r="K10" s="10">
        <f>[1]LOGO!I12</f>
        <v>44804</v>
      </c>
      <c r="L10" s="10">
        <f>[1]LOGO!I13</f>
        <v>44834</v>
      </c>
      <c r="M10" s="10">
        <f>[1]LOGO!I14</f>
        <v>44865</v>
      </c>
      <c r="N10" s="10">
        <f>[1]LOGO!I15</f>
        <v>44895</v>
      </c>
      <c r="O10" s="10">
        <f>[1]LOGO!I16</f>
        <v>44926</v>
      </c>
      <c r="P10" s="10">
        <f>[1]LOGO!I17</f>
        <v>44957</v>
      </c>
      <c r="Q10" s="10">
        <f>[1]LOGO!I18</f>
        <v>44985</v>
      </c>
      <c r="R10" s="3"/>
    </row>
    <row r="11" spans="1:19" x14ac:dyDescent="0.25">
      <c r="A11" s="11">
        <v>403002</v>
      </c>
      <c r="B11" s="12" t="s">
        <v>9</v>
      </c>
      <c r="C11" s="11" t="s">
        <v>10</v>
      </c>
      <c r="D11" s="2">
        <f>VALUE(LEFT(A11,3))</f>
        <v>403</v>
      </c>
      <c r="E11" s="13">
        <f t="shared" ref="E11:E81" si="0">SUM(F11:Q11)</f>
        <v>50009708</v>
      </c>
      <c r="F11" s="6">
        <v>4119392</v>
      </c>
      <c r="G11" s="6">
        <v>4123609</v>
      </c>
      <c r="H11" s="6">
        <v>4125424</v>
      </c>
      <c r="I11" s="6">
        <v>4140515</v>
      </c>
      <c r="J11" s="6">
        <v>4151034</v>
      </c>
      <c r="K11" s="6">
        <v>4155331</v>
      </c>
      <c r="L11" s="6">
        <v>4181959</v>
      </c>
      <c r="M11" s="6">
        <v>4183177</v>
      </c>
      <c r="N11" s="6">
        <v>4185124</v>
      </c>
      <c r="O11" s="6">
        <v>4206690</v>
      </c>
      <c r="P11" s="6">
        <v>4216302</v>
      </c>
      <c r="Q11" s="6">
        <v>4221151</v>
      </c>
      <c r="R11" s="6"/>
      <c r="S11" s="14"/>
    </row>
    <row r="12" spans="1:19" x14ac:dyDescent="0.25">
      <c r="A12" s="11">
        <v>404200</v>
      </c>
      <c r="B12" s="12" t="s">
        <v>11</v>
      </c>
      <c r="C12" s="11" t="s">
        <v>10</v>
      </c>
      <c r="D12" s="2">
        <f t="shared" ref="D12:D99" si="1">VALUE(LEFT(A12,3))</f>
        <v>404</v>
      </c>
      <c r="E12" s="13">
        <f t="shared" si="0"/>
        <v>4519461</v>
      </c>
      <c r="F12" s="6">
        <v>293184</v>
      </c>
      <c r="G12" s="6">
        <v>289844</v>
      </c>
      <c r="H12" s="6">
        <v>311879</v>
      </c>
      <c r="I12" s="6">
        <v>307023</v>
      </c>
      <c r="J12" s="6">
        <v>447516</v>
      </c>
      <c r="K12" s="6">
        <v>462453</v>
      </c>
      <c r="L12" s="6">
        <v>363748</v>
      </c>
      <c r="M12" s="6">
        <v>375676</v>
      </c>
      <c r="N12" s="6">
        <v>387801</v>
      </c>
      <c r="O12" s="6">
        <v>495919</v>
      </c>
      <c r="P12" s="6">
        <v>389350</v>
      </c>
      <c r="Q12" s="6">
        <v>395068</v>
      </c>
      <c r="R12" s="6"/>
      <c r="S12" s="14"/>
    </row>
    <row r="13" spans="1:19" x14ac:dyDescent="0.25">
      <c r="A13" s="11">
        <v>407115</v>
      </c>
      <c r="B13" s="12" t="s">
        <v>12</v>
      </c>
      <c r="C13" s="11" t="s">
        <v>13</v>
      </c>
      <c r="D13" s="2">
        <f t="shared" si="1"/>
        <v>407</v>
      </c>
      <c r="E13" s="13">
        <f t="shared" si="0"/>
        <v>463932</v>
      </c>
      <c r="F13" s="6">
        <v>38661</v>
      </c>
      <c r="G13" s="6">
        <v>38661</v>
      </c>
      <c r="H13" s="6">
        <v>38661</v>
      </c>
      <c r="I13" s="6">
        <v>38661</v>
      </c>
      <c r="J13" s="6">
        <v>38661</v>
      </c>
      <c r="K13" s="6">
        <v>38661</v>
      </c>
      <c r="L13" s="6">
        <v>38661</v>
      </c>
      <c r="M13" s="6">
        <v>38661</v>
      </c>
      <c r="N13" s="6">
        <v>38661</v>
      </c>
      <c r="O13" s="6">
        <v>38661</v>
      </c>
      <c r="P13" s="6">
        <v>38661</v>
      </c>
      <c r="Q13" s="6">
        <v>38661</v>
      </c>
      <c r="R13" s="6"/>
      <c r="S13" s="14"/>
    </row>
    <row r="14" spans="1:19" x14ac:dyDescent="0.25">
      <c r="A14" s="11">
        <v>407305</v>
      </c>
      <c r="B14" s="12" t="s">
        <v>14</v>
      </c>
      <c r="C14" s="11" t="s">
        <v>13</v>
      </c>
      <c r="D14" s="2">
        <f t="shared" si="1"/>
        <v>407</v>
      </c>
      <c r="E14" s="13">
        <f t="shared" si="0"/>
        <v>5704236</v>
      </c>
      <c r="F14" s="6">
        <v>475353</v>
      </c>
      <c r="G14" s="6">
        <v>475353</v>
      </c>
      <c r="H14" s="6">
        <v>475353</v>
      </c>
      <c r="I14" s="6">
        <v>475353</v>
      </c>
      <c r="J14" s="6">
        <v>393475</v>
      </c>
      <c r="K14" s="6">
        <v>557231</v>
      </c>
      <c r="L14" s="6">
        <v>475353</v>
      </c>
      <c r="M14" s="6">
        <v>475353</v>
      </c>
      <c r="N14" s="6">
        <v>475353</v>
      </c>
      <c r="O14" s="6">
        <v>475353</v>
      </c>
      <c r="P14" s="6">
        <v>475353</v>
      </c>
      <c r="Q14" s="6">
        <v>475353</v>
      </c>
      <c r="R14" s="6"/>
      <c r="S14" s="14"/>
    </row>
    <row r="15" spans="1:19" x14ac:dyDescent="0.25">
      <c r="A15" s="11">
        <v>407324</v>
      </c>
      <c r="B15" s="12" t="s">
        <v>15</v>
      </c>
      <c r="C15" s="11" t="s">
        <v>13</v>
      </c>
      <c r="D15" s="2">
        <f t="shared" si="1"/>
        <v>407</v>
      </c>
      <c r="E15" s="13">
        <f t="shared" ref="E15" si="2">SUM(F15:Q15)</f>
        <v>12238644</v>
      </c>
      <c r="F15" s="6">
        <v>202486</v>
      </c>
      <c r="G15" s="6">
        <v>525500</v>
      </c>
      <c r="H15" s="6">
        <v>552801</v>
      </c>
      <c r="I15" s="6">
        <v>558800</v>
      </c>
      <c r="J15" s="6">
        <v>775714</v>
      </c>
      <c r="K15" s="6">
        <v>595413</v>
      </c>
      <c r="L15" s="6">
        <v>584856</v>
      </c>
      <c r="M15" s="6">
        <v>926454</v>
      </c>
      <c r="N15" s="6">
        <v>1380760</v>
      </c>
      <c r="O15" s="6">
        <v>3040568</v>
      </c>
      <c r="P15" s="6">
        <v>665055</v>
      </c>
      <c r="Q15" s="6">
        <v>2430237</v>
      </c>
      <c r="R15" s="6"/>
      <c r="S15" s="14"/>
    </row>
    <row r="16" spans="1:19" x14ac:dyDescent="0.25">
      <c r="A16" s="11">
        <v>407354</v>
      </c>
      <c r="B16" s="12" t="s">
        <v>16</v>
      </c>
      <c r="C16" s="11" t="s">
        <v>17</v>
      </c>
      <c r="D16" s="2">
        <f t="shared" si="1"/>
        <v>407</v>
      </c>
      <c r="E16" s="13">
        <f t="shared" si="0"/>
        <v>2194326</v>
      </c>
      <c r="F16" s="6">
        <v>172358</v>
      </c>
      <c r="G16" s="6">
        <v>243725</v>
      </c>
      <c r="H16" s="6">
        <v>172118</v>
      </c>
      <c r="I16" s="6">
        <v>548847</v>
      </c>
      <c r="J16" s="6">
        <v>-118313</v>
      </c>
      <c r="K16" s="6">
        <v>523273</v>
      </c>
      <c r="L16" s="6">
        <v>126076</v>
      </c>
      <c r="M16" s="6">
        <v>-62308</v>
      </c>
      <c r="N16" s="6">
        <v>186579</v>
      </c>
      <c r="O16" s="6">
        <v>577389</v>
      </c>
      <c r="P16" s="6">
        <v>-270454</v>
      </c>
      <c r="Q16" s="6">
        <v>95036</v>
      </c>
      <c r="R16" s="6"/>
      <c r="S16" s="14"/>
    </row>
    <row r="17" spans="1:19" x14ac:dyDescent="0.25">
      <c r="A17" s="11">
        <v>407407</v>
      </c>
      <c r="B17" s="12" t="s">
        <v>18</v>
      </c>
      <c r="C17" s="11" t="s">
        <v>17</v>
      </c>
      <c r="D17" s="2">
        <f t="shared" si="1"/>
        <v>407</v>
      </c>
      <c r="E17" s="13">
        <f t="shared" si="0"/>
        <v>-1043413</v>
      </c>
      <c r="F17" s="6">
        <v>-92494</v>
      </c>
      <c r="G17" s="6">
        <v>-91498</v>
      </c>
      <c r="H17" s="6">
        <v>-90499</v>
      </c>
      <c r="I17" s="6">
        <v>-89496</v>
      </c>
      <c r="J17" s="6">
        <v>-88489</v>
      </c>
      <c r="K17" s="6">
        <v>-87479</v>
      </c>
      <c r="L17" s="6">
        <v>-86465</v>
      </c>
      <c r="M17" s="6">
        <v>-85448</v>
      </c>
      <c r="N17" s="6">
        <v>-84427</v>
      </c>
      <c r="O17" s="6">
        <v>-83402</v>
      </c>
      <c r="P17" s="6">
        <v>-82374</v>
      </c>
      <c r="Q17" s="6">
        <v>-81342</v>
      </c>
      <c r="R17" s="6"/>
      <c r="S17" s="14"/>
    </row>
    <row r="18" spans="1:19" x14ac:dyDescent="0.25">
      <c r="A18" s="11">
        <v>408040</v>
      </c>
      <c r="B18" s="12" t="s">
        <v>19</v>
      </c>
      <c r="C18" s="11" t="s">
        <v>20</v>
      </c>
      <c r="D18" s="2">
        <f t="shared" si="1"/>
        <v>408</v>
      </c>
      <c r="E18" s="13">
        <f t="shared" si="0"/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/>
      <c r="S18" s="14"/>
    </row>
    <row r="19" spans="1:19" x14ac:dyDescent="0.25">
      <c r="A19" s="11">
        <v>408120</v>
      </c>
      <c r="B19" s="12" t="s">
        <v>21</v>
      </c>
      <c r="C19" s="11" t="s">
        <v>20</v>
      </c>
      <c r="D19" s="2">
        <f t="shared" si="1"/>
        <v>408</v>
      </c>
      <c r="E19" s="13">
        <f t="shared" si="0"/>
        <v>1</v>
      </c>
      <c r="F19" s="6">
        <v>0</v>
      </c>
      <c r="G19" s="6">
        <v>0</v>
      </c>
      <c r="H19" s="6">
        <v>0</v>
      </c>
      <c r="I19" s="6">
        <v>1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/>
      <c r="S19" s="14"/>
    </row>
    <row r="20" spans="1:19" x14ac:dyDescent="0.25">
      <c r="A20" s="11">
        <v>408121</v>
      </c>
      <c r="B20" s="12" t="s">
        <v>22</v>
      </c>
      <c r="C20" s="11" t="s">
        <v>20</v>
      </c>
      <c r="D20" s="2">
        <f t="shared" si="1"/>
        <v>408</v>
      </c>
      <c r="E20" s="13">
        <f t="shared" si="0"/>
        <v>15769275</v>
      </c>
      <c r="F20" s="6">
        <v>1533412</v>
      </c>
      <c r="G20" s="6">
        <v>1304976</v>
      </c>
      <c r="H20" s="6">
        <v>1304976</v>
      </c>
      <c r="I20" s="6">
        <v>1304976</v>
      </c>
      <c r="J20" s="6">
        <v>1304976</v>
      </c>
      <c r="K20" s="6">
        <v>1304976</v>
      </c>
      <c r="L20" s="6">
        <v>1217910</v>
      </c>
      <c r="M20" s="6">
        <v>1304976</v>
      </c>
      <c r="N20" s="6">
        <v>1304976</v>
      </c>
      <c r="O20" s="6">
        <v>1198755</v>
      </c>
      <c r="P20" s="6">
        <v>1304976</v>
      </c>
      <c r="Q20" s="6">
        <v>1379390</v>
      </c>
      <c r="R20" s="6"/>
      <c r="S20" s="14"/>
    </row>
    <row r="21" spans="1:19" x14ac:dyDescent="0.25">
      <c r="A21" s="11">
        <v>408150</v>
      </c>
      <c r="B21" s="12" t="s">
        <v>23</v>
      </c>
      <c r="C21" s="11" t="s">
        <v>20</v>
      </c>
      <c r="D21" s="2">
        <f t="shared" si="1"/>
        <v>408</v>
      </c>
      <c r="E21" s="13">
        <f t="shared" si="0"/>
        <v>7761</v>
      </c>
      <c r="F21" s="6">
        <v>302</v>
      </c>
      <c r="G21" s="6">
        <v>-72</v>
      </c>
      <c r="H21" s="6">
        <v>38</v>
      </c>
      <c r="I21" s="6">
        <v>55</v>
      </c>
      <c r="J21" s="6">
        <v>104</v>
      </c>
      <c r="K21" s="6">
        <v>84</v>
      </c>
      <c r="L21" s="6">
        <v>85</v>
      </c>
      <c r="M21" s="6">
        <v>2572</v>
      </c>
      <c r="N21" s="6">
        <v>30</v>
      </c>
      <c r="O21" s="6">
        <v>78</v>
      </c>
      <c r="P21" s="6">
        <v>3495</v>
      </c>
      <c r="Q21" s="6">
        <v>990</v>
      </c>
      <c r="R21" s="6"/>
      <c r="S21" s="14"/>
    </row>
    <row r="22" spans="1:19" x14ac:dyDescent="0.25">
      <c r="A22" s="11">
        <v>408151</v>
      </c>
      <c r="B22" s="12" t="s">
        <v>24</v>
      </c>
      <c r="C22" s="11" t="s">
        <v>20</v>
      </c>
      <c r="D22" s="2">
        <f t="shared" si="1"/>
        <v>408</v>
      </c>
      <c r="E22" s="13">
        <f t="shared" si="0"/>
        <v>6200</v>
      </c>
      <c r="F22" s="6">
        <v>1280</v>
      </c>
      <c r="G22" s="6">
        <v>968</v>
      </c>
      <c r="H22" s="6">
        <v>966</v>
      </c>
      <c r="I22" s="6">
        <v>1266</v>
      </c>
      <c r="J22" s="6">
        <v>-699</v>
      </c>
      <c r="K22" s="6">
        <v>-690</v>
      </c>
      <c r="L22" s="6">
        <v>-796</v>
      </c>
      <c r="M22" s="6">
        <v>-785</v>
      </c>
      <c r="N22" s="6">
        <v>-828</v>
      </c>
      <c r="O22" s="6">
        <v>-860</v>
      </c>
      <c r="P22" s="6">
        <v>5339</v>
      </c>
      <c r="Q22" s="6">
        <v>1039</v>
      </c>
      <c r="R22" s="6"/>
      <c r="S22" s="14"/>
    </row>
    <row r="23" spans="1:19" x14ac:dyDescent="0.25">
      <c r="A23" s="11">
        <v>408152</v>
      </c>
      <c r="B23" s="12" t="s">
        <v>25</v>
      </c>
      <c r="C23" s="11" t="s">
        <v>20</v>
      </c>
      <c r="D23" s="2">
        <f t="shared" si="1"/>
        <v>408</v>
      </c>
      <c r="E23" s="13">
        <f t="shared" si="0"/>
        <v>790506</v>
      </c>
      <c r="F23" s="6">
        <v>91923</v>
      </c>
      <c r="G23" s="6">
        <v>71097</v>
      </c>
      <c r="H23" s="6">
        <v>68242</v>
      </c>
      <c r="I23" s="6">
        <v>-77013</v>
      </c>
      <c r="J23" s="6">
        <v>119267</v>
      </c>
      <c r="K23" s="6">
        <v>72583</v>
      </c>
      <c r="L23" s="6">
        <v>70832</v>
      </c>
      <c r="M23" s="6">
        <v>76200</v>
      </c>
      <c r="N23" s="6">
        <v>76410</v>
      </c>
      <c r="O23" s="6">
        <v>70514</v>
      </c>
      <c r="P23" s="6">
        <v>76754</v>
      </c>
      <c r="Q23" s="6">
        <v>73697</v>
      </c>
      <c r="R23" s="6"/>
      <c r="S23" s="14"/>
    </row>
    <row r="24" spans="1:19" x14ac:dyDescent="0.25">
      <c r="A24" s="11">
        <v>408205</v>
      </c>
      <c r="B24" s="12" t="s">
        <v>26</v>
      </c>
      <c r="C24" s="11" t="s">
        <v>20</v>
      </c>
      <c r="D24" s="2">
        <f t="shared" si="1"/>
        <v>408</v>
      </c>
      <c r="E24" s="13">
        <f t="shared" si="0"/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/>
      <c r="S24" s="14"/>
    </row>
    <row r="25" spans="1:19" x14ac:dyDescent="0.25">
      <c r="A25" s="11">
        <v>408470</v>
      </c>
      <c r="B25" s="12" t="s">
        <v>27</v>
      </c>
      <c r="C25" s="11" t="s">
        <v>20</v>
      </c>
      <c r="D25" s="2">
        <f>VALUE(LEFT(A25,3))</f>
        <v>408</v>
      </c>
      <c r="E25" s="13">
        <f t="shared" si="0"/>
        <v>9948</v>
      </c>
      <c r="F25" s="6">
        <v>974</v>
      </c>
      <c r="G25" s="6">
        <v>974</v>
      </c>
      <c r="H25" s="6">
        <v>974</v>
      </c>
      <c r="I25" s="6">
        <v>974</v>
      </c>
      <c r="J25" s="6">
        <v>974</v>
      </c>
      <c r="K25" s="6">
        <v>974</v>
      </c>
      <c r="L25" s="6">
        <v>974</v>
      </c>
      <c r="M25" s="6">
        <v>1012</v>
      </c>
      <c r="N25" s="6">
        <v>974</v>
      </c>
      <c r="O25" s="6">
        <v>-274</v>
      </c>
      <c r="P25" s="6">
        <v>709</v>
      </c>
      <c r="Q25" s="6">
        <v>709</v>
      </c>
      <c r="R25" s="6"/>
      <c r="S25" s="14"/>
    </row>
    <row r="26" spans="1:19" x14ac:dyDescent="0.25">
      <c r="A26" s="11">
        <v>408700</v>
      </c>
      <c r="B26" s="12" t="s">
        <v>28</v>
      </c>
      <c r="C26" s="11" t="s">
        <v>20</v>
      </c>
      <c r="D26" s="2">
        <f t="shared" si="1"/>
        <v>408</v>
      </c>
      <c r="E26" s="13">
        <f t="shared" si="0"/>
        <v>-1000</v>
      </c>
      <c r="F26" s="6">
        <v>8000</v>
      </c>
      <c r="G26" s="6">
        <v>0</v>
      </c>
      <c r="H26" s="6">
        <v>0</v>
      </c>
      <c r="I26" s="6">
        <v>16000</v>
      </c>
      <c r="J26" s="6">
        <v>0</v>
      </c>
      <c r="K26" s="6">
        <v>0</v>
      </c>
      <c r="L26" s="6">
        <v>-11000</v>
      </c>
      <c r="M26" s="6">
        <v>0</v>
      </c>
      <c r="N26" s="6">
        <v>0</v>
      </c>
      <c r="O26" s="6">
        <v>-14000</v>
      </c>
      <c r="P26" s="6">
        <v>0</v>
      </c>
      <c r="Q26" s="6">
        <v>0</v>
      </c>
      <c r="R26" s="6"/>
      <c r="S26" s="14"/>
    </row>
    <row r="27" spans="1:19" x14ac:dyDescent="0.25">
      <c r="A27" s="11">
        <v>408800</v>
      </c>
      <c r="B27" s="12" t="s">
        <v>29</v>
      </c>
      <c r="C27" s="11" t="s">
        <v>20</v>
      </c>
      <c r="D27" s="2">
        <f t="shared" si="1"/>
        <v>408</v>
      </c>
      <c r="E27" s="13">
        <f t="shared" si="0"/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/>
      <c r="S27" s="14"/>
    </row>
    <row r="28" spans="1:19" x14ac:dyDescent="0.25">
      <c r="A28" s="11">
        <v>408840</v>
      </c>
      <c r="B28" s="12" t="s">
        <v>30</v>
      </c>
      <c r="C28" s="11" t="s">
        <v>20</v>
      </c>
      <c r="D28" s="2">
        <f t="shared" si="1"/>
        <v>408</v>
      </c>
      <c r="E28" s="13">
        <f t="shared" si="0"/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/>
      <c r="S28" s="14"/>
    </row>
    <row r="29" spans="1:19" x14ac:dyDescent="0.25">
      <c r="A29" s="11">
        <v>408851</v>
      </c>
      <c r="B29" s="12" t="s">
        <v>31</v>
      </c>
      <c r="C29" s="11" t="s">
        <v>20</v>
      </c>
      <c r="D29" s="2">
        <f t="shared" si="1"/>
        <v>408</v>
      </c>
      <c r="E29" s="13">
        <f t="shared" si="0"/>
        <v>232035</v>
      </c>
      <c r="F29" s="6">
        <v>-1</v>
      </c>
      <c r="G29" s="6">
        <v>-2621</v>
      </c>
      <c r="H29" s="6">
        <v>-1300</v>
      </c>
      <c r="I29" s="6">
        <v>74134</v>
      </c>
      <c r="J29" s="6">
        <v>97872</v>
      </c>
      <c r="K29" s="6">
        <v>60710</v>
      </c>
      <c r="L29" s="6">
        <v>278</v>
      </c>
      <c r="M29" s="6">
        <v>-71</v>
      </c>
      <c r="N29" s="6">
        <v>3</v>
      </c>
      <c r="O29" s="6">
        <v>242</v>
      </c>
      <c r="P29" s="6">
        <v>2676</v>
      </c>
      <c r="Q29" s="6">
        <v>113</v>
      </c>
      <c r="R29" s="6"/>
      <c r="S29" s="14"/>
    </row>
    <row r="30" spans="1:19" x14ac:dyDescent="0.25">
      <c r="A30" s="11">
        <v>408960</v>
      </c>
      <c r="B30" s="12" t="s">
        <v>32</v>
      </c>
      <c r="C30" s="11" t="s">
        <v>20</v>
      </c>
      <c r="D30" s="2">
        <f t="shared" si="1"/>
        <v>408</v>
      </c>
      <c r="E30" s="13">
        <f t="shared" si="0"/>
        <v>913776</v>
      </c>
      <c r="F30" s="6">
        <v>57339</v>
      </c>
      <c r="G30" s="6">
        <v>70858</v>
      </c>
      <c r="H30" s="6">
        <v>103326</v>
      </c>
      <c r="I30" s="6">
        <v>63400</v>
      </c>
      <c r="J30" s="6">
        <v>73726</v>
      </c>
      <c r="K30" s="6">
        <v>62838</v>
      </c>
      <c r="L30" s="6">
        <v>47721</v>
      </c>
      <c r="M30" s="6">
        <v>27526</v>
      </c>
      <c r="N30" s="6">
        <v>61152</v>
      </c>
      <c r="O30" s="6">
        <v>125496</v>
      </c>
      <c r="P30" s="6">
        <v>107781</v>
      </c>
      <c r="Q30" s="6">
        <v>112613</v>
      </c>
      <c r="R30" s="6"/>
      <c r="S30" s="14"/>
    </row>
    <row r="31" spans="1:19" x14ac:dyDescent="0.25">
      <c r="A31" s="11">
        <v>409102</v>
      </c>
      <c r="B31" s="12" t="s">
        <v>33</v>
      </c>
      <c r="C31" s="11" t="s">
        <v>34</v>
      </c>
      <c r="D31" s="2">
        <f t="shared" si="1"/>
        <v>409</v>
      </c>
      <c r="E31" s="13">
        <f t="shared" si="0"/>
        <v>-415214</v>
      </c>
      <c r="F31" s="6">
        <v>-34601</v>
      </c>
      <c r="G31" s="6">
        <v>-34601</v>
      </c>
      <c r="H31" s="6">
        <v>-34601</v>
      </c>
      <c r="I31" s="6">
        <v>-34601</v>
      </c>
      <c r="J31" s="6">
        <v>-34601</v>
      </c>
      <c r="K31" s="6">
        <v>-34601</v>
      </c>
      <c r="L31" s="6">
        <v>-34601</v>
      </c>
      <c r="M31" s="6">
        <v>-34601</v>
      </c>
      <c r="N31" s="6">
        <v>-34601</v>
      </c>
      <c r="O31" s="6">
        <v>-34601</v>
      </c>
      <c r="P31" s="6">
        <v>-34601</v>
      </c>
      <c r="Q31" s="6">
        <v>-34603</v>
      </c>
      <c r="R31" s="6"/>
      <c r="S31" s="14"/>
    </row>
    <row r="32" spans="1:19" x14ac:dyDescent="0.25">
      <c r="A32" s="11">
        <v>409104</v>
      </c>
      <c r="B32" s="12" t="s">
        <v>35</v>
      </c>
      <c r="C32" s="11" t="s">
        <v>34</v>
      </c>
      <c r="D32" s="2">
        <f t="shared" si="1"/>
        <v>409</v>
      </c>
      <c r="E32" s="13">
        <f t="shared" si="0"/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/>
      <c r="S32" s="14"/>
    </row>
    <row r="33" spans="1:19" x14ac:dyDescent="0.25">
      <c r="A33" s="11">
        <v>409190</v>
      </c>
      <c r="B33" s="12" t="s">
        <v>36</v>
      </c>
      <c r="C33" s="11" t="s">
        <v>34</v>
      </c>
      <c r="D33" s="2">
        <f t="shared" si="1"/>
        <v>409</v>
      </c>
      <c r="E33" s="13">
        <f t="shared" si="0"/>
        <v>2052000</v>
      </c>
      <c r="F33" s="6">
        <v>171000</v>
      </c>
      <c r="G33" s="6">
        <v>171000</v>
      </c>
      <c r="H33" s="6">
        <v>171000</v>
      </c>
      <c r="I33" s="6">
        <v>171000</v>
      </c>
      <c r="J33" s="6">
        <v>171000</v>
      </c>
      <c r="K33" s="6">
        <v>171000</v>
      </c>
      <c r="L33" s="6">
        <v>171000</v>
      </c>
      <c r="M33" s="6">
        <v>171000</v>
      </c>
      <c r="N33" s="6">
        <v>171000</v>
      </c>
      <c r="O33" s="6">
        <v>171000</v>
      </c>
      <c r="P33" s="6">
        <v>171000</v>
      </c>
      <c r="Q33" s="6">
        <v>171000</v>
      </c>
      <c r="R33" s="6"/>
      <c r="S33" s="14"/>
    </row>
    <row r="34" spans="1:19" x14ac:dyDescent="0.25">
      <c r="A34" s="11">
        <v>409191</v>
      </c>
      <c r="B34" s="12" t="s">
        <v>37</v>
      </c>
      <c r="C34" s="11" t="s">
        <v>34</v>
      </c>
      <c r="D34" s="2">
        <f t="shared" si="1"/>
        <v>409</v>
      </c>
      <c r="E34" s="13">
        <f t="shared" si="0"/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/>
      <c r="S34" s="14"/>
    </row>
    <row r="35" spans="1:19" x14ac:dyDescent="0.25">
      <c r="A35" s="11">
        <v>409194</v>
      </c>
      <c r="B35" s="12" t="s">
        <v>38</v>
      </c>
      <c r="C35" s="11" t="s">
        <v>34</v>
      </c>
      <c r="D35" s="2">
        <f t="shared" si="1"/>
        <v>409</v>
      </c>
      <c r="E35" s="13">
        <f t="shared" si="0"/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/>
      <c r="S35" s="14"/>
    </row>
    <row r="36" spans="1:19" x14ac:dyDescent="0.25">
      <c r="A36" s="11">
        <v>409195</v>
      </c>
      <c r="B36" s="12" t="s">
        <v>39</v>
      </c>
      <c r="C36" s="11" t="s">
        <v>34</v>
      </c>
      <c r="D36" s="2">
        <f t="shared" si="1"/>
        <v>409</v>
      </c>
      <c r="E36" s="13">
        <f t="shared" si="0"/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/>
      <c r="S36" s="14"/>
    </row>
    <row r="37" spans="1:19" x14ac:dyDescent="0.25">
      <c r="A37" s="11">
        <v>409197</v>
      </c>
      <c r="B37" s="12" t="s">
        <v>40</v>
      </c>
      <c r="C37" s="11" t="s">
        <v>34</v>
      </c>
      <c r="D37" s="2">
        <f>VALUE(LEFT(A37,3))</f>
        <v>409</v>
      </c>
      <c r="E37" s="13">
        <f t="shared" si="0"/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/>
      <c r="S37" s="14"/>
    </row>
    <row r="38" spans="1:19" x14ac:dyDescent="0.25">
      <c r="A38" s="11">
        <v>410100</v>
      </c>
      <c r="B38" s="12" t="s">
        <v>41</v>
      </c>
      <c r="C38" s="11" t="s">
        <v>34</v>
      </c>
      <c r="D38" s="2">
        <f t="shared" si="1"/>
        <v>410</v>
      </c>
      <c r="E38" s="13">
        <f t="shared" si="0"/>
        <v>2253331</v>
      </c>
      <c r="F38" s="6">
        <v>187778</v>
      </c>
      <c r="G38" s="6">
        <v>187778</v>
      </c>
      <c r="H38" s="6">
        <v>187778</v>
      </c>
      <c r="I38" s="6">
        <v>187778</v>
      </c>
      <c r="J38" s="6">
        <v>187778</v>
      </c>
      <c r="K38" s="6">
        <v>187778</v>
      </c>
      <c r="L38" s="6">
        <v>187778</v>
      </c>
      <c r="M38" s="6">
        <v>187778</v>
      </c>
      <c r="N38" s="6">
        <v>187778</v>
      </c>
      <c r="O38" s="6">
        <v>187778</v>
      </c>
      <c r="P38" s="6">
        <v>187778</v>
      </c>
      <c r="Q38" s="6">
        <v>187773</v>
      </c>
      <c r="R38" s="6"/>
      <c r="S38" s="14"/>
    </row>
    <row r="39" spans="1:19" x14ac:dyDescent="0.25">
      <c r="A39" s="11">
        <v>410102</v>
      </c>
      <c r="B39" s="12" t="s">
        <v>42</v>
      </c>
      <c r="C39" s="11" t="s">
        <v>34</v>
      </c>
      <c r="D39" s="2">
        <f t="shared" si="1"/>
        <v>410</v>
      </c>
      <c r="E39" s="13">
        <f t="shared" si="0"/>
        <v>2325642</v>
      </c>
      <c r="F39" s="6">
        <v>193804</v>
      </c>
      <c r="G39" s="6">
        <v>193804</v>
      </c>
      <c r="H39" s="6">
        <v>193804</v>
      </c>
      <c r="I39" s="6">
        <v>193804</v>
      </c>
      <c r="J39" s="6">
        <v>193804</v>
      </c>
      <c r="K39" s="6">
        <v>193804</v>
      </c>
      <c r="L39" s="6">
        <v>193804</v>
      </c>
      <c r="M39" s="6">
        <v>193804</v>
      </c>
      <c r="N39" s="6">
        <v>193804</v>
      </c>
      <c r="O39" s="6">
        <v>193804</v>
      </c>
      <c r="P39" s="6">
        <v>193804</v>
      </c>
      <c r="Q39" s="6">
        <v>193798</v>
      </c>
      <c r="R39" s="15"/>
      <c r="S39" s="14"/>
    </row>
    <row r="40" spans="1:19" x14ac:dyDescent="0.25">
      <c r="A40" s="11">
        <v>410105</v>
      </c>
      <c r="B40" s="12" t="s">
        <v>43</v>
      </c>
      <c r="C40" s="11" t="s">
        <v>34</v>
      </c>
      <c r="D40" s="2">
        <f t="shared" si="1"/>
        <v>410</v>
      </c>
      <c r="E40" s="13">
        <f t="shared" si="0"/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/>
      <c r="S40" s="14"/>
    </row>
    <row r="41" spans="1:19" x14ac:dyDescent="0.25">
      <c r="A41" s="11">
        <v>410106</v>
      </c>
      <c r="B41" s="12" t="s">
        <v>44</v>
      </c>
      <c r="C41" s="11" t="s">
        <v>34</v>
      </c>
      <c r="D41" s="2">
        <f t="shared" si="1"/>
        <v>410</v>
      </c>
      <c r="E41" s="13">
        <f t="shared" si="0"/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/>
      <c r="S41" s="14"/>
    </row>
    <row r="42" spans="1:19" x14ac:dyDescent="0.25">
      <c r="A42" s="11">
        <v>411050</v>
      </c>
      <c r="B42" s="12" t="s">
        <v>45</v>
      </c>
      <c r="C42" s="11" t="s">
        <v>17</v>
      </c>
      <c r="D42" s="2">
        <f t="shared" si="1"/>
        <v>411</v>
      </c>
      <c r="E42" s="13">
        <f t="shared" si="0"/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/>
      <c r="S42" s="14"/>
    </row>
    <row r="43" spans="1:19" x14ac:dyDescent="0.25">
      <c r="A43" s="11">
        <v>411051</v>
      </c>
      <c r="B43" s="12" t="s">
        <v>46</v>
      </c>
      <c r="C43" s="11" t="s">
        <v>17</v>
      </c>
      <c r="D43" s="2">
        <f t="shared" si="1"/>
        <v>411</v>
      </c>
      <c r="E43" s="13">
        <f t="shared" si="0"/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/>
      <c r="S43" s="14"/>
    </row>
    <row r="44" spans="1:19" x14ac:dyDescent="0.25">
      <c r="A44" s="11">
        <v>411100</v>
      </c>
      <c r="B44" s="12" t="s">
        <v>47</v>
      </c>
      <c r="C44" s="11" t="s">
        <v>34</v>
      </c>
      <c r="D44" s="2">
        <f t="shared" si="1"/>
        <v>411</v>
      </c>
      <c r="E44" s="13">
        <f t="shared" si="0"/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/>
      <c r="S44" s="14"/>
    </row>
    <row r="45" spans="1:19" x14ac:dyDescent="0.25">
      <c r="A45" s="11">
        <v>411101</v>
      </c>
      <c r="B45" s="12" t="s">
        <v>48</v>
      </c>
      <c r="C45" s="11" t="s">
        <v>34</v>
      </c>
      <c r="D45" s="2">
        <f t="shared" si="1"/>
        <v>411</v>
      </c>
      <c r="E45" s="13">
        <f t="shared" si="0"/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/>
      <c r="S45" s="14"/>
    </row>
    <row r="46" spans="1:19" x14ac:dyDescent="0.25">
      <c r="A46" s="11">
        <v>411102</v>
      </c>
      <c r="B46" s="12" t="s">
        <v>49</v>
      </c>
      <c r="C46" s="11" t="s">
        <v>34</v>
      </c>
      <c r="D46" s="2">
        <f t="shared" si="1"/>
        <v>411</v>
      </c>
      <c r="E46" s="13">
        <f t="shared" si="0"/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/>
      <c r="S46" s="14"/>
    </row>
    <row r="47" spans="1:19" x14ac:dyDescent="0.25">
      <c r="A47" s="11">
        <v>411103</v>
      </c>
      <c r="B47" s="12" t="s">
        <v>50</v>
      </c>
      <c r="C47" s="11" t="s">
        <v>34</v>
      </c>
      <c r="D47" s="2">
        <f t="shared" si="1"/>
        <v>411</v>
      </c>
      <c r="E47" s="13">
        <f t="shared" si="0"/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/>
      <c r="S47" s="14"/>
    </row>
    <row r="48" spans="1:19" x14ac:dyDescent="0.25">
      <c r="A48" s="11">
        <v>411106</v>
      </c>
      <c r="B48" s="12" t="s">
        <v>51</v>
      </c>
      <c r="C48" s="11" t="s">
        <v>34</v>
      </c>
      <c r="D48" s="2">
        <f t="shared" si="1"/>
        <v>411</v>
      </c>
      <c r="E48" s="13">
        <f t="shared" si="0"/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/>
      <c r="S48" s="14"/>
    </row>
    <row r="49" spans="1:22" x14ac:dyDescent="0.25">
      <c r="A49" s="11">
        <v>411410</v>
      </c>
      <c r="B49" s="12" t="s">
        <v>52</v>
      </c>
      <c r="C49" s="11" t="s">
        <v>34</v>
      </c>
      <c r="D49" s="2">
        <f t="shared" si="1"/>
        <v>411</v>
      </c>
      <c r="E49" s="13">
        <f t="shared" si="0"/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/>
      <c r="S49" s="14"/>
    </row>
    <row r="50" spans="1:22" x14ac:dyDescent="0.25">
      <c r="A50" s="11">
        <v>411603</v>
      </c>
      <c r="B50" s="12" t="s">
        <v>53</v>
      </c>
      <c r="C50" s="11"/>
      <c r="D50" s="2">
        <f t="shared" si="1"/>
        <v>411</v>
      </c>
      <c r="E50" s="13">
        <f t="shared" si="0"/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/>
      <c r="S50" s="14"/>
    </row>
    <row r="51" spans="1:22" x14ac:dyDescent="0.25">
      <c r="A51" s="11">
        <v>411834</v>
      </c>
      <c r="B51" s="12" t="s">
        <v>54</v>
      </c>
      <c r="C51" s="11" t="s">
        <v>55</v>
      </c>
      <c r="D51" s="2">
        <f t="shared" si="1"/>
        <v>411</v>
      </c>
      <c r="E51" s="13">
        <f t="shared" si="0"/>
        <v>-4345000</v>
      </c>
      <c r="F51" s="6">
        <v>0</v>
      </c>
      <c r="G51" s="6">
        <v>0</v>
      </c>
      <c r="H51" s="6">
        <v>-2000000</v>
      </c>
      <c r="I51" s="6">
        <v>0</v>
      </c>
      <c r="J51" s="6">
        <v>0</v>
      </c>
      <c r="K51" s="6">
        <v>0</v>
      </c>
      <c r="L51" s="6">
        <v>-2345000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/>
      <c r="S51" s="14"/>
    </row>
    <row r="52" spans="1:22" x14ac:dyDescent="0.25">
      <c r="A52" s="11">
        <v>411835</v>
      </c>
      <c r="B52" s="12" t="s">
        <v>56</v>
      </c>
      <c r="C52" s="11" t="s">
        <v>55</v>
      </c>
      <c r="D52" s="2">
        <f t="shared" si="1"/>
        <v>411</v>
      </c>
      <c r="E52" s="13">
        <f t="shared" si="0"/>
        <v>87</v>
      </c>
      <c r="F52" s="6">
        <v>0</v>
      </c>
      <c r="G52" s="6">
        <v>0</v>
      </c>
      <c r="H52" s="6">
        <v>0</v>
      </c>
      <c r="I52" s="6">
        <v>87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/>
      <c r="S52" s="14"/>
    </row>
    <row r="53" spans="1:22" x14ac:dyDescent="0.25">
      <c r="A53" s="11">
        <v>426591</v>
      </c>
      <c r="B53" s="12" t="s">
        <v>57</v>
      </c>
      <c r="C53" s="11" t="s">
        <v>58</v>
      </c>
      <c r="D53" s="2">
        <f t="shared" si="1"/>
        <v>426</v>
      </c>
      <c r="E53" s="13">
        <f t="shared" si="0"/>
        <v>633452</v>
      </c>
      <c r="F53" s="6">
        <v>31964</v>
      </c>
      <c r="G53" s="6">
        <v>0</v>
      </c>
      <c r="H53" s="6">
        <v>62044</v>
      </c>
      <c r="I53" s="6">
        <v>306830</v>
      </c>
      <c r="J53" s="6">
        <v>-57744</v>
      </c>
      <c r="K53" s="6">
        <v>-9819</v>
      </c>
      <c r="L53" s="6">
        <v>-57831</v>
      </c>
      <c r="M53" s="6">
        <v>61528</v>
      </c>
      <c r="N53" s="6">
        <v>180923</v>
      </c>
      <c r="O53" s="6">
        <v>13826</v>
      </c>
      <c r="P53" s="6">
        <v>14125</v>
      </c>
      <c r="Q53" s="6">
        <v>87606</v>
      </c>
      <c r="R53" s="14"/>
      <c r="S53" s="14"/>
      <c r="T53" s="14"/>
      <c r="U53" s="14"/>
      <c r="V53" s="14"/>
    </row>
    <row r="54" spans="1:22" x14ac:dyDescent="0.25">
      <c r="A54" s="11">
        <v>426891</v>
      </c>
      <c r="B54" s="12" t="s">
        <v>59</v>
      </c>
      <c r="C54" s="11" t="s">
        <v>58</v>
      </c>
      <c r="D54" s="2">
        <f t="shared" si="1"/>
        <v>426</v>
      </c>
      <c r="E54" s="13">
        <f t="shared" si="0"/>
        <v>814445</v>
      </c>
      <c r="F54" s="6">
        <v>28208</v>
      </c>
      <c r="G54" s="6">
        <v>0</v>
      </c>
      <c r="H54" s="6">
        <v>67757</v>
      </c>
      <c r="I54" s="6">
        <v>42242</v>
      </c>
      <c r="J54" s="6">
        <v>42061</v>
      </c>
      <c r="K54" s="6">
        <v>58978</v>
      </c>
      <c r="L54" s="6">
        <v>59191</v>
      </c>
      <c r="M54" s="6">
        <v>69866</v>
      </c>
      <c r="N54" s="6">
        <v>90665</v>
      </c>
      <c r="O54" s="6">
        <v>109586</v>
      </c>
      <c r="P54" s="6">
        <v>125498</v>
      </c>
      <c r="Q54" s="6">
        <v>120393</v>
      </c>
      <c r="R54" s="6"/>
      <c r="S54" s="14"/>
    </row>
    <row r="55" spans="1:22" x14ac:dyDescent="0.25">
      <c r="A55" s="11">
        <v>440000</v>
      </c>
      <c r="B55" s="12" t="s">
        <v>60</v>
      </c>
      <c r="C55" s="11" t="s">
        <v>61</v>
      </c>
      <c r="D55" s="2">
        <f t="shared" si="1"/>
        <v>440</v>
      </c>
      <c r="E55" s="13">
        <f t="shared" si="0"/>
        <v>190296417</v>
      </c>
      <c r="F55" s="6">
        <v>11607297</v>
      </c>
      <c r="G55" s="6">
        <v>12082416</v>
      </c>
      <c r="H55" s="6">
        <v>11615288</v>
      </c>
      <c r="I55" s="6">
        <v>17910941</v>
      </c>
      <c r="J55" s="6">
        <v>18524367</v>
      </c>
      <c r="K55" s="6">
        <v>18473401</v>
      </c>
      <c r="L55" s="6">
        <v>15720676</v>
      </c>
      <c r="M55" s="6">
        <v>14512662</v>
      </c>
      <c r="N55" s="6">
        <v>11938112</v>
      </c>
      <c r="O55" s="6">
        <v>22578516</v>
      </c>
      <c r="P55" s="6">
        <v>20997982</v>
      </c>
      <c r="Q55" s="6">
        <v>14334759</v>
      </c>
      <c r="R55" s="6"/>
      <c r="S55" s="14"/>
    </row>
    <row r="56" spans="1:22" x14ac:dyDescent="0.25">
      <c r="A56" s="11">
        <v>440990</v>
      </c>
      <c r="B56" s="12" t="s">
        <v>62</v>
      </c>
      <c r="C56" s="11" t="s">
        <v>61</v>
      </c>
      <c r="D56" s="2">
        <f t="shared" si="1"/>
        <v>440</v>
      </c>
      <c r="E56" s="13">
        <f t="shared" si="0"/>
        <v>638564</v>
      </c>
      <c r="F56" s="6">
        <v>-501895</v>
      </c>
      <c r="G56" s="6">
        <v>-918561</v>
      </c>
      <c r="H56" s="6">
        <v>3090976</v>
      </c>
      <c r="I56" s="6">
        <v>1815804</v>
      </c>
      <c r="J56" s="6">
        <v>1902734</v>
      </c>
      <c r="K56" s="6">
        <v>-962221</v>
      </c>
      <c r="L56" s="6">
        <v>-394238</v>
      </c>
      <c r="M56" s="6">
        <v>-2206649</v>
      </c>
      <c r="N56" s="6">
        <v>4155808</v>
      </c>
      <c r="O56" s="6">
        <v>1374942</v>
      </c>
      <c r="P56" s="6">
        <v>-4023848</v>
      </c>
      <c r="Q56" s="6">
        <v>-2694288</v>
      </c>
      <c r="R56" s="6"/>
      <c r="S56" s="14"/>
    </row>
    <row r="57" spans="1:22" x14ac:dyDescent="0.25">
      <c r="A57" s="11">
        <v>442100</v>
      </c>
      <c r="B57" s="12" t="s">
        <v>63</v>
      </c>
      <c r="C57" s="11" t="s">
        <v>61</v>
      </c>
      <c r="D57" s="2">
        <f t="shared" si="1"/>
        <v>442</v>
      </c>
      <c r="E57" s="13">
        <f t="shared" si="0"/>
        <v>154804675</v>
      </c>
      <c r="F57" s="6">
        <v>9179598</v>
      </c>
      <c r="G57" s="6">
        <v>6414531</v>
      </c>
      <c r="H57" s="6">
        <v>11212065</v>
      </c>
      <c r="I57" s="6">
        <v>10340842</v>
      </c>
      <c r="J57" s="6">
        <v>18309371</v>
      </c>
      <c r="K57" s="6">
        <v>15156255</v>
      </c>
      <c r="L57" s="6">
        <v>13803375</v>
      </c>
      <c r="M57" s="6">
        <v>13986058</v>
      </c>
      <c r="N57" s="6">
        <v>12810496</v>
      </c>
      <c r="O57" s="6">
        <v>15746097</v>
      </c>
      <c r="P57" s="6">
        <v>17118257</v>
      </c>
      <c r="Q57" s="6">
        <v>10727730</v>
      </c>
      <c r="R57" s="6"/>
      <c r="S57" s="14"/>
    </row>
    <row r="58" spans="1:22" x14ac:dyDescent="0.25">
      <c r="A58" s="11">
        <v>442190</v>
      </c>
      <c r="B58" s="12" t="s">
        <v>64</v>
      </c>
      <c r="C58" s="11" t="s">
        <v>61</v>
      </c>
      <c r="D58" s="2">
        <f t="shared" si="1"/>
        <v>442</v>
      </c>
      <c r="E58" s="13">
        <f t="shared" si="0"/>
        <v>1988582</v>
      </c>
      <c r="F58" s="6">
        <v>729591</v>
      </c>
      <c r="G58" s="6">
        <v>4063455</v>
      </c>
      <c r="H58" s="6">
        <v>1478462</v>
      </c>
      <c r="I58" s="6">
        <v>-1143387</v>
      </c>
      <c r="J58" s="6">
        <v>614856</v>
      </c>
      <c r="K58" s="6">
        <v>-215111</v>
      </c>
      <c r="L58" s="6">
        <v>1841530</v>
      </c>
      <c r="M58" s="6">
        <v>-2020027</v>
      </c>
      <c r="N58" s="6">
        <v>960794</v>
      </c>
      <c r="O58" s="6">
        <v>173954</v>
      </c>
      <c r="P58" s="6">
        <v>-3546174</v>
      </c>
      <c r="Q58" s="6">
        <v>-949361</v>
      </c>
      <c r="R58" s="6"/>
      <c r="S58" s="14"/>
    </row>
    <row r="59" spans="1:22" x14ac:dyDescent="0.25">
      <c r="A59" s="11">
        <v>442200</v>
      </c>
      <c r="B59" s="12" t="s">
        <v>65</v>
      </c>
      <c r="C59" s="11" t="s">
        <v>61</v>
      </c>
      <c r="D59" s="2">
        <f t="shared" si="1"/>
        <v>442</v>
      </c>
      <c r="E59" s="13">
        <f t="shared" si="0"/>
        <v>71073001</v>
      </c>
      <c r="F59" s="6">
        <v>3972404</v>
      </c>
      <c r="G59" s="6">
        <v>1969198</v>
      </c>
      <c r="H59" s="6">
        <v>3954267</v>
      </c>
      <c r="I59" s="6">
        <v>-1659601</v>
      </c>
      <c r="J59" s="6">
        <v>14464283</v>
      </c>
      <c r="K59" s="6">
        <v>8318054</v>
      </c>
      <c r="L59" s="6">
        <v>7692224</v>
      </c>
      <c r="M59" s="6">
        <v>7725365</v>
      </c>
      <c r="N59" s="6">
        <v>4728938</v>
      </c>
      <c r="O59" s="6">
        <v>7844990</v>
      </c>
      <c r="P59" s="6">
        <v>7268939</v>
      </c>
      <c r="Q59" s="6">
        <v>4793940</v>
      </c>
      <c r="R59" s="6"/>
      <c r="S59" s="14"/>
    </row>
    <row r="60" spans="1:22" x14ac:dyDescent="0.25">
      <c r="A60" s="11">
        <v>442290</v>
      </c>
      <c r="B60" s="12" t="s">
        <v>66</v>
      </c>
      <c r="C60" s="11" t="s">
        <v>61</v>
      </c>
      <c r="D60" s="2">
        <f t="shared" si="1"/>
        <v>442</v>
      </c>
      <c r="E60" s="13">
        <f t="shared" si="0"/>
        <v>672677</v>
      </c>
      <c r="F60" s="6">
        <v>471838</v>
      </c>
      <c r="G60" s="6">
        <v>2930083</v>
      </c>
      <c r="H60" s="6">
        <v>1310669</v>
      </c>
      <c r="I60" s="6">
        <v>3317816</v>
      </c>
      <c r="J60" s="6">
        <v>-5389169</v>
      </c>
      <c r="K60" s="6">
        <v>27957</v>
      </c>
      <c r="L60" s="6">
        <v>1217765</v>
      </c>
      <c r="M60" s="6">
        <v>-1648906</v>
      </c>
      <c r="N60" s="6">
        <v>2620002</v>
      </c>
      <c r="O60" s="6">
        <v>-1456368</v>
      </c>
      <c r="P60" s="6">
        <v>-2175607</v>
      </c>
      <c r="Q60" s="6">
        <v>-553403</v>
      </c>
      <c r="R60" s="6"/>
      <c r="S60" s="14"/>
    </row>
    <row r="61" spans="1:22" x14ac:dyDescent="0.25">
      <c r="A61" s="11">
        <v>444000</v>
      </c>
      <c r="B61" s="12" t="s">
        <v>67</v>
      </c>
      <c r="C61" s="11" t="s">
        <v>61</v>
      </c>
      <c r="D61" s="2">
        <f t="shared" si="1"/>
        <v>444</v>
      </c>
      <c r="E61" s="13">
        <f t="shared" si="0"/>
        <v>1825132</v>
      </c>
      <c r="F61" s="6">
        <v>126445</v>
      </c>
      <c r="G61" s="6">
        <v>6442</v>
      </c>
      <c r="H61" s="6">
        <v>157495</v>
      </c>
      <c r="I61" s="6">
        <v>308278</v>
      </c>
      <c r="J61" s="6">
        <v>157099</v>
      </c>
      <c r="K61" s="6">
        <v>-277282</v>
      </c>
      <c r="L61" s="6">
        <v>495536</v>
      </c>
      <c r="M61" s="6">
        <v>210462</v>
      </c>
      <c r="N61" s="6">
        <v>159507</v>
      </c>
      <c r="O61" s="6">
        <v>184282</v>
      </c>
      <c r="P61" s="6">
        <v>182019</v>
      </c>
      <c r="Q61" s="6">
        <v>114849</v>
      </c>
      <c r="R61" s="6"/>
      <c r="S61" s="14"/>
    </row>
    <row r="62" spans="1:22" x14ac:dyDescent="0.25">
      <c r="A62" s="11">
        <v>445000</v>
      </c>
      <c r="B62" s="12" t="s">
        <v>68</v>
      </c>
      <c r="C62" s="11" t="s">
        <v>61</v>
      </c>
      <c r="D62" s="2">
        <f t="shared" si="1"/>
        <v>445</v>
      </c>
      <c r="E62" s="13">
        <f t="shared" si="0"/>
        <v>23992235</v>
      </c>
      <c r="F62" s="6">
        <v>1480112</v>
      </c>
      <c r="G62" s="6">
        <v>810616</v>
      </c>
      <c r="H62" s="6">
        <v>1737755</v>
      </c>
      <c r="I62" s="6">
        <v>301033</v>
      </c>
      <c r="J62" s="6">
        <v>4078750</v>
      </c>
      <c r="K62" s="6">
        <v>2246766</v>
      </c>
      <c r="L62" s="6">
        <v>2308602</v>
      </c>
      <c r="M62" s="6">
        <v>2478944</v>
      </c>
      <c r="N62" s="6">
        <v>1509319</v>
      </c>
      <c r="O62" s="6">
        <v>2813595</v>
      </c>
      <c r="P62" s="6">
        <v>1682869</v>
      </c>
      <c r="Q62" s="6">
        <v>2543874</v>
      </c>
      <c r="R62" s="6"/>
      <c r="S62" s="14"/>
    </row>
    <row r="63" spans="1:22" x14ac:dyDescent="0.25">
      <c r="A63" s="11">
        <v>445090</v>
      </c>
      <c r="B63" s="12" t="s">
        <v>69</v>
      </c>
      <c r="C63" s="11" t="s">
        <v>61</v>
      </c>
      <c r="D63" s="2">
        <f t="shared" si="1"/>
        <v>445</v>
      </c>
      <c r="E63" s="13">
        <f t="shared" si="0"/>
        <v>506848</v>
      </c>
      <c r="F63" s="6">
        <v>181945</v>
      </c>
      <c r="G63" s="6">
        <v>1025391</v>
      </c>
      <c r="H63" s="6">
        <v>102472</v>
      </c>
      <c r="I63" s="6">
        <v>1020498</v>
      </c>
      <c r="J63" s="6">
        <v>-2024669</v>
      </c>
      <c r="K63" s="6">
        <v>758578</v>
      </c>
      <c r="L63" s="6">
        <v>550605</v>
      </c>
      <c r="M63" s="6">
        <v>-210001</v>
      </c>
      <c r="N63" s="6">
        <v>850572</v>
      </c>
      <c r="O63" s="6">
        <v>-680639</v>
      </c>
      <c r="P63" s="6">
        <v>-71885</v>
      </c>
      <c r="Q63" s="6">
        <v>-996019</v>
      </c>
      <c r="R63" s="6"/>
      <c r="S63" s="14"/>
    </row>
    <row r="64" spans="1:22" x14ac:dyDescent="0.25">
      <c r="A64" s="11">
        <v>447150</v>
      </c>
      <c r="B64" s="12" t="s">
        <v>70</v>
      </c>
      <c r="C64" s="11" t="s">
        <v>61</v>
      </c>
      <c r="D64" s="2">
        <f t="shared" si="1"/>
        <v>447</v>
      </c>
      <c r="E64" s="13">
        <f t="shared" si="0"/>
        <v>50124733</v>
      </c>
      <c r="F64" s="6">
        <v>6453862</v>
      </c>
      <c r="G64" s="6">
        <v>1161650</v>
      </c>
      <c r="H64" s="6">
        <v>2838263</v>
      </c>
      <c r="I64" s="6">
        <v>9883465</v>
      </c>
      <c r="J64" s="6">
        <v>1355895</v>
      </c>
      <c r="K64" s="6">
        <v>1018215</v>
      </c>
      <c r="L64" s="6">
        <v>5279287</v>
      </c>
      <c r="M64" s="6">
        <v>757091</v>
      </c>
      <c r="N64" s="6">
        <v>846845</v>
      </c>
      <c r="O64" s="6">
        <v>19802199</v>
      </c>
      <c r="P64" s="6">
        <v>522106</v>
      </c>
      <c r="Q64" s="6">
        <v>205855</v>
      </c>
      <c r="R64" s="6"/>
      <c r="S64" s="14"/>
    </row>
    <row r="65" spans="1:19" x14ac:dyDescent="0.25">
      <c r="A65" s="11">
        <v>448000</v>
      </c>
      <c r="B65" s="12" t="s">
        <v>71</v>
      </c>
      <c r="C65" s="11" t="s">
        <v>61</v>
      </c>
      <c r="D65" s="2">
        <f t="shared" si="1"/>
        <v>448</v>
      </c>
      <c r="E65" s="13">
        <f t="shared" si="0"/>
        <v>96362</v>
      </c>
      <c r="F65" s="6">
        <v>76984</v>
      </c>
      <c r="G65" s="6">
        <v>3325</v>
      </c>
      <c r="H65" s="6">
        <v>0</v>
      </c>
      <c r="I65" s="6">
        <v>0</v>
      </c>
      <c r="J65" s="6">
        <v>0</v>
      </c>
      <c r="K65" s="6">
        <v>0</v>
      </c>
      <c r="L65" s="6">
        <v>4240</v>
      </c>
      <c r="M65" s="6">
        <v>1489</v>
      </c>
      <c r="N65" s="6">
        <v>1196</v>
      </c>
      <c r="O65" s="6">
        <v>2799</v>
      </c>
      <c r="P65" s="6">
        <v>3036</v>
      </c>
      <c r="Q65" s="6">
        <v>3293</v>
      </c>
      <c r="R65" s="6"/>
      <c r="S65" s="14"/>
    </row>
    <row r="66" spans="1:19" x14ac:dyDescent="0.25">
      <c r="A66" s="11">
        <v>449100</v>
      </c>
      <c r="B66" s="12" t="s">
        <v>72</v>
      </c>
      <c r="C66" s="11" t="s">
        <v>61</v>
      </c>
      <c r="D66" s="2">
        <f t="shared" si="1"/>
        <v>449</v>
      </c>
      <c r="E66" s="13">
        <f t="shared" si="0"/>
        <v>-5554859</v>
      </c>
      <c r="F66" s="6">
        <v>-261422</v>
      </c>
      <c r="G66" s="6">
        <v>70013</v>
      </c>
      <c r="H66" s="6">
        <v>-1642884</v>
      </c>
      <c r="I66" s="6">
        <v>-2072437</v>
      </c>
      <c r="J66" s="6">
        <v>-1342898</v>
      </c>
      <c r="K66" s="6">
        <v>366497</v>
      </c>
      <c r="L66" s="6">
        <v>1079595</v>
      </c>
      <c r="M66" s="6">
        <v>526197</v>
      </c>
      <c r="N66" s="6">
        <v>1318995</v>
      </c>
      <c r="O66" s="6">
        <v>-6921073</v>
      </c>
      <c r="P66" s="6">
        <v>923007</v>
      </c>
      <c r="Q66" s="6">
        <v>2401551</v>
      </c>
      <c r="R66" s="6"/>
      <c r="S66" s="14"/>
    </row>
    <row r="67" spans="1:19" x14ac:dyDescent="0.25">
      <c r="A67" s="11">
        <v>449111</v>
      </c>
      <c r="B67" s="12" t="s">
        <v>73</v>
      </c>
      <c r="C67" s="11" t="s">
        <v>61</v>
      </c>
      <c r="D67" s="2">
        <f t="shared" si="1"/>
        <v>449</v>
      </c>
      <c r="E67" s="13">
        <f t="shared" si="0"/>
        <v>18460</v>
      </c>
      <c r="F67" s="6">
        <v>9230</v>
      </c>
      <c r="G67" s="6">
        <v>9230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/>
      <c r="S67" s="14"/>
    </row>
    <row r="68" spans="1:19" x14ac:dyDescent="0.25">
      <c r="A68" s="11">
        <v>450100</v>
      </c>
      <c r="B68" s="12" t="s">
        <v>74</v>
      </c>
      <c r="C68" s="11" t="s">
        <v>61</v>
      </c>
      <c r="D68" s="2">
        <f>VALUE(LEFT(A68,3))</f>
        <v>450</v>
      </c>
      <c r="E68" s="13">
        <f t="shared" si="0"/>
        <v>0</v>
      </c>
      <c r="F68" s="6">
        <v>0</v>
      </c>
      <c r="G68" s="6">
        <v>-1038</v>
      </c>
      <c r="H68" s="6">
        <v>1038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/>
      <c r="S68" s="14"/>
    </row>
    <row r="69" spans="1:19" x14ac:dyDescent="0.25">
      <c r="A69" s="11">
        <v>451100</v>
      </c>
      <c r="B69" s="12" t="s">
        <v>75</v>
      </c>
      <c r="C69" s="11" t="s">
        <v>61</v>
      </c>
      <c r="D69" s="2">
        <f t="shared" si="1"/>
        <v>451</v>
      </c>
      <c r="E69" s="13">
        <f t="shared" si="0"/>
        <v>-182541.97999999998</v>
      </c>
      <c r="F69" s="6">
        <v>26084</v>
      </c>
      <c r="G69" s="6">
        <v>-28337</v>
      </c>
      <c r="H69" s="6">
        <v>-18109</v>
      </c>
      <c r="I69" s="6">
        <v>-149818</v>
      </c>
      <c r="J69" s="6">
        <v>200541</v>
      </c>
      <c r="K69" s="6">
        <v>239087</v>
      </c>
      <c r="L69" s="6">
        <v>-43503</v>
      </c>
      <c r="M69" s="6">
        <v>588</v>
      </c>
      <c r="N69" s="6">
        <v>5870</v>
      </c>
      <c r="O69" s="6">
        <v>-23286</v>
      </c>
      <c r="P69" s="6">
        <v>-469760.98</v>
      </c>
      <c r="Q69" s="6">
        <v>78102</v>
      </c>
      <c r="R69" s="6"/>
      <c r="S69" s="14"/>
    </row>
    <row r="70" spans="1:19" x14ac:dyDescent="0.25">
      <c r="A70" s="11">
        <v>454004</v>
      </c>
      <c r="B70" s="12" t="s">
        <v>76</v>
      </c>
      <c r="C70" s="11" t="s">
        <v>61</v>
      </c>
      <c r="D70" s="2">
        <f t="shared" si="1"/>
        <v>454</v>
      </c>
      <c r="E70" s="13">
        <f t="shared" si="0"/>
        <v>41306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150</v>
      </c>
      <c r="O70" s="6">
        <v>34633</v>
      </c>
      <c r="P70" s="6">
        <v>1024</v>
      </c>
      <c r="Q70" s="6">
        <v>5499</v>
      </c>
      <c r="R70" s="6"/>
      <c r="S70" s="14"/>
    </row>
    <row r="71" spans="1:19" x14ac:dyDescent="0.25">
      <c r="A71" s="11">
        <v>454100</v>
      </c>
      <c r="B71" s="12" t="s">
        <v>77</v>
      </c>
      <c r="C71" s="11" t="s">
        <v>61</v>
      </c>
      <c r="D71" s="2">
        <f t="shared" si="1"/>
        <v>454</v>
      </c>
      <c r="E71" s="13">
        <f t="shared" si="0"/>
        <v>423</v>
      </c>
      <c r="F71" s="6">
        <v>0</v>
      </c>
      <c r="G71" s="6">
        <v>0</v>
      </c>
      <c r="H71" s="6">
        <v>42</v>
      </c>
      <c r="I71" s="6">
        <v>132</v>
      </c>
      <c r="J71" s="6">
        <v>63</v>
      </c>
      <c r="K71" s="6">
        <v>51</v>
      </c>
      <c r="L71" s="6">
        <v>-73</v>
      </c>
      <c r="M71" s="6">
        <v>60</v>
      </c>
      <c r="N71" s="6">
        <v>31</v>
      </c>
      <c r="O71" s="6">
        <v>43</v>
      </c>
      <c r="P71" s="6">
        <v>43</v>
      </c>
      <c r="Q71" s="6">
        <v>31</v>
      </c>
      <c r="R71" s="6"/>
      <c r="S71" s="14"/>
    </row>
    <row r="72" spans="1:19" x14ac:dyDescent="0.25">
      <c r="A72" s="11">
        <v>454200</v>
      </c>
      <c r="B72" s="12" t="s">
        <v>78</v>
      </c>
      <c r="C72" s="11" t="s">
        <v>61</v>
      </c>
      <c r="D72" s="2">
        <f t="shared" si="1"/>
        <v>454</v>
      </c>
      <c r="E72" s="13">
        <f t="shared" si="0"/>
        <v>493848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493434</v>
      </c>
      <c r="Q72" s="6">
        <v>414</v>
      </c>
      <c r="R72" s="6"/>
      <c r="S72" s="14"/>
    </row>
    <row r="73" spans="1:19" x14ac:dyDescent="0.25">
      <c r="A73" s="11">
        <v>454210</v>
      </c>
      <c r="B73" s="12" t="s">
        <v>79</v>
      </c>
      <c r="C73" s="11" t="s">
        <v>61</v>
      </c>
      <c r="D73" s="2">
        <f t="shared" si="1"/>
        <v>454</v>
      </c>
      <c r="E73" s="13">
        <f t="shared" si="0"/>
        <v>50920</v>
      </c>
      <c r="F73" s="6">
        <v>0</v>
      </c>
      <c r="G73" s="6">
        <v>0</v>
      </c>
      <c r="H73" s="6">
        <v>15640</v>
      </c>
      <c r="I73" s="6">
        <v>14659</v>
      </c>
      <c r="J73" s="6">
        <v>0</v>
      </c>
      <c r="K73" s="6">
        <v>4570</v>
      </c>
      <c r="L73" s="6">
        <v>16051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/>
      <c r="S73" s="14"/>
    </row>
    <row r="74" spans="1:19" x14ac:dyDescent="0.25">
      <c r="A74" s="11">
        <v>454300</v>
      </c>
      <c r="B74" s="12" t="s">
        <v>80</v>
      </c>
      <c r="C74" s="11" t="s">
        <v>61</v>
      </c>
      <c r="D74" s="2">
        <f t="shared" si="1"/>
        <v>454</v>
      </c>
      <c r="E74" s="13">
        <f t="shared" si="0"/>
        <v>13802</v>
      </c>
      <c r="F74" s="6">
        <v>281</v>
      </c>
      <c r="G74" s="6">
        <v>281</v>
      </c>
      <c r="H74" s="6">
        <v>281</v>
      </c>
      <c r="I74" s="6">
        <v>281</v>
      </c>
      <c r="J74" s="6">
        <v>281</v>
      </c>
      <c r="K74" s="6">
        <v>10656</v>
      </c>
      <c r="L74" s="6">
        <v>281</v>
      </c>
      <c r="M74" s="6">
        <v>292</v>
      </c>
      <c r="N74" s="6">
        <v>292</v>
      </c>
      <c r="O74" s="6">
        <v>292</v>
      </c>
      <c r="P74" s="6">
        <v>292</v>
      </c>
      <c r="Q74" s="6">
        <v>292</v>
      </c>
      <c r="R74" s="6"/>
      <c r="S74" s="14"/>
    </row>
    <row r="75" spans="1:19" x14ac:dyDescent="0.25">
      <c r="A75" s="11">
        <v>454400</v>
      </c>
      <c r="B75" s="12" t="s">
        <v>81</v>
      </c>
      <c r="C75" s="11" t="s">
        <v>61</v>
      </c>
      <c r="D75" s="2">
        <f t="shared" si="1"/>
        <v>454</v>
      </c>
      <c r="E75" s="13">
        <f t="shared" si="0"/>
        <v>1025185</v>
      </c>
      <c r="F75" s="6">
        <v>90796</v>
      </c>
      <c r="G75" s="6">
        <v>30502</v>
      </c>
      <c r="H75" s="6">
        <v>46055</v>
      </c>
      <c r="I75" s="6">
        <v>-26980</v>
      </c>
      <c r="J75" s="6">
        <v>235762</v>
      </c>
      <c r="K75" s="6">
        <v>97710</v>
      </c>
      <c r="L75" s="6">
        <v>106550</v>
      </c>
      <c r="M75" s="6">
        <v>46095</v>
      </c>
      <c r="N75" s="6">
        <v>121734</v>
      </c>
      <c r="O75" s="6">
        <v>48992</v>
      </c>
      <c r="P75" s="6">
        <v>107522</v>
      </c>
      <c r="Q75" s="6">
        <v>120447</v>
      </c>
      <c r="R75" s="6"/>
      <c r="S75" s="14"/>
    </row>
    <row r="76" spans="1:19" x14ac:dyDescent="0.25">
      <c r="A76" s="11">
        <v>456025</v>
      </c>
      <c r="B76" s="12" t="s">
        <v>82</v>
      </c>
      <c r="C76" s="11" t="s">
        <v>61</v>
      </c>
      <c r="D76" s="2">
        <f t="shared" si="1"/>
        <v>456</v>
      </c>
      <c r="E76" s="13">
        <f t="shared" si="0"/>
        <v>4749379</v>
      </c>
      <c r="F76" s="6">
        <v>37393</v>
      </c>
      <c r="G76" s="6">
        <v>170522</v>
      </c>
      <c r="H76" s="6">
        <v>83101</v>
      </c>
      <c r="I76" s="6">
        <v>312113</v>
      </c>
      <c r="J76" s="6">
        <v>958955</v>
      </c>
      <c r="K76" s="6">
        <v>550934</v>
      </c>
      <c r="L76" s="6">
        <v>419901</v>
      </c>
      <c r="M76" s="6">
        <v>449237</v>
      </c>
      <c r="N76" s="6">
        <v>912675</v>
      </c>
      <c r="O76" s="6">
        <v>506340</v>
      </c>
      <c r="P76" s="6">
        <v>263483</v>
      </c>
      <c r="Q76" s="6">
        <v>84725</v>
      </c>
      <c r="R76" s="6"/>
      <c r="S76" s="14"/>
    </row>
    <row r="77" spans="1:19" x14ac:dyDescent="0.25">
      <c r="A77" s="11">
        <v>456040</v>
      </c>
      <c r="B77" s="12" t="s">
        <v>83</v>
      </c>
      <c r="C77" s="11" t="s">
        <v>61</v>
      </c>
      <c r="D77" s="2">
        <f t="shared" si="1"/>
        <v>456</v>
      </c>
      <c r="E77" s="13">
        <f t="shared" si="0"/>
        <v>550</v>
      </c>
      <c r="F77" s="6">
        <v>50</v>
      </c>
      <c r="G77" s="6">
        <v>50</v>
      </c>
      <c r="H77" s="6">
        <v>50</v>
      </c>
      <c r="I77" s="6">
        <v>50</v>
      </c>
      <c r="J77" s="6">
        <v>50</v>
      </c>
      <c r="K77" s="6">
        <v>50</v>
      </c>
      <c r="L77" s="6">
        <v>50</v>
      </c>
      <c r="M77" s="6">
        <v>0</v>
      </c>
      <c r="N77" s="6">
        <v>50</v>
      </c>
      <c r="O77" s="6">
        <v>50</v>
      </c>
      <c r="P77" s="6">
        <v>50</v>
      </c>
      <c r="Q77" s="6">
        <v>50</v>
      </c>
      <c r="R77" s="6"/>
      <c r="S77" s="14"/>
    </row>
    <row r="78" spans="1:19" x14ac:dyDescent="0.25">
      <c r="A78" s="11">
        <v>456075</v>
      </c>
      <c r="B78" s="12" t="s">
        <v>84</v>
      </c>
      <c r="C78" s="11" t="s">
        <v>61</v>
      </c>
      <c r="D78" s="2">
        <f t="shared" si="1"/>
        <v>456</v>
      </c>
      <c r="E78" s="13">
        <f t="shared" si="0"/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/>
      <c r="S78" s="14"/>
    </row>
    <row r="79" spans="1:19" x14ac:dyDescent="0.25">
      <c r="A79" s="11">
        <v>456110</v>
      </c>
      <c r="B79" s="12" t="s">
        <v>85</v>
      </c>
      <c r="C79" s="11" t="s">
        <v>61</v>
      </c>
      <c r="D79" s="2">
        <f t="shared" si="1"/>
        <v>456</v>
      </c>
      <c r="E79" s="13">
        <f t="shared" si="0"/>
        <v>178183</v>
      </c>
      <c r="F79" s="6">
        <v>16599</v>
      </c>
      <c r="G79" s="6">
        <v>11336</v>
      </c>
      <c r="H79" s="6">
        <v>11007</v>
      </c>
      <c r="I79" s="6">
        <v>14168</v>
      </c>
      <c r="J79" s="6">
        <v>14481</v>
      </c>
      <c r="K79" s="6">
        <v>14947</v>
      </c>
      <c r="L79" s="6">
        <v>18433</v>
      </c>
      <c r="M79" s="6">
        <v>11260</v>
      </c>
      <c r="N79" s="6">
        <v>16092</v>
      </c>
      <c r="O79" s="6">
        <v>14514</v>
      </c>
      <c r="P79" s="6">
        <v>16360</v>
      </c>
      <c r="Q79" s="6">
        <v>18986</v>
      </c>
      <c r="R79" s="6"/>
      <c r="S79" s="14"/>
    </row>
    <row r="80" spans="1:19" x14ac:dyDescent="0.25">
      <c r="A80" s="11">
        <v>456111</v>
      </c>
      <c r="B80" s="12" t="s">
        <v>86</v>
      </c>
      <c r="C80" s="11" t="s">
        <v>61</v>
      </c>
      <c r="D80" s="2">
        <f t="shared" si="1"/>
        <v>456</v>
      </c>
      <c r="E80" s="13">
        <f t="shared" si="0"/>
        <v>5905074</v>
      </c>
      <c r="F80" s="6">
        <v>129258</v>
      </c>
      <c r="G80" s="6">
        <v>109054</v>
      </c>
      <c r="H80" s="6">
        <v>158342</v>
      </c>
      <c r="I80" s="6">
        <v>1738484</v>
      </c>
      <c r="J80" s="6">
        <v>831989</v>
      </c>
      <c r="K80" s="6">
        <v>753877</v>
      </c>
      <c r="L80" s="6">
        <v>749957</v>
      </c>
      <c r="M80" s="6">
        <v>679132</v>
      </c>
      <c r="N80" s="6">
        <v>278312</v>
      </c>
      <c r="O80" s="6">
        <v>269661</v>
      </c>
      <c r="P80" s="6">
        <v>146000</v>
      </c>
      <c r="Q80" s="6">
        <v>61008</v>
      </c>
      <c r="R80" s="6"/>
      <c r="S80" s="14"/>
    </row>
    <row r="81" spans="1:19" x14ac:dyDescent="0.25">
      <c r="A81" s="11">
        <v>456610</v>
      </c>
      <c r="B81" s="12" t="s">
        <v>87</v>
      </c>
      <c r="C81" s="11" t="s">
        <v>61</v>
      </c>
      <c r="D81" s="2">
        <f t="shared" si="1"/>
        <v>456</v>
      </c>
      <c r="E81" s="13">
        <f t="shared" si="0"/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/>
      <c r="S81" s="14"/>
    </row>
    <row r="82" spans="1:19" x14ac:dyDescent="0.25">
      <c r="A82" s="11">
        <v>456970</v>
      </c>
      <c r="B82" s="12" t="s">
        <v>88</v>
      </c>
      <c r="C82" s="11" t="s">
        <v>61</v>
      </c>
      <c r="D82" s="2">
        <f t="shared" si="1"/>
        <v>456</v>
      </c>
      <c r="E82" s="13">
        <f t="shared" ref="E82:E149" si="3">SUM(F82:Q82)</f>
        <v>56824</v>
      </c>
      <c r="F82" s="6">
        <v>5058</v>
      </c>
      <c r="G82" s="6">
        <v>4493</v>
      </c>
      <c r="H82" s="6">
        <v>3775</v>
      </c>
      <c r="I82" s="6">
        <v>4464</v>
      </c>
      <c r="J82" s="6">
        <v>5122</v>
      </c>
      <c r="K82" s="6">
        <v>4915</v>
      </c>
      <c r="L82" s="6">
        <v>5054</v>
      </c>
      <c r="M82" s="6">
        <v>4766</v>
      </c>
      <c r="N82" s="6">
        <v>3129</v>
      </c>
      <c r="O82" s="6">
        <v>4558</v>
      </c>
      <c r="P82" s="6">
        <v>6748</v>
      </c>
      <c r="Q82" s="6">
        <v>4742</v>
      </c>
      <c r="R82" s="6"/>
      <c r="S82" s="14"/>
    </row>
    <row r="83" spans="1:19" x14ac:dyDescent="0.25">
      <c r="A83" s="11">
        <v>457100</v>
      </c>
      <c r="B83" s="12" t="s">
        <v>89</v>
      </c>
      <c r="C83" s="11" t="s">
        <v>61</v>
      </c>
      <c r="D83" s="2">
        <f>VALUE(LEFT(A83,3))</f>
        <v>457</v>
      </c>
      <c r="E83" s="13">
        <f t="shared" si="3"/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/>
      <c r="S83" s="14"/>
    </row>
    <row r="84" spans="1:19" x14ac:dyDescent="0.25">
      <c r="A84" s="11">
        <v>457105</v>
      </c>
      <c r="B84" s="12" t="s">
        <v>90</v>
      </c>
      <c r="C84" s="11" t="s">
        <v>61</v>
      </c>
      <c r="D84" s="2">
        <f>VALUE(LEFT(A84,3))</f>
        <v>457</v>
      </c>
      <c r="E84" s="13">
        <f t="shared" si="3"/>
        <v>208038</v>
      </c>
      <c r="F84" s="6">
        <v>21172</v>
      </c>
      <c r="G84" s="6">
        <v>20390</v>
      </c>
      <c r="H84" s="6">
        <v>18541</v>
      </c>
      <c r="I84" s="6">
        <v>7670</v>
      </c>
      <c r="J84" s="6">
        <v>18295</v>
      </c>
      <c r="K84" s="6">
        <v>20429</v>
      </c>
      <c r="L84" s="6">
        <v>19759</v>
      </c>
      <c r="M84" s="6">
        <v>16667</v>
      </c>
      <c r="N84" s="6">
        <v>14422</v>
      </c>
      <c r="O84" s="6">
        <v>15397</v>
      </c>
      <c r="P84" s="6">
        <v>17982</v>
      </c>
      <c r="Q84" s="6">
        <v>17314</v>
      </c>
      <c r="R84" s="6"/>
      <c r="S84" s="14"/>
    </row>
    <row r="85" spans="1:19" x14ac:dyDescent="0.25">
      <c r="A85" s="11">
        <v>457204</v>
      </c>
      <c r="B85" s="12" t="s">
        <v>91</v>
      </c>
      <c r="C85" s="11" t="s">
        <v>61</v>
      </c>
      <c r="D85" s="2">
        <f>VALUE(LEFT(A85,3))</f>
        <v>457</v>
      </c>
      <c r="E85" s="13">
        <f t="shared" si="3"/>
        <v>1985981</v>
      </c>
      <c r="F85" s="6">
        <v>157311</v>
      </c>
      <c r="G85" s="6">
        <v>156887</v>
      </c>
      <c r="H85" s="6">
        <v>156938</v>
      </c>
      <c r="I85" s="6">
        <v>156926</v>
      </c>
      <c r="J85" s="6">
        <v>155835</v>
      </c>
      <c r="K85" s="6">
        <v>157101</v>
      </c>
      <c r="L85" s="6">
        <v>156979</v>
      </c>
      <c r="M85" s="6">
        <v>157470</v>
      </c>
      <c r="N85" s="6">
        <v>157291</v>
      </c>
      <c r="O85" s="6">
        <v>157028</v>
      </c>
      <c r="P85" s="6">
        <v>258868</v>
      </c>
      <c r="Q85" s="6">
        <v>157347</v>
      </c>
      <c r="R85" s="6"/>
      <c r="S85" s="14"/>
    </row>
    <row r="86" spans="1:19" x14ac:dyDescent="0.25">
      <c r="A86" s="11">
        <v>500000</v>
      </c>
      <c r="B86" s="12" t="s">
        <v>92</v>
      </c>
      <c r="C86" s="11" t="s">
        <v>93</v>
      </c>
      <c r="D86" s="2">
        <f t="shared" si="1"/>
        <v>500</v>
      </c>
      <c r="E86" s="13">
        <f t="shared" si="3"/>
        <v>2118080</v>
      </c>
      <c r="F86" s="6">
        <v>202883</v>
      </c>
      <c r="G86" s="6">
        <v>199864</v>
      </c>
      <c r="H86" s="6">
        <v>196839</v>
      </c>
      <c r="I86" s="6">
        <v>194310</v>
      </c>
      <c r="J86" s="6">
        <v>210765</v>
      </c>
      <c r="K86" s="6">
        <v>169285</v>
      </c>
      <c r="L86" s="6">
        <v>176428</v>
      </c>
      <c r="M86" s="6">
        <v>203215</v>
      </c>
      <c r="N86" s="6">
        <v>170029</v>
      </c>
      <c r="O86" s="6">
        <v>10694</v>
      </c>
      <c r="P86" s="6">
        <v>197330</v>
      </c>
      <c r="Q86" s="6">
        <v>186438</v>
      </c>
      <c r="R86" s="6"/>
      <c r="S86" s="14"/>
    </row>
    <row r="87" spans="1:19" x14ac:dyDescent="0.25">
      <c r="A87" s="11">
        <v>501110</v>
      </c>
      <c r="B87" s="12" t="s">
        <v>94</v>
      </c>
      <c r="C87" s="11" t="s">
        <v>55</v>
      </c>
      <c r="D87" s="2">
        <f t="shared" si="1"/>
        <v>501</v>
      </c>
      <c r="E87" s="13">
        <f t="shared" si="3"/>
        <v>74827065</v>
      </c>
      <c r="F87" s="6">
        <v>6885985</v>
      </c>
      <c r="G87" s="6">
        <v>4444352</v>
      </c>
      <c r="H87" s="6">
        <v>6032691</v>
      </c>
      <c r="I87" s="6">
        <v>8522735</v>
      </c>
      <c r="J87" s="6">
        <v>7226973</v>
      </c>
      <c r="K87" s="6">
        <v>3207071</v>
      </c>
      <c r="L87" s="6">
        <v>5261728</v>
      </c>
      <c r="M87" s="6">
        <v>0</v>
      </c>
      <c r="N87" s="6">
        <v>9859318</v>
      </c>
      <c r="O87" s="6">
        <v>10367413</v>
      </c>
      <c r="P87" s="6">
        <v>10635712</v>
      </c>
      <c r="Q87" s="6">
        <v>2383087</v>
      </c>
      <c r="R87" s="6"/>
      <c r="S87" s="14"/>
    </row>
    <row r="88" spans="1:19" x14ac:dyDescent="0.25">
      <c r="A88" s="11">
        <v>501150</v>
      </c>
      <c r="B88" s="12" t="s">
        <v>95</v>
      </c>
      <c r="C88" s="11" t="s">
        <v>93</v>
      </c>
      <c r="D88" s="2">
        <f t="shared" si="1"/>
        <v>501</v>
      </c>
      <c r="E88" s="13">
        <f t="shared" si="3"/>
        <v>968552</v>
      </c>
      <c r="F88" s="6">
        <v>67682</v>
      </c>
      <c r="G88" s="6">
        <v>79543</v>
      </c>
      <c r="H88" s="6">
        <v>79793</v>
      </c>
      <c r="I88" s="6">
        <v>82155</v>
      </c>
      <c r="J88" s="6">
        <v>99799</v>
      </c>
      <c r="K88" s="6">
        <v>77803</v>
      </c>
      <c r="L88" s="6">
        <v>70178</v>
      </c>
      <c r="M88" s="6">
        <v>70285</v>
      </c>
      <c r="N88" s="6">
        <v>60724</v>
      </c>
      <c r="O88" s="6">
        <v>110841</v>
      </c>
      <c r="P88" s="6">
        <v>85157</v>
      </c>
      <c r="Q88" s="6">
        <v>84592</v>
      </c>
      <c r="R88" s="6"/>
      <c r="S88" s="14"/>
    </row>
    <row r="89" spans="1:19" x14ac:dyDescent="0.25">
      <c r="A89" s="11">
        <v>501160</v>
      </c>
      <c r="B89" s="12" t="s">
        <v>96</v>
      </c>
      <c r="C89" s="11" t="s">
        <v>93</v>
      </c>
      <c r="D89" s="2">
        <f t="shared" si="1"/>
        <v>501</v>
      </c>
      <c r="E89" s="13">
        <f t="shared" si="3"/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/>
      <c r="S89" s="14"/>
    </row>
    <row r="90" spans="1:19" x14ac:dyDescent="0.25">
      <c r="A90" s="11">
        <v>501180</v>
      </c>
      <c r="B90" s="12" t="s">
        <v>97</v>
      </c>
      <c r="C90" s="11" t="s">
        <v>93</v>
      </c>
      <c r="D90" s="2">
        <f t="shared" si="1"/>
        <v>501</v>
      </c>
      <c r="E90" s="13">
        <f t="shared" si="3"/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/>
      <c r="S90" s="14"/>
    </row>
    <row r="91" spans="1:19" x14ac:dyDescent="0.25">
      <c r="A91" s="11">
        <v>501190</v>
      </c>
      <c r="B91" s="12" t="s">
        <v>98</v>
      </c>
      <c r="C91" s="11" t="s">
        <v>93</v>
      </c>
      <c r="D91" s="2">
        <f t="shared" si="1"/>
        <v>501</v>
      </c>
      <c r="E91" s="13">
        <f t="shared" si="3"/>
        <v>519232</v>
      </c>
      <c r="F91" s="6">
        <v>51176</v>
      </c>
      <c r="G91" s="6">
        <v>60864</v>
      </c>
      <c r="H91" s="6">
        <v>61049</v>
      </c>
      <c r="I91" s="6">
        <v>71165</v>
      </c>
      <c r="J91" s="6">
        <v>48528</v>
      </c>
      <c r="K91" s="6">
        <v>27489</v>
      </c>
      <c r="L91" s="6">
        <v>-6184</v>
      </c>
      <c r="M91" s="6">
        <v>56289</v>
      </c>
      <c r="N91" s="6">
        <v>38386</v>
      </c>
      <c r="O91" s="6">
        <v>27383</v>
      </c>
      <c r="P91" s="6">
        <v>42820</v>
      </c>
      <c r="Q91" s="6">
        <v>40267</v>
      </c>
      <c r="R91" s="6"/>
      <c r="S91" s="14"/>
    </row>
    <row r="92" spans="1:19" x14ac:dyDescent="0.25">
      <c r="A92" s="11">
        <v>501310</v>
      </c>
      <c r="B92" s="12" t="s">
        <v>99</v>
      </c>
      <c r="C92" s="11" t="s">
        <v>55</v>
      </c>
      <c r="D92" s="2">
        <f t="shared" si="1"/>
        <v>501</v>
      </c>
      <c r="E92" s="13">
        <f t="shared" si="3"/>
        <v>3492157</v>
      </c>
      <c r="F92" s="6">
        <v>154733</v>
      </c>
      <c r="G92" s="6">
        <v>184625</v>
      </c>
      <c r="H92" s="6">
        <v>584268</v>
      </c>
      <c r="I92" s="6">
        <v>242397</v>
      </c>
      <c r="J92" s="6">
        <v>128605</v>
      </c>
      <c r="K92" s="6">
        <v>363894</v>
      </c>
      <c r="L92" s="6">
        <v>431600</v>
      </c>
      <c r="M92" s="6">
        <v>105517</v>
      </c>
      <c r="N92" s="6">
        <v>588757</v>
      </c>
      <c r="O92" s="6">
        <v>477003</v>
      </c>
      <c r="P92" s="6">
        <v>164806</v>
      </c>
      <c r="Q92" s="6">
        <v>65952</v>
      </c>
      <c r="R92" s="6"/>
      <c r="S92" s="14"/>
    </row>
    <row r="93" spans="1:19" x14ac:dyDescent="0.25">
      <c r="A93" s="11">
        <v>501350</v>
      </c>
      <c r="B93" s="12" t="s">
        <v>100</v>
      </c>
      <c r="C93" s="11" t="s">
        <v>93</v>
      </c>
      <c r="D93" s="2">
        <f t="shared" si="1"/>
        <v>501</v>
      </c>
      <c r="E93" s="13">
        <f t="shared" si="3"/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/>
      <c r="S93" s="14"/>
    </row>
    <row r="94" spans="1:19" x14ac:dyDescent="0.25">
      <c r="A94" s="11">
        <v>501996</v>
      </c>
      <c r="B94" s="12" t="s">
        <v>101</v>
      </c>
      <c r="C94" s="11" t="s">
        <v>55</v>
      </c>
      <c r="D94" s="2">
        <f t="shared" si="1"/>
        <v>501</v>
      </c>
      <c r="E94" s="13">
        <f t="shared" si="3"/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/>
      <c r="S94" s="14"/>
    </row>
    <row r="95" spans="1:19" x14ac:dyDescent="0.25">
      <c r="A95" s="11">
        <v>502020</v>
      </c>
      <c r="B95" s="12" t="s">
        <v>102</v>
      </c>
      <c r="C95" s="11" t="s">
        <v>93</v>
      </c>
      <c r="D95" s="2">
        <f t="shared" si="1"/>
        <v>502</v>
      </c>
      <c r="E95" s="13">
        <f t="shared" si="3"/>
        <v>1116405</v>
      </c>
      <c r="F95" s="6">
        <v>112733</v>
      </c>
      <c r="G95" s="6">
        <v>94533</v>
      </c>
      <c r="H95" s="6">
        <v>179694</v>
      </c>
      <c r="I95" s="6">
        <v>232445</v>
      </c>
      <c r="J95" s="6">
        <v>119906</v>
      </c>
      <c r="K95" s="6">
        <v>69650</v>
      </c>
      <c r="L95" s="6">
        <v>68650</v>
      </c>
      <c r="M95" s="6">
        <v>2200</v>
      </c>
      <c r="N95" s="6">
        <v>46217</v>
      </c>
      <c r="O95" s="6">
        <v>88390</v>
      </c>
      <c r="P95" s="6">
        <v>82590</v>
      </c>
      <c r="Q95" s="6">
        <v>19397</v>
      </c>
      <c r="R95" s="6"/>
      <c r="S95" s="14"/>
    </row>
    <row r="96" spans="1:19" x14ac:dyDescent="0.25">
      <c r="A96" s="11">
        <v>502040</v>
      </c>
      <c r="B96" s="12" t="s">
        <v>103</v>
      </c>
      <c r="C96" s="11" t="s">
        <v>93</v>
      </c>
      <c r="D96" s="2">
        <f t="shared" si="1"/>
        <v>502</v>
      </c>
      <c r="E96" s="13">
        <f t="shared" si="3"/>
        <v>12290206</v>
      </c>
      <c r="F96" s="6">
        <v>1396441</v>
      </c>
      <c r="G96" s="6">
        <v>845059</v>
      </c>
      <c r="H96" s="6">
        <v>1218077</v>
      </c>
      <c r="I96" s="6">
        <v>1595631</v>
      </c>
      <c r="J96" s="6">
        <v>1421439</v>
      </c>
      <c r="K96" s="6">
        <v>622526</v>
      </c>
      <c r="L96" s="6">
        <v>746004</v>
      </c>
      <c r="M96" s="6">
        <v>260337</v>
      </c>
      <c r="N96" s="6">
        <v>1137684</v>
      </c>
      <c r="O96" s="6">
        <v>1254376</v>
      </c>
      <c r="P96" s="6">
        <v>1455602</v>
      </c>
      <c r="Q96" s="6">
        <v>337030</v>
      </c>
      <c r="R96" s="6"/>
      <c r="S96" s="14"/>
    </row>
    <row r="97" spans="1:19" x14ac:dyDescent="0.25">
      <c r="A97" s="11">
        <v>502070</v>
      </c>
      <c r="B97" s="12" t="s">
        <v>104</v>
      </c>
      <c r="C97" s="11" t="s">
        <v>93</v>
      </c>
      <c r="D97" s="2">
        <f>VALUE(LEFT(A97,3))</f>
        <v>502</v>
      </c>
      <c r="E97" s="13">
        <f t="shared" si="3"/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/>
      <c r="S97" s="14"/>
    </row>
    <row r="98" spans="1:19" x14ac:dyDescent="0.25">
      <c r="A98" s="11">
        <v>502100</v>
      </c>
      <c r="B98" s="12" t="s">
        <v>105</v>
      </c>
      <c r="C98" s="11" t="s">
        <v>93</v>
      </c>
      <c r="D98" s="2">
        <f t="shared" si="1"/>
        <v>502</v>
      </c>
      <c r="E98" s="13">
        <f t="shared" si="3"/>
        <v>3847216</v>
      </c>
      <c r="F98" s="6">
        <v>275258</v>
      </c>
      <c r="G98" s="6">
        <v>299487</v>
      </c>
      <c r="H98" s="6">
        <v>293639</v>
      </c>
      <c r="I98" s="6">
        <v>349380</v>
      </c>
      <c r="J98" s="6">
        <v>456863</v>
      </c>
      <c r="K98" s="6">
        <v>317179</v>
      </c>
      <c r="L98" s="6">
        <v>283367</v>
      </c>
      <c r="M98" s="6">
        <v>283992</v>
      </c>
      <c r="N98" s="6">
        <v>278216</v>
      </c>
      <c r="O98" s="6">
        <v>468441</v>
      </c>
      <c r="P98" s="6">
        <v>286078</v>
      </c>
      <c r="Q98" s="6">
        <v>255316</v>
      </c>
      <c r="R98" s="6"/>
      <c r="S98" s="14"/>
    </row>
    <row r="99" spans="1:19" x14ac:dyDescent="0.25">
      <c r="A99" s="11">
        <v>502410</v>
      </c>
      <c r="B99" s="12" t="s">
        <v>106</v>
      </c>
      <c r="C99" s="11" t="s">
        <v>93</v>
      </c>
      <c r="D99" s="2">
        <f t="shared" si="1"/>
        <v>502</v>
      </c>
      <c r="E99" s="13">
        <f t="shared" si="3"/>
        <v>-4039</v>
      </c>
      <c r="F99" s="6">
        <v>-2209</v>
      </c>
      <c r="G99" s="6">
        <v>33</v>
      </c>
      <c r="H99" s="6">
        <v>0</v>
      </c>
      <c r="I99" s="6">
        <v>1627</v>
      </c>
      <c r="J99" s="6">
        <v>6</v>
      </c>
      <c r="K99" s="6">
        <v>2107</v>
      </c>
      <c r="L99" s="6">
        <v>0</v>
      </c>
      <c r="M99" s="6">
        <v>15</v>
      </c>
      <c r="N99" s="6">
        <v>0</v>
      </c>
      <c r="O99" s="6">
        <v>-5618</v>
      </c>
      <c r="P99" s="6">
        <v>0</v>
      </c>
      <c r="Q99" s="6">
        <v>0</v>
      </c>
      <c r="R99" s="6"/>
      <c r="S99" s="14"/>
    </row>
    <row r="100" spans="1:19" x14ac:dyDescent="0.25">
      <c r="A100" s="11">
        <v>505000</v>
      </c>
      <c r="B100" s="12" t="s">
        <v>107</v>
      </c>
      <c r="C100" s="11" t="s">
        <v>93</v>
      </c>
      <c r="D100" s="2">
        <f t="shared" ref="D100:D169" si="4">VALUE(LEFT(A100,3))</f>
        <v>505</v>
      </c>
      <c r="E100" s="13">
        <f t="shared" si="3"/>
        <v>762065</v>
      </c>
      <c r="F100" s="6">
        <v>70272</v>
      </c>
      <c r="G100" s="6">
        <v>32499</v>
      </c>
      <c r="H100" s="6">
        <v>52423</v>
      </c>
      <c r="I100" s="6">
        <v>60062</v>
      </c>
      <c r="J100" s="6">
        <v>101683</v>
      </c>
      <c r="K100" s="6">
        <v>52879</v>
      </c>
      <c r="L100" s="6">
        <v>68594</v>
      </c>
      <c r="M100" s="6">
        <v>54523</v>
      </c>
      <c r="N100" s="6">
        <v>56996</v>
      </c>
      <c r="O100" s="6">
        <v>95517</v>
      </c>
      <c r="P100" s="6">
        <v>59400</v>
      </c>
      <c r="Q100" s="6">
        <v>57217</v>
      </c>
      <c r="R100" s="6"/>
      <c r="S100" s="14"/>
    </row>
    <row r="101" spans="1:19" x14ac:dyDescent="0.25">
      <c r="A101" s="11">
        <v>506000</v>
      </c>
      <c r="B101" s="12" t="s">
        <v>108</v>
      </c>
      <c r="C101" s="11" t="s">
        <v>93</v>
      </c>
      <c r="D101" s="2">
        <f t="shared" si="4"/>
        <v>506</v>
      </c>
      <c r="E101" s="13">
        <f t="shared" si="3"/>
        <v>1488412</v>
      </c>
      <c r="F101" s="6">
        <v>103575</v>
      </c>
      <c r="G101" s="6">
        <v>79624</v>
      </c>
      <c r="H101" s="6">
        <v>122874</v>
      </c>
      <c r="I101" s="6">
        <v>130511</v>
      </c>
      <c r="J101" s="6">
        <v>77673</v>
      </c>
      <c r="K101" s="6">
        <v>87853</v>
      </c>
      <c r="L101" s="6">
        <v>113655</v>
      </c>
      <c r="M101" s="6">
        <v>73999</v>
      </c>
      <c r="N101" s="6">
        <v>42253</v>
      </c>
      <c r="O101" s="6">
        <v>554245</v>
      </c>
      <c r="P101" s="6">
        <v>13438</v>
      </c>
      <c r="Q101" s="6">
        <v>88712</v>
      </c>
      <c r="R101" s="6"/>
      <c r="S101" s="14"/>
    </row>
    <row r="102" spans="1:19" x14ac:dyDescent="0.25">
      <c r="A102" s="11">
        <v>507000</v>
      </c>
      <c r="B102" s="12" t="s">
        <v>109</v>
      </c>
      <c r="C102" s="11" t="s">
        <v>93</v>
      </c>
      <c r="D102" s="2">
        <f t="shared" si="4"/>
        <v>507</v>
      </c>
      <c r="E102" s="13">
        <f t="shared" si="3"/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/>
      <c r="S102" s="14"/>
    </row>
    <row r="103" spans="1:19" x14ac:dyDescent="0.25">
      <c r="A103" s="11">
        <v>509030</v>
      </c>
      <c r="B103" s="12" t="s">
        <v>110</v>
      </c>
      <c r="C103" s="11" t="s">
        <v>111</v>
      </c>
      <c r="D103" s="2">
        <f t="shared" si="4"/>
        <v>509</v>
      </c>
      <c r="E103" s="13">
        <f t="shared" si="3"/>
        <v>135</v>
      </c>
      <c r="F103" s="6">
        <v>32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103</v>
      </c>
      <c r="P103" s="6">
        <v>0</v>
      </c>
      <c r="Q103" s="6">
        <v>0</v>
      </c>
      <c r="R103" s="6"/>
      <c r="S103" s="14"/>
    </row>
    <row r="104" spans="1:19" x14ac:dyDescent="0.25">
      <c r="A104" s="11">
        <v>509210</v>
      </c>
      <c r="B104" s="12" t="s">
        <v>112</v>
      </c>
      <c r="C104" s="11" t="s">
        <v>111</v>
      </c>
      <c r="D104" s="2">
        <f t="shared" si="4"/>
        <v>509</v>
      </c>
      <c r="E104" s="13">
        <f>SUM(F104:Q104)</f>
        <v>155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155</v>
      </c>
      <c r="P104" s="6">
        <v>0</v>
      </c>
      <c r="Q104" s="6">
        <v>0</v>
      </c>
      <c r="R104" s="6"/>
      <c r="S104" s="14"/>
    </row>
    <row r="105" spans="1:19" x14ac:dyDescent="0.25">
      <c r="A105" s="11">
        <v>509212</v>
      </c>
      <c r="B105" s="12" t="s">
        <v>113</v>
      </c>
      <c r="C105" s="11" t="s">
        <v>111</v>
      </c>
      <c r="D105" s="2">
        <f t="shared" si="4"/>
        <v>509</v>
      </c>
      <c r="E105" s="13">
        <f t="shared" si="3"/>
        <v>328</v>
      </c>
      <c r="F105" s="6">
        <v>83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245</v>
      </c>
      <c r="P105" s="6">
        <v>0</v>
      </c>
      <c r="Q105" s="6">
        <v>0</v>
      </c>
      <c r="R105" s="6"/>
      <c r="S105" s="14"/>
    </row>
    <row r="106" spans="1:19" x14ac:dyDescent="0.25">
      <c r="A106" s="11">
        <v>510000</v>
      </c>
      <c r="B106" s="12" t="s">
        <v>114</v>
      </c>
      <c r="C106" s="11" t="s">
        <v>115</v>
      </c>
      <c r="D106" s="2">
        <f t="shared" si="4"/>
        <v>510</v>
      </c>
      <c r="E106" s="13">
        <f t="shared" si="3"/>
        <v>1732912</v>
      </c>
      <c r="F106" s="6">
        <v>155677</v>
      </c>
      <c r="G106" s="6">
        <v>140294</v>
      </c>
      <c r="H106" s="6">
        <v>139686</v>
      </c>
      <c r="I106" s="6">
        <v>131911</v>
      </c>
      <c r="J106" s="6">
        <v>132359</v>
      </c>
      <c r="K106" s="6">
        <v>145766</v>
      </c>
      <c r="L106" s="6">
        <v>154947</v>
      </c>
      <c r="M106" s="6">
        <v>179304</v>
      </c>
      <c r="N106" s="6">
        <v>159150</v>
      </c>
      <c r="O106" s="6">
        <v>129446</v>
      </c>
      <c r="P106" s="6">
        <v>132918</v>
      </c>
      <c r="Q106" s="6">
        <v>131454</v>
      </c>
      <c r="R106" s="6"/>
      <c r="S106" s="14"/>
    </row>
    <row r="107" spans="1:19" x14ac:dyDescent="0.25">
      <c r="A107" s="11">
        <v>510100</v>
      </c>
      <c r="B107" s="12" t="s">
        <v>116</v>
      </c>
      <c r="C107" s="11" t="s">
        <v>115</v>
      </c>
      <c r="D107" s="2">
        <f t="shared" si="4"/>
        <v>510</v>
      </c>
      <c r="E107" s="13">
        <f t="shared" si="3"/>
        <v>78761</v>
      </c>
      <c r="F107" s="6">
        <v>9731</v>
      </c>
      <c r="G107" s="6">
        <v>1915</v>
      </c>
      <c r="H107" s="6">
        <v>2023</v>
      </c>
      <c r="I107" s="6">
        <v>2310</v>
      </c>
      <c r="J107" s="6">
        <v>2818</v>
      </c>
      <c r="K107" s="6">
        <v>27349</v>
      </c>
      <c r="L107" s="6">
        <v>1962</v>
      </c>
      <c r="M107" s="6">
        <v>3298</v>
      </c>
      <c r="N107" s="6">
        <v>17225</v>
      </c>
      <c r="O107" s="6">
        <v>2868</v>
      </c>
      <c r="P107" s="6">
        <v>6337</v>
      </c>
      <c r="Q107" s="6">
        <v>925</v>
      </c>
      <c r="R107" s="6"/>
      <c r="S107" s="14"/>
    </row>
    <row r="108" spans="1:19" x14ac:dyDescent="0.25">
      <c r="A108" s="11">
        <v>511000</v>
      </c>
      <c r="B108" s="12" t="s">
        <v>117</v>
      </c>
      <c r="C108" s="11" t="s">
        <v>115</v>
      </c>
      <c r="D108" s="2">
        <f t="shared" si="4"/>
        <v>511</v>
      </c>
      <c r="E108" s="13">
        <f t="shared" si="3"/>
        <v>2667461</v>
      </c>
      <c r="F108" s="6">
        <v>566836</v>
      </c>
      <c r="G108" s="6">
        <v>379353</v>
      </c>
      <c r="H108" s="6">
        <v>713033</v>
      </c>
      <c r="I108" s="6">
        <v>708893</v>
      </c>
      <c r="J108" s="6">
        <v>514395</v>
      </c>
      <c r="K108" s="6">
        <v>862017</v>
      </c>
      <c r="L108" s="6">
        <v>-1748921</v>
      </c>
      <c r="M108" s="6">
        <v>34241</v>
      </c>
      <c r="N108" s="6">
        <v>208069</v>
      </c>
      <c r="O108" s="6">
        <v>-38155</v>
      </c>
      <c r="P108" s="6">
        <v>236621</v>
      </c>
      <c r="Q108" s="6">
        <v>231079</v>
      </c>
      <c r="R108" s="6"/>
      <c r="S108" s="14"/>
    </row>
    <row r="109" spans="1:19" x14ac:dyDescent="0.25">
      <c r="A109" s="11">
        <v>512100</v>
      </c>
      <c r="B109" s="12" t="s">
        <v>118</v>
      </c>
      <c r="C109" s="11" t="s">
        <v>115</v>
      </c>
      <c r="D109" s="2">
        <f t="shared" si="4"/>
        <v>512</v>
      </c>
      <c r="E109" s="13">
        <f t="shared" si="3"/>
        <v>8990662</v>
      </c>
      <c r="F109" s="6">
        <v>548085</v>
      </c>
      <c r="G109" s="6">
        <v>996195</v>
      </c>
      <c r="H109" s="6">
        <v>525733</v>
      </c>
      <c r="I109" s="6">
        <v>501272</v>
      </c>
      <c r="J109" s="6">
        <v>403448</v>
      </c>
      <c r="K109" s="6">
        <v>532882</v>
      </c>
      <c r="L109" s="6">
        <v>1203263</v>
      </c>
      <c r="M109" s="6">
        <v>2769908</v>
      </c>
      <c r="N109" s="6">
        <v>287012</v>
      </c>
      <c r="O109" s="6">
        <v>802989</v>
      </c>
      <c r="P109" s="6">
        <v>290183</v>
      </c>
      <c r="Q109" s="6">
        <v>129692</v>
      </c>
      <c r="R109" s="6"/>
      <c r="S109" s="14"/>
    </row>
    <row r="110" spans="1:19" x14ac:dyDescent="0.25">
      <c r="A110" s="11">
        <v>513100</v>
      </c>
      <c r="B110" s="12" t="s">
        <v>119</v>
      </c>
      <c r="C110" s="11" t="s">
        <v>115</v>
      </c>
      <c r="D110" s="2">
        <f t="shared" si="4"/>
        <v>513</v>
      </c>
      <c r="E110" s="13">
        <f t="shared" si="3"/>
        <v>2247413</v>
      </c>
      <c r="F110" s="6">
        <v>341454</v>
      </c>
      <c r="G110" s="6">
        <v>230299</v>
      </c>
      <c r="H110" s="6">
        <v>9854</v>
      </c>
      <c r="I110" s="6">
        <v>243011</v>
      </c>
      <c r="J110" s="6">
        <v>213867</v>
      </c>
      <c r="K110" s="6">
        <v>83548</v>
      </c>
      <c r="L110" s="6">
        <v>92731</v>
      </c>
      <c r="M110" s="6">
        <v>413410</v>
      </c>
      <c r="N110" s="6">
        <v>139436</v>
      </c>
      <c r="O110" s="6">
        <v>327350</v>
      </c>
      <c r="P110" s="6">
        <v>-16364</v>
      </c>
      <c r="Q110" s="6">
        <v>168817</v>
      </c>
      <c r="R110" s="6"/>
      <c r="S110" s="14"/>
    </row>
    <row r="111" spans="1:19" x14ac:dyDescent="0.25">
      <c r="A111" s="11">
        <v>514000</v>
      </c>
      <c r="B111" s="12" t="s">
        <v>120</v>
      </c>
      <c r="C111" s="11" t="s">
        <v>115</v>
      </c>
      <c r="D111" s="2">
        <f t="shared" si="4"/>
        <v>514</v>
      </c>
      <c r="E111" s="13">
        <f t="shared" si="3"/>
        <v>1988495</v>
      </c>
      <c r="F111" s="6">
        <v>149590</v>
      </c>
      <c r="G111" s="6">
        <v>156053</v>
      </c>
      <c r="H111" s="6">
        <v>184170</v>
      </c>
      <c r="I111" s="6">
        <v>209671</v>
      </c>
      <c r="J111" s="6">
        <v>164436</v>
      </c>
      <c r="K111" s="6">
        <v>100423</v>
      </c>
      <c r="L111" s="6">
        <v>128666</v>
      </c>
      <c r="M111" s="6">
        <v>121820</v>
      </c>
      <c r="N111" s="6">
        <v>185053</v>
      </c>
      <c r="O111" s="6">
        <v>347721</v>
      </c>
      <c r="P111" s="6">
        <v>87621</v>
      </c>
      <c r="Q111" s="6">
        <v>153271</v>
      </c>
      <c r="R111" s="6"/>
      <c r="S111" s="14"/>
    </row>
    <row r="112" spans="1:19" x14ac:dyDescent="0.25">
      <c r="A112" s="11">
        <v>514300</v>
      </c>
      <c r="B112" s="12" t="s">
        <v>120</v>
      </c>
      <c r="C112" s="11" t="s">
        <v>115</v>
      </c>
      <c r="D112" s="2">
        <f t="shared" si="4"/>
        <v>514</v>
      </c>
      <c r="E112" s="13">
        <f t="shared" si="3"/>
        <v>111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111</v>
      </c>
      <c r="R112" s="6"/>
      <c r="S112" s="14"/>
    </row>
    <row r="113" spans="1:19" x14ac:dyDescent="0.25">
      <c r="A113" s="11">
        <v>546000</v>
      </c>
      <c r="B113" s="12" t="s">
        <v>121</v>
      </c>
      <c r="C113" s="11" t="s">
        <v>93</v>
      </c>
      <c r="D113" s="2">
        <f t="shared" si="4"/>
        <v>546</v>
      </c>
      <c r="E113" s="13">
        <f t="shared" si="3"/>
        <v>285504</v>
      </c>
      <c r="F113" s="6">
        <v>26463</v>
      </c>
      <c r="G113" s="6">
        <v>22864</v>
      </c>
      <c r="H113" s="6">
        <v>25419</v>
      </c>
      <c r="I113" s="6">
        <v>22456</v>
      </c>
      <c r="J113" s="6">
        <v>27961</v>
      </c>
      <c r="K113" s="6">
        <v>28672</v>
      </c>
      <c r="L113" s="6">
        <v>28664</v>
      </c>
      <c r="M113" s="6">
        <v>24145</v>
      </c>
      <c r="N113" s="6">
        <v>17270</v>
      </c>
      <c r="O113" s="6">
        <v>20607</v>
      </c>
      <c r="P113" s="6">
        <v>19428</v>
      </c>
      <c r="Q113" s="6">
        <v>21555</v>
      </c>
      <c r="R113" s="6"/>
      <c r="S113" s="14"/>
    </row>
    <row r="114" spans="1:19" x14ac:dyDescent="0.25">
      <c r="A114" s="11">
        <v>547100</v>
      </c>
      <c r="B114" s="12" t="s">
        <v>122</v>
      </c>
      <c r="C114" s="11" t="s">
        <v>55</v>
      </c>
      <c r="D114" s="2">
        <f t="shared" si="4"/>
        <v>547</v>
      </c>
      <c r="E114" s="13">
        <f t="shared" si="3"/>
        <v>8320595</v>
      </c>
      <c r="F114" s="6">
        <v>312250</v>
      </c>
      <c r="G114" s="6">
        <v>290095</v>
      </c>
      <c r="H114" s="6">
        <v>219</v>
      </c>
      <c r="I114" s="6">
        <v>893000</v>
      </c>
      <c r="J114" s="6">
        <v>2102900</v>
      </c>
      <c r="K114" s="6">
        <v>1206684</v>
      </c>
      <c r="L114" s="6">
        <v>214650</v>
      </c>
      <c r="M114" s="6">
        <v>427850</v>
      </c>
      <c r="N114" s="6">
        <v>1737590</v>
      </c>
      <c r="O114" s="6">
        <v>745805</v>
      </c>
      <c r="P114" s="6">
        <v>135552</v>
      </c>
      <c r="Q114" s="6">
        <v>254000</v>
      </c>
      <c r="R114" s="6"/>
      <c r="S114" s="14"/>
    </row>
    <row r="115" spans="1:19" x14ac:dyDescent="0.25">
      <c r="A115" s="11">
        <v>547150</v>
      </c>
      <c r="B115" s="12" t="s">
        <v>123</v>
      </c>
      <c r="C115" s="11" t="s">
        <v>93</v>
      </c>
      <c r="D115" s="2">
        <f t="shared" si="4"/>
        <v>547</v>
      </c>
      <c r="E115" s="13">
        <f t="shared" si="3"/>
        <v>30745</v>
      </c>
      <c r="F115" s="6">
        <v>2595</v>
      </c>
      <c r="G115" s="6">
        <v>2609</v>
      </c>
      <c r="H115" s="6">
        <v>2612</v>
      </c>
      <c r="I115" s="6">
        <v>2479</v>
      </c>
      <c r="J115" s="6">
        <v>2084</v>
      </c>
      <c r="K115" s="6">
        <v>2016</v>
      </c>
      <c r="L115" s="6">
        <v>1958</v>
      </c>
      <c r="M115" s="6">
        <v>1987</v>
      </c>
      <c r="N115" s="6">
        <v>1951</v>
      </c>
      <c r="O115" s="6">
        <v>2001</v>
      </c>
      <c r="P115" s="6">
        <v>2438</v>
      </c>
      <c r="Q115" s="6">
        <v>6015</v>
      </c>
      <c r="R115" s="6"/>
      <c r="S115" s="14"/>
    </row>
    <row r="116" spans="1:19" x14ac:dyDescent="0.25">
      <c r="A116" s="11">
        <v>547200</v>
      </c>
      <c r="B116" s="12" t="s">
        <v>124</v>
      </c>
      <c r="C116" s="11" t="s">
        <v>55</v>
      </c>
      <c r="D116" s="2">
        <f t="shared" si="4"/>
        <v>547</v>
      </c>
      <c r="E116" s="13">
        <f t="shared" si="3"/>
        <v>5662271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35806</v>
      </c>
      <c r="M116" s="6">
        <v>0</v>
      </c>
      <c r="N116" s="6">
        <v>0</v>
      </c>
      <c r="O116" s="6">
        <v>5623709</v>
      </c>
      <c r="P116" s="6">
        <v>2756</v>
      </c>
      <c r="Q116" s="6">
        <v>0</v>
      </c>
      <c r="R116" s="6"/>
      <c r="S116" s="14"/>
    </row>
    <row r="117" spans="1:19" x14ac:dyDescent="0.25">
      <c r="A117" s="11">
        <v>548100</v>
      </c>
      <c r="B117" s="12" t="s">
        <v>125</v>
      </c>
      <c r="C117" s="11" t="s">
        <v>93</v>
      </c>
      <c r="D117" s="2">
        <f t="shared" si="4"/>
        <v>548</v>
      </c>
      <c r="E117" s="13">
        <f t="shared" si="3"/>
        <v>33900</v>
      </c>
      <c r="F117" s="6">
        <v>2070</v>
      </c>
      <c r="G117" s="6">
        <v>1977</v>
      </c>
      <c r="H117" s="6">
        <v>1848</v>
      </c>
      <c r="I117" s="6">
        <v>1750</v>
      </c>
      <c r="J117" s="6">
        <v>2123</v>
      </c>
      <c r="K117" s="6">
        <v>298</v>
      </c>
      <c r="L117" s="6">
        <v>3242</v>
      </c>
      <c r="M117" s="6">
        <v>6257</v>
      </c>
      <c r="N117" s="6">
        <v>715</v>
      </c>
      <c r="O117" s="6">
        <v>3820</v>
      </c>
      <c r="P117" s="6">
        <v>5904</v>
      </c>
      <c r="Q117" s="6">
        <v>3896</v>
      </c>
      <c r="R117" s="6"/>
      <c r="S117" s="14"/>
    </row>
    <row r="118" spans="1:19" x14ac:dyDescent="0.25">
      <c r="A118" s="11">
        <v>548200</v>
      </c>
      <c r="B118" s="12" t="s">
        <v>126</v>
      </c>
      <c r="C118" s="11" t="s">
        <v>93</v>
      </c>
      <c r="D118" s="2">
        <f t="shared" si="4"/>
        <v>548</v>
      </c>
      <c r="E118" s="13">
        <f t="shared" si="3"/>
        <v>260300</v>
      </c>
      <c r="F118" s="6">
        <v>4981</v>
      </c>
      <c r="G118" s="6">
        <v>18012</v>
      </c>
      <c r="H118" s="6">
        <v>5867</v>
      </c>
      <c r="I118" s="6">
        <v>17284</v>
      </c>
      <c r="J118" s="6">
        <v>36209</v>
      </c>
      <c r="K118" s="6">
        <v>8053</v>
      </c>
      <c r="L118" s="6">
        <v>7631</v>
      </c>
      <c r="M118" s="6">
        <v>4031</v>
      </c>
      <c r="N118" s="6">
        <v>26250</v>
      </c>
      <c r="O118" s="6">
        <v>67100</v>
      </c>
      <c r="P118" s="6">
        <v>21011</v>
      </c>
      <c r="Q118" s="6">
        <v>43871</v>
      </c>
      <c r="R118" s="6"/>
      <c r="S118" s="14"/>
    </row>
    <row r="119" spans="1:19" x14ac:dyDescent="0.25">
      <c r="A119" s="11">
        <v>549000</v>
      </c>
      <c r="B119" s="12" t="s">
        <v>127</v>
      </c>
      <c r="C119" s="11" t="s">
        <v>93</v>
      </c>
      <c r="D119" s="2">
        <f t="shared" si="4"/>
        <v>549</v>
      </c>
      <c r="E119" s="13">
        <f t="shared" si="3"/>
        <v>1178796</v>
      </c>
      <c r="F119" s="6">
        <v>113056</v>
      </c>
      <c r="G119" s="6">
        <v>91526</v>
      </c>
      <c r="H119" s="6">
        <v>100011</v>
      </c>
      <c r="I119" s="6">
        <v>102997</v>
      </c>
      <c r="J119" s="6">
        <v>122709</v>
      </c>
      <c r="K119" s="6">
        <v>135431</v>
      </c>
      <c r="L119" s="6">
        <v>94065</v>
      </c>
      <c r="M119" s="6">
        <v>77019</v>
      </c>
      <c r="N119" s="6">
        <v>55245</v>
      </c>
      <c r="O119" s="6">
        <v>104659</v>
      </c>
      <c r="P119" s="6">
        <v>92611</v>
      </c>
      <c r="Q119" s="6">
        <v>89467</v>
      </c>
      <c r="R119" s="6"/>
      <c r="S119" s="14"/>
    </row>
    <row r="120" spans="1:19" x14ac:dyDescent="0.25">
      <c r="A120" s="11">
        <v>551000</v>
      </c>
      <c r="B120" s="12" t="s">
        <v>128</v>
      </c>
      <c r="C120" s="11" t="s">
        <v>115</v>
      </c>
      <c r="D120" s="2">
        <f t="shared" si="4"/>
        <v>551</v>
      </c>
      <c r="E120" s="13">
        <f t="shared" si="3"/>
        <v>195230</v>
      </c>
      <c r="F120" s="6">
        <v>20288</v>
      </c>
      <c r="G120" s="6">
        <v>21417</v>
      </c>
      <c r="H120" s="6">
        <v>18595</v>
      </c>
      <c r="I120" s="6">
        <v>18258</v>
      </c>
      <c r="J120" s="6">
        <v>18415</v>
      </c>
      <c r="K120" s="6">
        <v>15972</v>
      </c>
      <c r="L120" s="6">
        <v>16792</v>
      </c>
      <c r="M120" s="6">
        <v>18056</v>
      </c>
      <c r="N120" s="6">
        <v>12628</v>
      </c>
      <c r="O120" s="6">
        <v>7793</v>
      </c>
      <c r="P120" s="6">
        <v>16341</v>
      </c>
      <c r="Q120" s="6">
        <v>10675</v>
      </c>
      <c r="R120" s="6"/>
      <c r="S120" s="14"/>
    </row>
    <row r="121" spans="1:19" x14ac:dyDescent="0.25">
      <c r="A121" s="11">
        <v>552000</v>
      </c>
      <c r="B121" s="12" t="s">
        <v>129</v>
      </c>
      <c r="C121" s="11" t="s">
        <v>115</v>
      </c>
      <c r="D121" s="2">
        <f t="shared" si="4"/>
        <v>552</v>
      </c>
      <c r="E121" s="13">
        <f t="shared" si="3"/>
        <v>187736</v>
      </c>
      <c r="F121" s="6">
        <v>18577</v>
      </c>
      <c r="G121" s="6">
        <v>12375</v>
      </c>
      <c r="H121" s="6">
        <v>12879</v>
      </c>
      <c r="I121" s="6">
        <v>18746</v>
      </c>
      <c r="J121" s="6">
        <v>12831</v>
      </c>
      <c r="K121" s="6">
        <v>7403</v>
      </c>
      <c r="L121" s="6">
        <v>12368</v>
      </c>
      <c r="M121" s="6">
        <v>17269</v>
      </c>
      <c r="N121" s="6">
        <v>23639</v>
      </c>
      <c r="O121" s="6">
        <v>17501</v>
      </c>
      <c r="P121" s="6">
        <v>37359</v>
      </c>
      <c r="Q121" s="6">
        <v>-3211</v>
      </c>
      <c r="R121" s="6"/>
      <c r="S121" s="14"/>
    </row>
    <row r="122" spans="1:19" x14ac:dyDescent="0.25">
      <c r="A122" s="11">
        <v>552220</v>
      </c>
      <c r="B122" s="12" t="s">
        <v>130</v>
      </c>
      <c r="C122" s="11" t="s">
        <v>115</v>
      </c>
      <c r="D122" s="2">
        <f t="shared" si="4"/>
        <v>552</v>
      </c>
      <c r="E122" s="13">
        <f t="shared" si="3"/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/>
      <c r="S122" s="14"/>
    </row>
    <row r="123" spans="1:19" x14ac:dyDescent="0.25">
      <c r="A123" s="11">
        <v>553000</v>
      </c>
      <c r="B123" s="12" t="s">
        <v>131</v>
      </c>
      <c r="C123" s="11" t="s">
        <v>115</v>
      </c>
      <c r="D123" s="2">
        <f t="shared" si="4"/>
        <v>553</v>
      </c>
      <c r="E123" s="13">
        <f t="shared" si="3"/>
        <v>699159</v>
      </c>
      <c r="F123" s="6">
        <v>142351</v>
      </c>
      <c r="G123" s="6">
        <v>88298</v>
      </c>
      <c r="H123" s="6">
        <v>66446</v>
      </c>
      <c r="I123" s="6">
        <v>76867</v>
      </c>
      <c r="J123" s="6">
        <v>14002</v>
      </c>
      <c r="K123" s="6">
        <v>41425</v>
      </c>
      <c r="L123" s="6">
        <v>138923</v>
      </c>
      <c r="M123" s="6">
        <v>45163</v>
      </c>
      <c r="N123" s="6">
        <v>8884</v>
      </c>
      <c r="O123" s="6">
        <v>-5476</v>
      </c>
      <c r="P123" s="6">
        <v>65727</v>
      </c>
      <c r="Q123" s="6">
        <v>16549</v>
      </c>
      <c r="R123" s="6"/>
      <c r="S123" s="14"/>
    </row>
    <row r="124" spans="1:19" x14ac:dyDescent="0.25">
      <c r="A124" s="11">
        <v>554000</v>
      </c>
      <c r="B124" s="12" t="s">
        <v>132</v>
      </c>
      <c r="C124" s="11" t="s">
        <v>115</v>
      </c>
      <c r="D124" s="2">
        <f t="shared" si="4"/>
        <v>554</v>
      </c>
      <c r="E124" s="13">
        <f t="shared" si="3"/>
        <v>312602</v>
      </c>
      <c r="F124" s="6">
        <v>28149</v>
      </c>
      <c r="G124" s="6">
        <v>20798</v>
      </c>
      <c r="H124" s="6">
        <v>26851</v>
      </c>
      <c r="I124" s="6">
        <v>44529</v>
      </c>
      <c r="J124" s="6">
        <v>19296</v>
      </c>
      <c r="K124" s="6">
        <v>34294</v>
      </c>
      <c r="L124" s="6">
        <v>28320</v>
      </c>
      <c r="M124" s="6">
        <v>30477</v>
      </c>
      <c r="N124" s="6">
        <v>16805</v>
      </c>
      <c r="O124" s="6">
        <v>17863</v>
      </c>
      <c r="P124" s="6">
        <v>23711</v>
      </c>
      <c r="Q124" s="6">
        <v>21509</v>
      </c>
      <c r="R124" s="6"/>
      <c r="S124" s="14"/>
    </row>
    <row r="125" spans="1:19" x14ac:dyDescent="0.25">
      <c r="A125" s="11">
        <v>555028</v>
      </c>
      <c r="B125" s="12" t="s">
        <v>133</v>
      </c>
      <c r="C125" s="11" t="s">
        <v>134</v>
      </c>
      <c r="D125" s="2">
        <f t="shared" si="4"/>
        <v>555</v>
      </c>
      <c r="E125" s="13">
        <f t="shared" si="3"/>
        <v>1097869</v>
      </c>
      <c r="F125" s="6">
        <v>309349</v>
      </c>
      <c r="G125" s="6">
        <v>0</v>
      </c>
      <c r="H125" s="6">
        <v>0</v>
      </c>
      <c r="I125" s="6">
        <v>196501</v>
      </c>
      <c r="J125" s="6">
        <v>0</v>
      </c>
      <c r="K125" s="6">
        <v>0</v>
      </c>
      <c r="L125" s="6">
        <v>60155</v>
      </c>
      <c r="M125" s="6">
        <v>0</v>
      </c>
      <c r="N125" s="6">
        <v>0</v>
      </c>
      <c r="O125" s="6">
        <v>531864</v>
      </c>
      <c r="P125" s="6">
        <v>0</v>
      </c>
      <c r="Q125" s="6">
        <v>0</v>
      </c>
      <c r="R125" s="6"/>
      <c r="S125" s="14"/>
    </row>
    <row r="126" spans="1:19" x14ac:dyDescent="0.25">
      <c r="A126" s="11">
        <v>555190</v>
      </c>
      <c r="B126" s="12" t="s">
        <v>135</v>
      </c>
      <c r="C126" s="11" t="s">
        <v>134</v>
      </c>
      <c r="D126" s="2">
        <f t="shared" si="4"/>
        <v>555</v>
      </c>
      <c r="E126" s="13">
        <f t="shared" si="3"/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/>
      <c r="S126" s="14"/>
    </row>
    <row r="127" spans="1:19" x14ac:dyDescent="0.25">
      <c r="A127" s="11">
        <v>555202</v>
      </c>
      <c r="B127" s="12" t="s">
        <v>136</v>
      </c>
      <c r="C127" s="11" t="s">
        <v>134</v>
      </c>
      <c r="D127" s="2">
        <f t="shared" si="4"/>
        <v>555</v>
      </c>
      <c r="E127" s="13">
        <f t="shared" si="3"/>
        <v>140341188</v>
      </c>
      <c r="F127" s="6">
        <v>8613988</v>
      </c>
      <c r="G127" s="6">
        <v>9779771</v>
      </c>
      <c r="H127" s="6">
        <v>7376676</v>
      </c>
      <c r="I127" s="6">
        <v>13923927</v>
      </c>
      <c r="J127" s="6">
        <v>13549414</v>
      </c>
      <c r="K127" s="6">
        <v>29051643</v>
      </c>
      <c r="L127" s="6">
        <v>18915679</v>
      </c>
      <c r="M127" s="6">
        <v>18395495</v>
      </c>
      <c r="N127" s="6">
        <v>3597661</v>
      </c>
      <c r="O127" s="6">
        <v>10589500</v>
      </c>
      <c r="P127" s="6">
        <v>208391</v>
      </c>
      <c r="Q127" s="6">
        <v>6339043</v>
      </c>
      <c r="R127" s="6"/>
      <c r="S127" s="14"/>
    </row>
    <row r="128" spans="1:19" x14ac:dyDescent="0.25">
      <c r="A128" s="11">
        <v>555211</v>
      </c>
      <c r="B128" s="12" t="s">
        <v>137</v>
      </c>
      <c r="C128" s="11" t="s">
        <v>134</v>
      </c>
      <c r="D128" s="2">
        <f t="shared" si="4"/>
        <v>555</v>
      </c>
      <c r="E128" s="13">
        <f t="shared" si="3"/>
        <v>-636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-636</v>
      </c>
      <c r="N128" s="6">
        <v>0</v>
      </c>
      <c r="O128" s="6">
        <v>0</v>
      </c>
      <c r="P128" s="6">
        <v>0</v>
      </c>
      <c r="Q128" s="6">
        <v>0</v>
      </c>
      <c r="R128" s="6"/>
      <c r="S128" s="14"/>
    </row>
    <row r="129" spans="1:19" x14ac:dyDescent="0.25">
      <c r="A129" s="11">
        <v>556000</v>
      </c>
      <c r="B129" s="12" t="s">
        <v>138</v>
      </c>
      <c r="C129" s="11" t="s">
        <v>139</v>
      </c>
      <c r="D129" s="2">
        <f t="shared" si="4"/>
        <v>556</v>
      </c>
      <c r="E129" s="13">
        <f t="shared" si="3"/>
        <v>9</v>
      </c>
      <c r="F129" s="6">
        <v>0</v>
      </c>
      <c r="G129" s="6">
        <v>9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/>
      <c r="S129" s="14"/>
    </row>
    <row r="130" spans="1:19" x14ac:dyDescent="0.25">
      <c r="A130" s="11">
        <v>557000</v>
      </c>
      <c r="B130" s="12" t="s">
        <v>140</v>
      </c>
      <c r="C130" s="11" t="s">
        <v>139</v>
      </c>
      <c r="D130" s="2">
        <f t="shared" si="4"/>
        <v>557</v>
      </c>
      <c r="E130" s="13">
        <f t="shared" si="3"/>
        <v>-1821900</v>
      </c>
      <c r="F130" s="6">
        <v>-678233</v>
      </c>
      <c r="G130" s="6">
        <v>82421</v>
      </c>
      <c r="H130" s="6">
        <v>140885</v>
      </c>
      <c r="I130" s="6">
        <v>676395</v>
      </c>
      <c r="J130" s="6">
        <v>1272415</v>
      </c>
      <c r="K130" s="6">
        <v>-497385</v>
      </c>
      <c r="L130" s="6">
        <v>1955517</v>
      </c>
      <c r="M130" s="6">
        <v>-972915</v>
      </c>
      <c r="N130" s="6">
        <v>-2768999</v>
      </c>
      <c r="O130" s="6">
        <v>-3474978</v>
      </c>
      <c r="P130" s="6">
        <v>1676353</v>
      </c>
      <c r="Q130" s="6">
        <v>766624</v>
      </c>
      <c r="R130" s="6"/>
      <c r="S130" s="14"/>
    </row>
    <row r="131" spans="1:19" x14ac:dyDescent="0.25">
      <c r="A131" s="11">
        <v>557450</v>
      </c>
      <c r="B131" s="12" t="s">
        <v>141</v>
      </c>
      <c r="C131" s="11" t="s">
        <v>139</v>
      </c>
      <c r="D131" s="2">
        <f t="shared" si="4"/>
        <v>557</v>
      </c>
      <c r="E131" s="13">
        <f t="shared" si="3"/>
        <v>58848</v>
      </c>
      <c r="F131" s="6">
        <v>5547</v>
      </c>
      <c r="G131" s="6">
        <v>4827</v>
      </c>
      <c r="H131" s="6">
        <v>3991</v>
      </c>
      <c r="I131" s="6">
        <v>16619</v>
      </c>
      <c r="J131" s="6">
        <v>4455</v>
      </c>
      <c r="K131" s="6">
        <v>4200</v>
      </c>
      <c r="L131" s="6">
        <v>4200</v>
      </c>
      <c r="M131" s="6">
        <v>4200</v>
      </c>
      <c r="N131" s="6">
        <v>4200</v>
      </c>
      <c r="O131" s="6">
        <v>700</v>
      </c>
      <c r="P131" s="6">
        <v>5209</v>
      </c>
      <c r="Q131" s="6">
        <v>700</v>
      </c>
      <c r="R131" s="6"/>
      <c r="S131" s="14"/>
    </row>
    <row r="132" spans="1:19" x14ac:dyDescent="0.25">
      <c r="A132" s="11">
        <v>557451</v>
      </c>
      <c r="B132" s="12" t="s">
        <v>142</v>
      </c>
      <c r="C132" s="11" t="s">
        <v>139</v>
      </c>
      <c r="D132" s="2">
        <f t="shared" si="4"/>
        <v>557</v>
      </c>
      <c r="E132" s="13">
        <f t="shared" si="3"/>
        <v>15535</v>
      </c>
      <c r="F132" s="6">
        <v>0</v>
      </c>
      <c r="G132" s="6">
        <v>0</v>
      </c>
      <c r="H132" s="6">
        <v>0</v>
      </c>
      <c r="I132" s="6">
        <v>2500</v>
      </c>
      <c r="J132" s="6">
        <v>10000</v>
      </c>
      <c r="K132" s="6">
        <v>0</v>
      </c>
      <c r="L132" s="6">
        <v>0</v>
      </c>
      <c r="M132" s="6">
        <v>0</v>
      </c>
      <c r="N132" s="6">
        <v>0</v>
      </c>
      <c r="O132" s="6">
        <v>824</v>
      </c>
      <c r="P132" s="6">
        <v>0</v>
      </c>
      <c r="Q132" s="6">
        <v>2211</v>
      </c>
      <c r="R132" s="6"/>
      <c r="S132" s="14"/>
    </row>
    <row r="133" spans="1:19" x14ac:dyDescent="0.25">
      <c r="A133" s="11">
        <v>557980</v>
      </c>
      <c r="B133" s="12" t="s">
        <v>143</v>
      </c>
      <c r="C133" s="11" t="s">
        <v>55</v>
      </c>
      <c r="D133" s="2">
        <f t="shared" si="4"/>
        <v>557</v>
      </c>
      <c r="E133" s="13">
        <f t="shared" si="3"/>
        <v>855305</v>
      </c>
      <c r="F133" s="6">
        <v>-1412615</v>
      </c>
      <c r="G133" s="6">
        <v>-5063626</v>
      </c>
      <c r="H133" s="6">
        <v>2682648</v>
      </c>
      <c r="I133" s="6">
        <v>-275616</v>
      </c>
      <c r="J133" s="6">
        <v>-2516636</v>
      </c>
      <c r="K133" s="6">
        <v>-15254182</v>
      </c>
      <c r="L133" s="6">
        <v>2915478</v>
      </c>
      <c r="M133" s="6">
        <v>-1229306</v>
      </c>
      <c r="N133" s="6">
        <v>9200697</v>
      </c>
      <c r="O133" s="6">
        <v>7188300</v>
      </c>
      <c r="P133" s="6">
        <v>3411560</v>
      </c>
      <c r="Q133" s="6">
        <v>1208603</v>
      </c>
      <c r="R133" s="6"/>
      <c r="S133" s="14"/>
    </row>
    <row r="134" spans="1:19" x14ac:dyDescent="0.25">
      <c r="A134" s="11">
        <v>560000</v>
      </c>
      <c r="B134" s="12" t="s">
        <v>144</v>
      </c>
      <c r="C134" s="11" t="s">
        <v>145</v>
      </c>
      <c r="D134" s="2">
        <f t="shared" si="4"/>
        <v>560</v>
      </c>
      <c r="E134" s="13">
        <f t="shared" si="3"/>
        <v>3528</v>
      </c>
      <c r="F134" s="6">
        <v>380</v>
      </c>
      <c r="G134" s="6">
        <v>377</v>
      </c>
      <c r="H134" s="6">
        <v>481</v>
      </c>
      <c r="I134" s="6">
        <v>405</v>
      </c>
      <c r="J134" s="6">
        <v>274</v>
      </c>
      <c r="K134" s="6">
        <v>304</v>
      </c>
      <c r="L134" s="6">
        <v>156</v>
      </c>
      <c r="M134" s="6">
        <v>110</v>
      </c>
      <c r="N134" s="6">
        <v>241</v>
      </c>
      <c r="O134" s="6">
        <v>341</v>
      </c>
      <c r="P134" s="6">
        <v>337</v>
      </c>
      <c r="Q134" s="6">
        <v>122</v>
      </c>
      <c r="R134" s="6"/>
      <c r="S134" s="14"/>
    </row>
    <row r="135" spans="1:19" x14ac:dyDescent="0.25">
      <c r="A135" s="11">
        <v>561100</v>
      </c>
      <c r="B135" s="12" t="s">
        <v>146</v>
      </c>
      <c r="C135" s="11" t="s">
        <v>145</v>
      </c>
      <c r="D135" s="2">
        <f t="shared" si="4"/>
        <v>561</v>
      </c>
      <c r="E135" s="13">
        <f t="shared" si="3"/>
        <v>81723</v>
      </c>
      <c r="F135" s="6">
        <v>7737</v>
      </c>
      <c r="G135" s="6">
        <v>6926</v>
      </c>
      <c r="H135" s="6">
        <v>6827</v>
      </c>
      <c r="I135" s="6">
        <v>6943</v>
      </c>
      <c r="J135" s="6">
        <v>6497</v>
      </c>
      <c r="K135" s="6">
        <v>6892</v>
      </c>
      <c r="L135" s="6">
        <v>6599</v>
      </c>
      <c r="M135" s="6">
        <v>7271</v>
      </c>
      <c r="N135" s="6">
        <v>5449</v>
      </c>
      <c r="O135" s="6">
        <v>7747</v>
      </c>
      <c r="P135" s="6">
        <v>5884</v>
      </c>
      <c r="Q135" s="6">
        <v>6951</v>
      </c>
      <c r="R135" s="6"/>
      <c r="S135" s="14"/>
    </row>
    <row r="136" spans="1:19" x14ac:dyDescent="0.25">
      <c r="A136" s="11">
        <v>561200</v>
      </c>
      <c r="B136" s="12" t="s">
        <v>147</v>
      </c>
      <c r="C136" s="11" t="s">
        <v>145</v>
      </c>
      <c r="D136" s="2">
        <f t="shared" si="4"/>
        <v>561</v>
      </c>
      <c r="E136" s="13">
        <f t="shared" si="3"/>
        <v>369534</v>
      </c>
      <c r="F136" s="6">
        <v>34945</v>
      </c>
      <c r="G136" s="6">
        <v>32300</v>
      </c>
      <c r="H136" s="6">
        <v>31385</v>
      </c>
      <c r="I136" s="6">
        <v>31558</v>
      </c>
      <c r="J136" s="6">
        <v>30198</v>
      </c>
      <c r="K136" s="6">
        <v>32279</v>
      </c>
      <c r="L136" s="6">
        <v>30907</v>
      </c>
      <c r="M136" s="6">
        <v>33339</v>
      </c>
      <c r="N136" s="6">
        <v>26365</v>
      </c>
      <c r="O136" s="6">
        <v>25004</v>
      </c>
      <c r="P136" s="6">
        <v>27979</v>
      </c>
      <c r="Q136" s="6">
        <v>33275</v>
      </c>
      <c r="R136" s="6"/>
      <c r="S136" s="14"/>
    </row>
    <row r="137" spans="1:19" x14ac:dyDescent="0.25">
      <c r="A137" s="11">
        <v>561300</v>
      </c>
      <c r="B137" s="12" t="s">
        <v>148</v>
      </c>
      <c r="C137" s="11" t="s">
        <v>145</v>
      </c>
      <c r="D137" s="2">
        <f t="shared" si="4"/>
        <v>561</v>
      </c>
      <c r="E137" s="13">
        <f t="shared" si="3"/>
        <v>49600</v>
      </c>
      <c r="F137" s="6">
        <v>4734</v>
      </c>
      <c r="G137" s="6">
        <v>4346</v>
      </c>
      <c r="H137" s="6">
        <v>4237</v>
      </c>
      <c r="I137" s="6">
        <v>4264</v>
      </c>
      <c r="J137" s="6">
        <v>4067</v>
      </c>
      <c r="K137" s="6">
        <v>4343</v>
      </c>
      <c r="L137" s="6">
        <v>4158</v>
      </c>
      <c r="M137" s="6">
        <v>4497</v>
      </c>
      <c r="N137" s="6">
        <v>3357</v>
      </c>
      <c r="O137" s="6">
        <v>3384</v>
      </c>
      <c r="P137" s="6">
        <v>3755</v>
      </c>
      <c r="Q137" s="6">
        <v>4458</v>
      </c>
      <c r="R137" s="6"/>
    </row>
    <row r="138" spans="1:19" x14ac:dyDescent="0.25">
      <c r="A138" s="11">
        <v>561400</v>
      </c>
      <c r="B138" s="12" t="s">
        <v>149</v>
      </c>
      <c r="C138" s="11" t="s">
        <v>145</v>
      </c>
      <c r="D138" s="2">
        <f t="shared" si="4"/>
        <v>561</v>
      </c>
      <c r="E138" s="13">
        <f t="shared" si="3"/>
        <v>1959662</v>
      </c>
      <c r="F138" s="6">
        <v>219626</v>
      </c>
      <c r="G138" s="6">
        <v>197368</v>
      </c>
      <c r="H138" s="6">
        <v>191142</v>
      </c>
      <c r="I138" s="6">
        <v>132727</v>
      </c>
      <c r="J138" s="6">
        <v>14784</v>
      </c>
      <c r="K138" s="6">
        <v>170978</v>
      </c>
      <c r="L138" s="6">
        <v>157184</v>
      </c>
      <c r="M138" s="6">
        <v>147259</v>
      </c>
      <c r="N138" s="6">
        <v>149379</v>
      </c>
      <c r="O138" s="6">
        <v>169632</v>
      </c>
      <c r="P138" s="6">
        <v>254055</v>
      </c>
      <c r="Q138" s="6">
        <v>155528</v>
      </c>
      <c r="R138" s="6"/>
    </row>
    <row r="139" spans="1:19" x14ac:dyDescent="0.25">
      <c r="A139" s="11">
        <v>561800</v>
      </c>
      <c r="B139" s="12" t="s">
        <v>150</v>
      </c>
      <c r="C139" s="11" t="s">
        <v>145</v>
      </c>
      <c r="D139" s="2">
        <f t="shared" si="4"/>
        <v>561</v>
      </c>
      <c r="E139" s="13">
        <f t="shared" si="3"/>
        <v>2046871</v>
      </c>
      <c r="F139" s="6">
        <v>170327</v>
      </c>
      <c r="G139" s="6">
        <v>169769</v>
      </c>
      <c r="H139" s="6">
        <v>170239</v>
      </c>
      <c r="I139" s="6">
        <v>171368</v>
      </c>
      <c r="J139" s="6">
        <v>172494</v>
      </c>
      <c r="K139" s="6">
        <v>172282</v>
      </c>
      <c r="L139" s="6">
        <v>172096</v>
      </c>
      <c r="M139" s="6">
        <v>172521</v>
      </c>
      <c r="N139" s="6">
        <v>172096</v>
      </c>
      <c r="O139" s="6">
        <v>172442</v>
      </c>
      <c r="P139" s="6">
        <v>170935</v>
      </c>
      <c r="Q139" s="6">
        <v>160302</v>
      </c>
      <c r="R139" s="6"/>
    </row>
    <row r="140" spans="1:19" x14ac:dyDescent="0.25">
      <c r="A140" s="11">
        <v>562000</v>
      </c>
      <c r="B140" s="12" t="s">
        <v>151</v>
      </c>
      <c r="C140" s="11" t="s">
        <v>145</v>
      </c>
      <c r="D140" s="2">
        <f t="shared" si="4"/>
        <v>562</v>
      </c>
      <c r="E140" s="13">
        <f t="shared" si="3"/>
        <v>111052</v>
      </c>
      <c r="F140" s="6">
        <v>11238</v>
      </c>
      <c r="G140" s="6">
        <v>9721</v>
      </c>
      <c r="H140" s="6">
        <v>13992</v>
      </c>
      <c r="I140" s="6">
        <v>23926</v>
      </c>
      <c r="J140" s="6">
        <v>12469</v>
      </c>
      <c r="K140" s="6">
        <v>3319</v>
      </c>
      <c r="L140" s="6">
        <v>9528</v>
      </c>
      <c r="M140" s="6">
        <v>9980</v>
      </c>
      <c r="N140" s="6">
        <v>5106</v>
      </c>
      <c r="O140" s="6">
        <v>3246</v>
      </c>
      <c r="P140" s="6">
        <v>5901</v>
      </c>
      <c r="Q140" s="6">
        <v>2626</v>
      </c>
      <c r="R140" s="6"/>
    </row>
    <row r="141" spans="1:19" x14ac:dyDescent="0.25">
      <c r="A141" s="11">
        <v>563000</v>
      </c>
      <c r="B141" s="12" t="s">
        <v>152</v>
      </c>
      <c r="C141" s="11" t="s">
        <v>145</v>
      </c>
      <c r="D141" s="2">
        <f t="shared" si="4"/>
        <v>563</v>
      </c>
      <c r="E141" s="13">
        <f t="shared" si="3"/>
        <v>87708</v>
      </c>
      <c r="F141" s="6">
        <v>279</v>
      </c>
      <c r="G141" s="6">
        <v>1940</v>
      </c>
      <c r="H141" s="6">
        <v>0</v>
      </c>
      <c r="I141" s="6">
        <v>48960</v>
      </c>
      <c r="J141" s="6">
        <v>0</v>
      </c>
      <c r="K141" s="6">
        <v>0</v>
      </c>
      <c r="L141" s="6">
        <v>1002</v>
      </c>
      <c r="M141" s="6">
        <v>35909</v>
      </c>
      <c r="N141" s="6">
        <v>174</v>
      </c>
      <c r="O141" s="6">
        <v>17973</v>
      </c>
      <c r="P141" s="6">
        <v>-18802</v>
      </c>
      <c r="Q141" s="6">
        <v>273</v>
      </c>
      <c r="R141" s="6"/>
    </row>
    <row r="142" spans="1:19" x14ac:dyDescent="0.25">
      <c r="A142" s="11">
        <v>565000</v>
      </c>
      <c r="B142" s="12" t="s">
        <v>153</v>
      </c>
      <c r="C142" s="11" t="s">
        <v>145</v>
      </c>
      <c r="D142" s="2">
        <f t="shared" si="4"/>
        <v>565</v>
      </c>
      <c r="E142" s="13">
        <f t="shared" si="3"/>
        <v>21549011</v>
      </c>
      <c r="F142" s="6">
        <v>1845203</v>
      </c>
      <c r="G142" s="6">
        <v>1438319</v>
      </c>
      <c r="H142" s="6">
        <v>1626625</v>
      </c>
      <c r="I142" s="6">
        <v>2076662</v>
      </c>
      <c r="J142" s="6">
        <v>1747987</v>
      </c>
      <c r="K142" s="6">
        <v>1926407</v>
      </c>
      <c r="L142" s="6">
        <v>1802023</v>
      </c>
      <c r="M142" s="6">
        <v>1926407</v>
      </c>
      <c r="N142" s="6">
        <v>1841237</v>
      </c>
      <c r="O142" s="6">
        <v>1887193</v>
      </c>
      <c r="P142" s="6">
        <v>2133271</v>
      </c>
      <c r="Q142" s="6">
        <v>1297677</v>
      </c>
      <c r="R142" s="6"/>
    </row>
    <row r="143" spans="1:19" x14ac:dyDescent="0.25">
      <c r="A143" s="11">
        <v>566000</v>
      </c>
      <c r="B143" s="12" t="s">
        <v>154</v>
      </c>
      <c r="C143" s="11" t="s">
        <v>145</v>
      </c>
      <c r="D143" s="2">
        <f t="shared" si="4"/>
        <v>566</v>
      </c>
      <c r="E143" s="13">
        <f t="shared" si="3"/>
        <v>119788</v>
      </c>
      <c r="F143" s="6">
        <v>9239</v>
      </c>
      <c r="G143" s="6">
        <v>12329</v>
      </c>
      <c r="H143" s="6">
        <v>8084</v>
      </c>
      <c r="I143" s="6">
        <v>8898</v>
      </c>
      <c r="J143" s="6">
        <v>7885</v>
      </c>
      <c r="K143" s="6">
        <v>8170</v>
      </c>
      <c r="L143" s="6">
        <v>5275</v>
      </c>
      <c r="M143" s="6">
        <v>5786</v>
      </c>
      <c r="N143" s="6">
        <v>9457</v>
      </c>
      <c r="O143" s="6">
        <v>7635</v>
      </c>
      <c r="P143" s="6">
        <v>8963</v>
      </c>
      <c r="Q143" s="6">
        <v>28067</v>
      </c>
      <c r="R143" s="6"/>
    </row>
    <row r="144" spans="1:19" x14ac:dyDescent="0.25">
      <c r="A144" s="11">
        <v>566100</v>
      </c>
      <c r="B144" s="12" t="s">
        <v>155</v>
      </c>
      <c r="C144" s="11" t="s">
        <v>145</v>
      </c>
      <c r="D144" s="2">
        <f t="shared" si="4"/>
        <v>566</v>
      </c>
      <c r="E144" s="13">
        <f t="shared" si="3"/>
        <v>4851</v>
      </c>
      <c r="F144" s="6">
        <v>748</v>
      </c>
      <c r="G144" s="6">
        <v>746</v>
      </c>
      <c r="H144" s="6">
        <v>718</v>
      </c>
      <c r="I144" s="6">
        <v>644</v>
      </c>
      <c r="J144" s="6">
        <v>244</v>
      </c>
      <c r="K144" s="6">
        <v>221</v>
      </c>
      <c r="L144" s="6">
        <v>271</v>
      </c>
      <c r="M144" s="6">
        <v>284</v>
      </c>
      <c r="N144" s="6">
        <v>251</v>
      </c>
      <c r="O144" s="6">
        <v>195</v>
      </c>
      <c r="P144" s="6">
        <v>258</v>
      </c>
      <c r="Q144" s="6">
        <v>271</v>
      </c>
      <c r="R144" s="6"/>
    </row>
    <row r="145" spans="1:19" x14ac:dyDescent="0.25">
      <c r="A145" s="11">
        <v>569000</v>
      </c>
      <c r="B145" s="12" t="s">
        <v>156</v>
      </c>
      <c r="C145" s="11" t="s">
        <v>157</v>
      </c>
      <c r="D145" s="2">
        <f t="shared" si="4"/>
        <v>569</v>
      </c>
      <c r="E145" s="13">
        <f t="shared" si="3"/>
        <v>25327</v>
      </c>
      <c r="F145" s="6">
        <v>919</v>
      </c>
      <c r="G145" s="6">
        <v>5096</v>
      </c>
      <c r="H145" s="6">
        <v>431</v>
      </c>
      <c r="I145" s="6">
        <v>3653</v>
      </c>
      <c r="J145" s="6">
        <v>1998</v>
      </c>
      <c r="K145" s="6">
        <v>0</v>
      </c>
      <c r="L145" s="6">
        <v>375</v>
      </c>
      <c r="M145" s="6">
        <v>5655</v>
      </c>
      <c r="N145" s="6">
        <v>2507</v>
      </c>
      <c r="O145" s="6">
        <v>2706</v>
      </c>
      <c r="P145" s="6">
        <v>535</v>
      </c>
      <c r="Q145" s="6">
        <v>1452</v>
      </c>
      <c r="R145" s="6"/>
    </row>
    <row r="146" spans="1:19" x14ac:dyDescent="0.25">
      <c r="A146" s="11">
        <v>569200</v>
      </c>
      <c r="B146" s="12" t="s">
        <v>158</v>
      </c>
      <c r="C146" s="11" t="s">
        <v>157</v>
      </c>
      <c r="D146" s="2">
        <f t="shared" si="4"/>
        <v>569</v>
      </c>
      <c r="E146" s="13">
        <f t="shared" si="3"/>
        <v>62468</v>
      </c>
      <c r="F146" s="6">
        <v>7113</v>
      </c>
      <c r="G146" s="6">
        <v>8919</v>
      </c>
      <c r="H146" s="6">
        <v>7670</v>
      </c>
      <c r="I146" s="6">
        <v>8533</v>
      </c>
      <c r="J146" s="6">
        <v>6305</v>
      </c>
      <c r="K146" s="6">
        <v>6732</v>
      </c>
      <c r="L146" s="6">
        <v>5682</v>
      </c>
      <c r="M146" s="6">
        <v>4041</v>
      </c>
      <c r="N146" s="6">
        <v>-1438</v>
      </c>
      <c r="O146" s="6">
        <v>620</v>
      </c>
      <c r="P146" s="6">
        <v>3333</v>
      </c>
      <c r="Q146" s="6">
        <v>4958</v>
      </c>
      <c r="R146" s="6"/>
    </row>
    <row r="147" spans="1:19" x14ac:dyDescent="0.25">
      <c r="A147" s="11">
        <v>570100</v>
      </c>
      <c r="B147" s="12" t="s">
        <v>159</v>
      </c>
      <c r="C147" s="11" t="s">
        <v>157</v>
      </c>
      <c r="D147" s="2">
        <f t="shared" si="4"/>
        <v>570</v>
      </c>
      <c r="E147" s="13">
        <f t="shared" si="3"/>
        <v>80956</v>
      </c>
      <c r="F147" s="6">
        <v>9272</v>
      </c>
      <c r="G147" s="6">
        <v>8440</v>
      </c>
      <c r="H147" s="6">
        <v>76255</v>
      </c>
      <c r="I147" s="6">
        <v>-35239</v>
      </c>
      <c r="J147" s="6">
        <v>8835</v>
      </c>
      <c r="K147" s="6">
        <v>7504</v>
      </c>
      <c r="L147" s="6">
        <v>458</v>
      </c>
      <c r="M147" s="6">
        <v>1348</v>
      </c>
      <c r="N147" s="6">
        <v>298</v>
      </c>
      <c r="O147" s="6">
        <v>1979</v>
      </c>
      <c r="P147" s="6">
        <v>356</v>
      </c>
      <c r="Q147" s="6">
        <v>1450</v>
      </c>
      <c r="R147" s="6"/>
    </row>
    <row r="148" spans="1:19" x14ac:dyDescent="0.25">
      <c r="A148" s="11">
        <v>570200</v>
      </c>
      <c r="B148" s="12" t="s">
        <v>160</v>
      </c>
      <c r="C148" s="11" t="s">
        <v>157</v>
      </c>
      <c r="D148" s="2">
        <f t="shared" si="4"/>
        <v>570</v>
      </c>
      <c r="E148" s="13">
        <f t="shared" si="3"/>
        <v>139935</v>
      </c>
      <c r="F148" s="6">
        <v>3891</v>
      </c>
      <c r="G148" s="6">
        <v>17867</v>
      </c>
      <c r="H148" s="6">
        <v>27848</v>
      </c>
      <c r="I148" s="6">
        <v>5572</v>
      </c>
      <c r="J148" s="6">
        <v>17617</v>
      </c>
      <c r="K148" s="6">
        <v>10121</v>
      </c>
      <c r="L148" s="6">
        <v>20489</v>
      </c>
      <c r="M148" s="6">
        <v>12217</v>
      </c>
      <c r="N148" s="6">
        <v>10776</v>
      </c>
      <c r="O148" s="6">
        <v>4414</v>
      </c>
      <c r="P148" s="6">
        <v>5690</v>
      </c>
      <c r="Q148" s="6">
        <v>3433</v>
      </c>
      <c r="R148" s="6"/>
    </row>
    <row r="149" spans="1:19" x14ac:dyDescent="0.25">
      <c r="A149" s="11">
        <v>571000</v>
      </c>
      <c r="B149" s="12" t="s">
        <v>161</v>
      </c>
      <c r="C149" s="11" t="s">
        <v>157</v>
      </c>
      <c r="D149" s="2">
        <f t="shared" si="4"/>
        <v>571</v>
      </c>
      <c r="E149" s="13">
        <f t="shared" si="3"/>
        <v>668348</v>
      </c>
      <c r="F149" s="6">
        <v>36852</v>
      </c>
      <c r="G149" s="6">
        <v>36257</v>
      </c>
      <c r="H149" s="6">
        <v>17886</v>
      </c>
      <c r="I149" s="6">
        <v>26622</v>
      </c>
      <c r="J149" s="6">
        <v>77251</v>
      </c>
      <c r="K149" s="6">
        <v>45197</v>
      </c>
      <c r="L149" s="6">
        <v>116539</v>
      </c>
      <c r="M149" s="6">
        <v>90748</v>
      </c>
      <c r="N149" s="6">
        <v>86705</v>
      </c>
      <c r="O149" s="6">
        <v>90751</v>
      </c>
      <c r="P149" s="6">
        <v>44456</v>
      </c>
      <c r="Q149" s="6">
        <v>-916</v>
      </c>
      <c r="R149" s="6"/>
      <c r="S149" s="14"/>
    </row>
    <row r="150" spans="1:19" x14ac:dyDescent="0.25">
      <c r="A150" s="11">
        <v>575700</v>
      </c>
      <c r="B150" s="12" t="s">
        <v>162</v>
      </c>
      <c r="C150" s="11" t="s">
        <v>163</v>
      </c>
      <c r="D150" s="2">
        <f t="shared" si="4"/>
        <v>575</v>
      </c>
      <c r="E150" s="13">
        <f t="shared" ref="E150:E220" si="5">SUM(F150:Q150)</f>
        <v>1995425</v>
      </c>
      <c r="F150" s="6">
        <v>141665</v>
      </c>
      <c r="G150" s="6">
        <v>166164</v>
      </c>
      <c r="H150" s="6">
        <v>148552</v>
      </c>
      <c r="I150" s="6">
        <v>179900</v>
      </c>
      <c r="J150" s="6">
        <v>181032</v>
      </c>
      <c r="K150" s="6">
        <v>177672</v>
      </c>
      <c r="L150" s="6">
        <v>166468</v>
      </c>
      <c r="M150" s="6">
        <v>160049</v>
      </c>
      <c r="N150" s="6">
        <v>155027</v>
      </c>
      <c r="O150" s="6">
        <v>162728</v>
      </c>
      <c r="P150" s="6">
        <v>186346</v>
      </c>
      <c r="Q150" s="6">
        <v>169822</v>
      </c>
      <c r="R150" s="6"/>
      <c r="S150" s="14"/>
    </row>
    <row r="151" spans="1:19" x14ac:dyDescent="0.25">
      <c r="A151" s="11">
        <v>580000</v>
      </c>
      <c r="B151" s="12" t="s">
        <v>164</v>
      </c>
      <c r="C151" s="11" t="s">
        <v>165</v>
      </c>
      <c r="D151" s="2">
        <f t="shared" si="4"/>
        <v>580</v>
      </c>
      <c r="E151" s="13">
        <f t="shared" si="5"/>
        <v>77075</v>
      </c>
      <c r="F151" s="6">
        <v>5219</v>
      </c>
      <c r="G151" s="6">
        <v>37773</v>
      </c>
      <c r="H151" s="6">
        <v>-26396</v>
      </c>
      <c r="I151" s="6">
        <v>10804</v>
      </c>
      <c r="J151" s="6">
        <v>12609</v>
      </c>
      <c r="K151" s="6">
        <v>9172</v>
      </c>
      <c r="L151" s="6">
        <v>3670</v>
      </c>
      <c r="M151" s="6">
        <v>3930</v>
      </c>
      <c r="N151" s="6">
        <v>4818</v>
      </c>
      <c r="O151" s="6">
        <v>4026</v>
      </c>
      <c r="P151" s="6">
        <v>5873</v>
      </c>
      <c r="Q151" s="6">
        <v>5577</v>
      </c>
      <c r="R151" s="6"/>
      <c r="S151" s="14"/>
    </row>
    <row r="152" spans="1:19" x14ac:dyDescent="0.25">
      <c r="A152" s="11">
        <v>581004</v>
      </c>
      <c r="B152" s="12" t="s">
        <v>166</v>
      </c>
      <c r="C152" s="11" t="s">
        <v>165</v>
      </c>
      <c r="D152" s="2">
        <f t="shared" si="4"/>
        <v>581</v>
      </c>
      <c r="E152" s="13">
        <f t="shared" si="5"/>
        <v>356932</v>
      </c>
      <c r="F152" s="6">
        <v>31581</v>
      </c>
      <c r="G152" s="6">
        <v>-5654</v>
      </c>
      <c r="H152" s="6">
        <v>29187</v>
      </c>
      <c r="I152" s="6">
        <v>19915</v>
      </c>
      <c r="J152" s="6">
        <v>34230</v>
      </c>
      <c r="K152" s="6">
        <v>19574</v>
      </c>
      <c r="L152" s="6">
        <v>82330</v>
      </c>
      <c r="M152" s="6">
        <v>20513</v>
      </c>
      <c r="N152" s="6">
        <v>20600</v>
      </c>
      <c r="O152" s="6">
        <v>27050</v>
      </c>
      <c r="P152" s="6">
        <v>55618</v>
      </c>
      <c r="Q152" s="6">
        <v>21988</v>
      </c>
      <c r="R152" s="6"/>
      <c r="S152" s="14"/>
    </row>
    <row r="153" spans="1:19" x14ac:dyDescent="0.25">
      <c r="A153" s="11">
        <v>582100</v>
      </c>
      <c r="B153" s="12" t="s">
        <v>167</v>
      </c>
      <c r="C153" s="11" t="s">
        <v>165</v>
      </c>
      <c r="D153" s="2">
        <f t="shared" si="4"/>
        <v>582</v>
      </c>
      <c r="E153" s="13">
        <f t="shared" si="5"/>
        <v>83419</v>
      </c>
      <c r="F153" s="6">
        <v>17898</v>
      </c>
      <c r="G153" s="6">
        <v>3580</v>
      </c>
      <c r="H153" s="6">
        <v>18179</v>
      </c>
      <c r="I153" s="6">
        <v>10842</v>
      </c>
      <c r="J153" s="6">
        <v>7097</v>
      </c>
      <c r="K153" s="6">
        <v>3140</v>
      </c>
      <c r="L153" s="6">
        <v>1092</v>
      </c>
      <c r="M153" s="6">
        <v>9029</v>
      </c>
      <c r="N153" s="6">
        <v>3453</v>
      </c>
      <c r="O153" s="6">
        <v>2341</v>
      </c>
      <c r="P153" s="6">
        <v>5962</v>
      </c>
      <c r="Q153" s="6">
        <v>806</v>
      </c>
      <c r="R153" s="6"/>
      <c r="S153" s="14"/>
    </row>
    <row r="154" spans="1:19" x14ac:dyDescent="0.25">
      <c r="A154" s="11">
        <v>583100</v>
      </c>
      <c r="B154" s="12" t="s">
        <v>168</v>
      </c>
      <c r="C154" s="11" t="s">
        <v>165</v>
      </c>
      <c r="D154" s="2">
        <f t="shared" si="4"/>
        <v>583</v>
      </c>
      <c r="E154" s="13">
        <f t="shared" si="5"/>
        <v>127740</v>
      </c>
      <c r="F154" s="6">
        <v>0</v>
      </c>
      <c r="G154" s="6">
        <v>25686</v>
      </c>
      <c r="H154" s="6">
        <v>69091</v>
      </c>
      <c r="I154" s="6">
        <v>27567</v>
      </c>
      <c r="J154" s="6">
        <v>0</v>
      </c>
      <c r="K154" s="6">
        <v>2728</v>
      </c>
      <c r="L154" s="6">
        <v>0</v>
      </c>
      <c r="M154" s="6">
        <v>1394</v>
      </c>
      <c r="N154" s="6">
        <v>0</v>
      </c>
      <c r="O154" s="6">
        <v>0</v>
      </c>
      <c r="P154" s="6">
        <v>617</v>
      </c>
      <c r="Q154" s="6">
        <v>657</v>
      </c>
      <c r="R154" s="6"/>
      <c r="S154" s="14"/>
    </row>
    <row r="155" spans="1:19" x14ac:dyDescent="0.25">
      <c r="A155" s="11">
        <v>583200</v>
      </c>
      <c r="B155" s="12" t="s">
        <v>169</v>
      </c>
      <c r="C155" s="11" t="s">
        <v>165</v>
      </c>
      <c r="D155" s="2">
        <f t="shared" si="4"/>
        <v>583</v>
      </c>
      <c r="E155" s="13">
        <f t="shared" si="5"/>
        <v>99501</v>
      </c>
      <c r="F155" s="6">
        <v>5606</v>
      </c>
      <c r="G155" s="6">
        <v>4919</v>
      </c>
      <c r="H155" s="6">
        <v>5126</v>
      </c>
      <c r="I155" s="6">
        <v>5947</v>
      </c>
      <c r="J155" s="6">
        <v>7208</v>
      </c>
      <c r="K155" s="6">
        <v>36134</v>
      </c>
      <c r="L155" s="6">
        <v>5451</v>
      </c>
      <c r="M155" s="6">
        <v>6252</v>
      </c>
      <c r="N155" s="6">
        <v>5505</v>
      </c>
      <c r="O155" s="6">
        <v>5852</v>
      </c>
      <c r="P155" s="6">
        <v>5444</v>
      </c>
      <c r="Q155" s="6">
        <v>6057</v>
      </c>
      <c r="R155" s="6"/>
      <c r="S155" s="14"/>
    </row>
    <row r="156" spans="1:19" x14ac:dyDescent="0.25">
      <c r="A156" s="11">
        <v>584000</v>
      </c>
      <c r="B156" s="12" t="s">
        <v>170</v>
      </c>
      <c r="C156" s="11" t="s">
        <v>165</v>
      </c>
      <c r="D156" s="2">
        <f t="shared" si="4"/>
        <v>584</v>
      </c>
      <c r="E156" s="13">
        <f t="shared" si="5"/>
        <v>420034</v>
      </c>
      <c r="F156" s="6">
        <v>25053</v>
      </c>
      <c r="G156" s="6">
        <v>64626</v>
      </c>
      <c r="H156" s="6">
        <v>72359</v>
      </c>
      <c r="I156" s="6">
        <v>61533</v>
      </c>
      <c r="J156" s="6">
        <v>38796</v>
      </c>
      <c r="K156" s="6">
        <v>40489</v>
      </c>
      <c r="L156" s="6">
        <v>25706</v>
      </c>
      <c r="M156" s="6">
        <v>33440</v>
      </c>
      <c r="N156" s="6">
        <v>20628</v>
      </c>
      <c r="O156" s="6">
        <v>-15387</v>
      </c>
      <c r="P156" s="6">
        <v>26988</v>
      </c>
      <c r="Q156" s="6">
        <v>25803</v>
      </c>
      <c r="R156" s="6"/>
      <c r="S156" s="14"/>
    </row>
    <row r="157" spans="1:19" x14ac:dyDescent="0.25">
      <c r="A157" s="11">
        <v>586000</v>
      </c>
      <c r="B157" s="12" t="s">
        <v>171</v>
      </c>
      <c r="C157" s="11" t="s">
        <v>165</v>
      </c>
      <c r="D157" s="2">
        <f t="shared" si="4"/>
        <v>586</v>
      </c>
      <c r="E157" s="13">
        <f t="shared" si="5"/>
        <v>494641</v>
      </c>
      <c r="F157" s="6">
        <v>56405</v>
      </c>
      <c r="G157" s="6">
        <v>59628</v>
      </c>
      <c r="H157" s="6">
        <v>51705</v>
      </c>
      <c r="I157" s="6">
        <v>47937</v>
      </c>
      <c r="J157" s="6">
        <v>40546</v>
      </c>
      <c r="K157" s="6">
        <v>36020</v>
      </c>
      <c r="L157" s="6">
        <v>32151</v>
      </c>
      <c r="M157" s="6">
        <v>30293</v>
      </c>
      <c r="N157" s="6">
        <v>31217</v>
      </c>
      <c r="O157" s="6">
        <v>32783</v>
      </c>
      <c r="P157" s="6">
        <v>37687</v>
      </c>
      <c r="Q157" s="6">
        <v>38269</v>
      </c>
      <c r="R157" s="6"/>
      <c r="S157" s="14"/>
    </row>
    <row r="158" spans="1:19" x14ac:dyDescent="0.25">
      <c r="A158" s="11">
        <v>587000</v>
      </c>
      <c r="B158" s="12" t="s">
        <v>172</v>
      </c>
      <c r="C158" s="11" t="s">
        <v>165</v>
      </c>
      <c r="D158" s="2">
        <f t="shared" si="4"/>
        <v>587</v>
      </c>
      <c r="E158" s="13">
        <f t="shared" si="5"/>
        <v>648093</v>
      </c>
      <c r="F158" s="6">
        <v>66939</v>
      </c>
      <c r="G158" s="6">
        <v>50471</v>
      </c>
      <c r="H158" s="6">
        <v>57491</v>
      </c>
      <c r="I158" s="6">
        <v>59252</v>
      </c>
      <c r="J158" s="6">
        <v>70207</v>
      </c>
      <c r="K158" s="6">
        <v>56978</v>
      </c>
      <c r="L158" s="6">
        <v>52516</v>
      </c>
      <c r="M158" s="6">
        <v>62941</v>
      </c>
      <c r="N158" s="6">
        <v>51792</v>
      </c>
      <c r="O158" s="6">
        <v>38325</v>
      </c>
      <c r="P158" s="6">
        <v>39043</v>
      </c>
      <c r="Q158" s="6">
        <v>42138</v>
      </c>
      <c r="R158" s="6"/>
      <c r="S158" s="14"/>
    </row>
    <row r="159" spans="1:19" x14ac:dyDescent="0.25">
      <c r="A159" s="11">
        <v>588100</v>
      </c>
      <c r="B159" s="12" t="s">
        <v>173</v>
      </c>
      <c r="C159" s="11" t="s">
        <v>165</v>
      </c>
      <c r="D159" s="2">
        <f t="shared" si="4"/>
        <v>588</v>
      </c>
      <c r="E159" s="13">
        <f t="shared" si="5"/>
        <v>1954394</v>
      </c>
      <c r="F159" s="6">
        <v>110015</v>
      </c>
      <c r="G159" s="6">
        <v>119744</v>
      </c>
      <c r="H159" s="6">
        <v>111154</v>
      </c>
      <c r="I159" s="6">
        <v>77487</v>
      </c>
      <c r="J159" s="6">
        <v>181954</v>
      </c>
      <c r="K159" s="6">
        <v>92082</v>
      </c>
      <c r="L159" s="6">
        <v>183370</v>
      </c>
      <c r="M159" s="6">
        <v>148837</v>
      </c>
      <c r="N159" s="6">
        <v>-5165</v>
      </c>
      <c r="O159" s="6">
        <v>695788</v>
      </c>
      <c r="P159" s="6">
        <v>91108</v>
      </c>
      <c r="Q159" s="6">
        <v>148020</v>
      </c>
      <c r="R159" s="6"/>
      <c r="S159" s="14"/>
    </row>
    <row r="160" spans="1:19" x14ac:dyDescent="0.25">
      <c r="A160" s="11">
        <v>588300</v>
      </c>
      <c r="B160" s="12" t="s">
        <v>174</v>
      </c>
      <c r="C160" s="11" t="s">
        <v>165</v>
      </c>
      <c r="D160" s="2">
        <f t="shared" si="4"/>
        <v>588</v>
      </c>
      <c r="E160" s="13">
        <f t="shared" si="5"/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/>
      <c r="S160" s="14"/>
    </row>
    <row r="161" spans="1:19" x14ac:dyDescent="0.25">
      <c r="A161" s="11">
        <v>588700</v>
      </c>
      <c r="B161" s="12" t="s">
        <v>175</v>
      </c>
      <c r="C161" s="11" t="s">
        <v>165</v>
      </c>
      <c r="D161" s="2">
        <f t="shared" si="4"/>
        <v>588</v>
      </c>
      <c r="E161" s="13">
        <f t="shared" si="5"/>
        <v>2959</v>
      </c>
      <c r="F161" s="6">
        <v>0</v>
      </c>
      <c r="G161" s="6">
        <v>2959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/>
      <c r="S161" s="14"/>
    </row>
    <row r="162" spans="1:19" x14ac:dyDescent="0.25">
      <c r="A162" s="11">
        <v>589000</v>
      </c>
      <c r="B162" s="12" t="s">
        <v>176</v>
      </c>
      <c r="C162" s="11" t="s">
        <v>165</v>
      </c>
      <c r="D162" s="2">
        <f t="shared" si="4"/>
        <v>589</v>
      </c>
      <c r="E162" s="13">
        <f t="shared" si="5"/>
        <v>26570</v>
      </c>
      <c r="F162" s="6">
        <v>0</v>
      </c>
      <c r="G162" s="6">
        <v>0</v>
      </c>
      <c r="H162" s="6">
        <v>3275</v>
      </c>
      <c r="I162" s="6">
        <v>1087</v>
      </c>
      <c r="J162" s="6">
        <v>1325</v>
      </c>
      <c r="K162" s="6">
        <v>-1481</v>
      </c>
      <c r="L162" s="6">
        <v>10175</v>
      </c>
      <c r="M162" s="6">
        <v>6234</v>
      </c>
      <c r="N162" s="6">
        <v>2016</v>
      </c>
      <c r="O162" s="6">
        <v>1470</v>
      </c>
      <c r="P162" s="6">
        <v>253</v>
      </c>
      <c r="Q162" s="6">
        <v>2216</v>
      </c>
      <c r="R162" s="6"/>
      <c r="S162" s="14"/>
    </row>
    <row r="163" spans="1:19" x14ac:dyDescent="0.25">
      <c r="A163" s="11">
        <v>590000</v>
      </c>
      <c r="B163" s="12" t="s">
        <v>177</v>
      </c>
      <c r="C163" s="11" t="s">
        <v>178</v>
      </c>
      <c r="D163" s="2">
        <f t="shared" si="4"/>
        <v>590</v>
      </c>
      <c r="E163" s="13">
        <f t="shared" si="5"/>
        <v>101290</v>
      </c>
      <c r="F163" s="6">
        <v>8578</v>
      </c>
      <c r="G163" s="6">
        <v>8528</v>
      </c>
      <c r="H163" s="6">
        <v>8718</v>
      </c>
      <c r="I163" s="6">
        <v>8226</v>
      </c>
      <c r="J163" s="6">
        <v>7614</v>
      </c>
      <c r="K163" s="6">
        <v>9798</v>
      </c>
      <c r="L163" s="6">
        <v>8342</v>
      </c>
      <c r="M163" s="6">
        <v>8621</v>
      </c>
      <c r="N163" s="6">
        <v>8645</v>
      </c>
      <c r="O163" s="6">
        <v>6888</v>
      </c>
      <c r="P163" s="6">
        <v>7944</v>
      </c>
      <c r="Q163" s="6">
        <v>9388</v>
      </c>
      <c r="R163" s="6"/>
      <c r="S163" s="14"/>
    </row>
    <row r="164" spans="1:19" x14ac:dyDescent="0.25">
      <c r="A164" s="11">
        <v>591000</v>
      </c>
      <c r="B164" s="12" t="s">
        <v>179</v>
      </c>
      <c r="C164" s="11" t="s">
        <v>178</v>
      </c>
      <c r="D164" s="2">
        <f t="shared" si="4"/>
        <v>591</v>
      </c>
      <c r="E164" s="13">
        <f t="shared" si="5"/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/>
      <c r="S164" s="14"/>
    </row>
    <row r="165" spans="1:19" x14ac:dyDescent="0.25">
      <c r="A165" s="11">
        <v>592100</v>
      </c>
      <c r="B165" s="12" t="s">
        <v>180</v>
      </c>
      <c r="C165" s="11" t="s">
        <v>178</v>
      </c>
      <c r="D165" s="2">
        <f t="shared" si="4"/>
        <v>592</v>
      </c>
      <c r="E165" s="13">
        <f t="shared" si="5"/>
        <v>80447</v>
      </c>
      <c r="F165" s="6">
        <v>4772</v>
      </c>
      <c r="G165" s="6">
        <v>5445</v>
      </c>
      <c r="H165" s="6">
        <v>6666</v>
      </c>
      <c r="I165" s="6">
        <v>5721</v>
      </c>
      <c r="J165" s="6">
        <v>5411</v>
      </c>
      <c r="K165" s="6">
        <v>6967</v>
      </c>
      <c r="L165" s="6">
        <v>5818</v>
      </c>
      <c r="M165" s="6">
        <v>3686</v>
      </c>
      <c r="N165" s="6">
        <v>9690</v>
      </c>
      <c r="O165" s="6">
        <v>2634</v>
      </c>
      <c r="P165" s="6">
        <v>4663</v>
      </c>
      <c r="Q165" s="6">
        <v>18974</v>
      </c>
      <c r="R165" s="6"/>
      <c r="S165" s="14"/>
    </row>
    <row r="166" spans="1:19" x14ac:dyDescent="0.25">
      <c r="A166" s="11">
        <v>592200</v>
      </c>
      <c r="B166" s="12" t="s">
        <v>181</v>
      </c>
      <c r="C166" s="11" t="s">
        <v>178</v>
      </c>
      <c r="D166" s="2">
        <f>VALUE(LEFT(A166,3))</f>
        <v>592</v>
      </c>
      <c r="E166" s="13">
        <f t="shared" si="5"/>
        <v>280652</v>
      </c>
      <c r="F166" s="6">
        <v>23856</v>
      </c>
      <c r="G166" s="6">
        <v>20989</v>
      </c>
      <c r="H166" s="6">
        <v>32639</v>
      </c>
      <c r="I166" s="6">
        <v>38666</v>
      </c>
      <c r="J166" s="6">
        <v>21699</v>
      </c>
      <c r="K166" s="6">
        <v>33027</v>
      </c>
      <c r="L166" s="6">
        <v>16074</v>
      </c>
      <c r="M166" s="6">
        <v>27276</v>
      </c>
      <c r="N166" s="6">
        <v>6943</v>
      </c>
      <c r="O166" s="6">
        <v>14084</v>
      </c>
      <c r="P166" s="6">
        <v>16276</v>
      </c>
      <c r="Q166" s="6">
        <v>29123</v>
      </c>
      <c r="R166" s="6"/>
      <c r="S166" s="14"/>
    </row>
    <row r="167" spans="1:19" x14ac:dyDescent="0.25">
      <c r="A167" s="11">
        <v>593000</v>
      </c>
      <c r="B167" s="12" t="s">
        <v>182</v>
      </c>
      <c r="C167" s="11" t="s">
        <v>178</v>
      </c>
      <c r="D167" s="2">
        <f t="shared" si="4"/>
        <v>593</v>
      </c>
      <c r="E167" s="13">
        <f t="shared" si="5"/>
        <v>4302280</v>
      </c>
      <c r="F167" s="6">
        <v>242524</v>
      </c>
      <c r="G167" s="6">
        <v>125509</v>
      </c>
      <c r="H167" s="6">
        <v>262609</v>
      </c>
      <c r="I167" s="6">
        <v>658263</v>
      </c>
      <c r="J167" s="6">
        <v>1477909</v>
      </c>
      <c r="K167" s="6">
        <v>-468647</v>
      </c>
      <c r="L167" s="6">
        <v>973184</v>
      </c>
      <c r="M167" s="6">
        <v>283772</v>
      </c>
      <c r="N167" s="6">
        <v>167363</v>
      </c>
      <c r="O167" s="6">
        <v>269280</v>
      </c>
      <c r="P167" s="6">
        <v>76824</v>
      </c>
      <c r="Q167" s="6">
        <v>233690</v>
      </c>
      <c r="R167" s="6"/>
      <c r="S167" s="14"/>
    </row>
    <row r="168" spans="1:19" x14ac:dyDescent="0.25">
      <c r="A168" s="11">
        <v>593100</v>
      </c>
      <c r="B168" s="12" t="s">
        <v>183</v>
      </c>
      <c r="C168" s="11" t="s">
        <v>178</v>
      </c>
      <c r="D168" s="2">
        <f t="shared" si="4"/>
        <v>593</v>
      </c>
      <c r="E168" s="13">
        <f t="shared" si="5"/>
        <v>4890493</v>
      </c>
      <c r="F168" s="6">
        <v>335131</v>
      </c>
      <c r="G168" s="6">
        <v>406395</v>
      </c>
      <c r="H168" s="6">
        <v>330797</v>
      </c>
      <c r="I168" s="6">
        <v>410968</v>
      </c>
      <c r="J168" s="6">
        <v>345090</v>
      </c>
      <c r="K168" s="6">
        <v>561476</v>
      </c>
      <c r="L168" s="6">
        <v>399387</v>
      </c>
      <c r="M168" s="6">
        <v>427171</v>
      </c>
      <c r="N168" s="6">
        <v>398427</v>
      </c>
      <c r="O168" s="6">
        <v>298122</v>
      </c>
      <c r="P168" s="6">
        <v>453386</v>
      </c>
      <c r="Q168" s="6">
        <v>524143</v>
      </c>
      <c r="R168" s="6"/>
      <c r="S168" s="14"/>
    </row>
    <row r="169" spans="1:19" x14ac:dyDescent="0.25">
      <c r="A169" s="11">
        <v>594000</v>
      </c>
      <c r="B169" s="12" t="s">
        <v>184</v>
      </c>
      <c r="C169" s="11" t="s">
        <v>178</v>
      </c>
      <c r="D169" s="2">
        <f t="shared" si="4"/>
        <v>594</v>
      </c>
      <c r="E169" s="13">
        <f t="shared" si="5"/>
        <v>196822</v>
      </c>
      <c r="F169" s="6">
        <v>24092</v>
      </c>
      <c r="G169" s="6">
        <v>4304</v>
      </c>
      <c r="H169" s="6">
        <v>22029</v>
      </c>
      <c r="I169" s="6">
        <v>18507</v>
      </c>
      <c r="J169" s="6">
        <v>15000</v>
      </c>
      <c r="K169" s="6">
        <v>31556</v>
      </c>
      <c r="L169" s="6">
        <v>15981</v>
      </c>
      <c r="M169" s="6">
        <v>9073</v>
      </c>
      <c r="N169" s="6">
        <v>19773</v>
      </c>
      <c r="O169" s="6">
        <v>25379</v>
      </c>
      <c r="P169" s="6">
        <v>10770</v>
      </c>
      <c r="Q169" s="6">
        <v>358</v>
      </c>
      <c r="R169" s="6"/>
      <c r="S169" s="14"/>
    </row>
    <row r="170" spans="1:19" x14ac:dyDescent="0.25">
      <c r="A170" s="11">
        <v>595100</v>
      </c>
      <c r="B170" s="12" t="s">
        <v>185</v>
      </c>
      <c r="C170" s="11" t="s">
        <v>178</v>
      </c>
      <c r="D170" s="2">
        <f t="shared" ref="D170:D237" si="6">VALUE(LEFT(A170,3))</f>
        <v>595</v>
      </c>
      <c r="E170" s="13">
        <f t="shared" si="5"/>
        <v>29590</v>
      </c>
      <c r="F170" s="6">
        <v>1371</v>
      </c>
      <c r="G170" s="6">
        <v>1488</v>
      </c>
      <c r="H170" s="6">
        <v>1584</v>
      </c>
      <c r="I170" s="6">
        <v>1326</v>
      </c>
      <c r="J170" s="6">
        <v>1365</v>
      </c>
      <c r="K170" s="6">
        <v>1527</v>
      </c>
      <c r="L170" s="6">
        <v>9212</v>
      </c>
      <c r="M170" s="6">
        <v>1354</v>
      </c>
      <c r="N170" s="6">
        <v>-5753</v>
      </c>
      <c r="O170" s="6">
        <v>1263</v>
      </c>
      <c r="P170" s="6">
        <v>703</v>
      </c>
      <c r="Q170" s="6">
        <v>14150</v>
      </c>
      <c r="R170" s="6"/>
      <c r="S170" s="14"/>
    </row>
    <row r="171" spans="1:19" x14ac:dyDescent="0.25">
      <c r="A171" s="11">
        <v>596000</v>
      </c>
      <c r="B171" s="12" t="s">
        <v>186</v>
      </c>
      <c r="C171" s="11" t="s">
        <v>178</v>
      </c>
      <c r="D171" s="2">
        <f t="shared" si="6"/>
        <v>596</v>
      </c>
      <c r="E171" s="13">
        <f t="shared" si="5"/>
        <v>240411</v>
      </c>
      <c r="F171" s="6">
        <v>14471</v>
      </c>
      <c r="G171" s="6">
        <v>10803</v>
      </c>
      <c r="H171" s="6">
        <v>10700</v>
      </c>
      <c r="I171" s="6">
        <v>13779</v>
      </c>
      <c r="J171" s="6">
        <v>20348</v>
      </c>
      <c r="K171" s="6">
        <v>21478</v>
      </c>
      <c r="L171" s="6">
        <v>7841</v>
      </c>
      <c r="M171" s="6">
        <v>30594</v>
      </c>
      <c r="N171" s="6">
        <v>14106</v>
      </c>
      <c r="O171" s="6">
        <v>40868</v>
      </c>
      <c r="P171" s="6">
        <v>27314</v>
      </c>
      <c r="Q171" s="6">
        <v>28109</v>
      </c>
      <c r="R171" s="6"/>
      <c r="S171" s="14"/>
    </row>
    <row r="172" spans="1:19" x14ac:dyDescent="0.25">
      <c r="A172" s="11">
        <v>597000</v>
      </c>
      <c r="B172" s="12" t="s">
        <v>187</v>
      </c>
      <c r="C172" s="11" t="s">
        <v>178</v>
      </c>
      <c r="D172" s="2">
        <f t="shared" si="6"/>
        <v>597</v>
      </c>
      <c r="E172" s="13">
        <f t="shared" si="5"/>
        <v>409536</v>
      </c>
      <c r="F172" s="6">
        <v>30256</v>
      </c>
      <c r="G172" s="6">
        <v>31296</v>
      </c>
      <c r="H172" s="6">
        <v>33976</v>
      </c>
      <c r="I172" s="6">
        <v>30902</v>
      </c>
      <c r="J172" s="6">
        <v>39223</v>
      </c>
      <c r="K172" s="6">
        <v>31145</v>
      </c>
      <c r="L172" s="6">
        <v>32181</v>
      </c>
      <c r="M172" s="6">
        <v>35882</v>
      </c>
      <c r="N172" s="6">
        <v>34212</v>
      </c>
      <c r="O172" s="6">
        <v>45274</v>
      </c>
      <c r="P172" s="6">
        <v>32850</v>
      </c>
      <c r="Q172" s="6">
        <v>32339</v>
      </c>
      <c r="R172" s="6"/>
      <c r="S172" s="14"/>
    </row>
    <row r="173" spans="1:19" x14ac:dyDescent="0.25">
      <c r="A173" s="11">
        <v>598100</v>
      </c>
      <c r="B173" s="12" t="s">
        <v>188</v>
      </c>
      <c r="C173" s="11" t="s">
        <v>178</v>
      </c>
      <c r="D173" s="2">
        <f t="shared" si="6"/>
        <v>598</v>
      </c>
      <c r="E173" s="13">
        <f t="shared" ref="E173" si="7">SUM(F173:Q173)</f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/>
      <c r="S173" s="14"/>
    </row>
    <row r="174" spans="1:19" x14ac:dyDescent="0.25">
      <c r="A174" s="11">
        <v>901000</v>
      </c>
      <c r="B174" s="12" t="s">
        <v>189</v>
      </c>
      <c r="C174" s="11" t="s">
        <v>58</v>
      </c>
      <c r="D174" s="2">
        <f t="shared" si="6"/>
        <v>901</v>
      </c>
      <c r="E174" s="13">
        <f t="shared" si="5"/>
        <v>90725</v>
      </c>
      <c r="F174" s="6">
        <v>10755</v>
      </c>
      <c r="G174" s="6">
        <v>9371</v>
      </c>
      <c r="H174" s="6">
        <v>8456</v>
      </c>
      <c r="I174" s="6">
        <v>9512</v>
      </c>
      <c r="J174" s="6">
        <v>8146</v>
      </c>
      <c r="K174" s="6">
        <v>8905</v>
      </c>
      <c r="L174" s="6">
        <v>7447</v>
      </c>
      <c r="M174" s="6">
        <v>9094</v>
      </c>
      <c r="N174" s="6">
        <v>7045</v>
      </c>
      <c r="O174" s="6">
        <v>3173</v>
      </c>
      <c r="P174" s="6">
        <v>4075</v>
      </c>
      <c r="Q174" s="6">
        <v>4746</v>
      </c>
      <c r="R174" s="6"/>
      <c r="S174" s="14"/>
    </row>
    <row r="175" spans="1:19" x14ac:dyDescent="0.25">
      <c r="A175" s="11">
        <v>902000</v>
      </c>
      <c r="B175" s="12" t="s">
        <v>190</v>
      </c>
      <c r="C175" s="11" t="s">
        <v>58</v>
      </c>
      <c r="D175" s="2">
        <f t="shared" si="6"/>
        <v>902</v>
      </c>
      <c r="E175" s="13">
        <f t="shared" si="5"/>
        <v>216710</v>
      </c>
      <c r="F175" s="6">
        <v>19817</v>
      </c>
      <c r="G175" s="6">
        <v>19701</v>
      </c>
      <c r="H175" s="6">
        <v>17846</v>
      </c>
      <c r="I175" s="6">
        <v>18442</v>
      </c>
      <c r="J175" s="6">
        <v>22440</v>
      </c>
      <c r="K175" s="6">
        <v>16813</v>
      </c>
      <c r="L175" s="6">
        <v>14948</v>
      </c>
      <c r="M175" s="6">
        <v>20535</v>
      </c>
      <c r="N175" s="6">
        <v>14880</v>
      </c>
      <c r="O175" s="6">
        <v>23235</v>
      </c>
      <c r="P175" s="6">
        <v>15313</v>
      </c>
      <c r="Q175" s="6">
        <v>12740</v>
      </c>
      <c r="R175" s="6"/>
      <c r="S175" s="14"/>
    </row>
    <row r="176" spans="1:19" x14ac:dyDescent="0.25">
      <c r="A176" s="11">
        <v>903000</v>
      </c>
      <c r="B176" s="12" t="s">
        <v>191</v>
      </c>
      <c r="C176" s="11" t="s">
        <v>58</v>
      </c>
      <c r="D176" s="2">
        <f t="shared" si="6"/>
        <v>903</v>
      </c>
      <c r="E176" s="13">
        <f t="shared" si="5"/>
        <v>3212815</v>
      </c>
      <c r="F176" s="6">
        <v>319473</v>
      </c>
      <c r="G176" s="6">
        <v>338803</v>
      </c>
      <c r="H176" s="6">
        <v>330044</v>
      </c>
      <c r="I176" s="6">
        <v>252883</v>
      </c>
      <c r="J176" s="6">
        <v>336448</v>
      </c>
      <c r="K176" s="6">
        <v>265563</v>
      </c>
      <c r="L176" s="6">
        <v>194606</v>
      </c>
      <c r="M176" s="6">
        <v>263061</v>
      </c>
      <c r="N176" s="6">
        <v>244768</v>
      </c>
      <c r="O176" s="6">
        <v>197855</v>
      </c>
      <c r="P176" s="6">
        <v>199820</v>
      </c>
      <c r="Q176" s="6">
        <v>269491</v>
      </c>
      <c r="R176" s="6"/>
      <c r="S176" s="14"/>
    </row>
    <row r="177" spans="1:19" x14ac:dyDescent="0.25">
      <c r="A177" s="11">
        <v>903100</v>
      </c>
      <c r="B177" s="12" t="s">
        <v>192</v>
      </c>
      <c r="C177" s="11" t="s">
        <v>58</v>
      </c>
      <c r="D177" s="2">
        <f t="shared" si="6"/>
        <v>903</v>
      </c>
      <c r="E177" s="13">
        <f t="shared" si="5"/>
        <v>342206</v>
      </c>
      <c r="F177" s="6">
        <v>42158</v>
      </c>
      <c r="G177" s="6">
        <v>31184</v>
      </c>
      <c r="H177" s="6">
        <v>31302</v>
      </c>
      <c r="I177" s="6">
        <v>31220</v>
      </c>
      <c r="J177" s="6">
        <v>32137</v>
      </c>
      <c r="K177" s="6">
        <v>14101</v>
      </c>
      <c r="L177" s="6">
        <v>25563</v>
      </c>
      <c r="M177" s="6">
        <v>25590</v>
      </c>
      <c r="N177" s="6">
        <v>25321</v>
      </c>
      <c r="O177" s="6">
        <v>22261</v>
      </c>
      <c r="P177" s="6">
        <v>29510</v>
      </c>
      <c r="Q177" s="6">
        <v>31859</v>
      </c>
      <c r="R177" s="6"/>
      <c r="S177" s="14"/>
    </row>
    <row r="178" spans="1:19" x14ac:dyDescent="0.25">
      <c r="A178" s="11">
        <v>903200</v>
      </c>
      <c r="B178" s="12" t="s">
        <v>193</v>
      </c>
      <c r="C178" s="11" t="s">
        <v>58</v>
      </c>
      <c r="D178" s="2">
        <f t="shared" si="6"/>
        <v>903</v>
      </c>
      <c r="E178" s="13">
        <f t="shared" si="5"/>
        <v>840446</v>
      </c>
      <c r="F178" s="6">
        <v>97756</v>
      </c>
      <c r="G178" s="6">
        <v>68945</v>
      </c>
      <c r="H178" s="6">
        <v>72335</v>
      </c>
      <c r="I178" s="6">
        <v>71472</v>
      </c>
      <c r="J178" s="6">
        <v>80157</v>
      </c>
      <c r="K178" s="6">
        <v>59290</v>
      </c>
      <c r="L178" s="6">
        <v>70527</v>
      </c>
      <c r="M178" s="6">
        <v>68843</v>
      </c>
      <c r="N178" s="6">
        <v>64505</v>
      </c>
      <c r="O178" s="6">
        <v>41443</v>
      </c>
      <c r="P178" s="6">
        <v>72467</v>
      </c>
      <c r="Q178" s="6">
        <v>72706</v>
      </c>
      <c r="R178" s="6"/>
      <c r="S178" s="14"/>
    </row>
    <row r="179" spans="1:19" x14ac:dyDescent="0.25">
      <c r="A179" s="11">
        <v>903300</v>
      </c>
      <c r="B179" s="12" t="s">
        <v>194</v>
      </c>
      <c r="C179" s="11" t="s">
        <v>58</v>
      </c>
      <c r="D179" s="2">
        <f t="shared" si="6"/>
        <v>903</v>
      </c>
      <c r="E179" s="13">
        <f t="shared" si="5"/>
        <v>313629</v>
      </c>
      <c r="F179" s="6">
        <v>38509</v>
      </c>
      <c r="G179" s="6">
        <v>29206</v>
      </c>
      <c r="H179" s="6">
        <v>27081</v>
      </c>
      <c r="I179" s="6">
        <v>26760</v>
      </c>
      <c r="J179" s="6">
        <v>31105</v>
      </c>
      <c r="K179" s="6">
        <v>13383</v>
      </c>
      <c r="L179" s="6">
        <v>23720</v>
      </c>
      <c r="M179" s="6">
        <v>24150</v>
      </c>
      <c r="N179" s="6">
        <v>23094</v>
      </c>
      <c r="O179" s="6">
        <v>20487</v>
      </c>
      <c r="P179" s="6">
        <v>27871</v>
      </c>
      <c r="Q179" s="6">
        <v>28263</v>
      </c>
      <c r="R179" s="6"/>
      <c r="S179" s="14"/>
    </row>
    <row r="180" spans="1:19" x14ac:dyDescent="0.25">
      <c r="A180" s="11">
        <v>903400</v>
      </c>
      <c r="B180" s="12" t="s">
        <v>195</v>
      </c>
      <c r="C180" s="11" t="s">
        <v>58</v>
      </c>
      <c r="D180" s="2">
        <f t="shared" si="6"/>
        <v>903</v>
      </c>
      <c r="E180" s="13">
        <f t="shared" si="5"/>
        <v>29474</v>
      </c>
      <c r="F180" s="6">
        <v>3247</v>
      </c>
      <c r="G180" s="6">
        <v>3337</v>
      </c>
      <c r="H180" s="6">
        <v>1896</v>
      </c>
      <c r="I180" s="6">
        <v>2219</v>
      </c>
      <c r="J180" s="6">
        <v>2350</v>
      </c>
      <c r="K180" s="6">
        <v>2527</v>
      </c>
      <c r="L180" s="6">
        <v>2976</v>
      </c>
      <c r="M180" s="6">
        <v>2831</v>
      </c>
      <c r="N180" s="6">
        <v>2217</v>
      </c>
      <c r="O180" s="6">
        <v>1899</v>
      </c>
      <c r="P180" s="6">
        <v>1982</v>
      </c>
      <c r="Q180" s="6">
        <v>1993</v>
      </c>
      <c r="R180" s="6"/>
      <c r="S180" s="14"/>
    </row>
    <row r="181" spans="1:19" x14ac:dyDescent="0.25">
      <c r="A181" s="11">
        <v>903891</v>
      </c>
      <c r="B181" s="12" t="s">
        <v>196</v>
      </c>
      <c r="C181" s="11" t="s">
        <v>58</v>
      </c>
      <c r="D181" s="2">
        <f t="shared" si="6"/>
        <v>903</v>
      </c>
      <c r="E181" s="13">
        <f t="shared" si="5"/>
        <v>-252030</v>
      </c>
      <c r="F181" s="6">
        <v>-17545</v>
      </c>
      <c r="G181" s="6">
        <v>0</v>
      </c>
      <c r="H181" s="6">
        <v>-18809</v>
      </c>
      <c r="I181" s="6">
        <v>-37516</v>
      </c>
      <c r="J181" s="6">
        <v>-22770</v>
      </c>
      <c r="K181" s="6">
        <v>-21288</v>
      </c>
      <c r="L181" s="6">
        <v>-20311</v>
      </c>
      <c r="M181" s="6">
        <v>-17407</v>
      </c>
      <c r="N181" s="6">
        <v>-23027</v>
      </c>
      <c r="O181" s="6">
        <v>-30215</v>
      </c>
      <c r="P181" s="6">
        <v>-21479</v>
      </c>
      <c r="Q181" s="6">
        <v>-21663</v>
      </c>
      <c r="R181" s="6"/>
      <c r="S181" s="14"/>
    </row>
    <row r="182" spans="1:19" x14ac:dyDescent="0.25">
      <c r="A182" s="11">
        <v>904000</v>
      </c>
      <c r="B182" s="12" t="s">
        <v>197</v>
      </c>
      <c r="C182" s="11" t="s">
        <v>58</v>
      </c>
      <c r="D182" s="2">
        <f t="shared" si="6"/>
        <v>904</v>
      </c>
      <c r="E182" s="13">
        <f t="shared" si="5"/>
        <v>-1062137</v>
      </c>
      <c r="F182" s="6">
        <v>0</v>
      </c>
      <c r="G182" s="6">
        <v>-32837</v>
      </c>
      <c r="H182" s="6">
        <v>-10704</v>
      </c>
      <c r="I182" s="6">
        <v>-10419</v>
      </c>
      <c r="J182" s="6">
        <v>-26479</v>
      </c>
      <c r="K182" s="6">
        <v>-26903</v>
      </c>
      <c r="L182" s="6">
        <v>-826433</v>
      </c>
      <c r="M182" s="6">
        <v>-21280</v>
      </c>
      <c r="N182" s="6">
        <v>-18987</v>
      </c>
      <c r="O182" s="6">
        <v>-15685</v>
      </c>
      <c r="P182" s="6">
        <v>-22480</v>
      </c>
      <c r="Q182" s="6">
        <v>-49930</v>
      </c>
      <c r="R182" s="6"/>
      <c r="S182" s="14"/>
    </row>
    <row r="183" spans="1:19" x14ac:dyDescent="0.25">
      <c r="A183" s="11">
        <v>904001</v>
      </c>
      <c r="B183" s="12" t="s">
        <v>198</v>
      </c>
      <c r="C183" s="11" t="s">
        <v>58</v>
      </c>
      <c r="D183" s="2">
        <f t="shared" si="6"/>
        <v>904</v>
      </c>
      <c r="E183" s="13">
        <f t="shared" si="5"/>
        <v>82062</v>
      </c>
      <c r="F183" s="6">
        <v>176</v>
      </c>
      <c r="G183" s="6">
        <v>8032</v>
      </c>
      <c r="H183" s="6">
        <v>6988</v>
      </c>
      <c r="I183" s="6">
        <v>216</v>
      </c>
      <c r="J183" s="6">
        <v>57636</v>
      </c>
      <c r="K183" s="6">
        <v>-34616</v>
      </c>
      <c r="L183" s="6">
        <v>2507</v>
      </c>
      <c r="M183" s="6">
        <v>20366</v>
      </c>
      <c r="N183" s="6">
        <v>3881</v>
      </c>
      <c r="O183" s="6">
        <v>307</v>
      </c>
      <c r="P183" s="6">
        <v>4246</v>
      </c>
      <c r="Q183" s="6">
        <v>12323</v>
      </c>
      <c r="R183" s="6"/>
      <c r="S183" s="14"/>
    </row>
    <row r="184" spans="1:19" x14ac:dyDescent="0.25">
      <c r="A184" s="11">
        <v>904003</v>
      </c>
      <c r="B184" s="12" t="s">
        <v>199</v>
      </c>
      <c r="C184" s="11" t="s">
        <v>58</v>
      </c>
      <c r="D184" s="2">
        <f t="shared" si="6"/>
        <v>904</v>
      </c>
      <c r="E184" s="13">
        <f t="shared" si="5"/>
        <v>252172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-210157</v>
      </c>
      <c r="N184" s="6">
        <v>462329</v>
      </c>
      <c r="O184" s="6">
        <v>0</v>
      </c>
      <c r="P184" s="6">
        <v>0</v>
      </c>
      <c r="Q184" s="6">
        <v>0</v>
      </c>
      <c r="R184" s="15"/>
      <c r="S184" s="14"/>
    </row>
    <row r="185" spans="1:19" x14ac:dyDescent="0.25">
      <c r="A185" s="11">
        <v>904891</v>
      </c>
      <c r="B185" s="12" t="s">
        <v>200</v>
      </c>
      <c r="C185" s="11" t="s">
        <v>58</v>
      </c>
      <c r="D185" s="2">
        <f t="shared" si="6"/>
        <v>904</v>
      </c>
      <c r="E185" s="13">
        <f t="shared" si="5"/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/>
      <c r="S185" s="14"/>
    </row>
    <row r="186" spans="1:19" x14ac:dyDescent="0.25">
      <c r="A186" s="11">
        <v>905000</v>
      </c>
      <c r="B186" s="12" t="s">
        <v>201</v>
      </c>
      <c r="C186" s="11" t="s">
        <v>58</v>
      </c>
      <c r="D186" s="2">
        <f t="shared" si="6"/>
        <v>905</v>
      </c>
      <c r="E186" s="13">
        <f t="shared" si="5"/>
        <v>116</v>
      </c>
      <c r="F186" s="6">
        <v>0</v>
      </c>
      <c r="G186" s="6">
        <v>16</v>
      </c>
      <c r="H186" s="6">
        <v>6</v>
      </c>
      <c r="I186" s="6">
        <v>0</v>
      </c>
      <c r="J186" s="6">
        <v>18</v>
      </c>
      <c r="K186" s="6">
        <v>0</v>
      </c>
      <c r="L186" s="6">
        <v>1</v>
      </c>
      <c r="M186" s="6">
        <v>7</v>
      </c>
      <c r="N186" s="6">
        <v>0</v>
      </c>
      <c r="O186" s="6">
        <v>57</v>
      </c>
      <c r="P186" s="6">
        <v>0</v>
      </c>
      <c r="Q186" s="6">
        <v>11</v>
      </c>
      <c r="R186" s="6"/>
      <c r="S186" s="14"/>
    </row>
    <row r="187" spans="1:19" x14ac:dyDescent="0.25">
      <c r="A187" s="11">
        <v>908000</v>
      </c>
      <c r="B187" s="12" t="s">
        <v>202</v>
      </c>
      <c r="C187" s="11" t="s">
        <v>203</v>
      </c>
      <c r="D187" s="2">
        <f t="shared" si="6"/>
        <v>908</v>
      </c>
      <c r="E187" s="13">
        <f t="shared" si="5"/>
        <v>114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111</v>
      </c>
      <c r="L187" s="6">
        <v>1</v>
      </c>
      <c r="M187" s="6">
        <v>0</v>
      </c>
      <c r="N187" s="6">
        <v>0</v>
      </c>
      <c r="O187" s="6">
        <v>0</v>
      </c>
      <c r="P187" s="6">
        <v>0</v>
      </c>
      <c r="Q187" s="6">
        <v>2</v>
      </c>
      <c r="R187" s="6"/>
      <c r="S187" s="14"/>
    </row>
    <row r="188" spans="1:19" x14ac:dyDescent="0.25">
      <c r="A188" s="11">
        <v>909650</v>
      </c>
      <c r="B188" s="12" t="s">
        <v>204</v>
      </c>
      <c r="C188" s="11" t="s">
        <v>203</v>
      </c>
      <c r="D188" s="2">
        <f t="shared" si="6"/>
        <v>909</v>
      </c>
      <c r="E188" s="13">
        <f t="shared" si="5"/>
        <v>8583</v>
      </c>
      <c r="F188" s="6">
        <v>1515</v>
      </c>
      <c r="G188" s="6">
        <v>0</v>
      </c>
      <c r="H188" s="6">
        <v>0</v>
      </c>
      <c r="I188" s="6">
        <v>0</v>
      </c>
      <c r="J188" s="6">
        <v>0</v>
      </c>
      <c r="K188" s="6">
        <v>773</v>
      </c>
      <c r="L188" s="6">
        <v>3733</v>
      </c>
      <c r="M188" s="6">
        <v>0</v>
      </c>
      <c r="N188" s="6">
        <v>0</v>
      </c>
      <c r="O188" s="6">
        <v>0</v>
      </c>
      <c r="P188" s="6">
        <v>1573</v>
      </c>
      <c r="Q188" s="6">
        <v>989</v>
      </c>
      <c r="R188" s="6"/>
      <c r="S188" s="14"/>
    </row>
    <row r="189" spans="1:19" x14ac:dyDescent="0.25">
      <c r="A189" s="11">
        <v>910000</v>
      </c>
      <c r="B189" s="12" t="s">
        <v>205</v>
      </c>
      <c r="C189" s="11" t="s">
        <v>203</v>
      </c>
      <c r="D189" s="2">
        <f t="shared" si="6"/>
        <v>910</v>
      </c>
      <c r="E189" s="13">
        <f t="shared" si="5"/>
        <v>396108</v>
      </c>
      <c r="F189" s="6">
        <v>26480</v>
      </c>
      <c r="G189" s="6">
        <v>18549</v>
      </c>
      <c r="H189" s="6">
        <v>12797</v>
      </c>
      <c r="I189" s="6">
        <v>10782</v>
      </c>
      <c r="J189" s="6">
        <v>21818</v>
      </c>
      <c r="K189" s="6">
        <v>13221</v>
      </c>
      <c r="L189" s="6">
        <v>9208</v>
      </c>
      <c r="M189" s="6">
        <v>14852</v>
      </c>
      <c r="N189" s="6">
        <v>36609</v>
      </c>
      <c r="O189" s="6">
        <v>42988</v>
      </c>
      <c r="P189" s="6">
        <v>73204</v>
      </c>
      <c r="Q189" s="6">
        <v>115600</v>
      </c>
      <c r="R189" s="6"/>
      <c r="S189" s="14"/>
    </row>
    <row r="190" spans="1:19" x14ac:dyDescent="0.25">
      <c r="A190" s="11">
        <v>910100</v>
      </c>
      <c r="B190" s="12" t="s">
        <v>206</v>
      </c>
      <c r="C190" s="11" t="s">
        <v>203</v>
      </c>
      <c r="D190" s="2">
        <f t="shared" si="6"/>
        <v>910</v>
      </c>
      <c r="E190" s="13">
        <f t="shared" si="5"/>
        <v>84403</v>
      </c>
      <c r="F190" s="6">
        <v>5618</v>
      </c>
      <c r="G190" s="6">
        <v>9745</v>
      </c>
      <c r="H190" s="6">
        <v>16077</v>
      </c>
      <c r="I190" s="6">
        <v>6031</v>
      </c>
      <c r="J190" s="6">
        <v>10825</v>
      </c>
      <c r="K190" s="6">
        <v>5165</v>
      </c>
      <c r="L190" s="6">
        <v>6076</v>
      </c>
      <c r="M190" s="6">
        <v>13167</v>
      </c>
      <c r="N190" s="6">
        <v>-314</v>
      </c>
      <c r="O190" s="6">
        <v>2101</v>
      </c>
      <c r="P190" s="6">
        <v>7135</v>
      </c>
      <c r="Q190" s="6">
        <v>2777</v>
      </c>
      <c r="R190" s="6"/>
      <c r="S190" s="14"/>
    </row>
    <row r="191" spans="1:19" x14ac:dyDescent="0.25">
      <c r="A191" s="11">
        <v>911000</v>
      </c>
      <c r="B191" s="12" t="s">
        <v>207</v>
      </c>
      <c r="C191" s="11" t="s">
        <v>203</v>
      </c>
      <c r="D191" s="2">
        <f t="shared" si="6"/>
        <v>911</v>
      </c>
      <c r="E191" s="13">
        <f t="shared" si="5"/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/>
      <c r="S191" s="14"/>
    </row>
    <row r="192" spans="1:19" x14ac:dyDescent="0.25">
      <c r="A192" s="11">
        <v>912000</v>
      </c>
      <c r="B192" s="12" t="s">
        <v>208</v>
      </c>
      <c r="C192" s="11" t="s">
        <v>209</v>
      </c>
      <c r="D192" s="2">
        <f t="shared" si="6"/>
        <v>912</v>
      </c>
      <c r="E192" s="13">
        <f t="shared" si="5"/>
        <v>1175764</v>
      </c>
      <c r="F192" s="6">
        <v>116865</v>
      </c>
      <c r="G192" s="6">
        <v>105776</v>
      </c>
      <c r="H192" s="6">
        <v>113018</v>
      </c>
      <c r="I192" s="6">
        <v>121637</v>
      </c>
      <c r="J192" s="6">
        <v>111102</v>
      </c>
      <c r="K192" s="6">
        <v>121086</v>
      </c>
      <c r="L192" s="6">
        <v>102087</v>
      </c>
      <c r="M192" s="6">
        <v>104949</v>
      </c>
      <c r="N192" s="6">
        <v>112375</v>
      </c>
      <c r="O192" s="6">
        <v>107940</v>
      </c>
      <c r="P192" s="6">
        <v>48285</v>
      </c>
      <c r="Q192" s="6">
        <v>10644</v>
      </c>
      <c r="R192" s="6"/>
      <c r="S192" s="14"/>
    </row>
    <row r="193" spans="1:19" x14ac:dyDescent="0.25">
      <c r="A193" s="11">
        <v>913001</v>
      </c>
      <c r="B193" s="12" t="s">
        <v>210</v>
      </c>
      <c r="C193" s="11" t="s">
        <v>209</v>
      </c>
      <c r="D193" s="2">
        <f t="shared" si="6"/>
        <v>913</v>
      </c>
      <c r="E193" s="13">
        <f t="shared" si="5"/>
        <v>34970</v>
      </c>
      <c r="F193" s="6">
        <v>4343</v>
      </c>
      <c r="G193" s="6">
        <v>3175</v>
      </c>
      <c r="H193" s="6">
        <v>-273</v>
      </c>
      <c r="I193" s="6">
        <v>2838</v>
      </c>
      <c r="J193" s="6">
        <v>5886</v>
      </c>
      <c r="K193" s="6">
        <v>-17</v>
      </c>
      <c r="L193" s="6">
        <v>1586</v>
      </c>
      <c r="M193" s="6">
        <v>2001</v>
      </c>
      <c r="N193" s="6">
        <v>782</v>
      </c>
      <c r="O193" s="6">
        <v>13014</v>
      </c>
      <c r="P193" s="6">
        <v>1893</v>
      </c>
      <c r="Q193" s="6">
        <v>-258</v>
      </c>
      <c r="R193" s="6"/>
      <c r="S193" s="14"/>
    </row>
    <row r="194" spans="1:19" x14ac:dyDescent="0.25">
      <c r="A194" s="11">
        <v>920000</v>
      </c>
      <c r="B194" s="12" t="s">
        <v>211</v>
      </c>
      <c r="C194" s="11" t="s">
        <v>212</v>
      </c>
      <c r="D194" s="2">
        <f t="shared" si="6"/>
        <v>920</v>
      </c>
      <c r="E194" s="13">
        <f t="shared" si="5"/>
        <v>8061626</v>
      </c>
      <c r="F194" s="6">
        <v>860832</v>
      </c>
      <c r="G194" s="6">
        <v>593610</v>
      </c>
      <c r="H194" s="6">
        <v>627375</v>
      </c>
      <c r="I194" s="6">
        <v>907067</v>
      </c>
      <c r="J194" s="6">
        <v>632772</v>
      </c>
      <c r="K194" s="6">
        <v>635170</v>
      </c>
      <c r="L194" s="6">
        <v>436011</v>
      </c>
      <c r="M194" s="6">
        <v>357617</v>
      </c>
      <c r="N194" s="6">
        <v>689646</v>
      </c>
      <c r="O194" s="6">
        <v>1154699</v>
      </c>
      <c r="P194" s="6">
        <v>599241</v>
      </c>
      <c r="Q194" s="6">
        <v>567586</v>
      </c>
      <c r="R194" s="6"/>
      <c r="S194" s="14"/>
    </row>
    <row r="195" spans="1:19" x14ac:dyDescent="0.25">
      <c r="A195" s="11">
        <v>920100</v>
      </c>
      <c r="B195" s="12" t="s">
        <v>213</v>
      </c>
      <c r="C195" s="11" t="s">
        <v>212</v>
      </c>
      <c r="D195" s="2">
        <f>VALUE(LEFT(A195,3))</f>
        <v>920</v>
      </c>
      <c r="E195" s="13">
        <f>SUM(F195:Q195)</f>
        <v>135</v>
      </c>
      <c r="F195" s="6">
        <v>0</v>
      </c>
      <c r="G195" s="6">
        <v>34</v>
      </c>
      <c r="H195" s="6">
        <v>0</v>
      </c>
      <c r="I195" s="6">
        <v>16</v>
      </c>
      <c r="J195" s="6">
        <v>12</v>
      </c>
      <c r="K195" s="6">
        <v>2</v>
      </c>
      <c r="L195" s="6">
        <v>0</v>
      </c>
      <c r="M195" s="6">
        <v>35</v>
      </c>
      <c r="N195" s="6">
        <v>6</v>
      </c>
      <c r="O195" s="6">
        <v>10</v>
      </c>
      <c r="P195" s="6">
        <v>7</v>
      </c>
      <c r="Q195" s="6">
        <v>13</v>
      </c>
      <c r="R195" s="6"/>
      <c r="S195" s="14"/>
    </row>
    <row r="196" spans="1:19" x14ac:dyDescent="0.25">
      <c r="A196" s="11">
        <v>920300</v>
      </c>
      <c r="B196" s="12" t="s">
        <v>214</v>
      </c>
      <c r="C196" s="11" t="s">
        <v>212</v>
      </c>
      <c r="D196" s="2">
        <f t="shared" si="6"/>
        <v>920</v>
      </c>
      <c r="E196" s="13">
        <f t="shared" si="5"/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/>
      <c r="S196" s="14"/>
    </row>
    <row r="197" spans="1:19" x14ac:dyDescent="0.25">
      <c r="A197" s="11">
        <v>921100</v>
      </c>
      <c r="B197" s="12" t="s">
        <v>215</v>
      </c>
      <c r="C197" s="11" t="s">
        <v>212</v>
      </c>
      <c r="D197" s="2">
        <f t="shared" si="6"/>
        <v>921</v>
      </c>
      <c r="E197" s="13">
        <f t="shared" si="5"/>
        <v>151027</v>
      </c>
      <c r="F197" s="6">
        <v>4360</v>
      </c>
      <c r="G197" s="6">
        <v>30073</v>
      </c>
      <c r="H197" s="6">
        <v>6205</v>
      </c>
      <c r="I197" s="6">
        <v>12685</v>
      </c>
      <c r="J197" s="6">
        <v>17639</v>
      </c>
      <c r="K197" s="6">
        <v>13295</v>
      </c>
      <c r="L197" s="6">
        <v>35303</v>
      </c>
      <c r="M197" s="6">
        <v>28347</v>
      </c>
      <c r="N197" s="6">
        <v>-25459</v>
      </c>
      <c r="O197" s="6">
        <v>-19475</v>
      </c>
      <c r="P197" s="6">
        <v>27449</v>
      </c>
      <c r="Q197" s="6">
        <v>20605</v>
      </c>
      <c r="R197" s="6"/>
      <c r="S197" s="14"/>
    </row>
    <row r="198" spans="1:19" x14ac:dyDescent="0.25">
      <c r="A198" s="11">
        <v>921101</v>
      </c>
      <c r="B198" s="12" t="s">
        <v>216</v>
      </c>
      <c r="C198" s="11" t="s">
        <v>212</v>
      </c>
      <c r="D198" s="2">
        <f t="shared" si="6"/>
        <v>921</v>
      </c>
      <c r="E198" s="13">
        <f t="shared" si="5"/>
        <v>11</v>
      </c>
      <c r="F198" s="6">
        <v>0</v>
      </c>
      <c r="G198" s="6">
        <v>3</v>
      </c>
      <c r="H198" s="6">
        <v>0</v>
      </c>
      <c r="I198" s="6">
        <v>0</v>
      </c>
      <c r="J198" s="6">
        <v>0</v>
      </c>
      <c r="K198" s="6">
        <v>1</v>
      </c>
      <c r="L198" s="6">
        <v>3</v>
      </c>
      <c r="M198" s="6">
        <v>0</v>
      </c>
      <c r="N198" s="6">
        <v>0</v>
      </c>
      <c r="O198" s="6">
        <v>4</v>
      </c>
      <c r="P198" s="6">
        <v>0</v>
      </c>
      <c r="Q198" s="6">
        <v>0</v>
      </c>
      <c r="R198" s="6"/>
      <c r="S198" s="14"/>
    </row>
    <row r="199" spans="1:19" x14ac:dyDescent="0.25">
      <c r="A199" s="11">
        <v>921110</v>
      </c>
      <c r="B199" s="12" t="s">
        <v>217</v>
      </c>
      <c r="C199" s="11" t="s">
        <v>212</v>
      </c>
      <c r="D199" s="2">
        <f t="shared" si="6"/>
        <v>921</v>
      </c>
      <c r="E199" s="13">
        <f t="shared" si="5"/>
        <v>2</v>
      </c>
      <c r="F199" s="6">
        <v>0</v>
      </c>
      <c r="G199" s="6">
        <v>2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/>
      <c r="S199" s="14"/>
    </row>
    <row r="200" spans="1:19" x14ac:dyDescent="0.25">
      <c r="A200" s="11">
        <v>921200</v>
      </c>
      <c r="B200" s="12" t="s">
        <v>218</v>
      </c>
      <c r="C200" s="11" t="s">
        <v>212</v>
      </c>
      <c r="D200" s="2">
        <f t="shared" si="6"/>
        <v>921</v>
      </c>
      <c r="E200" s="13">
        <f t="shared" si="5"/>
        <v>654376</v>
      </c>
      <c r="F200" s="6">
        <v>63775</v>
      </c>
      <c r="G200" s="6">
        <v>34640</v>
      </c>
      <c r="H200" s="6">
        <v>27127</v>
      </c>
      <c r="I200" s="6">
        <v>17430</v>
      </c>
      <c r="J200" s="6">
        <v>182904</v>
      </c>
      <c r="K200" s="6">
        <v>-97543</v>
      </c>
      <c r="L200" s="6">
        <v>47548</v>
      </c>
      <c r="M200" s="6">
        <v>20385</v>
      </c>
      <c r="N200" s="6">
        <v>48689</v>
      </c>
      <c r="O200" s="6">
        <v>222826</v>
      </c>
      <c r="P200" s="6">
        <v>35573</v>
      </c>
      <c r="Q200" s="6">
        <v>51022</v>
      </c>
      <c r="R200" s="6"/>
      <c r="S200" s="14"/>
    </row>
    <row r="201" spans="1:19" x14ac:dyDescent="0.25">
      <c r="A201" s="11">
        <v>921300</v>
      </c>
      <c r="B201" s="12" t="s">
        <v>219</v>
      </c>
      <c r="C201" s="11" t="s">
        <v>212</v>
      </c>
      <c r="D201" s="2">
        <f t="shared" si="6"/>
        <v>921</v>
      </c>
      <c r="E201" s="13">
        <f t="shared" si="5"/>
        <v>9</v>
      </c>
      <c r="F201" s="6">
        <v>1</v>
      </c>
      <c r="G201" s="6">
        <v>1</v>
      </c>
      <c r="H201" s="6">
        <v>1</v>
      </c>
      <c r="I201" s="6">
        <v>1</v>
      </c>
      <c r="J201" s="6">
        <v>1</v>
      </c>
      <c r="K201" s="6">
        <v>1</v>
      </c>
      <c r="L201" s="6">
        <v>1</v>
      </c>
      <c r="M201" s="6">
        <v>1</v>
      </c>
      <c r="N201" s="6">
        <v>1</v>
      </c>
      <c r="O201" s="6">
        <v>0</v>
      </c>
      <c r="P201" s="6">
        <v>0</v>
      </c>
      <c r="Q201" s="6">
        <v>0</v>
      </c>
      <c r="R201" s="6"/>
      <c r="S201" s="14"/>
    </row>
    <row r="202" spans="1:19" x14ac:dyDescent="0.25">
      <c r="A202" s="11">
        <v>921400</v>
      </c>
      <c r="B202" s="12" t="s">
        <v>220</v>
      </c>
      <c r="C202" s="11" t="s">
        <v>212</v>
      </c>
      <c r="D202" s="2">
        <f t="shared" si="6"/>
        <v>921</v>
      </c>
      <c r="E202" s="13">
        <f t="shared" si="5"/>
        <v>280965</v>
      </c>
      <c r="F202" s="6">
        <v>9145</v>
      </c>
      <c r="G202" s="6">
        <v>10096</v>
      </c>
      <c r="H202" s="6">
        <v>52008</v>
      </c>
      <c r="I202" s="6">
        <v>23437</v>
      </c>
      <c r="J202" s="6">
        <v>22501</v>
      </c>
      <c r="K202" s="6">
        <v>6810</v>
      </c>
      <c r="L202" s="6">
        <v>44067</v>
      </c>
      <c r="M202" s="6">
        <v>11012</v>
      </c>
      <c r="N202" s="6">
        <v>21595</v>
      </c>
      <c r="O202" s="6">
        <v>57943</v>
      </c>
      <c r="P202" s="6">
        <v>8500</v>
      </c>
      <c r="Q202" s="6">
        <v>13851</v>
      </c>
      <c r="R202" s="6"/>
      <c r="S202" s="14"/>
    </row>
    <row r="203" spans="1:19" x14ac:dyDescent="0.25">
      <c r="A203" s="11">
        <v>921540</v>
      </c>
      <c r="B203" s="12" t="s">
        <v>221</v>
      </c>
      <c r="C203" s="11" t="s">
        <v>212</v>
      </c>
      <c r="D203" s="2">
        <f t="shared" si="6"/>
        <v>921</v>
      </c>
      <c r="E203" s="13">
        <f t="shared" si="5"/>
        <v>138013</v>
      </c>
      <c r="F203" s="6">
        <v>12435</v>
      </c>
      <c r="G203" s="6">
        <v>11670</v>
      </c>
      <c r="H203" s="6">
        <v>12500</v>
      </c>
      <c r="I203" s="6">
        <v>13298</v>
      </c>
      <c r="J203" s="6">
        <v>12639</v>
      </c>
      <c r="K203" s="6">
        <v>11657</v>
      </c>
      <c r="L203" s="6">
        <v>11729</v>
      </c>
      <c r="M203" s="6">
        <v>9078</v>
      </c>
      <c r="N203" s="6">
        <v>11853</v>
      </c>
      <c r="O203" s="6">
        <v>11354</v>
      </c>
      <c r="P203" s="6">
        <v>10315</v>
      </c>
      <c r="Q203" s="6">
        <v>9485</v>
      </c>
      <c r="R203" s="6"/>
      <c r="S203" s="14"/>
    </row>
    <row r="204" spans="1:19" x14ac:dyDescent="0.25">
      <c r="A204" s="11">
        <v>921600</v>
      </c>
      <c r="B204" s="12" t="s">
        <v>222</v>
      </c>
      <c r="C204" s="11" t="s">
        <v>212</v>
      </c>
      <c r="D204" s="2">
        <f t="shared" si="6"/>
        <v>921</v>
      </c>
      <c r="E204" s="13">
        <f t="shared" si="5"/>
        <v>37</v>
      </c>
      <c r="F204" s="6">
        <v>0</v>
      </c>
      <c r="G204" s="6">
        <v>2</v>
      </c>
      <c r="H204" s="6">
        <v>5</v>
      </c>
      <c r="I204" s="6">
        <v>7</v>
      </c>
      <c r="J204" s="6">
        <v>0</v>
      </c>
      <c r="K204" s="6">
        <v>7</v>
      </c>
      <c r="L204" s="6">
        <v>5</v>
      </c>
      <c r="M204" s="6">
        <v>4</v>
      </c>
      <c r="N204" s="6">
        <v>5</v>
      </c>
      <c r="O204" s="6">
        <v>2</v>
      </c>
      <c r="P204" s="6">
        <v>0</v>
      </c>
      <c r="Q204" s="6">
        <v>0</v>
      </c>
      <c r="R204" s="6"/>
      <c r="S204" s="14"/>
    </row>
    <row r="205" spans="1:19" x14ac:dyDescent="0.25">
      <c r="A205" s="11">
        <v>921980</v>
      </c>
      <c r="B205" s="12" t="s">
        <v>223</v>
      </c>
      <c r="C205" s="11" t="s">
        <v>212</v>
      </c>
      <c r="D205" s="2">
        <f t="shared" si="6"/>
        <v>921</v>
      </c>
      <c r="E205" s="13">
        <f t="shared" si="5"/>
        <v>2395473</v>
      </c>
      <c r="F205" s="6">
        <v>208102</v>
      </c>
      <c r="G205" s="6">
        <v>183607</v>
      </c>
      <c r="H205" s="6">
        <v>214376</v>
      </c>
      <c r="I205" s="6">
        <v>185357</v>
      </c>
      <c r="J205" s="6">
        <v>189958</v>
      </c>
      <c r="K205" s="6">
        <v>199927</v>
      </c>
      <c r="L205" s="6">
        <v>215179</v>
      </c>
      <c r="M205" s="6">
        <v>220704</v>
      </c>
      <c r="N205" s="6">
        <v>205040</v>
      </c>
      <c r="O205" s="6">
        <v>216841</v>
      </c>
      <c r="P205" s="6">
        <v>182225</v>
      </c>
      <c r="Q205" s="6">
        <v>174157</v>
      </c>
      <c r="R205" s="6"/>
      <c r="S205" s="14"/>
    </row>
    <row r="206" spans="1:19" x14ac:dyDescent="0.25">
      <c r="A206" s="11">
        <v>922000</v>
      </c>
      <c r="B206" s="12" t="s">
        <v>224</v>
      </c>
      <c r="C206" s="11" t="s">
        <v>212</v>
      </c>
      <c r="D206" s="2">
        <f t="shared" si="6"/>
        <v>922</v>
      </c>
      <c r="E206" s="13">
        <f t="shared" si="5"/>
        <v>1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1</v>
      </c>
      <c r="P206" s="6">
        <v>0</v>
      </c>
      <c r="Q206" s="6">
        <v>0</v>
      </c>
      <c r="R206" s="6"/>
      <c r="S206" s="14"/>
    </row>
    <row r="207" spans="1:19" x14ac:dyDescent="0.25">
      <c r="A207" s="11">
        <v>923000</v>
      </c>
      <c r="B207" s="12" t="s">
        <v>225</v>
      </c>
      <c r="C207" s="11" t="s">
        <v>212</v>
      </c>
      <c r="D207" s="2">
        <f t="shared" si="6"/>
        <v>923</v>
      </c>
      <c r="E207" s="13">
        <f t="shared" si="5"/>
        <v>1867758</v>
      </c>
      <c r="F207" s="6">
        <v>137297</v>
      </c>
      <c r="G207" s="6">
        <v>88284</v>
      </c>
      <c r="H207" s="6">
        <v>104042</v>
      </c>
      <c r="I207" s="6">
        <v>157500</v>
      </c>
      <c r="J207" s="6">
        <v>231953</v>
      </c>
      <c r="K207" s="6">
        <v>47368</v>
      </c>
      <c r="L207" s="6">
        <v>78089</v>
      </c>
      <c r="M207" s="6">
        <v>142226</v>
      </c>
      <c r="N207" s="6">
        <v>280075</v>
      </c>
      <c r="O207" s="6">
        <v>378803</v>
      </c>
      <c r="P207" s="6">
        <v>102191</v>
      </c>
      <c r="Q207" s="6">
        <v>119930</v>
      </c>
      <c r="R207" s="6"/>
      <c r="S207" s="14"/>
    </row>
    <row r="208" spans="1:19" x14ac:dyDescent="0.25">
      <c r="A208" s="11">
        <v>923980</v>
      </c>
      <c r="B208" s="12" t="s">
        <v>226</v>
      </c>
      <c r="C208" s="11" t="s">
        <v>212</v>
      </c>
      <c r="D208" s="2">
        <f t="shared" si="6"/>
        <v>923</v>
      </c>
      <c r="E208" s="13">
        <f t="shared" si="5"/>
        <v>-6617</v>
      </c>
      <c r="F208" s="6">
        <v>749</v>
      </c>
      <c r="G208" s="6">
        <v>1903</v>
      </c>
      <c r="H208" s="6">
        <v>-774</v>
      </c>
      <c r="I208" s="6">
        <v>-450</v>
      </c>
      <c r="J208" s="6">
        <v>-1014</v>
      </c>
      <c r="K208" s="6">
        <v>-989</v>
      </c>
      <c r="L208" s="6">
        <v>477</v>
      </c>
      <c r="M208" s="6">
        <v>-1127</v>
      </c>
      <c r="N208" s="6">
        <v>-1117</v>
      </c>
      <c r="O208" s="6">
        <v>-894</v>
      </c>
      <c r="P208" s="6">
        <v>-1455</v>
      </c>
      <c r="Q208" s="6">
        <v>-1926</v>
      </c>
      <c r="R208" s="6"/>
      <c r="S208" s="14"/>
    </row>
    <row r="209" spans="1:19" x14ac:dyDescent="0.25">
      <c r="A209" s="11">
        <v>924000</v>
      </c>
      <c r="B209" s="12" t="s">
        <v>227</v>
      </c>
      <c r="C209" s="11" t="s">
        <v>212</v>
      </c>
      <c r="D209" s="2">
        <f t="shared" si="6"/>
        <v>924</v>
      </c>
      <c r="E209" s="13">
        <f t="shared" si="5"/>
        <v>6282</v>
      </c>
      <c r="F209" s="6">
        <v>-74</v>
      </c>
      <c r="G209" s="6">
        <v>479</v>
      </c>
      <c r="H209" s="6">
        <v>479</v>
      </c>
      <c r="I209" s="6">
        <v>-246</v>
      </c>
      <c r="J209" s="6">
        <v>3407</v>
      </c>
      <c r="K209" s="6">
        <v>479</v>
      </c>
      <c r="L209" s="6">
        <v>-246</v>
      </c>
      <c r="M209" s="6">
        <v>479</v>
      </c>
      <c r="N209" s="6">
        <v>479</v>
      </c>
      <c r="O209" s="6">
        <v>-246</v>
      </c>
      <c r="P209" s="6">
        <v>1307</v>
      </c>
      <c r="Q209" s="6">
        <v>-15</v>
      </c>
      <c r="R209" s="6"/>
      <c r="S209" s="14"/>
    </row>
    <row r="210" spans="1:19" x14ac:dyDescent="0.25">
      <c r="A210" s="11">
        <v>924050</v>
      </c>
      <c r="B210" s="12" t="s">
        <v>228</v>
      </c>
      <c r="C210" s="11" t="s">
        <v>212</v>
      </c>
      <c r="D210" s="2">
        <f t="shared" si="6"/>
        <v>924</v>
      </c>
      <c r="E210" s="13">
        <f t="shared" si="5"/>
        <v>1292232</v>
      </c>
      <c r="F210" s="6">
        <v>107028</v>
      </c>
      <c r="G210" s="6">
        <v>107028</v>
      </c>
      <c r="H210" s="6">
        <v>107028</v>
      </c>
      <c r="I210" s="6">
        <v>107028</v>
      </c>
      <c r="J210" s="6">
        <v>107028</v>
      </c>
      <c r="K210" s="6">
        <v>107028</v>
      </c>
      <c r="L210" s="6">
        <v>107028</v>
      </c>
      <c r="M210" s="6">
        <v>107028</v>
      </c>
      <c r="N210" s="6">
        <v>107028</v>
      </c>
      <c r="O210" s="6">
        <v>107028</v>
      </c>
      <c r="P210" s="6">
        <v>104312</v>
      </c>
      <c r="Q210" s="6">
        <v>117640</v>
      </c>
      <c r="R210" s="6"/>
      <c r="S210" s="14"/>
    </row>
    <row r="211" spans="1:19" x14ac:dyDescent="0.25">
      <c r="A211" s="11">
        <v>924980</v>
      </c>
      <c r="B211" s="12" t="s">
        <v>229</v>
      </c>
      <c r="C211" s="11" t="s">
        <v>212</v>
      </c>
      <c r="D211" s="2">
        <f t="shared" si="6"/>
        <v>924</v>
      </c>
      <c r="E211" s="13">
        <f t="shared" si="5"/>
        <v>176029</v>
      </c>
      <c r="F211" s="6">
        <v>14782</v>
      </c>
      <c r="G211" s="6">
        <v>14782</v>
      </c>
      <c r="H211" s="6">
        <v>14782</v>
      </c>
      <c r="I211" s="6">
        <v>14782</v>
      </c>
      <c r="J211" s="6">
        <v>14782</v>
      </c>
      <c r="K211" s="6">
        <v>14782</v>
      </c>
      <c r="L211" s="6">
        <v>14782</v>
      </c>
      <c r="M211" s="6">
        <v>14782</v>
      </c>
      <c r="N211" s="6">
        <v>14782</v>
      </c>
      <c r="O211" s="6">
        <v>14782</v>
      </c>
      <c r="P211" s="6">
        <v>14335</v>
      </c>
      <c r="Q211" s="6">
        <v>13874</v>
      </c>
      <c r="R211" s="6"/>
      <c r="S211" s="14"/>
    </row>
    <row r="212" spans="1:19" x14ac:dyDescent="0.25">
      <c r="A212" s="11">
        <v>925000</v>
      </c>
      <c r="B212" s="12" t="s">
        <v>230</v>
      </c>
      <c r="C212" s="11" t="s">
        <v>212</v>
      </c>
      <c r="D212" s="2">
        <f t="shared" si="6"/>
        <v>925</v>
      </c>
      <c r="E212" s="13">
        <f t="shared" si="5"/>
        <v>151145</v>
      </c>
      <c r="F212" s="6">
        <v>12263</v>
      </c>
      <c r="G212" s="6">
        <v>13574</v>
      </c>
      <c r="H212" s="6">
        <v>13889</v>
      </c>
      <c r="I212" s="6">
        <v>12589</v>
      </c>
      <c r="J212" s="6">
        <v>13929</v>
      </c>
      <c r="K212" s="6">
        <v>11409</v>
      </c>
      <c r="L212" s="6">
        <v>11329</v>
      </c>
      <c r="M212" s="6">
        <v>29334</v>
      </c>
      <c r="N212" s="6">
        <v>10746</v>
      </c>
      <c r="O212" s="6">
        <v>10596</v>
      </c>
      <c r="P212" s="6">
        <v>7756</v>
      </c>
      <c r="Q212" s="6">
        <v>3731</v>
      </c>
      <c r="R212" s="6"/>
      <c r="S212" s="14"/>
    </row>
    <row r="213" spans="1:19" x14ac:dyDescent="0.25">
      <c r="A213" s="11">
        <v>925050</v>
      </c>
      <c r="B213" s="12" t="s">
        <v>231</v>
      </c>
      <c r="C213" s="11" t="s">
        <v>212</v>
      </c>
      <c r="D213" s="2">
        <f>VALUE(LEFT(A213,3))</f>
        <v>925</v>
      </c>
      <c r="E213" s="13">
        <f t="shared" si="5"/>
        <v>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/>
      <c r="S213" s="14"/>
    </row>
    <row r="214" spans="1:19" x14ac:dyDescent="0.25">
      <c r="A214" s="11">
        <v>925051</v>
      </c>
      <c r="B214" s="12" t="s">
        <v>232</v>
      </c>
      <c r="C214" s="11" t="s">
        <v>212</v>
      </c>
      <c r="D214" s="2">
        <f t="shared" si="6"/>
        <v>925</v>
      </c>
      <c r="E214" s="13">
        <f t="shared" si="5"/>
        <v>270569</v>
      </c>
      <c r="F214" s="6">
        <v>21832</v>
      </c>
      <c r="G214" s="6">
        <v>21832</v>
      </c>
      <c r="H214" s="6">
        <v>21832</v>
      </c>
      <c r="I214" s="6">
        <v>21832</v>
      </c>
      <c r="J214" s="6">
        <v>21832</v>
      </c>
      <c r="K214" s="6">
        <v>21832</v>
      </c>
      <c r="L214" s="6">
        <v>21832</v>
      </c>
      <c r="M214" s="6">
        <v>21832</v>
      </c>
      <c r="N214" s="6">
        <v>21832</v>
      </c>
      <c r="O214" s="6">
        <v>21832</v>
      </c>
      <c r="P214" s="6">
        <v>22242</v>
      </c>
      <c r="Q214" s="6">
        <v>30007</v>
      </c>
      <c r="R214" s="6"/>
      <c r="S214" s="14"/>
    </row>
    <row r="215" spans="1:19" x14ac:dyDescent="0.25">
      <c r="A215" s="11">
        <v>925052</v>
      </c>
      <c r="B215" s="12" t="s">
        <v>233</v>
      </c>
      <c r="C215" s="11" t="s">
        <v>212</v>
      </c>
      <c r="D215" s="2">
        <f>VALUE(LEFT(A215,3))</f>
        <v>925</v>
      </c>
      <c r="E215" s="13">
        <f>SUM(F215:Q215)</f>
        <v>16729.18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9572</v>
      </c>
      <c r="Q215" s="6">
        <v>7157.18</v>
      </c>
      <c r="R215" s="16"/>
      <c r="S215" s="14"/>
    </row>
    <row r="216" spans="1:19" x14ac:dyDescent="0.25">
      <c r="A216" s="11">
        <v>925100</v>
      </c>
      <c r="B216" s="12" t="s">
        <v>234</v>
      </c>
      <c r="C216" s="11" t="s">
        <v>212</v>
      </c>
      <c r="D216" s="2">
        <f t="shared" si="6"/>
        <v>925</v>
      </c>
      <c r="E216" s="13">
        <f t="shared" si="5"/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/>
      <c r="S216" s="14"/>
    </row>
    <row r="217" spans="1:19" x14ac:dyDescent="0.25">
      <c r="A217" s="11">
        <v>925200</v>
      </c>
      <c r="B217" s="12" t="s">
        <v>235</v>
      </c>
      <c r="C217" s="11" t="s">
        <v>212</v>
      </c>
      <c r="D217" s="2">
        <f t="shared" si="6"/>
        <v>925</v>
      </c>
      <c r="E217" s="13">
        <f t="shared" si="5"/>
        <v>5503</v>
      </c>
      <c r="F217" s="6">
        <v>461</v>
      </c>
      <c r="G217" s="6">
        <v>484</v>
      </c>
      <c r="H217" s="6">
        <v>438</v>
      </c>
      <c r="I217" s="6">
        <v>385</v>
      </c>
      <c r="J217" s="6">
        <v>450</v>
      </c>
      <c r="K217" s="6">
        <v>474</v>
      </c>
      <c r="L217" s="6">
        <v>429</v>
      </c>
      <c r="M217" s="6">
        <v>440</v>
      </c>
      <c r="N217" s="6">
        <v>431</v>
      </c>
      <c r="O217" s="6">
        <v>439</v>
      </c>
      <c r="P217" s="6">
        <v>482</v>
      </c>
      <c r="Q217" s="6">
        <v>590</v>
      </c>
      <c r="R217" s="6"/>
      <c r="S217" s="14"/>
    </row>
    <row r="218" spans="1:19" x14ac:dyDescent="0.25">
      <c r="A218" s="11">
        <v>925980</v>
      </c>
      <c r="B218" s="12" t="s">
        <v>236</v>
      </c>
      <c r="C218" s="11" t="s">
        <v>212</v>
      </c>
      <c r="D218" s="2">
        <f t="shared" si="6"/>
        <v>925</v>
      </c>
      <c r="E218" s="13">
        <f t="shared" si="5"/>
        <v>12837</v>
      </c>
      <c r="F218" s="6">
        <v>988</v>
      </c>
      <c r="G218" s="6">
        <v>988</v>
      </c>
      <c r="H218" s="6">
        <v>988</v>
      </c>
      <c r="I218" s="6">
        <v>988</v>
      </c>
      <c r="J218" s="6">
        <v>988</v>
      </c>
      <c r="K218" s="6">
        <v>988</v>
      </c>
      <c r="L218" s="6">
        <v>988</v>
      </c>
      <c r="M218" s="6">
        <v>988</v>
      </c>
      <c r="N218" s="6">
        <v>1714</v>
      </c>
      <c r="O218" s="6">
        <v>988</v>
      </c>
      <c r="P218" s="6">
        <v>0</v>
      </c>
      <c r="Q218" s="6">
        <v>2231</v>
      </c>
      <c r="R218" s="6"/>
      <c r="S218" s="14"/>
    </row>
    <row r="219" spans="1:19" x14ac:dyDescent="0.25">
      <c r="A219" s="11">
        <v>926000</v>
      </c>
      <c r="B219" s="12" t="s">
        <v>237</v>
      </c>
      <c r="C219" s="11" t="s">
        <v>212</v>
      </c>
      <c r="D219" s="2">
        <f t="shared" si="6"/>
        <v>926</v>
      </c>
      <c r="E219" s="13">
        <f t="shared" si="5"/>
        <v>3414545</v>
      </c>
      <c r="F219" s="6">
        <v>522172</v>
      </c>
      <c r="G219" s="6">
        <v>228829</v>
      </c>
      <c r="H219" s="6">
        <v>272412</v>
      </c>
      <c r="I219" s="6">
        <v>-257846</v>
      </c>
      <c r="J219" s="6">
        <v>320132</v>
      </c>
      <c r="K219" s="6">
        <v>258942</v>
      </c>
      <c r="L219" s="6">
        <v>435399</v>
      </c>
      <c r="M219" s="6">
        <v>451482</v>
      </c>
      <c r="N219" s="6">
        <v>336724</v>
      </c>
      <c r="O219" s="6">
        <v>294601</v>
      </c>
      <c r="P219" s="6">
        <v>374723</v>
      </c>
      <c r="Q219" s="6">
        <v>176975</v>
      </c>
      <c r="R219" s="6"/>
      <c r="S219" s="14"/>
    </row>
    <row r="220" spans="1:19" x14ac:dyDescent="0.25">
      <c r="A220" s="11">
        <v>926430</v>
      </c>
      <c r="B220" s="12" t="s">
        <v>238</v>
      </c>
      <c r="C220" s="11" t="s">
        <v>212</v>
      </c>
      <c r="D220" s="2">
        <f t="shared" si="6"/>
        <v>926</v>
      </c>
      <c r="E220" s="13">
        <f t="shared" si="5"/>
        <v>5</v>
      </c>
      <c r="F220" s="6">
        <v>1</v>
      </c>
      <c r="G220" s="6">
        <v>1</v>
      </c>
      <c r="H220" s="6">
        <v>1</v>
      </c>
      <c r="I220" s="6">
        <v>1</v>
      </c>
      <c r="J220" s="6">
        <v>1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/>
      <c r="S220" s="14"/>
    </row>
    <row r="221" spans="1:19" x14ac:dyDescent="0.25">
      <c r="A221" s="11">
        <v>926600</v>
      </c>
      <c r="B221" s="12" t="s">
        <v>239</v>
      </c>
      <c r="C221" s="11" t="s">
        <v>212</v>
      </c>
      <c r="D221" s="2">
        <f t="shared" si="6"/>
        <v>926</v>
      </c>
      <c r="E221" s="13">
        <f t="shared" ref="E221:E242" si="8">SUM(F221:Q221)</f>
        <v>2805243</v>
      </c>
      <c r="F221" s="6">
        <v>236769</v>
      </c>
      <c r="G221" s="6">
        <v>212878</v>
      </c>
      <c r="H221" s="6">
        <v>239316</v>
      </c>
      <c r="I221" s="6">
        <v>154686</v>
      </c>
      <c r="J221" s="6">
        <v>190381</v>
      </c>
      <c r="K221" s="6">
        <v>299738</v>
      </c>
      <c r="L221" s="6">
        <v>105553</v>
      </c>
      <c r="M221" s="6">
        <v>91866</v>
      </c>
      <c r="N221" s="6">
        <v>411927</v>
      </c>
      <c r="O221" s="6">
        <v>353677</v>
      </c>
      <c r="P221" s="6">
        <v>351404</v>
      </c>
      <c r="Q221" s="6">
        <v>157048</v>
      </c>
      <c r="R221" s="6"/>
      <c r="S221" s="14"/>
    </row>
    <row r="222" spans="1:19" x14ac:dyDescent="0.25">
      <c r="A222" s="11">
        <v>926999</v>
      </c>
      <c r="B222" s="12" t="s">
        <v>240</v>
      </c>
      <c r="C222" s="11" t="s">
        <v>212</v>
      </c>
      <c r="D222" s="2">
        <f t="shared" si="6"/>
        <v>926</v>
      </c>
      <c r="E222" s="13">
        <f t="shared" si="8"/>
        <v>750211</v>
      </c>
      <c r="F222" s="6">
        <v>-48589</v>
      </c>
      <c r="G222" s="6">
        <v>-48589</v>
      </c>
      <c r="H222" s="6">
        <v>-48589</v>
      </c>
      <c r="I222" s="6">
        <v>-48589</v>
      </c>
      <c r="J222" s="6">
        <v>-48589</v>
      </c>
      <c r="K222" s="6">
        <v>-48589</v>
      </c>
      <c r="L222" s="6">
        <v>421805</v>
      </c>
      <c r="M222" s="6">
        <v>-50544</v>
      </c>
      <c r="N222" s="6">
        <v>-50633</v>
      </c>
      <c r="O222" s="6">
        <v>919431</v>
      </c>
      <c r="P222" s="6">
        <v>-72320</v>
      </c>
      <c r="Q222" s="6">
        <v>-125994</v>
      </c>
      <c r="R222" s="6"/>
      <c r="S222" s="14"/>
    </row>
    <row r="223" spans="1:19" x14ac:dyDescent="0.25">
      <c r="A223" s="11">
        <v>928000</v>
      </c>
      <c r="B223" s="12" t="s">
        <v>241</v>
      </c>
      <c r="C223" s="11" t="s">
        <v>212</v>
      </c>
      <c r="D223" s="2">
        <f t="shared" si="6"/>
        <v>928</v>
      </c>
      <c r="E223" s="13">
        <f t="shared" si="8"/>
        <v>14813</v>
      </c>
      <c r="F223" s="6">
        <v>0</v>
      </c>
      <c r="G223" s="6">
        <v>0</v>
      </c>
      <c r="H223" s="6">
        <v>0</v>
      </c>
      <c r="I223" s="6">
        <v>0</v>
      </c>
      <c r="J223" s="6">
        <v>688</v>
      </c>
      <c r="K223" s="6">
        <v>1596</v>
      </c>
      <c r="L223" s="6">
        <v>4295</v>
      </c>
      <c r="M223" s="6">
        <v>2946</v>
      </c>
      <c r="N223" s="6">
        <v>1382</v>
      </c>
      <c r="O223" s="6">
        <v>3773</v>
      </c>
      <c r="P223" s="6">
        <v>26</v>
      </c>
      <c r="Q223" s="6">
        <v>107</v>
      </c>
      <c r="R223" s="6"/>
      <c r="S223" s="14"/>
    </row>
    <row r="224" spans="1:19" x14ac:dyDescent="0.25">
      <c r="A224" s="11">
        <v>928006</v>
      </c>
      <c r="B224" s="12" t="s">
        <v>242</v>
      </c>
      <c r="C224" s="11" t="s">
        <v>212</v>
      </c>
      <c r="D224" s="2">
        <f t="shared" si="6"/>
        <v>928</v>
      </c>
      <c r="E224" s="13">
        <f t="shared" si="8"/>
        <v>738784</v>
      </c>
      <c r="F224" s="6">
        <v>67600</v>
      </c>
      <c r="G224" s="6">
        <v>67600</v>
      </c>
      <c r="H224" s="6">
        <v>67600</v>
      </c>
      <c r="I224" s="6">
        <v>67600</v>
      </c>
      <c r="J224" s="6">
        <v>58548</v>
      </c>
      <c r="K224" s="6">
        <v>58548</v>
      </c>
      <c r="L224" s="6">
        <v>58548</v>
      </c>
      <c r="M224" s="6">
        <v>58548</v>
      </c>
      <c r="N224" s="6">
        <v>58548</v>
      </c>
      <c r="O224" s="6">
        <v>58548</v>
      </c>
      <c r="P224" s="6">
        <v>58548</v>
      </c>
      <c r="Q224" s="6">
        <v>58548</v>
      </c>
      <c r="R224" s="6"/>
      <c r="S224" s="14"/>
    </row>
    <row r="225" spans="1:19" x14ac:dyDescent="0.25">
      <c r="A225" s="11">
        <v>928053</v>
      </c>
      <c r="B225" s="12" t="s">
        <v>243</v>
      </c>
      <c r="C225" s="11" t="s">
        <v>212</v>
      </c>
      <c r="D225" s="2">
        <f>VALUE(LEFT(A225,3))</f>
        <v>928</v>
      </c>
      <c r="E225" s="13">
        <f t="shared" si="8"/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/>
      <c r="S225" s="14"/>
    </row>
    <row r="226" spans="1:19" x14ac:dyDescent="0.25">
      <c r="A226" s="11">
        <v>929000</v>
      </c>
      <c r="B226" s="12" t="s">
        <v>244</v>
      </c>
      <c r="C226" s="11" t="s">
        <v>212</v>
      </c>
      <c r="D226" s="2">
        <f t="shared" si="6"/>
        <v>929</v>
      </c>
      <c r="E226" s="13">
        <f t="shared" si="8"/>
        <v>-56264</v>
      </c>
      <c r="F226" s="6">
        <v>-7124</v>
      </c>
      <c r="G226" s="6">
        <v>-4384</v>
      </c>
      <c r="H226" s="6">
        <v>0</v>
      </c>
      <c r="I226" s="6">
        <v>0</v>
      </c>
      <c r="J226" s="6">
        <v>0</v>
      </c>
      <c r="K226" s="6">
        <v>0</v>
      </c>
      <c r="L226" s="6">
        <v>-15774</v>
      </c>
      <c r="M226" s="6">
        <v>-2410</v>
      </c>
      <c r="N226" s="6">
        <v>-3353</v>
      </c>
      <c r="O226" s="6">
        <v>-6508</v>
      </c>
      <c r="P226" s="6">
        <v>-9593</v>
      </c>
      <c r="Q226" s="6">
        <v>-7118</v>
      </c>
      <c r="R226" s="6"/>
      <c r="S226" s="14"/>
    </row>
    <row r="227" spans="1:19" x14ac:dyDescent="0.25">
      <c r="A227" s="11">
        <v>929500</v>
      </c>
      <c r="B227" s="12" t="s">
        <v>245</v>
      </c>
      <c r="C227" s="11" t="s">
        <v>212</v>
      </c>
      <c r="D227" s="2">
        <f t="shared" si="6"/>
        <v>929</v>
      </c>
      <c r="E227" s="13">
        <f t="shared" si="8"/>
        <v>-634130</v>
      </c>
      <c r="F227" s="6">
        <v>-38793</v>
      </c>
      <c r="G227" s="6">
        <v>-47805</v>
      </c>
      <c r="H227" s="6">
        <v>-32882</v>
      </c>
      <c r="I227" s="6">
        <v>-40367</v>
      </c>
      <c r="J227" s="6">
        <v>-86775</v>
      </c>
      <c r="K227" s="6">
        <v>-41587</v>
      </c>
      <c r="L227" s="6">
        <v>-48890</v>
      </c>
      <c r="M227" s="6">
        <v>-94220</v>
      </c>
      <c r="N227" s="6">
        <v>-72992</v>
      </c>
      <c r="O227" s="6">
        <v>-60660</v>
      </c>
      <c r="P227" s="6">
        <v>-33429</v>
      </c>
      <c r="Q227" s="6">
        <v>-35730</v>
      </c>
      <c r="R227" s="6"/>
      <c r="S227" s="14"/>
    </row>
    <row r="228" spans="1:19" x14ac:dyDescent="0.25">
      <c r="A228" s="11">
        <v>930150</v>
      </c>
      <c r="B228" s="12" t="s">
        <v>246</v>
      </c>
      <c r="C228" s="11" t="s">
        <v>212</v>
      </c>
      <c r="D228" s="2">
        <f t="shared" si="6"/>
        <v>930</v>
      </c>
      <c r="E228" s="13">
        <f t="shared" si="8"/>
        <v>121633</v>
      </c>
      <c r="F228" s="6">
        <v>4106</v>
      </c>
      <c r="G228" s="6">
        <v>13924</v>
      </c>
      <c r="H228" s="6">
        <v>10829</v>
      </c>
      <c r="I228" s="6">
        <v>15759</v>
      </c>
      <c r="J228" s="6">
        <v>4253</v>
      </c>
      <c r="K228" s="6">
        <v>1817</v>
      </c>
      <c r="L228" s="6">
        <v>5238</v>
      </c>
      <c r="M228" s="6">
        <v>844</v>
      </c>
      <c r="N228" s="6">
        <v>7889</v>
      </c>
      <c r="O228" s="6">
        <v>39811</v>
      </c>
      <c r="P228" s="6">
        <v>1830</v>
      </c>
      <c r="Q228" s="6">
        <v>15333</v>
      </c>
      <c r="R228" s="6"/>
      <c r="S228" s="14"/>
    </row>
    <row r="229" spans="1:19" x14ac:dyDescent="0.25">
      <c r="A229" s="11">
        <v>930200</v>
      </c>
      <c r="B229" s="12" t="s">
        <v>247</v>
      </c>
      <c r="C229" s="11" t="s">
        <v>212</v>
      </c>
      <c r="D229" s="2">
        <f t="shared" si="6"/>
        <v>930</v>
      </c>
      <c r="E229" s="13">
        <f t="shared" si="8"/>
        <v>615981</v>
      </c>
      <c r="F229" s="6">
        <v>18449</v>
      </c>
      <c r="G229" s="6">
        <v>31128</v>
      </c>
      <c r="H229" s="6">
        <v>28549</v>
      </c>
      <c r="I229" s="6">
        <v>54393</v>
      </c>
      <c r="J229" s="6">
        <v>36474</v>
      </c>
      <c r="K229" s="6">
        <v>100564</v>
      </c>
      <c r="L229" s="6">
        <v>66118</v>
      </c>
      <c r="M229" s="6">
        <v>200439</v>
      </c>
      <c r="N229" s="6">
        <v>-45514</v>
      </c>
      <c r="O229" s="6">
        <v>58463</v>
      </c>
      <c r="P229" s="6">
        <v>31743</v>
      </c>
      <c r="Q229" s="6">
        <v>35175</v>
      </c>
      <c r="R229" s="6"/>
      <c r="S229" s="14"/>
    </row>
    <row r="230" spans="1:19" x14ac:dyDescent="0.25">
      <c r="A230" s="11">
        <v>930210</v>
      </c>
      <c r="B230" s="12" t="s">
        <v>248</v>
      </c>
      <c r="C230" s="11" t="s">
        <v>212</v>
      </c>
      <c r="D230" s="2">
        <f t="shared" si="6"/>
        <v>930</v>
      </c>
      <c r="E230" s="13">
        <f t="shared" si="8"/>
        <v>44416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2375</v>
      </c>
      <c r="L230" s="6">
        <v>0</v>
      </c>
      <c r="M230" s="6">
        <v>0</v>
      </c>
      <c r="N230" s="6">
        <v>0</v>
      </c>
      <c r="O230" s="6">
        <v>0</v>
      </c>
      <c r="P230" s="6">
        <v>42041</v>
      </c>
      <c r="Q230" s="6">
        <v>0</v>
      </c>
      <c r="R230" s="6"/>
      <c r="S230" s="14"/>
    </row>
    <row r="231" spans="1:19" x14ac:dyDescent="0.25">
      <c r="A231" s="11">
        <v>930220</v>
      </c>
      <c r="B231" s="12" t="s">
        <v>249</v>
      </c>
      <c r="C231" s="11" t="s">
        <v>212</v>
      </c>
      <c r="D231" s="2">
        <f t="shared" si="6"/>
        <v>930</v>
      </c>
      <c r="E231" s="13">
        <f t="shared" si="8"/>
        <v>143552</v>
      </c>
      <c r="F231" s="6">
        <v>78580</v>
      </c>
      <c r="G231" s="6">
        <v>2988</v>
      </c>
      <c r="H231" s="6">
        <v>3487</v>
      </c>
      <c r="I231" s="6">
        <v>56105</v>
      </c>
      <c r="J231" s="6">
        <v>-24</v>
      </c>
      <c r="K231" s="6">
        <v>-77</v>
      </c>
      <c r="L231" s="6">
        <v>103</v>
      </c>
      <c r="M231" s="6">
        <v>1656</v>
      </c>
      <c r="N231" s="6">
        <v>-16</v>
      </c>
      <c r="O231" s="6">
        <v>873</v>
      </c>
      <c r="P231" s="6">
        <v>-75</v>
      </c>
      <c r="Q231" s="6">
        <v>-48</v>
      </c>
      <c r="R231" s="6"/>
      <c r="S231" s="14"/>
    </row>
    <row r="232" spans="1:19" x14ac:dyDescent="0.25">
      <c r="A232" s="11">
        <v>930230</v>
      </c>
      <c r="B232" s="12" t="s">
        <v>250</v>
      </c>
      <c r="C232" s="11" t="s">
        <v>212</v>
      </c>
      <c r="D232" s="2">
        <f t="shared" si="6"/>
        <v>930</v>
      </c>
      <c r="E232" s="13">
        <f t="shared" si="8"/>
        <v>32903</v>
      </c>
      <c r="F232" s="6">
        <v>994</v>
      </c>
      <c r="G232" s="6">
        <v>1016</v>
      </c>
      <c r="H232" s="6">
        <v>960</v>
      </c>
      <c r="I232" s="6">
        <v>1</v>
      </c>
      <c r="J232" s="6">
        <v>1394</v>
      </c>
      <c r="K232" s="6">
        <v>9765</v>
      </c>
      <c r="L232" s="6">
        <v>4495</v>
      </c>
      <c r="M232" s="6">
        <v>0</v>
      </c>
      <c r="N232" s="6">
        <v>3249</v>
      </c>
      <c r="O232" s="6">
        <v>8849</v>
      </c>
      <c r="P232" s="6">
        <v>1072</v>
      </c>
      <c r="Q232" s="6">
        <v>1108</v>
      </c>
      <c r="R232" s="6"/>
      <c r="S232" s="14"/>
    </row>
    <row r="233" spans="1:19" x14ac:dyDescent="0.25">
      <c r="A233" s="11">
        <v>930240</v>
      </c>
      <c r="B233" s="12" t="s">
        <v>251</v>
      </c>
      <c r="C233" s="11" t="s">
        <v>212</v>
      </c>
      <c r="D233" s="2">
        <f t="shared" si="6"/>
        <v>930</v>
      </c>
      <c r="E233" s="13">
        <f t="shared" si="8"/>
        <v>47456</v>
      </c>
      <c r="F233" s="6">
        <v>-1063</v>
      </c>
      <c r="G233" s="6">
        <v>5229</v>
      </c>
      <c r="H233" s="6">
        <v>27315</v>
      </c>
      <c r="I233" s="6">
        <v>35</v>
      </c>
      <c r="J233" s="6">
        <v>5702</v>
      </c>
      <c r="K233" s="6">
        <v>0</v>
      </c>
      <c r="L233" s="6">
        <v>0</v>
      </c>
      <c r="M233" s="6">
        <v>5105</v>
      </c>
      <c r="N233" s="6">
        <v>0</v>
      </c>
      <c r="O233" s="6">
        <v>5136</v>
      </c>
      <c r="P233" s="6">
        <v>0</v>
      </c>
      <c r="Q233" s="6">
        <v>-3</v>
      </c>
      <c r="R233" s="6"/>
      <c r="S233" s="14"/>
    </row>
    <row r="234" spans="1:19" x14ac:dyDescent="0.25">
      <c r="A234" s="11">
        <v>930250</v>
      </c>
      <c r="B234" s="12" t="s">
        <v>252</v>
      </c>
      <c r="C234" s="11" t="s">
        <v>212</v>
      </c>
      <c r="D234" s="2">
        <f t="shared" si="6"/>
        <v>930</v>
      </c>
      <c r="E234" s="13">
        <f t="shared" si="8"/>
        <v>6473</v>
      </c>
      <c r="F234" s="6">
        <v>0</v>
      </c>
      <c r="G234" s="6">
        <v>393</v>
      </c>
      <c r="H234" s="6">
        <v>592</v>
      </c>
      <c r="I234" s="6">
        <v>603</v>
      </c>
      <c r="J234" s="6">
        <v>1089</v>
      </c>
      <c r="K234" s="6">
        <v>825</v>
      </c>
      <c r="L234" s="6">
        <v>0</v>
      </c>
      <c r="M234" s="6">
        <v>1907</v>
      </c>
      <c r="N234" s="6">
        <v>57</v>
      </c>
      <c r="O234" s="6">
        <v>531</v>
      </c>
      <c r="P234" s="6">
        <v>0</v>
      </c>
      <c r="Q234" s="6">
        <v>476</v>
      </c>
      <c r="R234" s="6"/>
      <c r="S234" s="14"/>
    </row>
    <row r="235" spans="1:19" x14ac:dyDescent="0.25">
      <c r="A235" s="11">
        <v>930600</v>
      </c>
      <c r="B235" s="12" t="s">
        <v>253</v>
      </c>
      <c r="C235" s="11" t="s">
        <v>212</v>
      </c>
      <c r="D235" s="2">
        <f t="shared" si="6"/>
        <v>930</v>
      </c>
      <c r="E235" s="13">
        <f t="shared" si="8"/>
        <v>34</v>
      </c>
      <c r="F235" s="6">
        <v>34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/>
      <c r="S235" s="14"/>
    </row>
    <row r="236" spans="1:19" x14ac:dyDescent="0.25">
      <c r="A236" s="11">
        <v>930700</v>
      </c>
      <c r="B236" s="12" t="s">
        <v>254</v>
      </c>
      <c r="C236" s="11" t="s">
        <v>212</v>
      </c>
      <c r="D236" s="2">
        <f t="shared" si="6"/>
        <v>930</v>
      </c>
      <c r="E236" s="13">
        <f t="shared" si="8"/>
        <v>2125</v>
      </c>
      <c r="F236" s="6">
        <v>732</v>
      </c>
      <c r="G236" s="6">
        <v>721</v>
      </c>
      <c r="H236" s="6">
        <v>1512</v>
      </c>
      <c r="I236" s="6">
        <v>-116</v>
      </c>
      <c r="J236" s="6">
        <v>-724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/>
      <c r="S236" s="14"/>
    </row>
    <row r="237" spans="1:19" x14ac:dyDescent="0.25">
      <c r="A237" s="11">
        <v>930940</v>
      </c>
      <c r="B237" s="12" t="s">
        <v>255</v>
      </c>
      <c r="C237" s="11" t="s">
        <v>212</v>
      </c>
      <c r="D237" s="2">
        <f t="shared" si="6"/>
        <v>930</v>
      </c>
      <c r="E237" s="13">
        <f t="shared" si="8"/>
        <v>-60154</v>
      </c>
      <c r="F237" s="6">
        <v>3</v>
      </c>
      <c r="G237" s="6">
        <v>7</v>
      </c>
      <c r="H237" s="6">
        <v>3</v>
      </c>
      <c r="I237" s="6">
        <v>2</v>
      </c>
      <c r="J237" s="6">
        <v>130</v>
      </c>
      <c r="K237" s="6">
        <v>13</v>
      </c>
      <c r="L237" s="6">
        <v>4</v>
      </c>
      <c r="M237" s="6">
        <v>30</v>
      </c>
      <c r="N237" s="6">
        <v>-15</v>
      </c>
      <c r="O237" s="6">
        <v>-60338</v>
      </c>
      <c r="P237" s="6">
        <v>3</v>
      </c>
      <c r="Q237" s="6">
        <v>4</v>
      </c>
      <c r="R237" s="6"/>
      <c r="S237" s="14"/>
    </row>
    <row r="238" spans="1:19" x14ac:dyDescent="0.25">
      <c r="A238" s="11">
        <v>931001</v>
      </c>
      <c r="B238" s="12" t="s">
        <v>256</v>
      </c>
      <c r="C238" s="11" t="s">
        <v>212</v>
      </c>
      <c r="D238" s="2">
        <f>VALUE(LEFT(A238,3))</f>
        <v>931</v>
      </c>
      <c r="E238" s="13">
        <f t="shared" si="8"/>
        <v>53258</v>
      </c>
      <c r="F238" s="6">
        <v>2897</v>
      </c>
      <c r="G238" s="6">
        <v>3221</v>
      </c>
      <c r="H238" s="6">
        <v>4202</v>
      </c>
      <c r="I238" s="6">
        <v>3683</v>
      </c>
      <c r="J238" s="6">
        <v>4167</v>
      </c>
      <c r="K238" s="6">
        <v>3518</v>
      </c>
      <c r="L238" s="6">
        <v>4231</v>
      </c>
      <c r="M238" s="6">
        <v>3010</v>
      </c>
      <c r="N238" s="6">
        <v>3726</v>
      </c>
      <c r="O238" s="6">
        <v>6488</v>
      </c>
      <c r="P238" s="6">
        <v>7120</v>
      </c>
      <c r="Q238" s="6">
        <v>6995</v>
      </c>
      <c r="R238" s="6"/>
      <c r="S238" s="14"/>
    </row>
    <row r="239" spans="1:19" x14ac:dyDescent="0.25">
      <c r="A239" s="11">
        <v>931003</v>
      </c>
      <c r="B239" s="12" t="s">
        <v>257</v>
      </c>
      <c r="C239" s="11" t="s">
        <v>212</v>
      </c>
      <c r="D239" s="2">
        <f>VALUE(LEFT(A239,3))</f>
        <v>931</v>
      </c>
      <c r="E239" s="13">
        <f t="shared" si="8"/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/>
      <c r="S239" s="14"/>
    </row>
    <row r="240" spans="1:19" x14ac:dyDescent="0.25">
      <c r="A240" s="11">
        <v>931008</v>
      </c>
      <c r="B240" s="12" t="s">
        <v>258</v>
      </c>
      <c r="C240" s="11" t="s">
        <v>212</v>
      </c>
      <c r="D240" s="2">
        <f>VALUE(LEFT(A240,3))</f>
        <v>931</v>
      </c>
      <c r="E240" s="13">
        <f t="shared" si="8"/>
        <v>1115947</v>
      </c>
      <c r="F240" s="6">
        <v>68992</v>
      </c>
      <c r="G240" s="6">
        <v>69056</v>
      </c>
      <c r="H240" s="6">
        <v>70794</v>
      </c>
      <c r="I240" s="6">
        <v>70449</v>
      </c>
      <c r="J240" s="6">
        <v>70912</v>
      </c>
      <c r="K240" s="6">
        <v>70979</v>
      </c>
      <c r="L240" s="6">
        <v>73262</v>
      </c>
      <c r="M240" s="6">
        <v>71188</v>
      </c>
      <c r="N240" s="6">
        <v>69931</v>
      </c>
      <c r="O240" s="6">
        <v>68714</v>
      </c>
      <c r="P240" s="6">
        <v>206110</v>
      </c>
      <c r="Q240" s="6">
        <v>205560</v>
      </c>
      <c r="R240" s="6"/>
      <c r="S240" s="14"/>
    </row>
    <row r="241" spans="1:19" x14ac:dyDescent="0.25">
      <c r="A241" s="11">
        <v>935100</v>
      </c>
      <c r="B241" s="12" t="s">
        <v>259</v>
      </c>
      <c r="C241" s="11" t="s">
        <v>260</v>
      </c>
      <c r="D241" s="2">
        <f>VALUE(LEFT(A241,3))</f>
        <v>935</v>
      </c>
      <c r="E241" s="13">
        <f t="shared" si="8"/>
        <v>45070</v>
      </c>
      <c r="F241" s="6">
        <v>0</v>
      </c>
      <c r="G241" s="6">
        <v>720</v>
      </c>
      <c r="H241" s="6">
        <v>0</v>
      </c>
      <c r="I241" s="6">
        <v>5</v>
      </c>
      <c r="J241" s="6">
        <v>0</v>
      </c>
      <c r="K241" s="6">
        <v>0</v>
      </c>
      <c r="L241" s="6">
        <v>0</v>
      </c>
      <c r="M241" s="6">
        <v>29635</v>
      </c>
      <c r="N241" s="6">
        <v>-88</v>
      </c>
      <c r="O241" s="6">
        <v>14798</v>
      </c>
      <c r="P241" s="6">
        <v>0</v>
      </c>
      <c r="Q241" s="6">
        <v>0</v>
      </c>
      <c r="R241" s="6"/>
      <c r="S241" s="14"/>
    </row>
    <row r="242" spans="1:19" x14ac:dyDescent="0.25">
      <c r="A242" s="11">
        <v>935200</v>
      </c>
      <c r="B242" s="12" t="s">
        <v>261</v>
      </c>
      <c r="C242" s="11" t="s">
        <v>260</v>
      </c>
      <c r="D242" s="2">
        <f>VALUE(LEFT(A242,3))</f>
        <v>935</v>
      </c>
      <c r="E242" s="13">
        <f t="shared" si="8"/>
        <v>45</v>
      </c>
      <c r="F242" s="6">
        <v>3</v>
      </c>
      <c r="G242" s="6">
        <v>1</v>
      </c>
      <c r="H242" s="6">
        <v>4</v>
      </c>
      <c r="I242" s="6">
        <v>1</v>
      </c>
      <c r="J242" s="6">
        <v>21</v>
      </c>
      <c r="K242" s="6">
        <v>1</v>
      </c>
      <c r="L242" s="6">
        <v>-4</v>
      </c>
      <c r="M242" s="6">
        <v>3</v>
      </c>
      <c r="N242" s="6">
        <v>2</v>
      </c>
      <c r="O242" s="6">
        <v>12</v>
      </c>
      <c r="P242" s="6">
        <v>1</v>
      </c>
      <c r="Q242" s="6">
        <v>0</v>
      </c>
      <c r="R242" s="6"/>
      <c r="S242" s="14"/>
    </row>
    <row r="243" spans="1:19" x14ac:dyDescent="0.25">
      <c r="A243" s="2"/>
      <c r="B243" s="17"/>
      <c r="C243" s="2"/>
      <c r="D243" s="2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3"/>
    </row>
    <row r="244" spans="1:19" x14ac:dyDescent="0.25">
      <c r="A244" s="2"/>
      <c r="B244" s="17"/>
      <c r="C244" s="2"/>
      <c r="D244" s="2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3"/>
    </row>
    <row r="245" spans="1:19" x14ac:dyDescent="0.25">
      <c r="A245" s="2"/>
      <c r="B245" s="18" t="s">
        <v>262</v>
      </c>
      <c r="C245" s="19" t="s">
        <v>61</v>
      </c>
      <c r="D245" s="20"/>
      <c r="E245" s="13">
        <f>SUM(F245:Q245)</f>
        <v>505009798.01999998</v>
      </c>
      <c r="F245" s="6">
        <f>SUMIF(CODE,C245,Base1)</f>
        <v>34009991</v>
      </c>
      <c r="G245" s="6">
        <f>SUMIF(CODE,C245,Base2)</f>
        <v>30101929</v>
      </c>
      <c r="H245" s="6">
        <f>SUMIF(CODE,C245,Base3)</f>
        <v>36331529</v>
      </c>
      <c r="I245" s="6">
        <f>SUMIF(CODE,C245,Base4)</f>
        <v>42095401</v>
      </c>
      <c r="J245" s="6">
        <f>SUMIF(CODE,C245,Base5)</f>
        <v>53071993</v>
      </c>
      <c r="K245" s="6">
        <f>SUMIF(CODE,C245,Base6)</f>
        <v>46765436</v>
      </c>
      <c r="L245" s="6">
        <f>SUMIF(CODE,C245,Base7)</f>
        <v>51048636</v>
      </c>
      <c r="M245" s="6">
        <f>SUMIF(CODE,C245,Base8)</f>
        <v>35478252</v>
      </c>
      <c r="N245" s="6">
        <f>SUMIF(CODE,C245,Base9)</f>
        <v>43410632</v>
      </c>
      <c r="O245" s="6">
        <f>SUMIF(CODE,C245,Base10)</f>
        <v>62491516</v>
      </c>
      <c r="P245" s="6">
        <f>SUMIF(CODE,C245,Base11)</f>
        <v>39722746.020000003</v>
      </c>
      <c r="Q245" s="6">
        <f>SUMIF(CODE,C245,Base12)</f>
        <v>30481737</v>
      </c>
      <c r="R245" s="6"/>
    </row>
    <row r="246" spans="1:19" x14ac:dyDescent="0.25">
      <c r="A246" s="2"/>
      <c r="B246" s="21" t="s">
        <v>263</v>
      </c>
      <c r="C246" s="19"/>
      <c r="D246" s="20"/>
      <c r="E246" s="6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9" x14ac:dyDescent="0.25">
      <c r="A247" s="2"/>
      <c r="B247" s="22" t="s">
        <v>101</v>
      </c>
      <c r="C247" s="19" t="s">
        <v>55</v>
      </c>
      <c r="D247" s="20"/>
      <c r="E247" s="13">
        <f>SUM(F247:Q247)</f>
        <v>88812480</v>
      </c>
      <c r="F247" s="6">
        <f>SUMIF(CODE,C247,Base1)</f>
        <v>5940353</v>
      </c>
      <c r="G247" s="6">
        <f>SUMIF(CODE,C247,Base2)</f>
        <v>-144554</v>
      </c>
      <c r="H247" s="6">
        <f>SUMIF(CODE,C247,Base3)</f>
        <v>7299826</v>
      </c>
      <c r="I247" s="6">
        <f>SUMIF(CODE,C247,Base4)</f>
        <v>9382603</v>
      </c>
      <c r="J247" s="6">
        <f>SUMIF(CODE,C247,Base5)</f>
        <v>6941842</v>
      </c>
      <c r="K247" s="6">
        <f>SUMIF(CODE,C247,Base6)</f>
        <v>-10476533</v>
      </c>
      <c r="L247" s="6">
        <f>SUMIF(CODE,C247,Base7)</f>
        <v>6514262</v>
      </c>
      <c r="M247" s="6">
        <f>SUMIF(CODE,C247,Base8)</f>
        <v>-695939</v>
      </c>
      <c r="N247" s="6">
        <f>SUMIF(CODE,C247,Base9)</f>
        <v>21386362</v>
      </c>
      <c r="O247" s="6">
        <f>SUMIF(CODE,C247,Base10)</f>
        <v>24402230</v>
      </c>
      <c r="P247" s="6">
        <f>SUMIF(CODE,C247,Base11)</f>
        <v>14350386</v>
      </c>
      <c r="Q247" s="6">
        <f>SUMIF(CODE,C247,Base12)</f>
        <v>3911642</v>
      </c>
      <c r="R247" s="6"/>
    </row>
    <row r="248" spans="1:19" x14ac:dyDescent="0.25">
      <c r="A248" s="2"/>
      <c r="B248" s="22" t="s">
        <v>264</v>
      </c>
      <c r="C248" s="19" t="s">
        <v>134</v>
      </c>
      <c r="D248" s="20"/>
      <c r="E248" s="13">
        <f>SUM(F248:Q248)</f>
        <v>141438421</v>
      </c>
      <c r="F248" s="6">
        <f>SUMIF(CODE,C248,Base1)</f>
        <v>8923337</v>
      </c>
      <c r="G248" s="6">
        <f>SUMIF(CODE,C248,Base2)</f>
        <v>9779771</v>
      </c>
      <c r="H248" s="6">
        <f>SUMIF(CODE,C248,Base3)</f>
        <v>7376676</v>
      </c>
      <c r="I248" s="6">
        <f>SUMIF(CODE,C248,Base4)</f>
        <v>14120428</v>
      </c>
      <c r="J248" s="6">
        <f>SUMIF(CODE,C248,Base5)</f>
        <v>13549414</v>
      </c>
      <c r="K248" s="6">
        <f>SUMIF(CODE,C248,Base6)</f>
        <v>29051643</v>
      </c>
      <c r="L248" s="6">
        <f>SUMIF(CODE,C248,Base7)</f>
        <v>18975834</v>
      </c>
      <c r="M248" s="6">
        <f>SUMIF(CODE,C248,Base8)</f>
        <v>18394859</v>
      </c>
      <c r="N248" s="6">
        <f>SUMIF(CODE,C248,Base9)</f>
        <v>3597661</v>
      </c>
      <c r="O248" s="6">
        <f>SUMIF(CODE,C248,Base10)</f>
        <v>11121364</v>
      </c>
      <c r="P248" s="6">
        <f>SUMIF(CODE,C248,Base11)</f>
        <v>208391</v>
      </c>
      <c r="Q248" s="6">
        <f>SUMIF(CODE,C248,Base12)</f>
        <v>6339043</v>
      </c>
      <c r="R248" s="6"/>
    </row>
    <row r="249" spans="1:19" x14ac:dyDescent="0.25">
      <c r="A249" s="2"/>
      <c r="B249" s="22" t="s">
        <v>265</v>
      </c>
      <c r="C249" s="19" t="s">
        <v>139</v>
      </c>
      <c r="D249" s="20"/>
      <c r="E249" s="13">
        <f>SUM(F249:Q249)</f>
        <v>-1747508</v>
      </c>
      <c r="F249" s="6">
        <f>SUMIF(CODE,C249,Base1)</f>
        <v>-672686</v>
      </c>
      <c r="G249" s="6">
        <f>SUMIF(CODE,C249,Base2)</f>
        <v>87257</v>
      </c>
      <c r="H249" s="6">
        <f>SUMIF(CODE,C249,Base3)</f>
        <v>144876</v>
      </c>
      <c r="I249" s="6">
        <f>SUMIF(CODE,C249,Base4)</f>
        <v>695514</v>
      </c>
      <c r="J249" s="6">
        <f>SUMIF(CODE,C249,Base5)</f>
        <v>1286870</v>
      </c>
      <c r="K249" s="6">
        <f>SUMIF(CODE,C249,Base6)</f>
        <v>-493185</v>
      </c>
      <c r="L249" s="6">
        <f>SUMIF(CODE,C249,Base7)</f>
        <v>1959717</v>
      </c>
      <c r="M249" s="6">
        <f>SUMIF(CODE,C249,Base8)</f>
        <v>-968715</v>
      </c>
      <c r="N249" s="6">
        <f>SUMIF(CODE,C249,Base9)</f>
        <v>-2764799</v>
      </c>
      <c r="O249" s="6">
        <f>SUMIF(CODE,C249,Base10)</f>
        <v>-3473454</v>
      </c>
      <c r="P249" s="6">
        <f>SUMIF(CODE,C249,Base11)</f>
        <v>1681562</v>
      </c>
      <c r="Q249" s="6">
        <f>SUMIF(CODE,C249,Base12)</f>
        <v>769535</v>
      </c>
      <c r="R249" s="6"/>
    </row>
    <row r="250" spans="1:19" x14ac:dyDescent="0.25">
      <c r="A250" s="2"/>
      <c r="B250" s="22" t="s">
        <v>266</v>
      </c>
      <c r="C250" s="19" t="s">
        <v>111</v>
      </c>
      <c r="D250" s="20"/>
      <c r="E250" s="13">
        <f>SUM(F250:Q250)</f>
        <v>618</v>
      </c>
      <c r="F250" s="6">
        <f>SUMIF(CODE,C250,Base1)</f>
        <v>115</v>
      </c>
      <c r="G250" s="6">
        <f>SUMIF(CODE,C250,Base2)</f>
        <v>0</v>
      </c>
      <c r="H250" s="6">
        <f>SUMIF(CODE,C250,Base3)</f>
        <v>0</v>
      </c>
      <c r="I250" s="6">
        <f>SUMIF(CODE,C250,Base4)</f>
        <v>0</v>
      </c>
      <c r="J250" s="6">
        <f>SUMIF(CODE,C250,Base5)</f>
        <v>0</v>
      </c>
      <c r="K250" s="6">
        <f>SUMIF(CODE,C250,Base6)</f>
        <v>0</v>
      </c>
      <c r="L250" s="6">
        <f>SUMIF(CODE,C250,Base7)</f>
        <v>0</v>
      </c>
      <c r="M250" s="6">
        <f>SUMIF(CODE,C250,Base8)</f>
        <v>0</v>
      </c>
      <c r="N250" s="6">
        <f>SUMIF(CODE,C250,Base9)</f>
        <v>0</v>
      </c>
      <c r="O250" s="6">
        <f>SUMIF(CODE,C250,Base10)</f>
        <v>503</v>
      </c>
      <c r="P250" s="6">
        <f>SUMIF(CODE,C250,Base11)</f>
        <v>0</v>
      </c>
      <c r="Q250" s="6">
        <f>SUMIF(CODE,C250,Base12)</f>
        <v>0</v>
      </c>
      <c r="R250" s="6"/>
    </row>
    <row r="251" spans="1:19" x14ac:dyDescent="0.25">
      <c r="A251" s="2"/>
      <c r="B251" s="21" t="s">
        <v>267</v>
      </c>
      <c r="C251" s="19"/>
      <c r="D251" s="20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3"/>
    </row>
    <row r="252" spans="1:19" x14ac:dyDescent="0.25">
      <c r="A252" s="2"/>
      <c r="B252" s="22" t="s">
        <v>268</v>
      </c>
      <c r="C252" s="19" t="s">
        <v>93</v>
      </c>
      <c r="D252" s="20"/>
      <c r="E252" s="13">
        <f t="shared" ref="E252:E260" si="9">SUM(F252:Q252)</f>
        <v>24895374</v>
      </c>
      <c r="F252" s="6">
        <f t="shared" ref="F252:F259" si="10">SUMIF(CODE,C252,Base1)</f>
        <v>2426976</v>
      </c>
      <c r="G252" s="6">
        <f t="shared" ref="G252:G260" si="11">SUMIF(CODE,C252,Base2)</f>
        <v>1828494</v>
      </c>
      <c r="H252" s="6">
        <f t="shared" ref="H252:H260" si="12">SUMIF(CODE,C252,Base3)</f>
        <v>2340145</v>
      </c>
      <c r="I252" s="6">
        <f t="shared" ref="I252:I260" si="13">SUMIF(CODE,C252,Base4)</f>
        <v>2864252</v>
      </c>
      <c r="J252" s="6">
        <f t="shared" ref="J252:J260" si="14">SUMIF(CODE,C252,Base5)</f>
        <v>2727748</v>
      </c>
      <c r="K252" s="6">
        <f t="shared" ref="K252:K260" si="15">SUMIF(CODE,C252,Base6)</f>
        <v>1601241</v>
      </c>
      <c r="L252" s="6">
        <f t="shared" ref="L252:L260" si="16">SUMIF(CODE,C252,Base7)</f>
        <v>1656252</v>
      </c>
      <c r="M252" s="6">
        <f t="shared" ref="M252:M260" si="17">SUMIF(CODE,C252,Base8)</f>
        <v>1118294</v>
      </c>
      <c r="N252" s="6">
        <f t="shared" ref="N252:N260" si="18">SUMIF(CODE,C252,Base9)</f>
        <v>1931936</v>
      </c>
      <c r="O252" s="6">
        <f t="shared" ref="O252:O260" si="19">SUMIF(CODE,C252,Base10)</f>
        <v>2802456</v>
      </c>
      <c r="P252" s="6">
        <f t="shared" ref="P252:P260" si="20">SUMIF(CODE,C252,Base11)</f>
        <v>2363807</v>
      </c>
      <c r="Q252" s="6">
        <f t="shared" ref="Q252:Q260" si="21">SUMIF(CODE,C252,Base12)</f>
        <v>1233773</v>
      </c>
      <c r="R252" s="3"/>
    </row>
    <row r="253" spans="1:19" x14ac:dyDescent="0.25">
      <c r="A253" s="2"/>
      <c r="B253" s="22" t="s">
        <v>269</v>
      </c>
      <c r="C253" s="19" t="s">
        <v>58</v>
      </c>
      <c r="D253" s="20"/>
      <c r="E253" s="13">
        <f t="shared" si="9"/>
        <v>5514085</v>
      </c>
      <c r="F253" s="6">
        <f t="shared" si="10"/>
        <v>574518</v>
      </c>
      <c r="G253" s="6">
        <f t="shared" si="11"/>
        <v>475758</v>
      </c>
      <c r="H253" s="6">
        <f t="shared" si="12"/>
        <v>596242</v>
      </c>
      <c r="I253" s="6">
        <f t="shared" si="13"/>
        <v>713861</v>
      </c>
      <c r="J253" s="6">
        <f t="shared" si="14"/>
        <v>505505</v>
      </c>
      <c r="K253" s="6">
        <f t="shared" si="15"/>
        <v>346934</v>
      </c>
      <c r="L253" s="6">
        <f t="shared" si="16"/>
        <v>-503089</v>
      </c>
      <c r="M253" s="6">
        <f t="shared" si="17"/>
        <v>317027</v>
      </c>
      <c r="N253" s="6">
        <f t="shared" si="18"/>
        <v>1077614</v>
      </c>
      <c r="O253" s="6">
        <f t="shared" si="19"/>
        <v>388229</v>
      </c>
      <c r="P253" s="6">
        <f t="shared" si="20"/>
        <v>450948</v>
      </c>
      <c r="Q253" s="6">
        <f t="shared" si="21"/>
        <v>570538</v>
      </c>
      <c r="R253" s="6"/>
    </row>
    <row r="254" spans="1:19" x14ac:dyDescent="0.25">
      <c r="A254" s="2"/>
      <c r="B254" s="22" t="s">
        <v>270</v>
      </c>
      <c r="C254" s="19" t="s">
        <v>203</v>
      </c>
      <c r="D254" s="20"/>
      <c r="E254" s="13">
        <f t="shared" si="9"/>
        <v>489208</v>
      </c>
      <c r="F254" s="6">
        <f t="shared" si="10"/>
        <v>33613</v>
      </c>
      <c r="G254" s="6">
        <f t="shared" si="11"/>
        <v>28294</v>
      </c>
      <c r="H254" s="6">
        <f t="shared" si="12"/>
        <v>28874</v>
      </c>
      <c r="I254" s="6">
        <f t="shared" si="13"/>
        <v>16813</v>
      </c>
      <c r="J254" s="6">
        <f t="shared" si="14"/>
        <v>32643</v>
      </c>
      <c r="K254" s="6">
        <f t="shared" si="15"/>
        <v>19270</v>
      </c>
      <c r="L254" s="6">
        <f t="shared" si="16"/>
        <v>19018</v>
      </c>
      <c r="M254" s="6">
        <f t="shared" si="17"/>
        <v>28019</v>
      </c>
      <c r="N254" s="6">
        <f t="shared" si="18"/>
        <v>36295</v>
      </c>
      <c r="O254" s="6">
        <f t="shared" si="19"/>
        <v>45089</v>
      </c>
      <c r="P254" s="6">
        <f t="shared" si="20"/>
        <v>81912</v>
      </c>
      <c r="Q254" s="6">
        <f t="shared" si="21"/>
        <v>119368</v>
      </c>
      <c r="R254" s="6"/>
    </row>
    <row r="255" spans="1:19" x14ac:dyDescent="0.25">
      <c r="A255" s="2"/>
      <c r="B255" s="22" t="s">
        <v>271</v>
      </c>
      <c r="C255" s="19" t="s">
        <v>209</v>
      </c>
      <c r="D255" s="20"/>
      <c r="E255" s="13">
        <f t="shared" si="9"/>
        <v>1210734</v>
      </c>
      <c r="F255" s="6">
        <f t="shared" si="10"/>
        <v>121208</v>
      </c>
      <c r="G255" s="6">
        <f t="shared" si="11"/>
        <v>108951</v>
      </c>
      <c r="H255" s="6">
        <f t="shared" si="12"/>
        <v>112745</v>
      </c>
      <c r="I255" s="6">
        <f t="shared" si="13"/>
        <v>124475</v>
      </c>
      <c r="J255" s="6">
        <f t="shared" si="14"/>
        <v>116988</v>
      </c>
      <c r="K255" s="6">
        <f t="shared" si="15"/>
        <v>121069</v>
      </c>
      <c r="L255" s="6">
        <f t="shared" si="16"/>
        <v>103673</v>
      </c>
      <c r="M255" s="6">
        <f t="shared" si="17"/>
        <v>106950</v>
      </c>
      <c r="N255" s="6">
        <f t="shared" si="18"/>
        <v>113157</v>
      </c>
      <c r="O255" s="6">
        <f t="shared" si="19"/>
        <v>120954</v>
      </c>
      <c r="P255" s="6">
        <f t="shared" si="20"/>
        <v>50178</v>
      </c>
      <c r="Q255" s="6">
        <f t="shared" si="21"/>
        <v>10386</v>
      </c>
      <c r="R255" s="6"/>
    </row>
    <row r="256" spans="1:19" x14ac:dyDescent="0.25">
      <c r="A256" s="2"/>
      <c r="B256" s="22" t="s">
        <v>272</v>
      </c>
      <c r="C256" s="19" t="s">
        <v>145</v>
      </c>
      <c r="D256" s="20"/>
      <c r="E256" s="13">
        <f t="shared" si="9"/>
        <v>26383328</v>
      </c>
      <c r="F256" s="6">
        <f t="shared" si="10"/>
        <v>2304456</v>
      </c>
      <c r="G256" s="6">
        <f t="shared" si="11"/>
        <v>1874141</v>
      </c>
      <c r="H256" s="6">
        <f t="shared" si="12"/>
        <v>2053730</v>
      </c>
      <c r="I256" s="6">
        <f t="shared" si="13"/>
        <v>2506355</v>
      </c>
      <c r="J256" s="6">
        <f t="shared" si="14"/>
        <v>1996899</v>
      </c>
      <c r="K256" s="6">
        <f t="shared" si="15"/>
        <v>2325195</v>
      </c>
      <c r="L256" s="6">
        <f t="shared" si="16"/>
        <v>2189199</v>
      </c>
      <c r="M256" s="6">
        <f t="shared" si="17"/>
        <v>2343363</v>
      </c>
      <c r="N256" s="6">
        <f t="shared" si="18"/>
        <v>2213112</v>
      </c>
      <c r="O256" s="6">
        <f t="shared" si="19"/>
        <v>2294792</v>
      </c>
      <c r="P256" s="6">
        <f t="shared" si="20"/>
        <v>2592536</v>
      </c>
      <c r="Q256" s="6">
        <f t="shared" si="21"/>
        <v>1689550</v>
      </c>
      <c r="R256" s="6"/>
    </row>
    <row r="257" spans="1:18" x14ac:dyDescent="0.25">
      <c r="A257" s="2"/>
      <c r="B257" s="22" t="s">
        <v>273</v>
      </c>
      <c r="C257" s="19" t="s">
        <v>163</v>
      </c>
      <c r="D257" s="20"/>
      <c r="E257" s="13">
        <f t="shared" si="9"/>
        <v>1995425</v>
      </c>
      <c r="F257" s="6">
        <f t="shared" si="10"/>
        <v>141665</v>
      </c>
      <c r="G257" s="6">
        <f t="shared" si="11"/>
        <v>166164</v>
      </c>
      <c r="H257" s="6">
        <f t="shared" si="12"/>
        <v>148552</v>
      </c>
      <c r="I257" s="6">
        <f t="shared" si="13"/>
        <v>179900</v>
      </c>
      <c r="J257" s="6">
        <f t="shared" si="14"/>
        <v>181032</v>
      </c>
      <c r="K257" s="6">
        <f t="shared" si="15"/>
        <v>177672</v>
      </c>
      <c r="L257" s="6">
        <f t="shared" si="16"/>
        <v>166468</v>
      </c>
      <c r="M257" s="6">
        <f t="shared" si="17"/>
        <v>160049</v>
      </c>
      <c r="N257" s="6">
        <f t="shared" si="18"/>
        <v>155027</v>
      </c>
      <c r="O257" s="6">
        <f t="shared" si="19"/>
        <v>162728</v>
      </c>
      <c r="P257" s="6">
        <f t="shared" si="20"/>
        <v>186346</v>
      </c>
      <c r="Q257" s="6">
        <f t="shared" si="21"/>
        <v>169822</v>
      </c>
      <c r="R257" s="6"/>
    </row>
    <row r="258" spans="1:18" x14ac:dyDescent="0.25">
      <c r="A258" s="2"/>
      <c r="B258" s="22" t="s">
        <v>274</v>
      </c>
      <c r="C258" s="19" t="s">
        <v>165</v>
      </c>
      <c r="D258" s="20"/>
      <c r="E258" s="13">
        <f t="shared" si="9"/>
        <v>4291358</v>
      </c>
      <c r="F258" s="6">
        <f t="shared" si="10"/>
        <v>318716</v>
      </c>
      <c r="G258" s="6">
        <f t="shared" si="11"/>
        <v>363732</v>
      </c>
      <c r="H258" s="6">
        <f t="shared" si="12"/>
        <v>391171</v>
      </c>
      <c r="I258" s="6">
        <f t="shared" si="13"/>
        <v>322371</v>
      </c>
      <c r="J258" s="6">
        <f t="shared" si="14"/>
        <v>393972</v>
      </c>
      <c r="K258" s="6">
        <f t="shared" si="15"/>
        <v>294836</v>
      </c>
      <c r="L258" s="6">
        <f t="shared" si="16"/>
        <v>396461</v>
      </c>
      <c r="M258" s="6">
        <f t="shared" si="17"/>
        <v>322863</v>
      </c>
      <c r="N258" s="6">
        <f t="shared" si="18"/>
        <v>134864</v>
      </c>
      <c r="O258" s="6">
        <f t="shared" si="19"/>
        <v>792248</v>
      </c>
      <c r="P258" s="6">
        <f t="shared" si="20"/>
        <v>268593</v>
      </c>
      <c r="Q258" s="6">
        <f t="shared" si="21"/>
        <v>291531</v>
      </c>
      <c r="R258" s="6"/>
    </row>
    <row r="259" spans="1:18" x14ac:dyDescent="0.25">
      <c r="A259" s="2"/>
      <c r="B259" s="22" t="s">
        <v>275</v>
      </c>
      <c r="C259" s="19" t="s">
        <v>212</v>
      </c>
      <c r="D259" s="20"/>
      <c r="E259" s="13">
        <f t="shared" si="9"/>
        <v>24630973.18</v>
      </c>
      <c r="F259" s="6">
        <f t="shared" si="10"/>
        <v>2359736</v>
      </c>
      <c r="G259" s="6">
        <f t="shared" si="11"/>
        <v>1649305</v>
      </c>
      <c r="H259" s="6">
        <f t="shared" si="12"/>
        <v>1848402</v>
      </c>
      <c r="I259" s="6">
        <f t="shared" si="13"/>
        <v>1550105</v>
      </c>
      <c r="J259" s="6">
        <f t="shared" si="14"/>
        <v>2009540</v>
      </c>
      <c r="K259" s="6">
        <f t="shared" si="15"/>
        <v>1691125</v>
      </c>
      <c r="L259" s="6">
        <f t="shared" si="16"/>
        <v>2138941</v>
      </c>
      <c r="M259" s="6">
        <f t="shared" si="17"/>
        <v>1705012</v>
      </c>
      <c r="N259" s="6">
        <f t="shared" si="18"/>
        <v>2108256</v>
      </c>
      <c r="O259" s="6">
        <f t="shared" si="19"/>
        <v>3868922</v>
      </c>
      <c r="P259" s="6">
        <f t="shared" si="20"/>
        <v>2083255</v>
      </c>
      <c r="Q259" s="6">
        <f t="shared" si="21"/>
        <v>1618374.18</v>
      </c>
      <c r="R259" s="6"/>
    </row>
    <row r="260" spans="1:18" x14ac:dyDescent="0.25">
      <c r="A260" s="2"/>
      <c r="B260" s="22" t="s">
        <v>222</v>
      </c>
      <c r="C260" s="19" t="s">
        <v>17</v>
      </c>
      <c r="D260" s="20"/>
      <c r="E260" s="13">
        <f t="shared" si="9"/>
        <v>1150913</v>
      </c>
      <c r="F260" s="6">
        <f>SUMIF(CODE,C260,Base1)</f>
        <v>79864</v>
      </c>
      <c r="G260" s="6">
        <f t="shared" si="11"/>
        <v>152227</v>
      </c>
      <c r="H260" s="6">
        <f t="shared" si="12"/>
        <v>81619</v>
      </c>
      <c r="I260" s="6">
        <f t="shared" si="13"/>
        <v>459351</v>
      </c>
      <c r="J260" s="6">
        <f t="shared" si="14"/>
        <v>-206802</v>
      </c>
      <c r="K260" s="6">
        <f t="shared" si="15"/>
        <v>435794</v>
      </c>
      <c r="L260" s="6">
        <f t="shared" si="16"/>
        <v>39611</v>
      </c>
      <c r="M260" s="6">
        <f t="shared" si="17"/>
        <v>-147756</v>
      </c>
      <c r="N260" s="6">
        <f t="shared" si="18"/>
        <v>102152</v>
      </c>
      <c r="O260" s="6">
        <f t="shared" si="19"/>
        <v>493987</v>
      </c>
      <c r="P260" s="6">
        <f t="shared" si="20"/>
        <v>-352828</v>
      </c>
      <c r="Q260" s="6">
        <f t="shared" si="21"/>
        <v>13694</v>
      </c>
      <c r="R260" s="6"/>
    </row>
    <row r="261" spans="1:18" x14ac:dyDescent="0.25">
      <c r="A261" s="2"/>
      <c r="B261" s="21" t="s">
        <v>276</v>
      </c>
      <c r="C261" s="19"/>
      <c r="D261" s="20"/>
      <c r="E261" s="6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x14ac:dyDescent="0.25">
      <c r="A262" s="2"/>
      <c r="B262" s="22" t="s">
        <v>268</v>
      </c>
      <c r="C262" s="19" t="s">
        <v>115</v>
      </c>
      <c r="D262" s="20"/>
      <c r="E262" s="13">
        <f>SUM(F262:Q262)</f>
        <v>19100542</v>
      </c>
      <c r="F262" s="6">
        <f>SUMIF(CODE,C262,Base1)</f>
        <v>1980738</v>
      </c>
      <c r="G262" s="6">
        <f>SUMIF(CODE,C262,Base2)</f>
        <v>2046997</v>
      </c>
      <c r="H262" s="6">
        <f>SUMIF(CODE,C262,Base3)</f>
        <v>1699270</v>
      </c>
      <c r="I262" s="6">
        <f>SUMIF(CODE,C262,Base4)</f>
        <v>1955468</v>
      </c>
      <c r="J262" s="6">
        <f>SUMIF(CODE,C262,Base5)</f>
        <v>1495867</v>
      </c>
      <c r="K262" s="6">
        <f>SUMIF(CODE,C262,Base6)</f>
        <v>1851079</v>
      </c>
      <c r="L262" s="6">
        <f>SUMIF(CODE,C262,Base7)</f>
        <v>29051</v>
      </c>
      <c r="M262" s="6">
        <f>SUMIF(CODE,C262,Base8)</f>
        <v>3632946</v>
      </c>
      <c r="N262" s="6">
        <f>SUMIF(CODE,C262,Base9)</f>
        <v>1057901</v>
      </c>
      <c r="O262" s="6">
        <f>SUMIF(CODE,C262,Base10)</f>
        <v>1609900</v>
      </c>
      <c r="P262" s="6">
        <f>SUMIF(CODE,C262,Base11)</f>
        <v>880454</v>
      </c>
      <c r="Q262" s="6">
        <f>SUMIF(CODE,C262,Base12)</f>
        <v>860871</v>
      </c>
      <c r="R262" s="6"/>
    </row>
    <row r="263" spans="1:18" x14ac:dyDescent="0.25">
      <c r="A263" s="2"/>
      <c r="B263" s="22" t="s">
        <v>272</v>
      </c>
      <c r="C263" s="19" t="s">
        <v>157</v>
      </c>
      <c r="D263" s="20"/>
      <c r="E263" s="13">
        <f>SUM(F263:Q263)</f>
        <v>977034</v>
      </c>
      <c r="F263" s="6">
        <f>SUMIF(CODE,C263,Base1)</f>
        <v>58047</v>
      </c>
      <c r="G263" s="6">
        <f>SUMIF(CODE,C263,Base2)</f>
        <v>76579</v>
      </c>
      <c r="H263" s="6">
        <f>SUMIF(CODE,C263,Base3)</f>
        <v>130090</v>
      </c>
      <c r="I263" s="6">
        <f>SUMIF(CODE,C263,Base4)</f>
        <v>9141</v>
      </c>
      <c r="J263" s="6">
        <f>SUMIF(CODE,C263,Base5)</f>
        <v>112006</v>
      </c>
      <c r="K263" s="6">
        <f>SUMIF(CODE,C263,Base6)</f>
        <v>69554</v>
      </c>
      <c r="L263" s="6">
        <f>SUMIF(CODE,C263,Base7)</f>
        <v>143543</v>
      </c>
      <c r="M263" s="6">
        <f>SUMIF(CODE,C263,Base8)</f>
        <v>114009</v>
      </c>
      <c r="N263" s="6">
        <f>SUMIF(CODE,C263,Base9)</f>
        <v>98848</v>
      </c>
      <c r="O263" s="6">
        <f>SUMIF(CODE,C263,Base10)</f>
        <v>100470</v>
      </c>
      <c r="P263" s="6">
        <f>SUMIF(CODE,C263,Base11)</f>
        <v>54370</v>
      </c>
      <c r="Q263" s="6">
        <f>SUMIF(CODE,C263,Base12)</f>
        <v>10377</v>
      </c>
      <c r="R263" s="6"/>
    </row>
    <row r="264" spans="1:18" x14ac:dyDescent="0.25">
      <c r="A264" s="2"/>
      <c r="B264" s="22" t="s">
        <v>273</v>
      </c>
      <c r="C264" s="19" t="s">
        <v>277</v>
      </c>
      <c r="D264" s="20"/>
      <c r="E264" s="13">
        <f>SUM(F264:Q264)</f>
        <v>0</v>
      </c>
      <c r="F264" s="6">
        <f>SUMIF(CODE,C264,Base1)</f>
        <v>0</v>
      </c>
      <c r="G264" s="6">
        <f>SUMIF(CODE,C264,Base2)</f>
        <v>0</v>
      </c>
      <c r="H264" s="6">
        <f>SUMIF(CODE,C264,Base3)</f>
        <v>0</v>
      </c>
      <c r="I264" s="6">
        <f>SUMIF(CODE,C264,Base4)</f>
        <v>0</v>
      </c>
      <c r="J264" s="6">
        <f>SUMIF(CODE,C264,Base5)</f>
        <v>0</v>
      </c>
      <c r="K264" s="6">
        <f>SUMIF(CODE,C264,Base6)</f>
        <v>0</v>
      </c>
      <c r="L264" s="6">
        <f>SUMIF(CODE,C264,Base7)</f>
        <v>0</v>
      </c>
      <c r="M264" s="6">
        <f>SUMIF(CODE,C264,Base8)</f>
        <v>0</v>
      </c>
      <c r="N264" s="6">
        <f>SUMIF(CODE,C264,Base9)</f>
        <v>0</v>
      </c>
      <c r="O264" s="6">
        <f>SUMIF(CODE,C264,Base10)</f>
        <v>0</v>
      </c>
      <c r="P264" s="6">
        <f>SUMIF(CODE,C264,Base11)</f>
        <v>0</v>
      </c>
      <c r="Q264" s="6">
        <f>SUMIF(CODE,C264,Base12)</f>
        <v>0</v>
      </c>
      <c r="R264" s="6"/>
    </row>
    <row r="265" spans="1:18" x14ac:dyDescent="0.25">
      <c r="A265" s="2"/>
      <c r="B265" s="22" t="s">
        <v>274</v>
      </c>
      <c r="C265" s="19" t="s">
        <v>178</v>
      </c>
      <c r="D265" s="20"/>
      <c r="E265" s="13">
        <f>SUM(F265:Q265)</f>
        <v>10531521</v>
      </c>
      <c r="F265" s="6">
        <f>SUMIF(CODE,C265,Base1)</f>
        <v>685051</v>
      </c>
      <c r="G265" s="6">
        <f>SUMIF(CODE,C265,Base2)</f>
        <v>614757</v>
      </c>
      <c r="H265" s="6">
        <f>SUMIF(CODE,C265,Base3)</f>
        <v>709718</v>
      </c>
      <c r="I265" s="6">
        <f>SUMIF(CODE,C265,Base4)</f>
        <v>1186358</v>
      </c>
      <c r="J265" s="6">
        <f>SUMIF(CODE,C265,Base5)</f>
        <v>1933659</v>
      </c>
      <c r="K265" s="6">
        <f>SUMIF(CODE,C265,Base6)</f>
        <v>228327</v>
      </c>
      <c r="L265" s="6">
        <f>SUMIF(CODE,C265,Base7)</f>
        <v>1468020</v>
      </c>
      <c r="M265" s="6">
        <f>SUMIF(CODE,C265,Base8)</f>
        <v>827429</v>
      </c>
      <c r="N265" s="6">
        <f>SUMIF(CODE,C265,Base9)</f>
        <v>653406</v>
      </c>
      <c r="O265" s="6">
        <f>SUMIF(CODE,C265,Base10)</f>
        <v>703792</v>
      </c>
      <c r="P265" s="6">
        <f>SUMIF(CODE,C265,Base11)</f>
        <v>630730</v>
      </c>
      <c r="Q265" s="6">
        <f>SUMIF(CODE,C265,Base12)</f>
        <v>890274</v>
      </c>
      <c r="R265" s="6"/>
    </row>
    <row r="266" spans="1:18" x14ac:dyDescent="0.25">
      <c r="A266" s="2"/>
      <c r="B266" s="22" t="s">
        <v>275</v>
      </c>
      <c r="C266" s="19" t="s">
        <v>260</v>
      </c>
      <c r="D266" s="20"/>
      <c r="E266" s="13">
        <f>SUM(F266:Q266)</f>
        <v>45115</v>
      </c>
      <c r="F266" s="6">
        <f>SUMIF(CODE,C266,Base1)</f>
        <v>3</v>
      </c>
      <c r="G266" s="6">
        <f>SUMIF(CODE,C266,Base2)</f>
        <v>721</v>
      </c>
      <c r="H266" s="6">
        <f>SUMIF(CODE,C266,Base3)</f>
        <v>4</v>
      </c>
      <c r="I266" s="6">
        <f>SUMIF(CODE,C266,Base4)</f>
        <v>6</v>
      </c>
      <c r="J266" s="6">
        <f>SUMIF(CODE,C266,Base5)</f>
        <v>21</v>
      </c>
      <c r="K266" s="6">
        <f>SUMIF(CODE,C266,Base6)</f>
        <v>1</v>
      </c>
      <c r="L266" s="6">
        <f>SUMIF(CODE,C266,Base7)</f>
        <v>-4</v>
      </c>
      <c r="M266" s="6">
        <f>SUMIF(CODE,C266,Base8)</f>
        <v>29638</v>
      </c>
      <c r="N266" s="6">
        <f>SUMIF(CODE,C266,Base9)</f>
        <v>-86</v>
      </c>
      <c r="O266" s="6">
        <f>SUMIF(CODE,C266,Base10)</f>
        <v>14810</v>
      </c>
      <c r="P266" s="6">
        <f>SUMIF(CODE,C266,Base11)</f>
        <v>1</v>
      </c>
      <c r="Q266" s="6">
        <f>SUMIF(CODE,C266,Base12)</f>
        <v>0</v>
      </c>
      <c r="R266" s="6"/>
    </row>
    <row r="267" spans="1:18" x14ac:dyDescent="0.25">
      <c r="A267" s="2"/>
      <c r="B267" s="23" t="s">
        <v>278</v>
      </c>
      <c r="C267" s="19"/>
      <c r="D267" s="20"/>
      <c r="E267" s="6">
        <f t="shared" ref="E267:Q267" si="22">SUM(E252:E260)+SUM(E262:E266)</f>
        <v>121215610.18000001</v>
      </c>
      <c r="F267" s="6">
        <f t="shared" si="22"/>
        <v>11084591</v>
      </c>
      <c r="G267" s="6">
        <f t="shared" si="22"/>
        <v>9386120</v>
      </c>
      <c r="H267" s="6">
        <f t="shared" si="22"/>
        <v>10140562</v>
      </c>
      <c r="I267" s="6">
        <f t="shared" si="22"/>
        <v>11888456</v>
      </c>
      <c r="J267" s="6">
        <f t="shared" si="22"/>
        <v>11299078</v>
      </c>
      <c r="K267" s="6">
        <f t="shared" si="22"/>
        <v>9162097</v>
      </c>
      <c r="L267" s="6">
        <f t="shared" si="22"/>
        <v>7847144</v>
      </c>
      <c r="M267" s="6">
        <f t="shared" si="22"/>
        <v>10557843</v>
      </c>
      <c r="N267" s="6">
        <f t="shared" si="22"/>
        <v>9682482</v>
      </c>
      <c r="O267" s="6">
        <f t="shared" si="22"/>
        <v>13398377</v>
      </c>
      <c r="P267" s="6">
        <f>SUM(P252:P260)+SUM(P262:P266)</f>
        <v>9290302</v>
      </c>
      <c r="Q267" s="6">
        <f t="shared" si="22"/>
        <v>7478558.1799999997</v>
      </c>
      <c r="R267" s="3"/>
    </row>
    <row r="268" spans="1:18" x14ac:dyDescent="0.25">
      <c r="A268" s="2"/>
      <c r="B268" s="24" t="s">
        <v>279</v>
      </c>
      <c r="C268" s="19"/>
      <c r="D268" s="20"/>
      <c r="E268" s="6">
        <f t="shared" ref="E268:Q268" si="23">E267+E247+E248+E249+E250</f>
        <v>349719621.18000001</v>
      </c>
      <c r="F268" s="6">
        <f t="shared" si="23"/>
        <v>25275710</v>
      </c>
      <c r="G268" s="6">
        <f t="shared" si="23"/>
        <v>19108594</v>
      </c>
      <c r="H268" s="6">
        <f t="shared" si="23"/>
        <v>24961940</v>
      </c>
      <c r="I268" s="6">
        <f t="shared" si="23"/>
        <v>36087001</v>
      </c>
      <c r="J268" s="6">
        <f t="shared" si="23"/>
        <v>33077204</v>
      </c>
      <c r="K268" s="6">
        <f t="shared" si="23"/>
        <v>27244022</v>
      </c>
      <c r="L268" s="6">
        <f t="shared" si="23"/>
        <v>35296957</v>
      </c>
      <c r="M268" s="6">
        <f t="shared" si="23"/>
        <v>27288048</v>
      </c>
      <c r="N268" s="6">
        <f t="shared" si="23"/>
        <v>31901706</v>
      </c>
      <c r="O268" s="6">
        <f t="shared" si="23"/>
        <v>45449020</v>
      </c>
      <c r="P268" s="6">
        <f t="shared" si="23"/>
        <v>25530641</v>
      </c>
      <c r="Q268" s="6">
        <f t="shared" si="23"/>
        <v>18498778.18</v>
      </c>
      <c r="R268" s="3"/>
    </row>
    <row r="269" spans="1:18" x14ac:dyDescent="0.25">
      <c r="A269" s="2"/>
      <c r="B269" s="18" t="s">
        <v>280</v>
      </c>
      <c r="C269" s="19" t="s">
        <v>10</v>
      </c>
      <c r="D269" s="20"/>
      <c r="E269" s="13">
        <f>SUM(F269:Q269)</f>
        <v>54529169</v>
      </c>
      <c r="F269" s="6">
        <f>SUMIF(CODE,C269,Base1)</f>
        <v>4412576</v>
      </c>
      <c r="G269" s="6">
        <f>SUMIF(CODE,C269,Base2)</f>
        <v>4413453</v>
      </c>
      <c r="H269" s="6">
        <f>SUMIF(CODE,C269,Base3)</f>
        <v>4437303</v>
      </c>
      <c r="I269" s="6">
        <f>SUMIF(CODE,C269,Base4)</f>
        <v>4447538</v>
      </c>
      <c r="J269" s="6">
        <f>SUMIF(CODE,C269,Base5)</f>
        <v>4598550</v>
      </c>
      <c r="K269" s="6">
        <f>SUMIF(CODE,C269,Base6)</f>
        <v>4617784</v>
      </c>
      <c r="L269" s="6">
        <f>SUMIF(CODE,C269,Base7)</f>
        <v>4545707</v>
      </c>
      <c r="M269" s="6">
        <f>SUMIF(CODE,C269,Base8)</f>
        <v>4558853</v>
      </c>
      <c r="N269" s="6">
        <f>SUMIF(CODE,C269,Base9)</f>
        <v>4572925</v>
      </c>
      <c r="O269" s="6">
        <f>SUMIF(CODE,C269,Base10)</f>
        <v>4702609</v>
      </c>
      <c r="P269" s="6">
        <f>SUMIF(CODE,C269,Base11)</f>
        <v>4605652</v>
      </c>
      <c r="Q269" s="6">
        <f>SUMIF(CODE,C269,Base12)</f>
        <v>4616219</v>
      </c>
      <c r="R269" s="6"/>
    </row>
    <row r="270" spans="1:18" x14ac:dyDescent="0.25">
      <c r="A270" s="2"/>
      <c r="B270" s="18" t="s">
        <v>281</v>
      </c>
      <c r="C270" s="19" t="s">
        <v>13</v>
      </c>
      <c r="D270" s="20"/>
      <c r="E270" s="13">
        <f>SUM(F270:Q270)</f>
        <v>18406812</v>
      </c>
      <c r="F270" s="6">
        <f>SUMIF(CODE,C270,Base1)</f>
        <v>716500</v>
      </c>
      <c r="G270" s="6">
        <f>SUMIF(CODE,C270,Base2)</f>
        <v>1039514</v>
      </c>
      <c r="H270" s="6">
        <f>SUMIF(CODE,C270,Base3)</f>
        <v>1066815</v>
      </c>
      <c r="I270" s="6">
        <f>SUMIF(CODE,C270,Base4)</f>
        <v>1072814</v>
      </c>
      <c r="J270" s="6">
        <f>SUMIF(CODE,C270,Base5)</f>
        <v>1207850</v>
      </c>
      <c r="K270" s="6">
        <f>SUMIF(CODE,C270,Base6)</f>
        <v>1191305</v>
      </c>
      <c r="L270" s="6">
        <f>SUMIF(CODE,C270,Base7)</f>
        <v>1098870</v>
      </c>
      <c r="M270" s="6">
        <f>SUMIF(CODE,C270,Base8)</f>
        <v>1440468</v>
      </c>
      <c r="N270" s="6">
        <f>SUMIF(CODE,C270,Base9)</f>
        <v>1894774</v>
      </c>
      <c r="O270" s="6">
        <f>SUMIF(CODE,C270,Base10)</f>
        <v>3554582</v>
      </c>
      <c r="P270" s="6">
        <f>SUMIF(CODE,C270,Base11)</f>
        <v>1179069</v>
      </c>
      <c r="Q270" s="6">
        <f>SUMIF(CODE,C270,Base12)</f>
        <v>2944251</v>
      </c>
      <c r="R270" s="3"/>
    </row>
    <row r="271" spans="1:18" x14ac:dyDescent="0.25">
      <c r="A271" s="2"/>
      <c r="B271" s="18" t="s">
        <v>282</v>
      </c>
      <c r="C271" s="19" t="s">
        <v>20</v>
      </c>
      <c r="D271" s="20"/>
      <c r="E271" s="13">
        <f>SUM(F271:Q271)</f>
        <v>17728502</v>
      </c>
      <c r="F271" s="6">
        <f>SUMIF(CODE,C271,Base1)</f>
        <v>1693229</v>
      </c>
      <c r="G271" s="6">
        <f>SUMIF(CODE,C271,Base2)</f>
        <v>1446180</v>
      </c>
      <c r="H271" s="6">
        <f>SUMIF(CODE,C271,Base3)</f>
        <v>1477222</v>
      </c>
      <c r="I271" s="6">
        <f>SUMIF(CODE,C271,Base4)</f>
        <v>1383793</v>
      </c>
      <c r="J271" s="6">
        <f>SUMIF(CODE,C271,Base5)</f>
        <v>1596220</v>
      </c>
      <c r="K271" s="6">
        <f>SUMIF(CODE,C271,Base6)</f>
        <v>1501475</v>
      </c>
      <c r="L271" s="6">
        <f>SUMIF(CODE,C271,Base7)</f>
        <v>1326004</v>
      </c>
      <c r="M271" s="6">
        <f>SUMIF(CODE,C271,Base8)</f>
        <v>1411430</v>
      </c>
      <c r="N271" s="6">
        <f>SUMIF(CODE,C271,Base9)</f>
        <v>1442717</v>
      </c>
      <c r="O271" s="6">
        <f>SUMIF(CODE,C271,Base10)</f>
        <v>1379951</v>
      </c>
      <c r="P271" s="6">
        <f>SUMIF(CODE,C271,Base11)</f>
        <v>1501730</v>
      </c>
      <c r="Q271" s="6">
        <f>SUMIF(CODE,C271,Base12)</f>
        <v>1568551</v>
      </c>
      <c r="R271" s="6"/>
    </row>
    <row r="272" spans="1:18" x14ac:dyDescent="0.25">
      <c r="A272" s="2"/>
      <c r="B272" s="18" t="s">
        <v>283</v>
      </c>
      <c r="C272" s="19" t="s">
        <v>34</v>
      </c>
      <c r="D272" s="20"/>
      <c r="E272" s="13">
        <f>SUM(F272:Q272)</f>
        <v>6215759</v>
      </c>
      <c r="F272" s="6">
        <f>SUMIF(CODE,C272,Base1)</f>
        <v>517981</v>
      </c>
      <c r="G272" s="6">
        <f>SUMIF(CODE,C272,Base2)</f>
        <v>517981</v>
      </c>
      <c r="H272" s="6">
        <f>SUMIF(CODE,C272,Base3)</f>
        <v>517981</v>
      </c>
      <c r="I272" s="6">
        <f>SUMIF(CODE,C272,Base4)</f>
        <v>517981</v>
      </c>
      <c r="J272" s="6">
        <f>SUMIF(CODE,C272,Base5)</f>
        <v>517981</v>
      </c>
      <c r="K272" s="6">
        <f>SUMIF(CODE,C272,Base6)</f>
        <v>517981</v>
      </c>
      <c r="L272" s="6">
        <f>SUMIF(CODE,C272,Base7)</f>
        <v>517981</v>
      </c>
      <c r="M272" s="6">
        <f>SUMIF(CODE,C272,Base8)</f>
        <v>517981</v>
      </c>
      <c r="N272" s="6">
        <f>SUMIF(CODE,C272,Base9)</f>
        <v>517981</v>
      </c>
      <c r="O272" s="6">
        <f>SUMIF(CODE,C272,Base10)</f>
        <v>517981</v>
      </c>
      <c r="P272" s="6">
        <f>SUMIF(CODE,C272,Base11)</f>
        <v>517981</v>
      </c>
      <c r="Q272" s="6">
        <f>SUMIF(CODE,C272,Base12)</f>
        <v>517968</v>
      </c>
      <c r="R272" s="6"/>
    </row>
    <row r="273" spans="1:18" x14ac:dyDescent="0.25">
      <c r="A273" s="2"/>
      <c r="B273" s="18"/>
      <c r="C273" s="20"/>
      <c r="D273" s="20"/>
      <c r="E273" s="6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x14ac:dyDescent="0.25">
      <c r="A274" s="2"/>
      <c r="B274" s="18" t="s">
        <v>284</v>
      </c>
      <c r="C274" s="20"/>
      <c r="D274" s="20"/>
      <c r="E274" s="6">
        <f t="shared" ref="E274:Q274" si="24">E245-E247-E248-E249-E250-E267-E269-E270-E271-E272</f>
        <v>58409934.839999974</v>
      </c>
      <c r="F274" s="25">
        <f t="shared" si="24"/>
        <v>1393995</v>
      </c>
      <c r="G274" s="6">
        <f t="shared" si="24"/>
        <v>3576207</v>
      </c>
      <c r="H274" s="6">
        <f t="shared" si="24"/>
        <v>3870268</v>
      </c>
      <c r="I274" s="6">
        <f t="shared" si="24"/>
        <v>-1413726</v>
      </c>
      <c r="J274" s="6">
        <f t="shared" si="24"/>
        <v>12074188</v>
      </c>
      <c r="K274" s="6">
        <f t="shared" si="24"/>
        <v>11692869</v>
      </c>
      <c r="L274" s="6">
        <f>L245-L247-L248-L249-L250-L267-L269-L270-L271-L272</f>
        <v>8263117</v>
      </c>
      <c r="M274" s="6">
        <f t="shared" si="24"/>
        <v>261472</v>
      </c>
      <c r="N274" s="6">
        <f t="shared" si="24"/>
        <v>3080529</v>
      </c>
      <c r="O274" s="6">
        <f>O245-O247-O248-O249-O250-O267-O269-O270-O271-O272</f>
        <v>6887373</v>
      </c>
      <c r="P274" s="6">
        <f t="shared" si="24"/>
        <v>6387673.0200000033</v>
      </c>
      <c r="Q274" s="6">
        <f t="shared" si="24"/>
        <v>2335969.8200000003</v>
      </c>
      <c r="R274" s="3"/>
    </row>
    <row r="275" spans="1:18" x14ac:dyDescent="0.25">
      <c r="A275" s="2"/>
      <c r="B275" s="18"/>
      <c r="C275" s="20"/>
      <c r="D275" s="20"/>
      <c r="E275" s="6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x14ac:dyDescent="0.25">
      <c r="A276" s="2"/>
      <c r="B276" s="18" t="s">
        <v>285</v>
      </c>
      <c r="C276" s="20"/>
      <c r="D276" s="20"/>
      <c r="E276" s="6">
        <f t="shared" ref="E276" si="25">E274+E272</f>
        <v>64625693.839999974</v>
      </c>
      <c r="F276" s="25">
        <f t="shared" ref="F276:Q276" si="26">F245-F247-F248-F249-F250-F267-F269-F270-F271</f>
        <v>1911976</v>
      </c>
      <c r="G276" s="25">
        <f t="shared" si="26"/>
        <v>4094188</v>
      </c>
      <c r="H276" s="25">
        <f t="shared" si="26"/>
        <v>4388249</v>
      </c>
      <c r="I276" s="25">
        <f t="shared" si="26"/>
        <v>-895745</v>
      </c>
      <c r="J276" s="25">
        <f t="shared" si="26"/>
        <v>12592169</v>
      </c>
      <c r="K276" s="25">
        <f t="shared" si="26"/>
        <v>12210850</v>
      </c>
      <c r="L276" s="25">
        <f>L245-L247-L248-L249-L250-L267-L269-L270-L271</f>
        <v>8781098</v>
      </c>
      <c r="M276" s="25">
        <f t="shared" si="26"/>
        <v>779453</v>
      </c>
      <c r="N276" s="25">
        <f t="shared" si="26"/>
        <v>3598510</v>
      </c>
      <c r="O276" s="25">
        <f t="shared" si="26"/>
        <v>7405354</v>
      </c>
      <c r="P276" s="25">
        <f t="shared" si="26"/>
        <v>6905654.0200000033</v>
      </c>
      <c r="Q276" s="25">
        <f t="shared" si="26"/>
        <v>2853937.8200000003</v>
      </c>
      <c r="R276" s="3"/>
    </row>
    <row r="277" spans="1:18" x14ac:dyDescent="0.25">
      <c r="A277" s="2"/>
      <c r="B277" s="17"/>
      <c r="C277" s="2"/>
      <c r="D277" s="2"/>
      <c r="E277" s="6"/>
      <c r="F277" s="6"/>
      <c r="G277" s="3"/>
      <c r="H277" s="3"/>
      <c r="I277" s="3"/>
      <c r="J277" s="3"/>
      <c r="K277" s="3"/>
      <c r="L277" s="3"/>
      <c r="M277" s="3"/>
      <c r="N277" s="3"/>
      <c r="O277" s="6"/>
      <c r="P277" s="6"/>
      <c r="Q277" s="6"/>
      <c r="R277" s="3"/>
    </row>
  </sheetData>
  <pageMargins left="0.5" right="0.5" top="1" bottom="0.5" header="0.5" footer="0.3"/>
  <pageSetup scale="47" fitToHeight="0" orientation="landscape" blackAndWhite="1" r:id="rId1"/>
  <headerFooter alignWithMargins="0">
    <oddHeader>&amp;R&amp;"Times New Roman,Bold"KyPSC Case No. 2022-00372
STAFF-DR-01-003 3rd Supplemental Attachment
Page &amp;P of &amp;N</oddHeader>
  </headerFooter>
  <rowBreaks count="4" manualBreakCount="4">
    <brk id="69" max="16" man="1"/>
    <brk id="128" max="16" man="1"/>
    <brk id="187" max="16" man="1"/>
    <brk id="243" max="16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>Steinkuhl</Witnes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40A261-0F02-480E-8924-305595EACC58}">
  <ds:schemaRefs>
    <ds:schemaRef ds:uri="http://purl.org/dc/dcmitype/"/>
    <ds:schemaRef ds:uri="http://schemas.openxmlformats.org/package/2006/metadata/core-properties"/>
    <ds:schemaRef ds:uri="5ba878c6-b33b-4b7d-8b1a-66240161f50d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745fd72d-7e83-4669-aadd-86863736241e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E230A83-91F2-4022-BF04-451EADB5B0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0B176A-9BA1-4303-80E6-9C4A961347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25</vt:i4>
      </vt:variant>
    </vt:vector>
  </HeadingPairs>
  <TitlesOfParts>
    <vt:vector size="26" baseType="lpstr">
      <vt:lpstr>BASE PERIOD</vt:lpstr>
      <vt:lpstr>AccountBP</vt:lpstr>
      <vt:lpstr>ACCT</vt:lpstr>
      <vt:lpstr>AcctTab1</vt:lpstr>
      <vt:lpstr>ACCTTABLE</vt:lpstr>
      <vt:lpstr>AmountBP</vt:lpstr>
      <vt:lpstr>Base1</vt:lpstr>
      <vt:lpstr>Base10</vt:lpstr>
      <vt:lpstr>Base11</vt:lpstr>
      <vt:lpstr>Base12</vt:lpstr>
      <vt:lpstr>Base2</vt:lpstr>
      <vt:lpstr>Base3</vt:lpstr>
      <vt:lpstr>Base4</vt:lpstr>
      <vt:lpstr>Base5</vt:lpstr>
      <vt:lpstr>Base6</vt:lpstr>
      <vt:lpstr>Base7</vt:lpstr>
      <vt:lpstr>Base8</vt:lpstr>
      <vt:lpstr>Base9</vt:lpstr>
      <vt:lpstr>BasePeriod</vt:lpstr>
      <vt:lpstr>BPTotal</vt:lpstr>
      <vt:lpstr>CODE</vt:lpstr>
      <vt:lpstr>Database</vt:lpstr>
      <vt:lpstr>FERCBP</vt:lpstr>
      <vt:lpstr>'BASE PERIOD'!Print_Area</vt:lpstr>
      <vt:lpstr>'BASE PERIOD'!Print_Titles</vt:lpstr>
      <vt:lpstr>WPC_2.1a_BP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IS Base Period Update</dc:subject>
  <dc:creator>Whisman, Julie</dc:creator>
  <cp:lastModifiedBy>D'Ascenzo, Rocco</cp:lastModifiedBy>
  <cp:lastPrinted>2023-04-14T17:00:41Z</cp:lastPrinted>
  <dcterms:created xsi:type="dcterms:W3CDTF">2023-03-17T14:59:58Z</dcterms:created>
  <dcterms:modified xsi:type="dcterms:W3CDTF">2023-04-14T17:00:44Z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0x0101005C6E46BEEC65514998BA1B34889D3D88</vt:lpwstr>
  </property>
</Properties>
</file>