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"/>
    </mc:Choice>
  </mc:AlternateContent>
  <xr:revisionPtr revIDLastSave="0" documentId="13_ncr:1_{A95BED8F-D9F7-4244-A9A1-E81E4001DAB1}" xr6:coauthVersionLast="47" xr6:coauthVersionMax="47" xr10:uidLastSave="{00000000-0000-0000-0000-000000000000}"/>
  <bookViews>
    <workbookView xWindow="-120" yWindow="-120" windowWidth="29040" windowHeight="15840" xr2:uid="{E7783876-3575-44F9-9CEA-C1EAB784FDAF}"/>
  </bookViews>
  <sheets>
    <sheet name="2021 Outage Exp Detail" sheetId="1" r:id="rId1"/>
    <sheet name="2020 Outage Exp Detail" sheetId="3" r:id="rId2"/>
    <sheet name="2019 Outage Exp Detail" sheetId="4" r:id="rId3"/>
    <sheet name="2018 Outage Exp Detail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2" l="1"/>
  <c r="O29" i="2"/>
  <c r="D15" i="2"/>
  <c r="D16" i="2" s="1"/>
  <c r="D3" i="2"/>
  <c r="D12" i="2" s="1"/>
  <c r="D14" i="2" s="1"/>
  <c r="O5" i="4" l="1"/>
  <c r="O6" i="4"/>
  <c r="C7" i="4"/>
  <c r="D7" i="4"/>
  <c r="E7" i="4"/>
  <c r="F7" i="4"/>
  <c r="G7" i="4"/>
  <c r="H7" i="4"/>
  <c r="I7" i="4"/>
  <c r="J7" i="4"/>
  <c r="K7" i="4"/>
  <c r="L7" i="4"/>
  <c r="N7" i="4"/>
  <c r="N5" i="3"/>
  <c r="N6" i="3"/>
  <c r="B7" i="3"/>
  <c r="C7" i="3"/>
  <c r="E7" i="3"/>
  <c r="F7" i="3"/>
  <c r="G7" i="3"/>
  <c r="H7" i="3"/>
  <c r="I7" i="3"/>
  <c r="N7" i="3" s="1"/>
  <c r="N11" i="3" s="1"/>
  <c r="J7" i="3"/>
  <c r="K7" i="3"/>
  <c r="L7" i="3"/>
  <c r="M7" i="3"/>
  <c r="O26" i="2"/>
  <c r="O25" i="2"/>
  <c r="O21" i="2"/>
  <c r="O20" i="2"/>
  <c r="M7" i="1"/>
  <c r="L7" i="1"/>
  <c r="K7" i="1"/>
  <c r="J7" i="1"/>
  <c r="I7" i="1"/>
  <c r="H7" i="1"/>
  <c r="G7" i="1"/>
  <c r="F7" i="1"/>
  <c r="E7" i="1"/>
  <c r="D7" i="1"/>
  <c r="C7" i="1"/>
  <c r="B7" i="1"/>
  <c r="N6" i="1"/>
  <c r="N5" i="1"/>
  <c r="O27" i="2" l="1"/>
  <c r="O22" i="2"/>
  <c r="O7" i="4"/>
  <c r="O11" i="4" s="1"/>
  <c r="N7" i="1"/>
  <c r="N11" i="1" s="1"/>
</calcChain>
</file>

<file path=xl/sharedStrings.xml><?xml version="1.0" encoding="utf-8"?>
<sst xmlns="http://schemas.openxmlformats.org/spreadsheetml/2006/main" count="107" uniqueCount="40">
  <si>
    <t>ACTUALS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</si>
  <si>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</si>
  <si>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</si>
  <si>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</si>
  <si>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</si>
  <si>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</si>
  <si>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</si>
  <si>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</si>
  <si>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</si>
  <si>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</si>
  <si>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</si>
  <si>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</si>
  <si>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</si>
  <si>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</si>
  <si>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East Bend Coal</t>
  </si>
  <si>
    <t>Woodsdale CT</t>
  </si>
  <si>
    <t>Normalized Expense included in Base Rates</t>
  </si>
  <si>
    <t>Over / (Under)</t>
  </si>
  <si>
    <t>Jan-Apr 13</t>
  </si>
  <si>
    <t>Pre-Rate Case</t>
  </si>
  <si>
    <t>Apr 14 - Dec</t>
  </si>
  <si>
    <t>Post-Rate Case</t>
  </si>
  <si>
    <t>Pre-Rate Case = ((3,963,643.02/30)*13)-30,313.12</t>
  </si>
  <si>
    <t>Post-Rate Case = ((3,963,643.02/30)*17)</t>
  </si>
  <si>
    <t>Station</t>
  </si>
  <si>
    <t>Total</t>
  </si>
  <si>
    <t>2021 DEK Scheduled Outage Actual Expense</t>
  </si>
  <si>
    <t>2019 DEK Scheduled Outage Actual Expense</t>
  </si>
  <si>
    <t>2020 DEK Scheduled Outage Actual Expense</t>
  </si>
  <si>
    <t>2018 DEK Scheduled Outage Actual Expense</t>
  </si>
  <si>
    <t>Amount in base rates (annual)</t>
  </si>
  <si>
    <t xml:space="preserve">  2018 prorated for April 14-Dec 31</t>
  </si>
  <si>
    <t>April</t>
  </si>
  <si>
    <t>June</t>
  </si>
  <si>
    <t>July</t>
  </si>
  <si>
    <t>Sept</t>
  </si>
  <si>
    <t xml:space="preserve"># of Days </t>
  </si>
  <si>
    <t>Total days in a year</t>
  </si>
  <si>
    <t>262 / 365 =</t>
  </si>
  <si>
    <t>(72% of annual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</si>
</sst>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43" fontId="5" fillId="0" borderId="0" xfId="0" applyNumberFormat="1" applyFont="1"/>
    <xf numFmtId="43" fontId="5" fillId="0" borderId="0" xfId="2" applyFont="1"/>
    <xf numFmtId="0" fontId="3" fillId="0" borderId="2" xfId="0" applyFont="1" applyBorder="1"/>
    <xf numFmtId="43" fontId="3" fillId="0" borderId="2" xfId="0" applyNumberFormat="1" applyFont="1" applyBorder="1"/>
    <xf numFmtId="43" fontId="3" fillId="0" borderId="2" xfId="2" applyFont="1" applyBorder="1"/>
    <xf numFmtId="0" fontId="3" fillId="0" borderId="0" xfId="0" applyFont="1"/>
    <xf numFmtId="43" fontId="3" fillId="0" borderId="0" xfId="0" applyNumberFormat="1" applyFont="1"/>
    <xf numFmtId="43" fontId="3" fillId="0" borderId="0" xfId="2" applyFont="1"/>
    <xf numFmtId="0" fontId="8" fillId="0" borderId="0" xfId="0" applyFont="1"/>
    <xf numFmtId="0" fontId="5" fillId="0" borderId="0" xfId="0" applyFont="1" applyAlignment="1">
      <alignment horizontal="right"/>
    </xf>
    <xf numFmtId="43" fontId="5" fillId="0" borderId="2" xfId="0" applyNumberFormat="1" applyFont="1" applyBorder="1"/>
    <xf numFmtId="0" fontId="9" fillId="0" borderId="0" xfId="0" applyFont="1"/>
    <xf numFmtId="0" fontId="5" fillId="0" borderId="0" xfId="3" applyFont="1"/>
    <xf numFmtId="43" fontId="10" fillId="0" borderId="0" xfId="0" applyNumberFormat="1" applyFont="1"/>
    <xf numFmtId="43" fontId="10" fillId="0" borderId="0" xfId="1" applyFont="1"/>
    <xf numFmtId="43" fontId="3" fillId="0" borderId="2" xfId="1" applyFont="1" applyFill="1" applyBorder="1"/>
    <xf numFmtId="43" fontId="3" fillId="0" borderId="0" xfId="1" applyFont="1" applyFill="1" applyBorder="1"/>
    <xf numFmtId="0" fontId="5" fillId="0" borderId="0" xfId="4" applyFont="1"/>
    <xf numFmtId="43" fontId="5" fillId="0" borderId="0" xfId="4" applyNumberFormat="1" applyFont="1"/>
    <xf numFmtId="0" fontId="9" fillId="0" borderId="0" xfId="4" applyFont="1"/>
    <xf numFmtId="43" fontId="5" fillId="0" borderId="0" xfId="2" applyFont="1" applyFill="1"/>
    <xf numFmtId="43" fontId="3" fillId="0" borderId="0" xfId="2" applyFont="1" applyFill="1" applyBorder="1"/>
    <xf numFmtId="43" fontId="3" fillId="0" borderId="2" xfId="2" applyFont="1" applyFill="1" applyBorder="1"/>
    <xf numFmtId="0" fontId="2" fillId="0" borderId="0" xfId="4" applyFont="1"/>
    <xf numFmtId="0" fontId="5" fillId="0" borderId="0" xfId="0" applyFont="1" applyFill="1"/>
    <xf numFmtId="43" fontId="10" fillId="0" borderId="0" xfId="0" applyNumberFormat="1" applyFont="1" applyFill="1"/>
    <xf numFmtId="43" fontId="10" fillId="0" borderId="3" xfId="0" applyNumberFormat="1" applyFont="1" applyFill="1" applyBorder="1"/>
    <xf numFmtId="0" fontId="10" fillId="0" borderId="0" xfId="0" applyFont="1" applyFill="1"/>
    <xf numFmtId="43" fontId="10" fillId="0" borderId="4" xfId="2" applyFont="1" applyFill="1" applyBorder="1"/>
    <xf numFmtId="44" fontId="0" fillId="0" borderId="0" xfId="5" applyFont="1"/>
    <xf numFmtId="44" fontId="0" fillId="3" borderId="0" xfId="5" applyFont="1" applyFill="1"/>
    <xf numFmtId="9" fontId="0" fillId="0" borderId="0" xfId="6" applyFont="1"/>
    <xf numFmtId="43" fontId="10" fillId="0" borderId="0" xfId="1" applyFont="1" applyFill="1" applyBorder="1"/>
    <xf numFmtId="43" fontId="0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0" xfId="0" quotePrefix="1"/>
    <xf numFmtId="0" fontId="0" fillId="0" borderId="2" xfId="0" applyFill="1" applyBorder="1"/>
    <xf numFmtId="43" fontId="5" fillId="0" borderId="1" xfId="2" applyFont="1" applyFill="1" applyBorder="1"/>
    <xf numFmtId="0" fontId="3" fillId="2" borderId="0" xfId="0" applyFont="1" applyFill="1" applyAlignment="1">
      <alignment horizontal="center"/>
    </xf>
    <xf numFmtId="0" fontId="3" fillId="2" borderId="0" xfId="4" applyFont="1" applyFill="1" applyAlignment="1">
      <alignment horizontal="center"/>
    </xf>
  </cellXfs>
  <cellStyles count="7">
    <cellStyle name="Comma" xfId="1" builtinId="3"/>
    <cellStyle name="Comma 2" xfId="2" xr:uid="{3558A5AD-30DE-427D-AEF4-213725E3CDDD}"/>
    <cellStyle name="Currency" xfId="5" builtinId="4"/>
    <cellStyle name="Normal" xfId="0" builtinId="0"/>
    <cellStyle name="Normal 3" xfId="3" xr:uid="{7CFB1BC1-3B0D-4213-8B33-71DAE390EAD8}"/>
    <cellStyle name="Normal 4 2" xfId="4" xr:uid="{2D591798-6F7C-4F92-B79E-AC8AA6374DE4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26</xdr:row>
      <xdr:rowOff>19050</xdr:rowOff>
    </xdr:from>
    <xdr:to>
      <xdr:col>5</xdr:col>
      <xdr:colOff>409575</xdr:colOff>
      <xdr:row>28</xdr:row>
      <xdr:rowOff>9525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D642C4A9-B755-4B3C-97AA-19AAD63900E6}"/>
            </a:ext>
          </a:extLst>
        </xdr:cNvPr>
        <xdr:cNvCxnSpPr/>
      </xdr:nvCxnSpPr>
      <xdr:spPr>
        <a:xfrm>
          <a:off x="4744085" y="2247900"/>
          <a:ext cx="0" cy="35496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26</xdr:row>
      <xdr:rowOff>19050</xdr:rowOff>
    </xdr:from>
    <xdr:to>
      <xdr:col>5</xdr:col>
      <xdr:colOff>409575</xdr:colOff>
      <xdr:row>28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4F851CC-7C0C-402D-9DDA-BF6D118BC96D}"/>
            </a:ext>
          </a:extLst>
        </xdr:cNvPr>
        <xdr:cNvCxnSpPr/>
      </xdr:nvCxnSpPr>
      <xdr:spPr>
        <a:xfrm>
          <a:off x="4744085" y="2247900"/>
          <a:ext cx="0" cy="35496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26</xdr:row>
      <xdr:rowOff>19050</xdr:rowOff>
    </xdr:from>
    <xdr:to>
      <xdr:col>5</xdr:col>
      <xdr:colOff>409575</xdr:colOff>
      <xdr:row>28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4A9D285-D0B7-4D1C-B802-EA4E3155F736}"/>
            </a:ext>
          </a:extLst>
        </xdr:cNvPr>
        <xdr:cNvCxnSpPr/>
      </xdr:nvCxnSpPr>
      <xdr:spPr>
        <a:xfrm>
          <a:off x="4744085" y="2247900"/>
          <a:ext cx="0" cy="35496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26</xdr:row>
      <xdr:rowOff>19050</xdr:rowOff>
    </xdr:from>
    <xdr:to>
      <xdr:col>5</xdr:col>
      <xdr:colOff>409575</xdr:colOff>
      <xdr:row>28</xdr:row>
      <xdr:rowOff>9525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D40A364-296E-4458-9B2D-A2395B6EFBFB}"/>
            </a:ext>
          </a:extLst>
        </xdr:cNvPr>
        <xdr:cNvCxnSpPr/>
      </xdr:nvCxnSpPr>
      <xdr:spPr>
        <a:xfrm>
          <a:off x="4744085" y="2247900"/>
          <a:ext cx="0" cy="35496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939B7-64EE-4662-871D-C6C7CBB0721B}">
  <sheetPr>
    <pageSetUpPr fitToPage="1"/>
  </sheetPr>
  <dimension ref="A1:N15"/>
  <sheetViews>
    <sheetView tabSelected="1" view="pageLayout" zoomScaleNormal="112" workbookViewId="0">
      <selection activeCell="A15" sqref="A15"/>
    </sheetView>
  </sheetViews>
  <sheetFormatPr defaultColWidth="9.140625" defaultRowHeight="15" x14ac:dyDescent="0.25"/>
  <cols>
    <col min="1" max="1" width="18.7109375" style="2" customWidth="1"/>
    <col min="2" max="3" width="12.7109375" style="2" bestFit="1" customWidth="1"/>
    <col min="4" max="6" width="13.28515625" style="2" bestFit="1" customWidth="1"/>
    <col min="7" max="7" width="12.7109375" style="2" bestFit="1" customWidth="1"/>
    <col min="8" max="8" width="12.28515625" style="2" bestFit="1" customWidth="1"/>
    <col min="9" max="9" width="12.7109375" style="2" bestFit="1" customWidth="1"/>
    <col min="10" max="11" width="14.42578125" style="2" bestFit="1" customWidth="1"/>
    <col min="12" max="12" width="13.85546875" style="2" bestFit="1" customWidth="1"/>
    <col min="13" max="13" width="14.28515625" style="2" customWidth="1"/>
    <col min="14" max="14" width="15.140625" style="2" bestFit="1" customWidth="1"/>
    <col min="15" max="16384" width="9.140625" style="2"/>
  </cols>
  <sheetData>
    <row r="1" spans="1:14" ht="15.75" x14ac:dyDescent="0.25">
      <c r="A1" s="1" t="s">
        <v>26</v>
      </c>
    </row>
    <row r="3" spans="1:14" x14ac:dyDescent="0.2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5">
      <c r="A4" s="3" t="s">
        <v>24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1:14" x14ac:dyDescent="0.25">
      <c r="A5" s="2" t="s">
        <v>14</v>
      </c>
      <c r="B5" s="5">
        <v>287314.84999999992</v>
      </c>
      <c r="C5" s="6">
        <v>124005.54999999992</v>
      </c>
      <c r="D5" s="6">
        <v>243831.63999999998</v>
      </c>
      <c r="E5" s="6">
        <v>364266.22000000009</v>
      </c>
      <c r="F5" s="6">
        <v>351195.86999999976</v>
      </c>
      <c r="G5" s="6">
        <v>171456.46000000005</v>
      </c>
      <c r="H5" s="6">
        <v>28184.430000000004</v>
      </c>
      <c r="I5" s="6">
        <v>300219.34999999998</v>
      </c>
      <c r="J5" s="6">
        <v>1921762.2200000035</v>
      </c>
      <c r="K5" s="6">
        <v>4865809.4799999977</v>
      </c>
      <c r="L5" s="6">
        <v>2377160.1799999969</v>
      </c>
      <c r="M5" s="6">
        <v>-625398.14000000013</v>
      </c>
      <c r="N5" s="5">
        <f>SUM(B5:M5)</f>
        <v>10409808.109999996</v>
      </c>
    </row>
    <row r="6" spans="1:14" x14ac:dyDescent="0.25">
      <c r="A6" s="2" t="s">
        <v>15</v>
      </c>
      <c r="B6" s="5">
        <v>0</v>
      </c>
      <c r="C6" s="6">
        <v>0</v>
      </c>
      <c r="D6" s="6">
        <v>208149.49999999997</v>
      </c>
      <c r="E6" s="6">
        <v>9590.2600000000057</v>
      </c>
      <c r="F6" s="6">
        <v>22350.73</v>
      </c>
      <c r="G6" s="6">
        <v>95548.51</v>
      </c>
      <c r="H6" s="6">
        <v>5989.47</v>
      </c>
      <c r="I6" s="6">
        <v>120024</v>
      </c>
      <c r="J6" s="6">
        <v>206540.96</v>
      </c>
      <c r="K6" s="6">
        <v>-29468.229999999992</v>
      </c>
      <c r="L6" s="6"/>
      <c r="M6" s="6"/>
      <c r="N6" s="5">
        <f t="shared" ref="N6" si="0">SUM(B6:M6)</f>
        <v>638725.19999999995</v>
      </c>
    </row>
    <row r="7" spans="1:14" x14ac:dyDescent="0.25">
      <c r="A7" s="7" t="s">
        <v>25</v>
      </c>
      <c r="B7" s="8">
        <f t="shared" ref="B7:M7" si="1">SUM(B5:B6)</f>
        <v>287314.84999999992</v>
      </c>
      <c r="C7" s="8">
        <f t="shared" si="1"/>
        <v>124005.54999999992</v>
      </c>
      <c r="D7" s="8">
        <f t="shared" si="1"/>
        <v>451981.13999999996</v>
      </c>
      <c r="E7" s="8">
        <f t="shared" si="1"/>
        <v>373856.4800000001</v>
      </c>
      <c r="F7" s="9">
        <f t="shared" si="1"/>
        <v>373546.59999999974</v>
      </c>
      <c r="G7" s="8">
        <f t="shared" si="1"/>
        <v>267004.97000000003</v>
      </c>
      <c r="H7" s="8">
        <f t="shared" si="1"/>
        <v>34173.9</v>
      </c>
      <c r="I7" s="8">
        <f t="shared" si="1"/>
        <v>420243.35</v>
      </c>
      <c r="J7" s="8">
        <f t="shared" si="1"/>
        <v>2128303.1800000034</v>
      </c>
      <c r="K7" s="8">
        <f t="shared" si="1"/>
        <v>4836341.2499999972</v>
      </c>
      <c r="L7" s="8">
        <f t="shared" si="1"/>
        <v>2377160.1799999969</v>
      </c>
      <c r="M7" s="8">
        <f t="shared" si="1"/>
        <v>-625398.14000000013</v>
      </c>
      <c r="N7" s="8">
        <f>SUM(B7:M7)</f>
        <v>11048533.309999995</v>
      </c>
    </row>
    <row r="8" spans="1:14" x14ac:dyDescent="0.25">
      <c r="A8" s="10"/>
      <c r="B8" s="11"/>
      <c r="C8" s="11"/>
      <c r="D8" s="11"/>
      <c r="E8" s="11"/>
      <c r="F8" s="12"/>
      <c r="G8" s="11"/>
      <c r="H8" s="11"/>
      <c r="I8" s="11"/>
      <c r="J8" s="11"/>
      <c r="K8" s="11"/>
      <c r="L8" s="11"/>
      <c r="M8" s="11"/>
      <c r="N8" s="11"/>
    </row>
    <row r="10" spans="1:14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 t="s">
        <v>16</v>
      </c>
      <c r="N10" s="6">
        <v>7177425</v>
      </c>
    </row>
    <row r="11" spans="1:14" x14ac:dyDescent="0.25">
      <c r="M11" s="14" t="s">
        <v>17</v>
      </c>
      <c r="N11" s="15">
        <f>+N7-N10</f>
        <v>3871108.3099999949</v>
      </c>
    </row>
    <row r="13" spans="1:14" x14ac:dyDescent="0.25">
      <c r="E13" s="5"/>
    </row>
    <row r="14" spans="1:14" x14ac:dyDescent="0.25">
      <c r="E14" s="16"/>
    </row>
    <row r="15" spans="1:14" x14ac:dyDescent="0.25">
      <c r="E15" s="5"/>
    </row>
  </sheetData>
  <mergeCells count="1">
    <mergeCell ref="A3:N3"/>
  </mergeCells>
  <pageMargins left="0.7" right="0.7" top="0.5184375" bottom="0.31" header="0.16" footer="0.16"/>
  <pageSetup scale="63" orientation="landscape" r:id="rId1"/>
  <headerFooter>
    <oddHeader>&amp;R&amp;"Times New Roman,Bold"&amp;10KyPSC Case No. 2022-00372
AG-DR-01-100(b) Attachment 2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531ED-C357-4FCA-8EEF-0926506FD2A8}">
  <dimension ref="A1:N15"/>
  <sheetViews>
    <sheetView view="pageLayout" zoomScaleNormal="112" workbookViewId="0">
      <selection activeCell="A15" sqref="A15"/>
    </sheetView>
  </sheetViews>
  <sheetFormatPr defaultColWidth="9.140625" defaultRowHeight="15" x14ac:dyDescent="0.25"/>
  <cols>
    <col min="1" max="2" width="16.5703125" style="22" customWidth="1"/>
    <col min="3" max="3" width="10.5703125" style="22" bestFit="1" customWidth="1"/>
    <col min="4" max="4" width="11.5703125" style="22" bestFit="1" customWidth="1"/>
    <col min="5" max="7" width="13.28515625" style="22" bestFit="1" customWidth="1"/>
    <col min="8" max="8" width="11.5703125" style="22" bestFit="1" customWidth="1"/>
    <col min="9" max="9" width="12.28515625" style="22" bestFit="1" customWidth="1"/>
    <col min="10" max="11" width="13.42578125" style="22" bestFit="1" customWidth="1"/>
    <col min="12" max="13" width="13.28515625" style="22" bestFit="1" customWidth="1"/>
    <col min="14" max="14" width="14" style="22" bestFit="1" customWidth="1"/>
    <col min="15" max="16384" width="9.140625" style="22"/>
  </cols>
  <sheetData>
    <row r="1" spans="1:14" ht="15.75" x14ac:dyDescent="0.25">
      <c r="A1" s="1" t="s">
        <v>28</v>
      </c>
      <c r="E1" s="28"/>
    </row>
    <row r="3" spans="1:14" x14ac:dyDescent="0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x14ac:dyDescent="0.25">
      <c r="A4" s="3" t="s">
        <v>24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1:14" x14ac:dyDescent="0.25">
      <c r="A5" s="2" t="s">
        <v>14</v>
      </c>
      <c r="B5" s="5">
        <v>66161.11</v>
      </c>
      <c r="C5" s="6">
        <v>49310.240000000013</v>
      </c>
      <c r="D5" s="6">
        <v>148955.02000000005</v>
      </c>
      <c r="E5" s="6">
        <v>16530.61</v>
      </c>
      <c r="F5" s="6">
        <v>726193.09999999939</v>
      </c>
      <c r="G5" s="6">
        <v>664899.56999999983</v>
      </c>
      <c r="H5" s="6">
        <v>-46267.53999999995</v>
      </c>
      <c r="I5" s="6">
        <v>12896.88</v>
      </c>
      <c r="J5" s="6">
        <v>727532.09</v>
      </c>
      <c r="K5" s="6">
        <v>2894684.649999998</v>
      </c>
      <c r="L5" s="6">
        <v>1286365.7400000012</v>
      </c>
      <c r="M5" s="6">
        <v>368833.50999999989</v>
      </c>
      <c r="N5" s="5">
        <f>SUM(B5:M5)</f>
        <v>6916094.9799999977</v>
      </c>
    </row>
    <row r="6" spans="1:14" x14ac:dyDescent="0.25">
      <c r="A6" s="2" t="s">
        <v>15</v>
      </c>
      <c r="B6" s="5">
        <v>-204.05000000000018</v>
      </c>
      <c r="C6" s="6">
        <v>47388.89</v>
      </c>
      <c r="D6" s="6">
        <v>42188.259999999995</v>
      </c>
      <c r="E6" s="6">
        <v>3112.320000000007</v>
      </c>
      <c r="F6" s="6">
        <v>62.589999999996508</v>
      </c>
      <c r="G6" s="6">
        <v>9573.4100000000017</v>
      </c>
      <c r="H6" s="6"/>
      <c r="I6" s="6">
        <v>7652.15</v>
      </c>
      <c r="J6" s="6">
        <v>311301.69000000006</v>
      </c>
      <c r="K6" s="6">
        <v>122201.52999999998</v>
      </c>
      <c r="L6" s="6">
        <v>220296.13999999998</v>
      </c>
      <c r="M6" s="6">
        <v>81917.36</v>
      </c>
      <c r="N6" s="5">
        <f>SUM(B6:M6)</f>
        <v>845490.29</v>
      </c>
    </row>
    <row r="7" spans="1:14" x14ac:dyDescent="0.25">
      <c r="A7" s="7" t="s">
        <v>25</v>
      </c>
      <c r="B7" s="8">
        <f>SUM(B5:B6)</f>
        <v>65957.06</v>
      </c>
      <c r="C7" s="8">
        <f>SUM(C5:C6)</f>
        <v>96699.13</v>
      </c>
      <c r="D7" s="8">
        <v>191143.28000000003</v>
      </c>
      <c r="E7" s="8">
        <f t="shared" ref="E7:M7" si="0">SUM(E5:E6)</f>
        <v>19642.930000000008</v>
      </c>
      <c r="F7" s="27">
        <f t="shared" si="0"/>
        <v>726255.68999999936</v>
      </c>
      <c r="G7" s="8">
        <f t="shared" si="0"/>
        <v>674472.97999999986</v>
      </c>
      <c r="H7" s="8">
        <f t="shared" si="0"/>
        <v>-46267.53999999995</v>
      </c>
      <c r="I7" s="8">
        <f t="shared" si="0"/>
        <v>20549.03</v>
      </c>
      <c r="J7" s="8">
        <f t="shared" si="0"/>
        <v>1038833.78</v>
      </c>
      <c r="K7" s="8">
        <f t="shared" si="0"/>
        <v>3016886.1799999978</v>
      </c>
      <c r="L7" s="8">
        <f t="shared" si="0"/>
        <v>1506661.8800000011</v>
      </c>
      <c r="M7" s="8">
        <f t="shared" si="0"/>
        <v>450750.86999999988</v>
      </c>
      <c r="N7" s="8">
        <f>SUM(B7:M7)</f>
        <v>7761585.2699999986</v>
      </c>
    </row>
    <row r="8" spans="1:14" x14ac:dyDescent="0.25">
      <c r="A8" s="10"/>
      <c r="B8" s="11"/>
      <c r="C8" s="11"/>
      <c r="D8" s="11"/>
      <c r="E8" s="11"/>
      <c r="F8" s="26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 t="s">
        <v>16</v>
      </c>
      <c r="N10" s="25">
        <v>7177425</v>
      </c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4" t="s">
        <v>17</v>
      </c>
      <c r="N11" s="15">
        <f>+N7-N10</f>
        <v>584160.26999999862</v>
      </c>
    </row>
    <row r="13" spans="1:14" x14ac:dyDescent="0.25">
      <c r="F13" s="23"/>
    </row>
    <row r="14" spans="1:14" x14ac:dyDescent="0.25">
      <c r="F14" s="24"/>
    </row>
    <row r="15" spans="1:14" x14ac:dyDescent="0.25">
      <c r="F15" s="23"/>
    </row>
  </sheetData>
  <mergeCells count="1">
    <mergeCell ref="A3:N3"/>
  </mergeCells>
  <pageMargins left="0.7" right="0.7" top="0.5184375" bottom="0.31" header="0.16" footer="0.16"/>
  <pageSetup scale="63" orientation="landscape" r:id="rId1"/>
  <headerFooter>
    <oddHeader>&amp;R&amp;"Times New Roman,Bold"&amp;10KyPSC Case No. 2022-00372
AG-DR-01-100(b) Attachment 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B958-BC8E-4F83-8D74-F1EFAF92EA7B}">
  <dimension ref="A1:P12"/>
  <sheetViews>
    <sheetView view="pageLayout" zoomScaleNormal="100" workbookViewId="0">
      <selection activeCell="A15" sqref="A15"/>
    </sheetView>
  </sheetViews>
  <sheetFormatPr defaultRowHeight="15" x14ac:dyDescent="0.25"/>
  <cols>
    <col min="3" max="3" width="10.5703125" bestFit="1" customWidth="1"/>
    <col min="4" max="5" width="11.5703125" bestFit="1" customWidth="1"/>
    <col min="6" max="6" width="13.28515625" bestFit="1" customWidth="1"/>
    <col min="7" max="7" width="14.140625" customWidth="1"/>
    <col min="8" max="8" width="13.28515625" customWidth="1"/>
    <col min="9" max="9" width="14.140625" customWidth="1"/>
    <col min="10" max="10" width="13.28515625" customWidth="1"/>
    <col min="11" max="11" width="15.28515625" customWidth="1"/>
    <col min="12" max="13" width="13.28515625" bestFit="1" customWidth="1"/>
    <col min="14" max="14" width="13.28515625" customWidth="1"/>
    <col min="15" max="15" width="17.85546875" customWidth="1"/>
  </cols>
  <sheetData>
    <row r="1" spans="1:16" ht="15.75" x14ac:dyDescent="0.2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2"/>
    </row>
    <row r="4" spans="1:16" x14ac:dyDescent="0.25">
      <c r="A4" s="3" t="s">
        <v>24</v>
      </c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2"/>
    </row>
    <row r="5" spans="1:16" x14ac:dyDescent="0.25">
      <c r="A5" s="2" t="s">
        <v>14</v>
      </c>
      <c r="B5" s="2"/>
      <c r="C5" s="5">
        <v>48225.120000000046</v>
      </c>
      <c r="D5" s="6">
        <v>73282.540000000023</v>
      </c>
      <c r="E5" s="6">
        <v>129819.29000000005</v>
      </c>
      <c r="F5" s="6">
        <v>2479485.1700000013</v>
      </c>
      <c r="G5" s="6">
        <v>1041825.1799999999</v>
      </c>
      <c r="H5" s="6">
        <v>342339.72000000015</v>
      </c>
      <c r="I5" s="6">
        <v>372796.29</v>
      </c>
      <c r="J5" s="6">
        <v>124803.72</v>
      </c>
      <c r="K5" s="6">
        <v>285731.51999999984</v>
      </c>
      <c r="L5" s="6">
        <v>1234867.6300000015</v>
      </c>
      <c r="M5" s="6">
        <v>1018960.0300000001</v>
      </c>
      <c r="N5" s="6">
        <v>24506.689999999802</v>
      </c>
      <c r="O5" s="5">
        <f>SUM(C5:N5)</f>
        <v>7176642.9000000022</v>
      </c>
      <c r="P5" s="2"/>
    </row>
    <row r="6" spans="1:16" x14ac:dyDescent="0.25">
      <c r="A6" s="2" t="s">
        <v>15</v>
      </c>
      <c r="B6" s="2"/>
      <c r="C6" s="5">
        <v>36241.56</v>
      </c>
      <c r="D6" s="6">
        <v>147876.41999999998</v>
      </c>
      <c r="E6" s="6">
        <v>15242.79999999993</v>
      </c>
      <c r="F6" s="6">
        <v>72445.149999999994</v>
      </c>
      <c r="G6" s="6">
        <v>-50105.47</v>
      </c>
      <c r="H6" s="6">
        <v>0</v>
      </c>
      <c r="I6" s="6">
        <v>810.4300000000004</v>
      </c>
      <c r="J6" s="6">
        <v>18234.82</v>
      </c>
      <c r="K6" s="6">
        <v>203799.44999999998</v>
      </c>
      <c r="L6" s="6">
        <v>701992.93000000017</v>
      </c>
      <c r="M6" s="6">
        <v>298124.17999999993</v>
      </c>
      <c r="N6" s="6">
        <v>344029.07000000007</v>
      </c>
      <c r="O6" s="5">
        <f>SUM(C6:N6)</f>
        <v>1788691.34</v>
      </c>
      <c r="P6" s="2"/>
    </row>
    <row r="7" spans="1:16" x14ac:dyDescent="0.25">
      <c r="A7" s="7" t="s">
        <v>25</v>
      </c>
      <c r="B7" s="7"/>
      <c r="C7" s="8">
        <f t="shared" ref="C7:L7" si="0">SUM(C5:C6)</f>
        <v>84466.680000000051</v>
      </c>
      <c r="D7" s="8">
        <f t="shared" si="0"/>
        <v>221158.96000000002</v>
      </c>
      <c r="E7" s="8">
        <f t="shared" si="0"/>
        <v>145062.08999999997</v>
      </c>
      <c r="F7" s="8">
        <f t="shared" si="0"/>
        <v>2551930.3200000012</v>
      </c>
      <c r="G7" s="27">
        <f t="shared" si="0"/>
        <v>991719.71</v>
      </c>
      <c r="H7" s="8">
        <f t="shared" si="0"/>
        <v>342339.72000000015</v>
      </c>
      <c r="I7" s="8">
        <f t="shared" si="0"/>
        <v>373606.72</v>
      </c>
      <c r="J7" s="8">
        <f t="shared" si="0"/>
        <v>143038.54</v>
      </c>
      <c r="K7" s="8">
        <f t="shared" si="0"/>
        <v>489530.96999999986</v>
      </c>
      <c r="L7" s="8">
        <f t="shared" si="0"/>
        <v>1936860.5600000017</v>
      </c>
      <c r="M7" s="8">
        <v>1317084.21</v>
      </c>
      <c r="N7" s="8">
        <f>SUM(N5:N6)</f>
        <v>368535.75999999989</v>
      </c>
      <c r="O7" s="8">
        <f>SUM(C7:N7)</f>
        <v>8965334.2400000021</v>
      </c>
      <c r="P7" s="2"/>
    </row>
    <row r="8" spans="1:16" x14ac:dyDescent="0.25">
      <c r="A8" s="10"/>
      <c r="B8" s="10"/>
      <c r="C8" s="11"/>
      <c r="D8" s="11"/>
      <c r="E8" s="11"/>
      <c r="F8" s="11"/>
      <c r="G8" s="26"/>
      <c r="H8" s="11"/>
      <c r="I8" s="11"/>
      <c r="J8" s="11"/>
      <c r="K8" s="11"/>
      <c r="L8" s="11"/>
      <c r="M8" s="11"/>
      <c r="N8" s="11"/>
      <c r="O8" s="11"/>
      <c r="P8" s="2"/>
    </row>
    <row r="9" spans="1:16" x14ac:dyDescent="0.25">
      <c r="A9" s="10"/>
      <c r="B9" s="10"/>
      <c r="C9" s="11"/>
      <c r="D9" s="11"/>
      <c r="E9" s="11"/>
      <c r="F9" s="11"/>
      <c r="G9" s="26"/>
      <c r="H9" s="11"/>
      <c r="I9" s="11"/>
      <c r="J9" s="11"/>
      <c r="K9" s="11"/>
      <c r="L9" s="11"/>
      <c r="M9" s="11"/>
      <c r="N9" s="11"/>
      <c r="O9" s="11"/>
      <c r="P9" s="2"/>
    </row>
    <row r="10" spans="1:16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 t="s">
        <v>16</v>
      </c>
      <c r="O10" s="45">
        <v>7177425</v>
      </c>
      <c r="P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17</v>
      </c>
      <c r="O11" s="15">
        <f>+O7-O10</f>
        <v>1787909.2400000021</v>
      </c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mergeCells count="1">
    <mergeCell ref="A3:O3"/>
  </mergeCells>
  <pageMargins left="0.7" right="0.7" top="0.5184375" bottom="0.31" header="0.16" footer="0.16"/>
  <pageSetup scale="63" orientation="landscape" r:id="rId1"/>
  <headerFooter>
    <oddHeader>&amp;R&amp;"Times New Roman,Bold"&amp;10KyPSC Case No. 2022-00372
AG-DR-01-100(b) Attachment 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39684-C0AB-492F-895E-3684232DE53A}">
  <sheetPr>
    <pageSetUpPr fitToPage="1"/>
  </sheetPr>
  <dimension ref="A1:O43"/>
  <sheetViews>
    <sheetView view="pageLayout" zoomScaleNormal="100" workbookViewId="0">
      <selection activeCell="A15" sqref="A15"/>
    </sheetView>
  </sheetViews>
  <sheetFormatPr defaultColWidth="9.140625" defaultRowHeight="15" x14ac:dyDescent="0.25"/>
  <cols>
    <col min="1" max="1" width="16.5703125" style="17" customWidth="1"/>
    <col min="2" max="2" width="14.28515625" style="17" bestFit="1" customWidth="1"/>
    <col min="3" max="3" width="10.5703125" style="17" bestFit="1" customWidth="1"/>
    <col min="4" max="4" width="14.28515625" style="17" bestFit="1" customWidth="1"/>
    <col min="5" max="7" width="13.28515625" style="17" bestFit="1" customWidth="1"/>
    <col min="8" max="8" width="14.28515625" style="17" bestFit="1" customWidth="1"/>
    <col min="9" max="9" width="12.28515625" style="17" bestFit="1" customWidth="1"/>
    <col min="10" max="10" width="10.28515625" style="17" customWidth="1"/>
    <col min="11" max="11" width="11.5703125" style="17" bestFit="1" customWidth="1"/>
    <col min="12" max="12" width="12.28515625" style="17" customWidth="1"/>
    <col min="13" max="13" width="14.28515625" style="17" customWidth="1"/>
    <col min="14" max="14" width="12.7109375" style="17" customWidth="1"/>
    <col min="15" max="15" width="14.28515625" style="17" bestFit="1" customWidth="1"/>
    <col min="16" max="16" width="9.140625" style="17"/>
    <col min="17" max="17" width="25.42578125" style="17" customWidth="1"/>
    <col min="18" max="18" width="7.28515625" style="17" customWidth="1"/>
    <col min="19" max="19" width="15.5703125" style="17" customWidth="1"/>
    <col min="20" max="16384" width="9.140625" style="17"/>
  </cols>
  <sheetData>
    <row r="1" spans="1:15" ht="15.75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1"/>
      <c r="B2" s="40" t="s">
        <v>31</v>
      </c>
      <c r="C2" s="2"/>
      <c r="D2" s="41" t="s">
        <v>36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1"/>
      <c r="C3" t="s">
        <v>32</v>
      </c>
      <c r="D3">
        <f>30-13</f>
        <v>17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x14ac:dyDescent="0.25">
      <c r="A4" s="1"/>
      <c r="B4" s="40"/>
      <c r="C4" t="s">
        <v>5</v>
      </c>
      <c r="D4">
        <v>31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x14ac:dyDescent="0.25">
      <c r="A5" s="1"/>
      <c r="B5" s="40"/>
      <c r="C5" t="s">
        <v>33</v>
      </c>
      <c r="D5">
        <v>30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x14ac:dyDescent="0.25">
      <c r="A6" s="1"/>
      <c r="B6" s="40"/>
      <c r="C6" t="s">
        <v>34</v>
      </c>
      <c r="D6">
        <v>31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x14ac:dyDescent="0.25">
      <c r="A7" s="1"/>
      <c r="B7" s="40"/>
      <c r="C7" t="s">
        <v>8</v>
      </c>
      <c r="D7">
        <v>31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 x14ac:dyDescent="0.25">
      <c r="A8" s="1"/>
      <c r="B8" s="40"/>
      <c r="C8" t="s">
        <v>35</v>
      </c>
      <c r="D8">
        <v>30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x14ac:dyDescent="0.25">
      <c r="A9" s="1"/>
      <c r="B9" s="40"/>
      <c r="C9" t="s">
        <v>10</v>
      </c>
      <c r="D9">
        <v>31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x14ac:dyDescent="0.25">
      <c r="A10" s="1"/>
      <c r="B10" s="40"/>
      <c r="C10" t="s">
        <v>11</v>
      </c>
      <c r="D10">
        <v>30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 x14ac:dyDescent="0.25">
      <c r="A11" s="1"/>
      <c r="B11" s="40"/>
      <c r="C11" t="s">
        <v>12</v>
      </c>
      <c r="D11">
        <v>31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x14ac:dyDescent="0.25">
      <c r="A12" s="1"/>
      <c r="B12" s="2"/>
      <c r="C12"/>
      <c r="D12" s="42">
        <f>SUM(D3:D11)</f>
        <v>262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 x14ac:dyDescent="0.25">
      <c r="A13" s="1"/>
      <c r="B13" s="2"/>
      <c r="C13" s="40" t="s">
        <v>37</v>
      </c>
      <c r="D13" s="44">
        <v>365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x14ac:dyDescent="0.25">
      <c r="A14" s="1"/>
      <c r="B14" s="2"/>
      <c r="C14" s="43" t="s">
        <v>38</v>
      </c>
      <c r="D14" s="36">
        <f>D12/365</f>
        <v>0.71780821917808224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 x14ac:dyDescent="0.25">
      <c r="A15" s="1"/>
      <c r="B15" s="2"/>
      <c r="C15" s="40" t="s">
        <v>30</v>
      </c>
      <c r="D15" s="34">
        <f>7177425</f>
        <v>7177425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 x14ac:dyDescent="0.25">
      <c r="A16" s="1"/>
      <c r="C16" s="40" t="s">
        <v>31</v>
      </c>
      <c r="D16" s="35">
        <f>D15*D14</f>
        <v>5152014.6575342473</v>
      </c>
      <c r="E16" s="17" t="s">
        <v>39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46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x14ac:dyDescent="0.25">
      <c r="A19" s="3" t="s">
        <v>24</v>
      </c>
      <c r="B19" s="3"/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</row>
    <row r="20" spans="1:15" x14ac:dyDescent="0.25">
      <c r="A20" s="2" t="s">
        <v>14</v>
      </c>
      <c r="B20" s="2"/>
      <c r="C20" s="18">
        <v>23655.94</v>
      </c>
      <c r="D20" s="18">
        <v>156449.40000000002</v>
      </c>
      <c r="E20" s="18">
        <v>6381908.9500000002</v>
      </c>
      <c r="F20" s="18">
        <v>3963643.0199999972</v>
      </c>
      <c r="G20" s="19">
        <v>3524752.84</v>
      </c>
      <c r="H20" s="19">
        <v>598178.58000000159</v>
      </c>
      <c r="I20" s="19">
        <v>-178609.50000000148</v>
      </c>
      <c r="J20" s="19">
        <v>8462.1699999999946</v>
      </c>
      <c r="K20" s="19">
        <v>339737.27</v>
      </c>
      <c r="L20" s="19">
        <v>332266.62000000011</v>
      </c>
      <c r="M20" s="19">
        <v>-54857.629999999983</v>
      </c>
      <c r="N20" s="19">
        <v>318874.38</v>
      </c>
      <c r="O20" s="5">
        <f>SUM(C20:N20)</f>
        <v>15414462.039999995</v>
      </c>
    </row>
    <row r="21" spans="1:15" x14ac:dyDescent="0.25">
      <c r="A21" s="2" t="s">
        <v>15</v>
      </c>
      <c r="B21" s="2"/>
      <c r="C21" s="18">
        <v>25244.26999999999</v>
      </c>
      <c r="D21" s="18">
        <v>4011.72</v>
      </c>
      <c r="E21" s="18">
        <v>929.26</v>
      </c>
      <c r="F21" s="18">
        <v>-30313.119999999995</v>
      </c>
      <c r="G21" s="19">
        <v>0</v>
      </c>
      <c r="H21" s="19">
        <v>4460</v>
      </c>
      <c r="I21" s="19">
        <v>35154.960000000014</v>
      </c>
      <c r="J21" s="19">
        <v>4460</v>
      </c>
      <c r="K21" s="19">
        <v>0</v>
      </c>
      <c r="L21" s="19">
        <v>37047.010000000024</v>
      </c>
      <c r="M21" s="19">
        <v>0</v>
      </c>
      <c r="N21" s="19">
        <v>2110.36</v>
      </c>
      <c r="O21" s="5">
        <f t="shared" ref="O21" si="0">SUM(C21:N21)</f>
        <v>83104.460000000036</v>
      </c>
    </row>
    <row r="22" spans="1:15" x14ac:dyDescent="0.25">
      <c r="A22" s="7" t="s">
        <v>25</v>
      </c>
      <c r="B22" s="7"/>
      <c r="C22" s="8">
        <v>48900.209999999992</v>
      </c>
      <c r="D22" s="8">
        <v>160461.12000000002</v>
      </c>
      <c r="E22" s="8">
        <v>6382838.21</v>
      </c>
      <c r="F22" s="8">
        <v>3933329.8999999971</v>
      </c>
      <c r="G22" s="20">
        <v>3524752.84</v>
      </c>
      <c r="H22" s="8">
        <v>602638.58000000159</v>
      </c>
      <c r="I22" s="8">
        <v>-143454.54000000146</v>
      </c>
      <c r="J22" s="8">
        <v>12922.169999999995</v>
      </c>
      <c r="K22" s="8">
        <v>339737.27</v>
      </c>
      <c r="L22" s="8">
        <v>369313.63000000012</v>
      </c>
      <c r="M22" s="8">
        <v>-54857.629999999983</v>
      </c>
      <c r="N22" s="8">
        <v>320984.74</v>
      </c>
      <c r="O22" s="8">
        <f>SUM(O20:O21)</f>
        <v>15497566.499999996</v>
      </c>
    </row>
    <row r="23" spans="1:15" x14ac:dyDescent="0.25">
      <c r="A23" s="10"/>
      <c r="B23" s="10"/>
      <c r="C23" s="11"/>
      <c r="D23" s="11"/>
      <c r="E23" s="11"/>
      <c r="F23" s="11"/>
      <c r="G23" s="21"/>
      <c r="H23" s="11"/>
      <c r="I23" s="11"/>
      <c r="J23" s="11"/>
      <c r="K23" s="11"/>
      <c r="L23" s="11"/>
      <c r="M23" s="11"/>
      <c r="N23" s="11"/>
      <c r="O23" s="11"/>
    </row>
    <row r="24" spans="1:15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9" t="s">
        <v>18</v>
      </c>
      <c r="B25" s="29" t="s">
        <v>19</v>
      </c>
      <c r="C25" s="30">
        <v>48900.209999999992</v>
      </c>
      <c r="D25" s="30">
        <v>160461.12000000002</v>
      </c>
      <c r="E25" s="30">
        <v>6382838.21</v>
      </c>
      <c r="F25" s="31">
        <v>1687265.5219999989</v>
      </c>
      <c r="G25" s="32"/>
      <c r="H25" s="32"/>
      <c r="I25" s="32"/>
      <c r="J25" s="32"/>
      <c r="K25" s="32"/>
      <c r="L25" s="32"/>
      <c r="M25" s="32"/>
      <c r="N25" s="32"/>
      <c r="O25" s="25">
        <f>SUM(C25:N25)</f>
        <v>8279465.061999999</v>
      </c>
    </row>
    <row r="26" spans="1:15" ht="15.75" thickBot="1" x14ac:dyDescent="0.3">
      <c r="A26" s="29" t="s">
        <v>20</v>
      </c>
      <c r="B26" s="29" t="s">
        <v>21</v>
      </c>
      <c r="C26" s="32"/>
      <c r="D26" s="32"/>
      <c r="E26" s="32"/>
      <c r="F26" s="33">
        <v>2246064.3779999986</v>
      </c>
      <c r="G26" s="30">
        <v>3524752.84</v>
      </c>
      <c r="H26" s="30">
        <v>602638.58000000159</v>
      </c>
      <c r="I26" s="30">
        <v>-143454.54000000146</v>
      </c>
      <c r="J26" s="30">
        <v>12922.169999999995</v>
      </c>
      <c r="K26" s="30">
        <v>339737.27</v>
      </c>
      <c r="L26" s="30">
        <v>369313.63000000012</v>
      </c>
      <c r="M26" s="30">
        <v>-54857.629999999983</v>
      </c>
      <c r="N26" s="30">
        <v>320984.74</v>
      </c>
      <c r="O26" s="25">
        <f>SUM(C26:N26)</f>
        <v>7218101.4379999992</v>
      </c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5">
        <f>SUM(O25:O26)</f>
        <v>15497566.499999998</v>
      </c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5" t="s">
        <v>22</v>
      </c>
      <c r="G29" s="2"/>
      <c r="H29" s="2"/>
      <c r="I29" s="2"/>
      <c r="J29" s="2"/>
      <c r="K29" s="2"/>
      <c r="L29" s="2"/>
      <c r="M29" s="2"/>
      <c r="N29" s="40" t="s">
        <v>31</v>
      </c>
      <c r="O29" s="5">
        <f>O26</f>
        <v>7218101.4379999992</v>
      </c>
    </row>
    <row r="30" spans="1:15" x14ac:dyDescent="0.25">
      <c r="A30" s="2"/>
      <c r="B30" s="2"/>
      <c r="C30" s="2"/>
      <c r="D30" s="2"/>
      <c r="E30" s="2"/>
      <c r="F30" s="5" t="s">
        <v>23</v>
      </c>
      <c r="G30" s="2"/>
      <c r="H30" s="2"/>
      <c r="I30" s="2"/>
      <c r="J30" s="2"/>
      <c r="K30" s="2"/>
      <c r="L30" s="2"/>
      <c r="M30" s="2"/>
      <c r="N30" s="14" t="s">
        <v>16</v>
      </c>
      <c r="O30" s="6">
        <v>5152014.66</v>
      </c>
    </row>
    <row r="31" spans="1:15" x14ac:dyDescent="0.25">
      <c r="A31" s="2"/>
      <c r="B31" s="2"/>
      <c r="C31" s="2"/>
      <c r="D31" s="2"/>
      <c r="E31" s="2"/>
      <c r="G31" s="2"/>
      <c r="H31" s="2"/>
      <c r="I31" s="2"/>
      <c r="J31" s="2"/>
      <c r="K31" s="2"/>
      <c r="L31" s="2"/>
      <c r="M31" s="2"/>
      <c r="N31" s="14" t="s">
        <v>17</v>
      </c>
      <c r="O31" s="15">
        <f>O29-O30</f>
        <v>2066086.777999999</v>
      </c>
    </row>
    <row r="33" spans="8:8" x14ac:dyDescent="0.25">
      <c r="H33" s="37"/>
    </row>
    <row r="34" spans="8:8" x14ac:dyDescent="0.25">
      <c r="H34" s="37"/>
    </row>
    <row r="35" spans="8:8" x14ac:dyDescent="0.25">
      <c r="H35" s="37"/>
    </row>
    <row r="36" spans="8:8" x14ac:dyDescent="0.25">
      <c r="H36" s="37"/>
    </row>
    <row r="37" spans="8:8" x14ac:dyDescent="0.25">
      <c r="H37" s="37"/>
    </row>
    <row r="38" spans="8:8" x14ac:dyDescent="0.25">
      <c r="H38" s="37"/>
    </row>
    <row r="39" spans="8:8" x14ac:dyDescent="0.25">
      <c r="H39" s="37"/>
    </row>
    <row r="40" spans="8:8" x14ac:dyDescent="0.25">
      <c r="H40" s="37"/>
    </row>
    <row r="41" spans="8:8" x14ac:dyDescent="0.25">
      <c r="H41" s="37"/>
    </row>
    <row r="42" spans="8:8" x14ac:dyDescent="0.25">
      <c r="H42" s="38"/>
    </row>
    <row r="43" spans="8:8" x14ac:dyDescent="0.25">
      <c r="H43" s="39"/>
    </row>
  </sheetData>
  <mergeCells count="1">
    <mergeCell ref="A18:O18"/>
  </mergeCells>
  <pageMargins left="0.7" right="0.7" top="0.5184375" bottom="0.31" header="0.16" footer="0.16"/>
  <pageSetup scale="61" orientation="landscape" r:id="rId1"/>
  <headerFooter>
    <oddHeader>&amp;R&amp;"Times New Roman,Bold"&amp;10KyPSC Case No. 2022-00372
AG-DR-01-100(b) Attachment 2
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Weatherston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D43907-6216-4047-A84C-2C5F18A3EF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99AE9A-FB40-4B91-B380-15FD5AE712E9}">
  <ds:schemaRefs>
    <ds:schemaRef ds:uri="745fd72d-7e83-4669-aadd-86863736241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ba878c6-b33b-4b7d-8b1a-66240161f50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0B0EF0-0897-43C6-B21C-2397795C09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Outage Exp Detail</vt:lpstr>
      <vt:lpstr>2020 Outage Exp Detail</vt:lpstr>
      <vt:lpstr>2019 Outage Exp Detail</vt:lpstr>
      <vt:lpstr>2018 Outage Exp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Planned Outage Expense by Generating Station</dc:subject>
  <dc:creator>Steinkuhl, Lisa D</dc:creator>
  <cp:lastModifiedBy>Sunderman, Minna</cp:lastModifiedBy>
  <cp:lastPrinted>2023-01-25T22:08:03Z</cp:lastPrinted>
  <dcterms:created xsi:type="dcterms:W3CDTF">2023-01-17T05:05:40Z</dcterms:created>
  <dcterms:modified xsi:type="dcterms:W3CDTF">2023-01-25T22:08:07Z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