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AG 1st Set Data Requests/AG-DR-01-096 Attachments/"/>
    </mc:Choice>
  </mc:AlternateContent>
  <xr:revisionPtr revIDLastSave="0" documentId="13_ncr:1_{831E36C0-3277-4E34-9030-48CE0C54B04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rporate One Card" sheetId="7" r:id="rId1"/>
    <sheet name="Corp Card O&amp;M Percentage DEK" sheetId="9" r:id="rId2"/>
    <sheet name="Virtual Card" sheetId="8" r:id="rId3"/>
    <sheet name="Virtual Card O&amp;M Percentage DEK" sheetId="10" r:id="rId4"/>
  </sheets>
  <definedNames>
    <definedName name="_xlnm.Print_Area" localSheetId="0">'Corporate One Card'!$A$1:$L$39</definedName>
    <definedName name="_xlnm.Print_Area" localSheetId="2">'Virtual Card'!$A$1:$L$39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9" l="1"/>
  <c r="E16" i="10" l="1"/>
  <c r="J11" i="8"/>
  <c r="J12" i="8"/>
  <c r="J13" i="8"/>
  <c r="J14" i="8"/>
  <c r="J15" i="8"/>
  <c r="J16" i="8"/>
  <c r="J17" i="8"/>
  <c r="J18" i="8"/>
  <c r="J19" i="8"/>
  <c r="J20" i="8"/>
  <c r="J21" i="8"/>
  <c r="J10" i="8"/>
  <c r="F11" i="7"/>
  <c r="F12" i="7"/>
  <c r="F13" i="7"/>
  <c r="F14" i="7"/>
  <c r="F15" i="7"/>
  <c r="F16" i="7"/>
  <c r="F17" i="7"/>
  <c r="F18" i="7"/>
  <c r="F19" i="7"/>
  <c r="F20" i="7"/>
  <c r="F21" i="7"/>
  <c r="G21" i="8" l="1"/>
  <c r="G20" i="8"/>
  <c r="G19" i="8"/>
  <c r="G18" i="8"/>
  <c r="G17" i="8"/>
  <c r="G16" i="8"/>
  <c r="G15" i="8"/>
  <c r="G14" i="8"/>
  <c r="G13" i="8"/>
  <c r="G12" i="8"/>
  <c r="G11" i="8"/>
  <c r="G10" i="8"/>
  <c r="F10" i="8"/>
  <c r="D6" i="8" l="1"/>
  <c r="I34" i="8" s="1"/>
  <c r="I33" i="8"/>
  <c r="D31" i="8"/>
  <c r="D24" i="8"/>
  <c r="I27" i="8" s="1"/>
  <c r="F21" i="8"/>
  <c r="F20" i="8"/>
  <c r="F19" i="8"/>
  <c r="H19" i="8" s="1"/>
  <c r="I19" i="8" s="1"/>
  <c r="K19" i="8" s="1"/>
  <c r="L19" i="8" s="1"/>
  <c r="F18" i="8"/>
  <c r="F17" i="8"/>
  <c r="H17" i="8" s="1"/>
  <c r="F16" i="8"/>
  <c r="F15" i="8"/>
  <c r="H15" i="8" s="1"/>
  <c r="F14" i="8"/>
  <c r="H14" i="8" s="1"/>
  <c r="I14" i="8" s="1"/>
  <c r="K14" i="8" s="1"/>
  <c r="L14" i="8" s="1"/>
  <c r="F13" i="8"/>
  <c r="F12" i="8"/>
  <c r="F11" i="8"/>
  <c r="H11" i="8" s="1"/>
  <c r="I11" i="8" s="1"/>
  <c r="K11" i="8" s="1"/>
  <c r="L11" i="8" s="1"/>
  <c r="H10" i="8"/>
  <c r="I33" i="7"/>
  <c r="I35" i="8" l="1"/>
  <c r="I17" i="8"/>
  <c r="K17" i="8" s="1"/>
  <c r="L17" i="8" s="1"/>
  <c r="I15" i="8"/>
  <c r="K15" i="8" s="1"/>
  <c r="L15" i="8" s="1"/>
  <c r="H20" i="8"/>
  <c r="I20" i="8" s="1"/>
  <c r="K20" i="8" s="1"/>
  <c r="L20" i="8" s="1"/>
  <c r="H16" i="8"/>
  <c r="I16" i="8" s="1"/>
  <c r="K16" i="8" s="1"/>
  <c r="L16" i="8" s="1"/>
  <c r="H21" i="8"/>
  <c r="I21" i="8" s="1"/>
  <c r="K21" i="8" s="1"/>
  <c r="L21" i="8" s="1"/>
  <c r="H13" i="8"/>
  <c r="I13" i="8" s="1"/>
  <c r="K13" i="8" s="1"/>
  <c r="L13" i="8" s="1"/>
  <c r="H18" i="8"/>
  <c r="I18" i="8" s="1"/>
  <c r="K18" i="8" s="1"/>
  <c r="L18" i="8" s="1"/>
  <c r="I10" i="8"/>
  <c r="K10" i="8" s="1"/>
  <c r="L10" i="8" s="1"/>
  <c r="H12" i="8"/>
  <c r="I12" i="8" s="1"/>
  <c r="K12" i="8" s="1"/>
  <c r="L12" i="8" s="1"/>
  <c r="H21" i="7"/>
  <c r="I21" i="7" s="1"/>
  <c r="K21" i="7" s="1"/>
  <c r="H20" i="7"/>
  <c r="I20" i="7" s="1"/>
  <c r="K20" i="7" s="1"/>
  <c r="H18" i="7"/>
  <c r="H17" i="7"/>
  <c r="H16" i="7"/>
  <c r="H15" i="7"/>
  <c r="H14" i="7"/>
  <c r="H13" i="7"/>
  <c r="I13" i="7" s="1"/>
  <c r="K13" i="7" s="1"/>
  <c r="H12" i="7"/>
  <c r="I12" i="7" s="1"/>
  <c r="K12" i="7" s="1"/>
  <c r="H11" i="7"/>
  <c r="I11" i="7" s="1"/>
  <c r="K11" i="7" s="1"/>
  <c r="D31" i="7"/>
  <c r="H10" i="7"/>
  <c r="I10" i="7" s="1"/>
  <c r="K10" i="7" s="1"/>
  <c r="H24" i="8" l="1"/>
  <c r="L24" i="8"/>
  <c r="I18" i="7"/>
  <c r="K18" i="7" s="1"/>
  <c r="I14" i="7"/>
  <c r="K14" i="7" s="1"/>
  <c r="I17" i="7"/>
  <c r="K17" i="7" s="1"/>
  <c r="I16" i="7"/>
  <c r="K16" i="7" s="1"/>
  <c r="H19" i="7"/>
  <c r="I19" i="7" s="1"/>
  <c r="K19" i="7" s="1"/>
  <c r="I15" i="7"/>
  <c r="K15" i="7" s="1"/>
  <c r="I29" i="8" l="1"/>
  <c r="I31" i="8" s="1"/>
  <c r="H24" i="7"/>
  <c r="L21" i="7" l="1"/>
  <c r="L11" i="7"/>
  <c r="L14" i="7"/>
  <c r="L15" i="7"/>
  <c r="L12" i="7"/>
  <c r="L19" i="7"/>
  <c r="L13" i="7"/>
  <c r="L18" i="7"/>
  <c r="L20" i="7"/>
  <c r="L16" i="7"/>
  <c r="L17" i="7"/>
  <c r="L10" i="7" l="1"/>
  <c r="L24" i="7" s="1"/>
  <c r="I29" i="7" s="1"/>
  <c r="D24" i="7"/>
  <c r="I27" i="7" s="1"/>
  <c r="I31" i="7" l="1"/>
  <c r="D6" i="7" l="1"/>
  <c r="I34" i="7" s="1"/>
  <c r="I35" i="7" s="1"/>
</calcChain>
</file>

<file path=xl/sharedStrings.xml><?xml version="1.0" encoding="utf-8"?>
<sst xmlns="http://schemas.openxmlformats.org/spreadsheetml/2006/main" count="121" uniqueCount="63">
  <si>
    <t>Amount</t>
  </si>
  <si>
    <t>Payment</t>
  </si>
  <si>
    <t>Month</t>
  </si>
  <si>
    <t>Line</t>
  </si>
  <si>
    <t>Service Period</t>
  </si>
  <si>
    <t>Total</t>
  </si>
  <si>
    <t>Midpoint</t>
  </si>
  <si>
    <t>Check</t>
  </si>
  <si>
    <t>(Lead) Lag</t>
  </si>
  <si>
    <t>Weighted</t>
  </si>
  <si>
    <t>No</t>
  </si>
  <si>
    <t>Start</t>
  </si>
  <si>
    <t>End</t>
  </si>
  <si>
    <t>Days</t>
  </si>
  <si>
    <t>Date</t>
  </si>
  <si>
    <t>Dollar Days</t>
  </si>
  <si>
    <t>Total Weighted Dollar Days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</si>
  <si>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</si>
  <si>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</si>
  <si>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</si>
  <si>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</si>
  <si>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</si>
  <si>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</si>
  <si>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</si>
  <si>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</si>
  <si>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</si>
  <si>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</si>
  <si>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</si>
  <si>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</si>
  <si>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Paid to Bank of America</t>
  </si>
  <si>
    <t>Estimated Percent to O&amp;M Exp</t>
  </si>
  <si>
    <t>Duke Energy Corporate One Card</t>
  </si>
  <si>
    <t>Allocation to O&amp;M Expense</t>
  </si>
  <si>
    <t>Allocated O&amp;M Expense</t>
  </si>
  <si>
    <t>Calculation of Credit Card O&amp;M Expense Lag Days</t>
  </si>
  <si>
    <t>Duke Energy Virtual Card</t>
  </si>
  <si>
    <t>OM</t>
  </si>
  <si>
    <t>Grand Total</t>
  </si>
  <si>
    <t>Corporate One Card Captial Vs O&amp;M</t>
  </si>
  <si>
    <t>CAP</t>
  </si>
  <si>
    <t>Note: The Virtual Cards are used as a payment method to vendors who have signed up for this method instead of issuig an ACH or check.</t>
  </si>
  <si>
    <t xml:space="preserve">             The invoices subnitted submitted by vendors in the VCC program are primarily for capital expenditures.</t>
  </si>
  <si>
    <t>Total Payment Amount 12 months ended 12/31/19</t>
  </si>
  <si>
    <t>Kentucky Only Charges</t>
  </si>
  <si>
    <t>12 Months Ended Dec 31, 2021</t>
  </si>
  <si>
    <t>Duke Energy Kentucky</t>
  </si>
  <si>
    <t>Percentage Allocation to DE KY</t>
  </si>
  <si>
    <t>Total Payment Amount 12 months ended 12/31/21</t>
  </si>
  <si>
    <t>DE KY Only Charges</t>
  </si>
  <si>
    <t>Duke Energy - Kentucky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</si>
  <si>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</si>
  <si>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</si>
  <si>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</si>
  <si>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</si>
  <si>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</si>
  <si>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</si>
  <si>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</si>
  <si>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</si>
  <si>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</si>
  <si>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</si>
  <si>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</si>
  <si>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</si>
  <si>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Allocation to DE 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</si>
</sst>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[$-409]m/d/yy\ h:mm\ AM/PM;@"/>
    <numFmt numFmtId="167" formatCode="0.0"/>
    <numFmt numFmtId="168" formatCode="mm/dd/yy;@"/>
    <numFmt numFmtId="169" formatCode="0.000%"/>
    <numFmt numFmtId="170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4" fontId="0" fillId="0" borderId="0" xfId="0" applyNumberFormat="1" applyAlignment="1">
      <alignment horizontal="center"/>
    </xf>
    <xf numFmtId="166" fontId="2" fillId="0" borderId="0" xfId="0" applyNumberFormat="1" applyFont="1" applyFill="1" applyProtection="1">
      <protection locked="0"/>
    </xf>
    <xf numFmtId="0" fontId="0" fillId="0" borderId="0" xfId="0" applyFill="1"/>
    <xf numFmtId="0" fontId="2" fillId="0" borderId="0" xfId="0" applyFont="1" applyFill="1" applyAlignment="1">
      <alignment horizontal="centerContinuous"/>
    </xf>
    <xf numFmtId="8" fontId="0" fillId="0" borderId="0" xfId="0" applyNumberFormat="1"/>
    <xf numFmtId="6" fontId="6" fillId="2" borderId="4" xfId="0" applyNumberFormat="1" applyFont="1" applyFill="1" applyBorder="1"/>
    <xf numFmtId="169" fontId="0" fillId="0" borderId="0" xfId="2" applyNumberFormat="1" applyFont="1"/>
    <xf numFmtId="170" fontId="0" fillId="0" borderId="0" xfId="1" applyNumberFormat="1" applyFont="1"/>
    <xf numFmtId="0" fontId="0" fillId="0" borderId="0" xfId="0" applyAlignment="1">
      <alignment horizontal="right"/>
    </xf>
    <xf numFmtId="16" fontId="0" fillId="0" borderId="0" xfId="0" quotePrefix="1" applyNumberFormat="1"/>
    <xf numFmtId="10" fontId="0" fillId="0" borderId="0" xfId="2" applyNumberFormat="1" applyFont="1"/>
    <xf numFmtId="0" fontId="3" fillId="0" borderId="0" xfId="0" applyFont="1" applyFill="1" applyAlignment="1">
      <alignment horizontal="centerContinuous"/>
    </xf>
    <xf numFmtId="164" fontId="2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0" fontId="2" fillId="0" borderId="0" xfId="0" quotePrefix="1" applyFont="1" applyFill="1" applyAlignment="1">
      <alignment horizontal="left"/>
    </xf>
    <xf numFmtId="0" fontId="8" fillId="0" borderId="0" xfId="0" applyFont="1" applyFill="1"/>
    <xf numFmtId="0" fontId="8" fillId="0" borderId="0" xfId="0" applyFont="1" applyFill="1" applyAlignment="1">
      <alignment horizontal="centerContinuous"/>
    </xf>
    <xf numFmtId="14" fontId="8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Continuous"/>
    </xf>
    <xf numFmtId="0" fontId="8" fillId="0" borderId="0" xfId="0" quotePrefix="1" applyFont="1" applyFill="1" applyAlignment="1">
      <alignment horizontal="left"/>
    </xf>
    <xf numFmtId="10" fontId="8" fillId="0" borderId="0" xfId="0" applyNumberFormat="1" applyFont="1" applyFill="1"/>
    <xf numFmtId="0" fontId="8" fillId="0" borderId="0" xfId="0" applyFont="1" applyFill="1" applyAlignment="1">
      <alignment horizontal="center"/>
    </xf>
    <xf numFmtId="8" fontId="9" fillId="0" borderId="4" xfId="0" applyNumberFormat="1" applyFont="1" applyFill="1" applyBorder="1"/>
    <xf numFmtId="3" fontId="2" fillId="0" borderId="0" xfId="0" applyNumberFormat="1" applyFont="1" applyFill="1"/>
    <xf numFmtId="166" fontId="8" fillId="0" borderId="0" xfId="0" applyNumberFormat="1" applyFont="1" applyFill="1"/>
    <xf numFmtId="167" fontId="8" fillId="0" borderId="0" xfId="0" applyNumberFormat="1" applyFont="1" applyFill="1"/>
    <xf numFmtId="165" fontId="8" fillId="0" borderId="0" xfId="0" applyNumberFormat="1" applyFont="1" applyFill="1"/>
    <xf numFmtId="3" fontId="8" fillId="0" borderId="0" xfId="0" applyNumberFormat="1" applyFont="1" applyFill="1"/>
    <xf numFmtId="0" fontId="2" fillId="0" borderId="0" xfId="0" applyFont="1" applyFill="1"/>
    <xf numFmtId="165" fontId="2" fillId="0" borderId="1" xfId="0" applyNumberFormat="1" applyFont="1" applyFill="1" applyBorder="1"/>
    <xf numFmtId="168" fontId="2" fillId="0" borderId="0" xfId="0" applyNumberFormat="1" applyFont="1" applyFill="1" applyProtection="1">
      <protection locked="0"/>
    </xf>
    <xf numFmtId="168" fontId="8" fillId="0" borderId="0" xfId="0" applyNumberFormat="1" applyFont="1" applyFill="1"/>
    <xf numFmtId="165" fontId="8" fillId="0" borderId="1" xfId="0" applyNumberFormat="1" applyFont="1" applyFill="1" applyBorder="1"/>
    <xf numFmtId="0" fontId="8" fillId="0" borderId="3" xfId="0" applyFont="1" applyFill="1" applyBorder="1"/>
    <xf numFmtId="165" fontId="8" fillId="0" borderId="2" xfId="0" applyNumberFormat="1" applyFont="1" applyFill="1" applyBorder="1"/>
    <xf numFmtId="3" fontId="8" fillId="0" borderId="2" xfId="0" applyNumberFormat="1" applyFont="1" applyFill="1" applyBorder="1"/>
    <xf numFmtId="164" fontId="8" fillId="0" borderId="0" xfId="1" applyNumberFormat="1" applyFont="1" applyFill="1"/>
    <xf numFmtId="0" fontId="8" fillId="0" borderId="0" xfId="0" applyFont="1" applyFill="1" applyAlignment="1">
      <alignment horizontal="left"/>
    </xf>
    <xf numFmtId="4" fontId="8" fillId="0" borderId="0" xfId="0" applyNumberFormat="1" applyFont="1" applyFill="1"/>
    <xf numFmtId="165" fontId="2" fillId="0" borderId="0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tabSelected="1" workbookViewId="0"/>
  </sheetViews>
  <sheetFormatPr defaultRowHeight="14.5" x14ac:dyDescent="0.35"/>
  <cols>
    <col min="1" max="1" width="4.453125" customWidth="1"/>
    <col min="2" max="2" width="2.54296875" customWidth="1"/>
    <col min="3" max="3" width="31.54296875" customWidth="1"/>
    <col min="4" max="4" width="16.54296875" customWidth="1"/>
    <col min="5" max="5" width="6" customWidth="1"/>
    <col min="6" max="6" width="17" customWidth="1"/>
    <col min="7" max="7" width="17.54296875" customWidth="1"/>
    <col min="8" max="8" width="9.54296875" customWidth="1"/>
    <col min="9" max="9" width="17.1796875" customWidth="1"/>
    <col min="10" max="10" width="19.54296875" customWidth="1"/>
    <col min="11" max="11" width="9.81640625" customWidth="1"/>
    <col min="12" max="12" width="16.453125" customWidth="1"/>
  </cols>
  <sheetData>
    <row r="1" spans="1:12" x14ac:dyDescent="0.35">
      <c r="A1" s="21"/>
      <c r="B1" s="21"/>
      <c r="C1" s="21"/>
      <c r="D1" s="21"/>
      <c r="E1" s="7" t="s">
        <v>49</v>
      </c>
      <c r="F1" s="22"/>
      <c r="G1" s="22"/>
      <c r="H1" s="21"/>
      <c r="I1" s="21"/>
      <c r="J1" s="21"/>
      <c r="K1" s="21"/>
      <c r="L1" s="21"/>
    </row>
    <row r="2" spans="1:12" x14ac:dyDescent="0.35">
      <c r="A2" s="21"/>
      <c r="B2" s="21"/>
      <c r="C2" s="21"/>
      <c r="D2" s="21"/>
      <c r="E2" s="7" t="s">
        <v>34</v>
      </c>
      <c r="F2" s="22"/>
      <c r="G2" s="22"/>
      <c r="H2" s="21"/>
      <c r="I2" s="21"/>
      <c r="J2" s="23"/>
      <c r="K2" s="21"/>
      <c r="L2" s="21"/>
    </row>
    <row r="3" spans="1:12" x14ac:dyDescent="0.35">
      <c r="A3" s="21"/>
      <c r="B3" s="21"/>
      <c r="C3" s="21"/>
      <c r="D3" s="21"/>
      <c r="E3" s="7" t="s">
        <v>44</v>
      </c>
      <c r="F3" s="22"/>
      <c r="G3" s="22"/>
      <c r="H3" s="21"/>
      <c r="I3" s="21"/>
      <c r="J3" s="21"/>
      <c r="K3" s="21"/>
      <c r="L3" s="21"/>
    </row>
    <row r="4" spans="1:12" x14ac:dyDescent="0.35">
      <c r="A4" s="21"/>
      <c r="B4" s="21"/>
      <c r="C4" s="21" t="s">
        <v>29</v>
      </c>
      <c r="D4" s="21"/>
      <c r="E4" s="24"/>
      <c r="F4" s="7"/>
      <c r="G4" s="22"/>
      <c r="H4" s="21"/>
      <c r="I4" s="21"/>
      <c r="J4" s="21"/>
      <c r="K4" s="21"/>
      <c r="L4" s="21"/>
    </row>
    <row r="5" spans="1:12" x14ac:dyDescent="0.35">
      <c r="A5" s="21"/>
      <c r="B5" s="21"/>
      <c r="C5" s="25" t="s">
        <v>46</v>
      </c>
      <c r="D5" s="26">
        <v>0.61299999999999999</v>
      </c>
      <c r="E5" s="21"/>
      <c r="F5" s="21" t="s">
        <v>31</v>
      </c>
      <c r="G5" s="21"/>
      <c r="H5" s="21"/>
      <c r="I5" s="21"/>
      <c r="J5" s="21"/>
      <c r="K5" s="21"/>
      <c r="L5" s="21"/>
    </row>
    <row r="6" spans="1:12" x14ac:dyDescent="0.35">
      <c r="A6" s="21"/>
      <c r="B6" s="21"/>
      <c r="C6" s="25" t="s">
        <v>30</v>
      </c>
      <c r="D6" s="26">
        <f>+'Corp Card O&amp;M Percentage DEK'!E19</f>
        <v>0.55749033871838716</v>
      </c>
      <c r="E6" s="21"/>
      <c r="F6" s="21"/>
      <c r="G6" s="21"/>
      <c r="H6" s="21"/>
      <c r="I6" s="21"/>
      <c r="J6" s="21"/>
      <c r="K6" s="21"/>
      <c r="L6" s="21"/>
    </row>
    <row r="7" spans="1:12" x14ac:dyDescent="0.35">
      <c r="A7" s="27" t="s">
        <v>3</v>
      </c>
      <c r="B7" s="21"/>
      <c r="C7" s="27"/>
      <c r="D7" s="27" t="s">
        <v>1</v>
      </c>
      <c r="E7" s="27"/>
      <c r="F7" s="15" t="s">
        <v>4</v>
      </c>
      <c r="G7" s="15"/>
      <c r="H7" s="27" t="s">
        <v>5</v>
      </c>
      <c r="I7" s="16" t="s">
        <v>6</v>
      </c>
      <c r="J7" s="27" t="s">
        <v>7</v>
      </c>
      <c r="K7" s="17" t="s">
        <v>8</v>
      </c>
      <c r="L7" s="27" t="s">
        <v>9</v>
      </c>
    </row>
    <row r="8" spans="1:12" ht="15" x14ac:dyDescent="0.4">
      <c r="A8" s="18" t="s">
        <v>10</v>
      </c>
      <c r="B8" s="21"/>
      <c r="C8" s="18" t="s">
        <v>2</v>
      </c>
      <c r="D8" s="18" t="s">
        <v>0</v>
      </c>
      <c r="E8" s="18"/>
      <c r="F8" s="18" t="s">
        <v>11</v>
      </c>
      <c r="G8" s="18" t="s">
        <v>12</v>
      </c>
      <c r="H8" s="18" t="s">
        <v>13</v>
      </c>
      <c r="I8" s="19" t="s">
        <v>4</v>
      </c>
      <c r="J8" s="18" t="s">
        <v>14</v>
      </c>
      <c r="K8" s="18" t="s">
        <v>13</v>
      </c>
      <c r="L8" s="18" t="s">
        <v>15</v>
      </c>
    </row>
    <row r="9" spans="1:12" x14ac:dyDescent="0.3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x14ac:dyDescent="0.35">
      <c r="A10" s="27">
        <v>1</v>
      </c>
      <c r="B10" s="21"/>
      <c r="C10" s="20" t="s">
        <v>17</v>
      </c>
      <c r="D10" s="28">
        <v>7093.69</v>
      </c>
      <c r="E10" s="29"/>
      <c r="F10" s="5">
        <v>44193</v>
      </c>
      <c r="G10" s="5">
        <v>44224</v>
      </c>
      <c r="H10" s="21">
        <f>+G10-F10</f>
        <v>31</v>
      </c>
      <c r="I10" s="30">
        <f>F10+(H10/2)</f>
        <v>44208.5</v>
      </c>
      <c r="J10" s="5">
        <v>44254.5</v>
      </c>
      <c r="K10" s="31">
        <f>+J10-I10</f>
        <v>46</v>
      </c>
      <c r="L10" s="32">
        <f>+K10*D10</f>
        <v>326309.74</v>
      </c>
    </row>
    <row r="11" spans="1:12" x14ac:dyDescent="0.35">
      <c r="A11" s="27">
        <v>2</v>
      </c>
      <c r="B11" s="21"/>
      <c r="C11" s="20" t="s">
        <v>18</v>
      </c>
      <c r="D11" s="28">
        <v>4366.66</v>
      </c>
      <c r="E11" s="29"/>
      <c r="F11" s="5">
        <f>+G10</f>
        <v>44224</v>
      </c>
      <c r="G11" s="5">
        <v>44255</v>
      </c>
      <c r="H11" s="21">
        <f>+G11-F11</f>
        <v>31</v>
      </c>
      <c r="I11" s="30">
        <f>F11+(H11/2)</f>
        <v>44239.5</v>
      </c>
      <c r="J11" s="5">
        <v>44282.5</v>
      </c>
      <c r="K11" s="31">
        <f>+J11-I11</f>
        <v>43</v>
      </c>
      <c r="L11" s="33">
        <f>+K11*D11</f>
        <v>187766.38</v>
      </c>
    </row>
    <row r="12" spans="1:12" x14ac:dyDescent="0.35">
      <c r="A12" s="27">
        <v>3</v>
      </c>
      <c r="B12" s="21"/>
      <c r="C12" s="20" t="s">
        <v>19</v>
      </c>
      <c r="D12" s="28">
        <v>2329.4900000000002</v>
      </c>
      <c r="E12" s="29"/>
      <c r="F12" s="5">
        <f t="shared" ref="F12:F21" si="0">+G11</f>
        <v>44255</v>
      </c>
      <c r="G12" s="5">
        <v>44283</v>
      </c>
      <c r="H12" s="21">
        <f t="shared" ref="H12:H21" si="1">+G12-F12</f>
        <v>28</v>
      </c>
      <c r="I12" s="30">
        <f t="shared" ref="I12:I21" si="2">F12+(H12/2)</f>
        <v>44269</v>
      </c>
      <c r="J12" s="5">
        <v>44313.5</v>
      </c>
      <c r="K12" s="31">
        <f t="shared" ref="K12:K21" si="3">+J12-I12</f>
        <v>44.5</v>
      </c>
      <c r="L12" s="33">
        <f t="shared" ref="L12:L21" si="4">+K12*D12</f>
        <v>103662.30500000001</v>
      </c>
    </row>
    <row r="13" spans="1:12" x14ac:dyDescent="0.35">
      <c r="A13" s="27">
        <v>4</v>
      </c>
      <c r="B13" s="21"/>
      <c r="C13" s="20" t="s">
        <v>20</v>
      </c>
      <c r="D13" s="28">
        <v>3695.5399999999986</v>
      </c>
      <c r="E13" s="29"/>
      <c r="F13" s="5">
        <f t="shared" si="0"/>
        <v>44283</v>
      </c>
      <c r="G13" s="5">
        <v>44314</v>
      </c>
      <c r="H13" s="21">
        <f t="shared" si="1"/>
        <v>31</v>
      </c>
      <c r="I13" s="30">
        <f t="shared" si="2"/>
        <v>44298.5</v>
      </c>
      <c r="J13" s="5">
        <v>44343.5</v>
      </c>
      <c r="K13" s="31">
        <f t="shared" si="3"/>
        <v>45</v>
      </c>
      <c r="L13" s="33">
        <f t="shared" si="4"/>
        <v>166299.29999999993</v>
      </c>
    </row>
    <row r="14" spans="1:12" x14ac:dyDescent="0.35">
      <c r="A14" s="27">
        <v>5</v>
      </c>
      <c r="B14" s="21"/>
      <c r="C14" s="20" t="s">
        <v>21</v>
      </c>
      <c r="D14" s="28">
        <v>4240.1200000000008</v>
      </c>
      <c r="E14" s="21"/>
      <c r="F14" s="5">
        <f t="shared" si="0"/>
        <v>44314</v>
      </c>
      <c r="G14" s="5">
        <v>44344</v>
      </c>
      <c r="H14" s="21">
        <f t="shared" si="1"/>
        <v>30</v>
      </c>
      <c r="I14" s="30">
        <f t="shared" si="2"/>
        <v>44329</v>
      </c>
      <c r="J14" s="5">
        <v>44374.5</v>
      </c>
      <c r="K14" s="31">
        <f t="shared" si="3"/>
        <v>45.5</v>
      </c>
      <c r="L14" s="33">
        <f t="shared" si="4"/>
        <v>192925.46000000005</v>
      </c>
    </row>
    <row r="15" spans="1:12" x14ac:dyDescent="0.35">
      <c r="A15" s="27">
        <v>6</v>
      </c>
      <c r="B15" s="21"/>
      <c r="C15" s="20" t="s">
        <v>22</v>
      </c>
      <c r="D15" s="28">
        <v>5234.6099999999997</v>
      </c>
      <c r="E15" s="21"/>
      <c r="F15" s="5">
        <f t="shared" si="0"/>
        <v>44344</v>
      </c>
      <c r="G15" s="5">
        <v>44375</v>
      </c>
      <c r="H15" s="21">
        <f t="shared" si="1"/>
        <v>31</v>
      </c>
      <c r="I15" s="30">
        <f t="shared" si="2"/>
        <v>44359.5</v>
      </c>
      <c r="J15" s="5">
        <v>44404.5</v>
      </c>
      <c r="K15" s="31">
        <f t="shared" si="3"/>
        <v>45</v>
      </c>
      <c r="L15" s="33">
        <f t="shared" si="4"/>
        <v>235557.44999999998</v>
      </c>
    </row>
    <row r="16" spans="1:12" x14ac:dyDescent="0.35">
      <c r="A16" s="27">
        <v>7</v>
      </c>
      <c r="B16" s="21"/>
      <c r="C16" s="20" t="s">
        <v>23</v>
      </c>
      <c r="D16" s="28">
        <v>4298.5200000000004</v>
      </c>
      <c r="E16" s="21"/>
      <c r="F16" s="5">
        <f t="shared" si="0"/>
        <v>44375</v>
      </c>
      <c r="G16" s="5">
        <v>44405</v>
      </c>
      <c r="H16" s="21">
        <f t="shared" si="1"/>
        <v>30</v>
      </c>
      <c r="I16" s="30">
        <f t="shared" si="2"/>
        <v>44390</v>
      </c>
      <c r="J16" s="5">
        <v>44435.5</v>
      </c>
      <c r="K16" s="31">
        <f t="shared" si="3"/>
        <v>45.5</v>
      </c>
      <c r="L16" s="33">
        <f t="shared" si="4"/>
        <v>195582.66000000003</v>
      </c>
    </row>
    <row r="17" spans="1:12" x14ac:dyDescent="0.35">
      <c r="A17" s="27">
        <v>8</v>
      </c>
      <c r="B17" s="21"/>
      <c r="C17" s="20" t="s">
        <v>24</v>
      </c>
      <c r="D17" s="28">
        <v>4034.5899999999992</v>
      </c>
      <c r="E17" s="21"/>
      <c r="F17" s="5">
        <f t="shared" si="0"/>
        <v>44405</v>
      </c>
      <c r="G17" s="5">
        <v>44436</v>
      </c>
      <c r="H17" s="21">
        <f t="shared" si="1"/>
        <v>31</v>
      </c>
      <c r="I17" s="30">
        <f t="shared" si="2"/>
        <v>44420.5</v>
      </c>
      <c r="J17" s="5">
        <v>44466.5</v>
      </c>
      <c r="K17" s="31">
        <f t="shared" si="3"/>
        <v>46</v>
      </c>
      <c r="L17" s="33">
        <f t="shared" si="4"/>
        <v>185591.13999999996</v>
      </c>
    </row>
    <row r="18" spans="1:12" x14ac:dyDescent="0.35">
      <c r="A18" s="27">
        <v>9</v>
      </c>
      <c r="B18" s="21"/>
      <c r="C18" s="20" t="s">
        <v>25</v>
      </c>
      <c r="D18" s="28">
        <v>16731.490000000016</v>
      </c>
      <c r="E18" s="21"/>
      <c r="F18" s="5">
        <f t="shared" si="0"/>
        <v>44436</v>
      </c>
      <c r="G18" s="5">
        <v>44467</v>
      </c>
      <c r="H18" s="21">
        <f t="shared" si="1"/>
        <v>31</v>
      </c>
      <c r="I18" s="30">
        <f t="shared" si="2"/>
        <v>44451.5</v>
      </c>
      <c r="J18" s="5">
        <v>44496.5</v>
      </c>
      <c r="K18" s="31">
        <f t="shared" si="3"/>
        <v>45</v>
      </c>
      <c r="L18" s="33">
        <f t="shared" si="4"/>
        <v>752917.05000000075</v>
      </c>
    </row>
    <row r="19" spans="1:12" x14ac:dyDescent="0.35">
      <c r="A19" s="27">
        <v>10</v>
      </c>
      <c r="B19" s="21"/>
      <c r="C19" s="20" t="s">
        <v>26</v>
      </c>
      <c r="D19" s="28">
        <v>8629.36</v>
      </c>
      <c r="E19" s="21"/>
      <c r="F19" s="5">
        <f t="shared" si="0"/>
        <v>44467</v>
      </c>
      <c r="G19" s="5">
        <v>44497</v>
      </c>
      <c r="H19" s="21">
        <f t="shared" si="1"/>
        <v>30</v>
      </c>
      <c r="I19" s="30">
        <f t="shared" si="2"/>
        <v>44482</v>
      </c>
      <c r="J19" s="5">
        <v>44527.5</v>
      </c>
      <c r="K19" s="31">
        <f t="shared" si="3"/>
        <v>45.5</v>
      </c>
      <c r="L19" s="33">
        <f t="shared" si="4"/>
        <v>392635.88</v>
      </c>
    </row>
    <row r="20" spans="1:12" x14ac:dyDescent="0.35">
      <c r="A20" s="27">
        <v>11</v>
      </c>
      <c r="B20" s="21"/>
      <c r="C20" s="20" t="s">
        <v>27</v>
      </c>
      <c r="D20" s="28">
        <v>18325.600000000017</v>
      </c>
      <c r="E20" s="21"/>
      <c r="F20" s="5">
        <f t="shared" si="0"/>
        <v>44497</v>
      </c>
      <c r="G20" s="5">
        <v>44528</v>
      </c>
      <c r="H20" s="21">
        <f t="shared" si="1"/>
        <v>31</v>
      </c>
      <c r="I20" s="30">
        <f t="shared" si="2"/>
        <v>44512.5</v>
      </c>
      <c r="J20" s="5">
        <v>44557.5</v>
      </c>
      <c r="K20" s="31">
        <f t="shared" si="3"/>
        <v>45</v>
      </c>
      <c r="L20" s="33">
        <f t="shared" si="4"/>
        <v>824652.0000000007</v>
      </c>
    </row>
    <row r="21" spans="1:12" x14ac:dyDescent="0.35">
      <c r="A21" s="27">
        <v>12</v>
      </c>
      <c r="B21" s="21"/>
      <c r="C21" s="20" t="s">
        <v>28</v>
      </c>
      <c r="D21" s="28">
        <v>11163.650000000003</v>
      </c>
      <c r="E21" s="21"/>
      <c r="F21" s="5">
        <f t="shared" si="0"/>
        <v>44528</v>
      </c>
      <c r="G21" s="5">
        <v>44558</v>
      </c>
      <c r="H21" s="21">
        <f t="shared" si="1"/>
        <v>30</v>
      </c>
      <c r="I21" s="30">
        <f t="shared" si="2"/>
        <v>44543</v>
      </c>
      <c r="J21" s="5">
        <v>44588.5</v>
      </c>
      <c r="K21" s="31">
        <f t="shared" si="3"/>
        <v>45.5</v>
      </c>
      <c r="L21" s="33">
        <f t="shared" si="4"/>
        <v>507946.07500000013</v>
      </c>
    </row>
    <row r="22" spans="1:12" x14ac:dyDescent="0.35">
      <c r="A22" s="27">
        <v>13</v>
      </c>
      <c r="B22" s="21"/>
      <c r="C22" s="34"/>
      <c r="D22" s="35"/>
      <c r="E22" s="21"/>
      <c r="F22" s="36"/>
      <c r="G22" s="36"/>
      <c r="H22" s="21"/>
      <c r="I22" s="37"/>
      <c r="J22" s="5"/>
      <c r="K22" s="31"/>
      <c r="L22" s="38"/>
    </row>
    <row r="23" spans="1:12" x14ac:dyDescent="0.35">
      <c r="A23" s="27">
        <v>14</v>
      </c>
      <c r="B23" s="21"/>
      <c r="C23" s="20"/>
      <c r="D23" s="21"/>
      <c r="E23" s="21"/>
      <c r="F23" s="21"/>
      <c r="G23" s="21"/>
      <c r="H23" s="39"/>
      <c r="I23" s="21"/>
      <c r="J23" s="21"/>
      <c r="K23" s="21"/>
      <c r="L23" s="21"/>
    </row>
    <row r="24" spans="1:12" ht="15" thickBot="1" x14ac:dyDescent="0.4">
      <c r="A24" s="27">
        <v>15</v>
      </c>
      <c r="B24" s="21"/>
      <c r="C24" s="34"/>
      <c r="D24" s="40">
        <f>SUM(D10:D22)</f>
        <v>90143.320000000051</v>
      </c>
      <c r="E24" s="21"/>
      <c r="F24" s="21"/>
      <c r="G24" s="21"/>
      <c r="H24" s="41">
        <f>SUM(H10:H22)</f>
        <v>365</v>
      </c>
      <c r="I24" s="21"/>
      <c r="J24" s="21"/>
      <c r="K24" s="21"/>
      <c r="L24" s="40">
        <f>SUM(L10:L22)</f>
        <v>4071845.4400000013</v>
      </c>
    </row>
    <row r="25" spans="1:12" ht="15" thickTop="1" x14ac:dyDescent="0.35">
      <c r="A25" s="27">
        <v>16</v>
      </c>
      <c r="B25" s="21"/>
      <c r="C25" s="20"/>
      <c r="D25" s="21"/>
      <c r="E25" s="21"/>
      <c r="F25" s="21"/>
      <c r="G25" s="21"/>
      <c r="H25" s="21"/>
      <c r="I25" s="21"/>
      <c r="J25" s="21"/>
      <c r="K25" s="21"/>
      <c r="L25" s="21"/>
    </row>
    <row r="26" spans="1:12" x14ac:dyDescent="0.35">
      <c r="A26" s="27">
        <v>17</v>
      </c>
      <c r="B26" s="21"/>
      <c r="C26" s="34"/>
      <c r="D26" s="21"/>
      <c r="E26" s="21"/>
      <c r="F26" s="21"/>
      <c r="G26" s="21"/>
      <c r="H26" s="21"/>
      <c r="I26" s="21"/>
      <c r="J26" s="21"/>
      <c r="K26" s="21"/>
      <c r="L26" s="21"/>
    </row>
    <row r="27" spans="1:12" x14ac:dyDescent="0.35">
      <c r="A27" s="27">
        <v>18</v>
      </c>
      <c r="B27" s="21"/>
      <c r="C27" s="20"/>
      <c r="D27" s="20" t="s">
        <v>42</v>
      </c>
      <c r="E27" s="21"/>
      <c r="F27" s="21"/>
      <c r="G27" s="21"/>
      <c r="H27" s="21"/>
      <c r="I27" s="32">
        <f>+D24</f>
        <v>90143.320000000051</v>
      </c>
      <c r="J27" s="21"/>
      <c r="K27" s="21"/>
      <c r="L27" s="21"/>
    </row>
    <row r="28" spans="1:12" x14ac:dyDescent="0.35">
      <c r="A28" s="27">
        <v>19</v>
      </c>
      <c r="B28" s="21"/>
      <c r="C28" s="34"/>
      <c r="D28" s="21"/>
      <c r="E28" s="21"/>
      <c r="F28" s="21"/>
      <c r="G28" s="21"/>
      <c r="H28" s="21"/>
      <c r="I28" s="21"/>
      <c r="J28" s="21"/>
      <c r="K28" s="21"/>
      <c r="L28" s="21"/>
    </row>
    <row r="29" spans="1:12" x14ac:dyDescent="0.35">
      <c r="A29" s="27">
        <v>20</v>
      </c>
      <c r="B29" s="21"/>
      <c r="C29" s="20"/>
      <c r="D29" s="25" t="s">
        <v>16</v>
      </c>
      <c r="E29" s="21"/>
      <c r="F29" s="21"/>
      <c r="G29" s="21"/>
      <c r="H29" s="21"/>
      <c r="I29" s="32">
        <f>+L24</f>
        <v>4071845.4400000013</v>
      </c>
      <c r="J29" s="21"/>
      <c r="K29" s="21"/>
      <c r="L29" s="21"/>
    </row>
    <row r="30" spans="1:12" x14ac:dyDescent="0.35">
      <c r="A30" s="27">
        <v>21</v>
      </c>
      <c r="B30" s="21"/>
      <c r="C30" s="34"/>
      <c r="D30" s="21"/>
      <c r="E30" s="21"/>
      <c r="F30" s="21"/>
      <c r="G30" s="21"/>
      <c r="H30" s="21"/>
      <c r="I30" s="21"/>
      <c r="J30" s="42"/>
      <c r="K30" s="21"/>
      <c r="L30" s="21"/>
    </row>
    <row r="31" spans="1:12" x14ac:dyDescent="0.35">
      <c r="A31" s="27">
        <v>22</v>
      </c>
      <c r="B31" s="21"/>
      <c r="C31" s="20"/>
      <c r="D31" s="43" t="str">
        <f>+E4&amp;" (Lead) Lag Days"</f>
        <v xml:space="preserve"> (Lead) Lag Days</v>
      </c>
      <c r="E31" s="21"/>
      <c r="F31" s="21"/>
      <c r="G31" s="21"/>
      <c r="H31" s="21"/>
      <c r="I31" s="44">
        <f>+I29/I27</f>
        <v>45.170795129356222</v>
      </c>
      <c r="J31" s="21"/>
      <c r="K31" s="21"/>
      <c r="L31" s="21"/>
    </row>
    <row r="32" spans="1:12" x14ac:dyDescent="0.35">
      <c r="A32" s="27">
        <v>23</v>
      </c>
      <c r="B32" s="21"/>
      <c r="C32" s="34"/>
      <c r="D32" s="21"/>
      <c r="E32" s="21"/>
      <c r="F32" s="21"/>
      <c r="G32" s="21"/>
      <c r="H32" s="21"/>
      <c r="I32" s="21"/>
      <c r="J32" s="21"/>
      <c r="K32" s="21"/>
      <c r="L32" s="21"/>
    </row>
    <row r="33" spans="1:12" x14ac:dyDescent="0.35">
      <c r="A33" s="27">
        <v>24</v>
      </c>
      <c r="B33" s="21"/>
      <c r="C33" s="20"/>
      <c r="D33" s="45" t="s">
        <v>62</v>
      </c>
      <c r="E33" s="29"/>
      <c r="F33" s="36"/>
      <c r="G33" s="36"/>
      <c r="H33" s="21"/>
      <c r="I33" s="26">
        <f>+D5</f>
        <v>0.61299999999999999</v>
      </c>
      <c r="J33" s="5"/>
      <c r="K33" s="31"/>
      <c r="L33" s="32"/>
    </row>
    <row r="34" spans="1:12" x14ac:dyDescent="0.35">
      <c r="A34" s="27">
        <v>25</v>
      </c>
      <c r="B34" s="21"/>
      <c r="C34" s="21"/>
      <c r="D34" s="21" t="s">
        <v>32</v>
      </c>
      <c r="E34" s="21"/>
      <c r="F34" s="21"/>
      <c r="G34" s="21"/>
      <c r="H34" s="21"/>
      <c r="I34" s="26">
        <f>+D6</f>
        <v>0.55749033871838716</v>
      </c>
      <c r="J34" s="21"/>
      <c r="K34" s="21"/>
      <c r="L34" s="21"/>
    </row>
    <row r="35" spans="1:12" ht="15" thickBot="1" x14ac:dyDescent="0.4">
      <c r="A35" s="27">
        <v>26</v>
      </c>
      <c r="B35" s="21"/>
      <c r="C35" s="21"/>
      <c r="D35" s="21" t="s">
        <v>33</v>
      </c>
      <c r="E35" s="21"/>
      <c r="F35" s="21"/>
      <c r="G35" s="21"/>
      <c r="H35" s="21"/>
      <c r="I35" s="40">
        <f>+I27*I33*I34</f>
        <v>30805.720389999995</v>
      </c>
      <c r="J35" s="21"/>
      <c r="K35" s="21"/>
      <c r="L35" s="21"/>
    </row>
    <row r="36" spans="1:12" ht="15" thickTop="1" x14ac:dyDescent="0.35">
      <c r="A36" s="27">
        <v>27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x14ac:dyDescent="0.35">
      <c r="A37" s="27">
        <v>28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x14ac:dyDescent="0.35">
      <c r="A38" s="27">
        <v>29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2" x14ac:dyDescent="0.35">
      <c r="A39" s="27">
        <v>30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</sheetData>
  <pageMargins left="0.7" right="0.7" top="0.75" bottom="0.75" header="0.3" footer="0.3"/>
  <pageSetup scale="72" orientation="landscape" r:id="rId1"/>
  <headerFooter>
    <oddHeader>&amp;RKyPSC Case No. 2022-00372
AG-DR-01-096 Attach 20
Page &amp;P of &amp;N</oddHeader>
    <oddFooter>&amp;R&amp;F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9"/>
  <sheetViews>
    <sheetView tabSelected="1" topLeftCell="A7" workbookViewId="0"/>
  </sheetViews>
  <sheetFormatPr defaultRowHeight="14.5" x14ac:dyDescent="0.35"/>
  <cols>
    <col min="1" max="1" width="16.1796875" bestFit="1" customWidth="1"/>
    <col min="2" max="2" width="16.453125" bestFit="1" customWidth="1"/>
    <col min="3" max="4" width="14.54296875" bestFit="1" customWidth="1"/>
  </cols>
  <sheetData>
    <row r="1" spans="1:5" s="1" customFormat="1" x14ac:dyDescent="0.35"/>
    <row r="2" spans="1:5" s="1" customFormat="1" x14ac:dyDescent="0.35"/>
    <row r="4" spans="1:5" x14ac:dyDescent="0.35">
      <c r="A4" t="s">
        <v>38</v>
      </c>
    </row>
    <row r="5" spans="1:5" x14ac:dyDescent="0.35">
      <c r="A5" s="1" t="s">
        <v>48</v>
      </c>
      <c r="B5" s="8"/>
      <c r="C5" s="8"/>
      <c r="D5" s="8"/>
    </row>
    <row r="6" spans="1:5" x14ac:dyDescent="0.35">
      <c r="A6" s="1"/>
      <c r="B6" s="9" t="s">
        <v>39</v>
      </c>
      <c r="C6" s="9" t="s">
        <v>36</v>
      </c>
      <c r="D6" s="9" t="s">
        <v>37</v>
      </c>
      <c r="E6" s="1"/>
    </row>
    <row r="7" spans="1:5" x14ac:dyDescent="0.35">
      <c r="A7" s="13" t="s">
        <v>50</v>
      </c>
      <c r="B7" s="8">
        <v>1260.1000000000004</v>
      </c>
      <c r="C7" s="8">
        <v>5833.59</v>
      </c>
      <c r="D7" s="8">
        <v>7093.69</v>
      </c>
      <c r="E7" s="10"/>
    </row>
    <row r="8" spans="1:5" x14ac:dyDescent="0.35">
      <c r="A8" s="13" t="s">
        <v>51</v>
      </c>
      <c r="B8" s="8">
        <v>3262.81</v>
      </c>
      <c r="C8" s="8">
        <v>1103.8499999999999</v>
      </c>
      <c r="D8" s="8">
        <v>4366.66</v>
      </c>
      <c r="E8" s="10"/>
    </row>
    <row r="9" spans="1:5" x14ac:dyDescent="0.35">
      <c r="A9" s="13" t="s">
        <v>52</v>
      </c>
      <c r="B9" s="8">
        <v>958.65000000000043</v>
      </c>
      <c r="C9" s="8">
        <v>1370.8400000000001</v>
      </c>
      <c r="D9" s="8">
        <v>2329.4900000000002</v>
      </c>
      <c r="E9" s="10"/>
    </row>
    <row r="10" spans="1:5" x14ac:dyDescent="0.35">
      <c r="A10" s="13" t="s">
        <v>53</v>
      </c>
      <c r="B10" s="8">
        <v>2218.2899999999991</v>
      </c>
      <c r="C10" s="8">
        <v>1477.25</v>
      </c>
      <c r="D10" s="8">
        <v>3695.5399999999986</v>
      </c>
      <c r="E10" s="10"/>
    </row>
    <row r="11" spans="1:5" x14ac:dyDescent="0.35">
      <c r="A11" s="13" t="s">
        <v>54</v>
      </c>
      <c r="B11" s="8">
        <v>1974.170000000001</v>
      </c>
      <c r="C11" s="8">
        <v>2265.9500000000003</v>
      </c>
      <c r="D11" s="8">
        <v>4240.1200000000008</v>
      </c>
      <c r="E11" s="10"/>
    </row>
    <row r="12" spans="1:5" x14ac:dyDescent="0.35">
      <c r="A12" s="13" t="s">
        <v>55</v>
      </c>
      <c r="B12" s="8">
        <v>1370.4899999999998</v>
      </c>
      <c r="C12" s="8">
        <v>3864.12</v>
      </c>
      <c r="D12" s="8">
        <v>5234.6099999999997</v>
      </c>
      <c r="E12" s="10"/>
    </row>
    <row r="13" spans="1:5" x14ac:dyDescent="0.35">
      <c r="A13" s="13" t="s">
        <v>56</v>
      </c>
      <c r="B13" s="8">
        <v>894.71999999999991</v>
      </c>
      <c r="C13" s="8">
        <v>3403.8</v>
      </c>
      <c r="D13" s="8">
        <v>4298.5200000000004</v>
      </c>
      <c r="E13" s="10"/>
    </row>
    <row r="14" spans="1:5" x14ac:dyDescent="0.35">
      <c r="A14" s="13" t="s">
        <v>57</v>
      </c>
      <c r="B14" s="8">
        <v>1314.85</v>
      </c>
      <c r="C14" s="8">
        <v>2719.7399999999993</v>
      </c>
      <c r="D14" s="8">
        <v>4034.5899999999992</v>
      </c>
      <c r="E14" s="10"/>
    </row>
    <row r="15" spans="1:5" x14ac:dyDescent="0.35">
      <c r="A15" s="13" t="s">
        <v>58</v>
      </c>
      <c r="B15" s="8">
        <v>12547.950000000013</v>
      </c>
      <c r="C15" s="8">
        <v>4183.5399999999991</v>
      </c>
      <c r="D15" s="8">
        <v>16731.490000000016</v>
      </c>
      <c r="E15" s="10"/>
    </row>
    <row r="16" spans="1:5" x14ac:dyDescent="0.35">
      <c r="A16" s="13" t="s">
        <v>59</v>
      </c>
      <c r="B16" s="8">
        <v>1135.5000000000002</v>
      </c>
      <c r="C16" s="8">
        <v>7493.8600000000006</v>
      </c>
      <c r="D16" s="8">
        <v>8629.36</v>
      </c>
      <c r="E16" s="10"/>
    </row>
    <row r="17" spans="1:5" x14ac:dyDescent="0.35">
      <c r="A17" s="13" t="s">
        <v>60</v>
      </c>
      <c r="B17" s="8">
        <v>10517.060000000012</v>
      </c>
      <c r="C17" s="8">
        <v>7808.5399999999991</v>
      </c>
      <c r="D17" s="8">
        <v>18325.600000000017</v>
      </c>
      <c r="E17" s="10"/>
    </row>
    <row r="18" spans="1:5" x14ac:dyDescent="0.35">
      <c r="A18" s="13" t="s">
        <v>61</v>
      </c>
      <c r="B18" s="8">
        <v>2434.7000000000003</v>
      </c>
      <c r="C18" s="8">
        <v>8728.9500000000044</v>
      </c>
      <c r="D18" s="8">
        <v>11163.650000000003</v>
      </c>
      <c r="E18" s="10"/>
    </row>
    <row r="19" spans="1:5" x14ac:dyDescent="0.35">
      <c r="A19" s="12" t="s">
        <v>5</v>
      </c>
      <c r="B19" s="8">
        <v>39889.290000000023</v>
      </c>
      <c r="C19" s="8">
        <v>50254.029999999992</v>
      </c>
      <c r="D19" s="8">
        <v>90143.320000000051</v>
      </c>
      <c r="E19" s="10">
        <f>+C19/D19</f>
        <v>0.55749033871838716</v>
      </c>
    </row>
  </sheetData>
  <pageMargins left="0.7" right="0.7" top="0.75" bottom="0.75" header="0.3" footer="0.3"/>
  <pageSetup orientation="landscape" r:id="rId1"/>
  <headerFooter>
    <oddHeader>&amp;RKyPSC Case No. 2022-00372
AG-DR-01-096 Attach 20
Page &amp;P of &amp;N</oddHeader>
    <oddFooter>&amp;R&amp;F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9"/>
  <sheetViews>
    <sheetView tabSelected="1" workbookViewId="0"/>
  </sheetViews>
  <sheetFormatPr defaultRowHeight="14.5" x14ac:dyDescent="0.35"/>
  <cols>
    <col min="1" max="1" width="4.453125" customWidth="1"/>
    <col min="2" max="2" width="2.54296875" customWidth="1"/>
    <col min="3" max="3" width="29.453125" customWidth="1"/>
    <col min="4" max="4" width="16.54296875" customWidth="1"/>
    <col min="5" max="5" width="6" customWidth="1"/>
    <col min="6" max="6" width="17" customWidth="1"/>
    <col min="7" max="7" width="17.54296875" customWidth="1"/>
    <col min="8" max="8" width="9.54296875" customWidth="1"/>
    <col min="9" max="9" width="17.1796875" customWidth="1"/>
    <col min="10" max="10" width="19.54296875" customWidth="1"/>
    <col min="11" max="11" width="9.81640625" customWidth="1"/>
    <col min="12" max="12" width="16.453125" customWidth="1"/>
  </cols>
  <sheetData>
    <row r="1" spans="1:12" x14ac:dyDescent="0.35">
      <c r="A1" s="1"/>
      <c r="B1" s="1"/>
      <c r="C1" s="1"/>
      <c r="D1" s="1"/>
      <c r="E1" s="7" t="s">
        <v>45</v>
      </c>
      <c r="F1" s="3"/>
      <c r="G1" s="3"/>
      <c r="H1" s="1"/>
      <c r="I1" s="1"/>
      <c r="J1" s="1"/>
      <c r="K1" s="1"/>
      <c r="L1" s="1"/>
    </row>
    <row r="2" spans="1:12" x14ac:dyDescent="0.35">
      <c r="A2" s="1"/>
      <c r="B2" s="1"/>
      <c r="C2" s="1"/>
      <c r="D2" s="1"/>
      <c r="E2" s="2" t="s">
        <v>34</v>
      </c>
      <c r="F2" s="3"/>
      <c r="G2" s="3"/>
      <c r="H2" s="1"/>
      <c r="I2" s="1"/>
      <c r="J2" s="4"/>
      <c r="K2" s="1"/>
      <c r="L2" s="1"/>
    </row>
    <row r="3" spans="1:12" x14ac:dyDescent="0.35">
      <c r="A3" s="1"/>
      <c r="B3" s="1"/>
      <c r="C3" s="1"/>
      <c r="D3" s="1"/>
      <c r="E3" s="2" t="s">
        <v>44</v>
      </c>
      <c r="F3" s="3"/>
      <c r="G3" s="3"/>
      <c r="H3" s="1"/>
    </row>
    <row r="4" spans="1:12" x14ac:dyDescent="0.35">
      <c r="A4" s="21"/>
      <c r="B4" s="21"/>
      <c r="C4" s="21" t="s">
        <v>29</v>
      </c>
      <c r="D4" s="21"/>
      <c r="E4" s="24"/>
      <c r="F4" s="7"/>
      <c r="G4" s="22"/>
      <c r="H4" s="21"/>
      <c r="I4" s="21"/>
      <c r="J4" s="21"/>
      <c r="K4" s="21"/>
      <c r="L4" s="21"/>
    </row>
    <row r="5" spans="1:12" x14ac:dyDescent="0.35">
      <c r="A5" s="21"/>
      <c r="B5" s="21"/>
      <c r="C5" s="25" t="s">
        <v>46</v>
      </c>
      <c r="D5" s="26">
        <v>0.61299999999999999</v>
      </c>
      <c r="E5" s="21"/>
      <c r="F5" s="25" t="s">
        <v>35</v>
      </c>
      <c r="G5" s="21"/>
      <c r="H5" s="21"/>
      <c r="I5" s="21"/>
      <c r="J5" s="21"/>
      <c r="K5" s="21"/>
      <c r="L5" s="21"/>
    </row>
    <row r="6" spans="1:12" x14ac:dyDescent="0.35">
      <c r="A6" s="21"/>
      <c r="B6" s="21"/>
      <c r="C6" s="25" t="s">
        <v>30</v>
      </c>
      <c r="D6" s="26">
        <f>+'Virtual Card O&amp;M Percentage DEK'!E16</f>
        <v>0.36887668428967807</v>
      </c>
      <c r="E6" s="21"/>
      <c r="F6" s="21"/>
      <c r="G6" s="21"/>
      <c r="H6" s="21"/>
      <c r="I6" s="21"/>
      <c r="J6" s="21"/>
      <c r="K6" s="21"/>
      <c r="L6" s="21"/>
    </row>
    <row r="7" spans="1:12" x14ac:dyDescent="0.35">
      <c r="A7" s="27" t="s">
        <v>3</v>
      </c>
      <c r="B7" s="21"/>
      <c r="C7" s="27"/>
      <c r="D7" s="27" t="s">
        <v>1</v>
      </c>
      <c r="E7" s="27"/>
      <c r="F7" s="15" t="s">
        <v>4</v>
      </c>
      <c r="G7" s="15"/>
      <c r="H7" s="27" t="s">
        <v>5</v>
      </c>
      <c r="I7" s="16" t="s">
        <v>6</v>
      </c>
      <c r="J7" s="27" t="s">
        <v>7</v>
      </c>
      <c r="K7" s="17" t="s">
        <v>8</v>
      </c>
      <c r="L7" s="27" t="s">
        <v>9</v>
      </c>
    </row>
    <row r="8" spans="1:12" ht="15" x14ac:dyDescent="0.4">
      <c r="A8" s="18" t="s">
        <v>10</v>
      </c>
      <c r="B8" s="21"/>
      <c r="C8" s="18" t="s">
        <v>2</v>
      </c>
      <c r="D8" s="18" t="s">
        <v>0</v>
      </c>
      <c r="E8" s="18"/>
      <c r="F8" s="18" t="s">
        <v>11</v>
      </c>
      <c r="G8" s="18" t="s">
        <v>12</v>
      </c>
      <c r="H8" s="18" t="s">
        <v>13</v>
      </c>
      <c r="I8" s="19" t="s">
        <v>4</v>
      </c>
      <c r="J8" s="18" t="s">
        <v>14</v>
      </c>
      <c r="K8" s="18" t="s">
        <v>13</v>
      </c>
      <c r="L8" s="18" t="s">
        <v>15</v>
      </c>
    </row>
    <row r="9" spans="1:12" x14ac:dyDescent="0.3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x14ac:dyDescent="0.35">
      <c r="A10" s="27">
        <v>1</v>
      </c>
      <c r="B10" s="21"/>
      <c r="C10" s="20" t="s">
        <v>17</v>
      </c>
      <c r="D10" s="45">
        <v>77782.63</v>
      </c>
      <c r="E10" s="29"/>
      <c r="F10" s="5">
        <f>+'Corporate One Card'!F10</f>
        <v>44193</v>
      </c>
      <c r="G10" s="5">
        <f>+'Corporate One Card'!G10</f>
        <v>44224</v>
      </c>
      <c r="H10" s="21">
        <f>+G10-F10</f>
        <v>31</v>
      </c>
      <c r="I10" s="30">
        <f>F10+(H10/2)</f>
        <v>44208.5</v>
      </c>
      <c r="J10" s="5">
        <f>'Corporate One Card'!J10</f>
        <v>44254.5</v>
      </c>
      <c r="K10" s="31">
        <f>+J10-I10</f>
        <v>46</v>
      </c>
      <c r="L10" s="32">
        <f>+K10*D10</f>
        <v>3578000.9800000004</v>
      </c>
    </row>
    <row r="11" spans="1:12" x14ac:dyDescent="0.35">
      <c r="A11" s="27">
        <v>2</v>
      </c>
      <c r="B11" s="21"/>
      <c r="C11" s="20" t="s">
        <v>18</v>
      </c>
      <c r="D11" s="45">
        <v>139293.44</v>
      </c>
      <c r="E11" s="29"/>
      <c r="F11" s="5">
        <f>+G10</f>
        <v>44224</v>
      </c>
      <c r="G11" s="5">
        <f>+'Corporate One Card'!G11</f>
        <v>44255</v>
      </c>
      <c r="H11" s="21">
        <f>+G11-F11</f>
        <v>31</v>
      </c>
      <c r="I11" s="30">
        <f>F11+(H11/2)</f>
        <v>44239.5</v>
      </c>
      <c r="J11" s="5">
        <f>'Corporate One Card'!J11</f>
        <v>44282.5</v>
      </c>
      <c r="K11" s="31">
        <f>+J11-I11</f>
        <v>43</v>
      </c>
      <c r="L11" s="33">
        <f>+K11*D11</f>
        <v>5989617.9199999999</v>
      </c>
    </row>
    <row r="12" spans="1:12" x14ac:dyDescent="0.35">
      <c r="A12" s="27">
        <v>3</v>
      </c>
      <c r="B12" s="21"/>
      <c r="C12" s="20" t="s">
        <v>19</v>
      </c>
      <c r="D12" s="45">
        <v>225852.23000000004</v>
      </c>
      <c r="E12" s="29"/>
      <c r="F12" s="5">
        <f t="shared" ref="F12:F21" si="0">+G11</f>
        <v>44255</v>
      </c>
      <c r="G12" s="5">
        <f>+'Corporate One Card'!G12</f>
        <v>44283</v>
      </c>
      <c r="H12" s="21">
        <f t="shared" ref="H12:H21" si="1">+G12-F12</f>
        <v>28</v>
      </c>
      <c r="I12" s="30">
        <f t="shared" ref="I12:I21" si="2">F12+(H12/2)</f>
        <v>44269</v>
      </c>
      <c r="J12" s="5">
        <f>'Corporate One Card'!J12</f>
        <v>44313.5</v>
      </c>
      <c r="K12" s="31">
        <f t="shared" ref="K12:K21" si="3">+J12-I12</f>
        <v>44.5</v>
      </c>
      <c r="L12" s="33">
        <f t="shared" ref="L12:L21" si="4">+K12*D12</f>
        <v>10050424.235000001</v>
      </c>
    </row>
    <row r="13" spans="1:12" x14ac:dyDescent="0.35">
      <c r="A13" s="27">
        <v>4</v>
      </c>
      <c r="B13" s="21"/>
      <c r="C13" s="20" t="s">
        <v>20</v>
      </c>
      <c r="D13" s="45">
        <v>349886.95999999996</v>
      </c>
      <c r="E13" s="29"/>
      <c r="F13" s="5">
        <f t="shared" si="0"/>
        <v>44283</v>
      </c>
      <c r="G13" s="5">
        <f>+'Corporate One Card'!G13</f>
        <v>44314</v>
      </c>
      <c r="H13" s="21">
        <f t="shared" si="1"/>
        <v>31</v>
      </c>
      <c r="I13" s="30">
        <f t="shared" si="2"/>
        <v>44298.5</v>
      </c>
      <c r="J13" s="5">
        <f>'Corporate One Card'!J13</f>
        <v>44343.5</v>
      </c>
      <c r="K13" s="31">
        <f t="shared" si="3"/>
        <v>45</v>
      </c>
      <c r="L13" s="33">
        <f t="shared" si="4"/>
        <v>15744913.199999999</v>
      </c>
    </row>
    <row r="14" spans="1:12" x14ac:dyDescent="0.35">
      <c r="A14" s="27">
        <v>5</v>
      </c>
      <c r="B14" s="21"/>
      <c r="C14" s="20" t="s">
        <v>21</v>
      </c>
      <c r="D14" s="45">
        <v>220458.14000000004</v>
      </c>
      <c r="E14" s="21"/>
      <c r="F14" s="5">
        <f t="shared" si="0"/>
        <v>44314</v>
      </c>
      <c r="G14" s="5">
        <f>+'Corporate One Card'!G14</f>
        <v>44344</v>
      </c>
      <c r="H14" s="21">
        <f t="shared" si="1"/>
        <v>30</v>
      </c>
      <c r="I14" s="30">
        <f t="shared" si="2"/>
        <v>44329</v>
      </c>
      <c r="J14" s="5">
        <f>'Corporate One Card'!J14</f>
        <v>44374.5</v>
      </c>
      <c r="K14" s="31">
        <f t="shared" si="3"/>
        <v>45.5</v>
      </c>
      <c r="L14" s="33">
        <f t="shared" si="4"/>
        <v>10030845.370000001</v>
      </c>
    </row>
    <row r="15" spans="1:12" x14ac:dyDescent="0.35">
      <c r="A15" s="27">
        <v>6</v>
      </c>
      <c r="B15" s="21"/>
      <c r="C15" s="20" t="s">
        <v>22</v>
      </c>
      <c r="D15" s="45">
        <v>114369.81999999999</v>
      </c>
      <c r="E15" s="21"/>
      <c r="F15" s="5">
        <f t="shared" si="0"/>
        <v>44344</v>
      </c>
      <c r="G15" s="5">
        <f>+'Corporate One Card'!G15</f>
        <v>44375</v>
      </c>
      <c r="H15" s="21">
        <f t="shared" si="1"/>
        <v>31</v>
      </c>
      <c r="I15" s="30">
        <f t="shared" si="2"/>
        <v>44359.5</v>
      </c>
      <c r="J15" s="5">
        <f>'Corporate One Card'!J15</f>
        <v>44404.5</v>
      </c>
      <c r="K15" s="31">
        <f t="shared" si="3"/>
        <v>45</v>
      </c>
      <c r="L15" s="33">
        <f t="shared" si="4"/>
        <v>5146641.8999999994</v>
      </c>
    </row>
    <row r="16" spans="1:12" x14ac:dyDescent="0.35">
      <c r="A16" s="27">
        <v>7</v>
      </c>
      <c r="B16" s="21"/>
      <c r="C16" s="20" t="s">
        <v>23</v>
      </c>
      <c r="D16" s="45">
        <v>90120.050000000017</v>
      </c>
      <c r="E16" s="21"/>
      <c r="F16" s="5">
        <f t="shared" si="0"/>
        <v>44375</v>
      </c>
      <c r="G16" s="5">
        <f>+'Corporate One Card'!G16</f>
        <v>44405</v>
      </c>
      <c r="H16" s="21">
        <f t="shared" si="1"/>
        <v>30</v>
      </c>
      <c r="I16" s="30">
        <f t="shared" si="2"/>
        <v>44390</v>
      </c>
      <c r="J16" s="5">
        <f>'Corporate One Card'!J16</f>
        <v>44435.5</v>
      </c>
      <c r="K16" s="31">
        <f t="shared" si="3"/>
        <v>45.5</v>
      </c>
      <c r="L16" s="33">
        <f t="shared" si="4"/>
        <v>4100462.2750000008</v>
      </c>
    </row>
    <row r="17" spans="1:12" x14ac:dyDescent="0.35">
      <c r="A17" s="27">
        <v>8</v>
      </c>
      <c r="B17" s="21"/>
      <c r="C17" s="20" t="s">
        <v>24</v>
      </c>
      <c r="D17" s="45">
        <v>167357.44999999998</v>
      </c>
      <c r="E17" s="21"/>
      <c r="F17" s="5">
        <f t="shared" si="0"/>
        <v>44405</v>
      </c>
      <c r="G17" s="5">
        <f>+'Corporate One Card'!G17</f>
        <v>44436</v>
      </c>
      <c r="H17" s="21">
        <f t="shared" si="1"/>
        <v>31</v>
      </c>
      <c r="I17" s="30">
        <f t="shared" si="2"/>
        <v>44420.5</v>
      </c>
      <c r="J17" s="5">
        <f>'Corporate One Card'!J17</f>
        <v>44466.5</v>
      </c>
      <c r="K17" s="31">
        <f t="shared" si="3"/>
        <v>46</v>
      </c>
      <c r="L17" s="33">
        <f t="shared" si="4"/>
        <v>7698442.6999999993</v>
      </c>
    </row>
    <row r="18" spans="1:12" x14ac:dyDescent="0.35">
      <c r="A18" s="27">
        <v>9</v>
      </c>
      <c r="B18" s="21"/>
      <c r="C18" s="20" t="s">
        <v>25</v>
      </c>
      <c r="D18" s="45">
        <v>62952.290000000008</v>
      </c>
      <c r="E18" s="21"/>
      <c r="F18" s="5">
        <f t="shared" si="0"/>
        <v>44436</v>
      </c>
      <c r="G18" s="5">
        <f>+'Corporate One Card'!G18</f>
        <v>44467</v>
      </c>
      <c r="H18" s="21">
        <f t="shared" si="1"/>
        <v>31</v>
      </c>
      <c r="I18" s="30">
        <f t="shared" si="2"/>
        <v>44451.5</v>
      </c>
      <c r="J18" s="5">
        <f>'Corporate One Card'!J18</f>
        <v>44496.5</v>
      </c>
      <c r="K18" s="31">
        <f t="shared" si="3"/>
        <v>45</v>
      </c>
      <c r="L18" s="33">
        <f t="shared" si="4"/>
        <v>2832853.0500000003</v>
      </c>
    </row>
    <row r="19" spans="1:12" x14ac:dyDescent="0.35">
      <c r="A19" s="27">
        <v>10</v>
      </c>
      <c r="B19" s="21"/>
      <c r="C19" s="20" t="s">
        <v>26</v>
      </c>
      <c r="D19" s="45">
        <v>172305.04</v>
      </c>
      <c r="E19" s="21"/>
      <c r="F19" s="5">
        <f t="shared" si="0"/>
        <v>44467</v>
      </c>
      <c r="G19" s="5">
        <f>+'Corporate One Card'!G19</f>
        <v>44497</v>
      </c>
      <c r="H19" s="21">
        <f t="shared" si="1"/>
        <v>30</v>
      </c>
      <c r="I19" s="30">
        <f t="shared" si="2"/>
        <v>44482</v>
      </c>
      <c r="J19" s="5">
        <f>'Corporate One Card'!J19</f>
        <v>44527.5</v>
      </c>
      <c r="K19" s="31">
        <f t="shared" si="3"/>
        <v>45.5</v>
      </c>
      <c r="L19" s="33">
        <f t="shared" si="4"/>
        <v>7839879.3200000003</v>
      </c>
    </row>
    <row r="20" spans="1:12" x14ac:dyDescent="0.35">
      <c r="A20" s="27">
        <v>11</v>
      </c>
      <c r="B20" s="21"/>
      <c r="C20" s="20" t="s">
        <v>27</v>
      </c>
      <c r="D20" s="45">
        <v>68051.25</v>
      </c>
      <c r="E20" s="21"/>
      <c r="F20" s="5">
        <f t="shared" si="0"/>
        <v>44497</v>
      </c>
      <c r="G20" s="5">
        <f>+'Corporate One Card'!G20</f>
        <v>44528</v>
      </c>
      <c r="H20" s="21">
        <f t="shared" si="1"/>
        <v>31</v>
      </c>
      <c r="I20" s="30">
        <f t="shared" si="2"/>
        <v>44512.5</v>
      </c>
      <c r="J20" s="5">
        <f>'Corporate One Card'!J20</f>
        <v>44557.5</v>
      </c>
      <c r="K20" s="31">
        <f t="shared" si="3"/>
        <v>45</v>
      </c>
      <c r="L20" s="33">
        <f t="shared" si="4"/>
        <v>3062306.25</v>
      </c>
    </row>
    <row r="21" spans="1:12" x14ac:dyDescent="0.35">
      <c r="A21" s="27">
        <v>12</v>
      </c>
      <c r="B21" s="21"/>
      <c r="C21" s="20" t="s">
        <v>28</v>
      </c>
      <c r="D21" s="45">
        <v>191412.12</v>
      </c>
      <c r="E21" s="21"/>
      <c r="F21" s="5">
        <f t="shared" si="0"/>
        <v>44528</v>
      </c>
      <c r="G21" s="5">
        <f>+'Corporate One Card'!G21</f>
        <v>44558</v>
      </c>
      <c r="H21" s="21">
        <f t="shared" si="1"/>
        <v>30</v>
      </c>
      <c r="I21" s="30">
        <f t="shared" si="2"/>
        <v>44543</v>
      </c>
      <c r="J21" s="5">
        <f>'Corporate One Card'!J21</f>
        <v>44588.5</v>
      </c>
      <c r="K21" s="31">
        <f t="shared" si="3"/>
        <v>45.5</v>
      </c>
      <c r="L21" s="33">
        <f t="shared" si="4"/>
        <v>8709251.459999999</v>
      </c>
    </row>
    <row r="22" spans="1:12" x14ac:dyDescent="0.35">
      <c r="A22" s="27">
        <v>13</v>
      </c>
      <c r="B22" s="21"/>
      <c r="C22" s="34"/>
      <c r="D22" s="35"/>
      <c r="E22" s="21"/>
      <c r="F22" s="36"/>
      <c r="G22" s="36"/>
      <c r="H22" s="21"/>
      <c r="I22" s="37"/>
      <c r="J22" s="5"/>
      <c r="K22" s="31"/>
      <c r="L22" s="38"/>
    </row>
    <row r="23" spans="1:12" x14ac:dyDescent="0.35">
      <c r="A23" s="27">
        <v>14</v>
      </c>
      <c r="B23" s="21"/>
      <c r="C23" s="20"/>
      <c r="D23" s="21"/>
      <c r="E23" s="21"/>
      <c r="F23" s="21"/>
      <c r="G23" s="21"/>
      <c r="H23" s="39"/>
      <c r="I23" s="21"/>
      <c r="J23" s="21"/>
      <c r="K23" s="21"/>
      <c r="L23" s="21"/>
    </row>
    <row r="24" spans="1:12" ht="15" thickBot="1" x14ac:dyDescent="0.4">
      <c r="A24" s="27">
        <v>15</v>
      </c>
      <c r="B24" s="21"/>
      <c r="C24" s="34"/>
      <c r="D24" s="40">
        <f>SUM(D10:D22)</f>
        <v>1879841.42</v>
      </c>
      <c r="E24" s="21"/>
      <c r="F24" s="21"/>
      <c r="G24" s="21"/>
      <c r="H24" s="41">
        <f>SUM(H10:H22)</f>
        <v>365</v>
      </c>
      <c r="I24" s="21"/>
      <c r="J24" s="21"/>
      <c r="K24" s="21"/>
      <c r="L24" s="40">
        <f>SUM(L10:L22)</f>
        <v>84783638.659999982</v>
      </c>
    </row>
    <row r="25" spans="1:12" ht="15" thickTop="1" x14ac:dyDescent="0.35">
      <c r="A25" s="27">
        <v>16</v>
      </c>
      <c r="B25" s="21"/>
      <c r="C25" s="20"/>
      <c r="D25" s="21"/>
      <c r="E25" s="21"/>
      <c r="F25" s="21"/>
      <c r="G25" s="21"/>
      <c r="H25" s="21"/>
      <c r="I25" s="21"/>
      <c r="J25" s="21"/>
      <c r="K25" s="21"/>
      <c r="L25" s="21"/>
    </row>
    <row r="26" spans="1:12" x14ac:dyDescent="0.35">
      <c r="A26" s="27">
        <v>17</v>
      </c>
      <c r="B26" s="21"/>
      <c r="C26" s="34"/>
      <c r="D26" s="21"/>
      <c r="E26" s="21"/>
      <c r="F26" s="21"/>
      <c r="G26" s="21"/>
      <c r="H26" s="21"/>
      <c r="I26" s="21"/>
      <c r="J26" s="21"/>
      <c r="K26" s="21"/>
      <c r="L26" s="21"/>
    </row>
    <row r="27" spans="1:12" x14ac:dyDescent="0.35">
      <c r="A27" s="27">
        <v>18</v>
      </c>
      <c r="B27" s="21"/>
      <c r="C27" s="20"/>
      <c r="D27" s="20" t="s">
        <v>47</v>
      </c>
      <c r="E27" s="21"/>
      <c r="F27" s="21"/>
      <c r="G27" s="21"/>
      <c r="H27" s="21"/>
      <c r="I27" s="32">
        <f>+D24</f>
        <v>1879841.42</v>
      </c>
      <c r="J27" s="21"/>
      <c r="K27" s="21"/>
      <c r="L27" s="21"/>
    </row>
    <row r="28" spans="1:12" x14ac:dyDescent="0.35">
      <c r="A28" s="27">
        <v>19</v>
      </c>
      <c r="B28" s="21"/>
      <c r="C28" s="34"/>
      <c r="D28" s="21"/>
      <c r="E28" s="21"/>
      <c r="F28" s="21"/>
      <c r="G28" s="21"/>
      <c r="H28" s="21"/>
      <c r="I28" s="21"/>
      <c r="J28" s="21"/>
      <c r="K28" s="21"/>
      <c r="L28" s="21"/>
    </row>
    <row r="29" spans="1:12" x14ac:dyDescent="0.35">
      <c r="A29" s="27">
        <v>20</v>
      </c>
      <c r="B29" s="21"/>
      <c r="C29" s="20"/>
      <c r="D29" s="25" t="s">
        <v>16</v>
      </c>
      <c r="E29" s="21"/>
      <c r="F29" s="21"/>
      <c r="G29" s="21"/>
      <c r="H29" s="21"/>
      <c r="I29" s="32">
        <f>+L24</f>
        <v>84783638.659999982</v>
      </c>
      <c r="J29" s="21"/>
      <c r="K29" s="21"/>
      <c r="L29" s="21"/>
    </row>
    <row r="30" spans="1:12" x14ac:dyDescent="0.35">
      <c r="A30" s="27">
        <v>21</v>
      </c>
      <c r="B30" s="21"/>
      <c r="C30" s="34"/>
      <c r="D30" s="21"/>
      <c r="E30" s="21"/>
      <c r="F30" s="21"/>
      <c r="G30" s="21"/>
      <c r="H30" s="21"/>
      <c r="I30" s="21"/>
      <c r="J30" s="21"/>
      <c r="K30" s="21"/>
      <c r="L30" s="21"/>
    </row>
    <row r="31" spans="1:12" x14ac:dyDescent="0.35">
      <c r="A31" s="27">
        <v>22</v>
      </c>
      <c r="B31" s="21"/>
      <c r="C31" s="20"/>
      <c r="D31" s="43" t="str">
        <f>+E4&amp;" (Lead) Lag Days"</f>
        <v xml:space="preserve"> (Lead) Lag Days</v>
      </c>
      <c r="E31" s="21"/>
      <c r="F31" s="21"/>
      <c r="G31" s="21"/>
      <c r="H31" s="21"/>
      <c r="I31" s="44">
        <f>+I29/I27</f>
        <v>45.101484496495445</v>
      </c>
      <c r="J31" s="21"/>
      <c r="K31" s="21"/>
      <c r="L31" s="21"/>
    </row>
    <row r="32" spans="1:12" x14ac:dyDescent="0.35">
      <c r="A32" s="27">
        <v>23</v>
      </c>
      <c r="B32" s="21"/>
      <c r="C32" s="34"/>
      <c r="D32" s="21"/>
      <c r="E32" s="21"/>
      <c r="F32" s="21"/>
      <c r="G32" s="21"/>
      <c r="H32" s="21"/>
      <c r="I32" s="21"/>
      <c r="J32" s="21"/>
      <c r="K32" s="21"/>
      <c r="L32" s="21"/>
    </row>
    <row r="33" spans="1:12" x14ac:dyDescent="0.35">
      <c r="A33" s="27">
        <v>24</v>
      </c>
      <c r="B33" s="21"/>
      <c r="C33" s="20"/>
      <c r="D33" s="45" t="s">
        <v>62</v>
      </c>
      <c r="E33" s="29"/>
      <c r="F33" s="36"/>
      <c r="G33" s="36"/>
      <c r="H33" s="21"/>
      <c r="I33" s="26">
        <f>+D5</f>
        <v>0.61299999999999999</v>
      </c>
      <c r="J33" s="5"/>
      <c r="K33" s="31"/>
      <c r="L33" s="32"/>
    </row>
    <row r="34" spans="1:12" x14ac:dyDescent="0.35">
      <c r="A34" s="27">
        <v>25</v>
      </c>
      <c r="B34" s="21"/>
      <c r="C34" s="21"/>
      <c r="D34" s="21" t="s">
        <v>32</v>
      </c>
      <c r="E34" s="21"/>
      <c r="F34" s="21"/>
      <c r="G34" s="21"/>
      <c r="H34" s="21"/>
      <c r="I34" s="26">
        <f>+D6</f>
        <v>0.36887668428967807</v>
      </c>
      <c r="J34" s="21"/>
      <c r="K34" s="21"/>
      <c r="L34" s="21"/>
    </row>
    <row r="35" spans="1:12" ht="15" thickBot="1" x14ac:dyDescent="0.4">
      <c r="A35" s="27">
        <v>26</v>
      </c>
      <c r="B35" s="21"/>
      <c r="C35" s="21"/>
      <c r="D35" s="21" t="s">
        <v>33</v>
      </c>
      <c r="E35" s="21"/>
      <c r="F35" s="21"/>
      <c r="G35" s="21"/>
      <c r="H35" s="21"/>
      <c r="I35" s="40">
        <f>+I27*I33*I34</f>
        <v>425072.3877100001</v>
      </c>
      <c r="J35" s="21"/>
      <c r="K35" s="21"/>
      <c r="L35" s="21"/>
    </row>
    <row r="36" spans="1:12" ht="15" thickTop="1" x14ac:dyDescent="0.35">
      <c r="A36" s="27">
        <v>27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x14ac:dyDescent="0.35">
      <c r="A37" s="27">
        <v>28</v>
      </c>
      <c r="B37" s="21"/>
      <c r="C37" s="25" t="s">
        <v>40</v>
      </c>
      <c r="D37" s="21"/>
      <c r="E37" s="21"/>
      <c r="F37" s="21"/>
      <c r="G37" s="21"/>
      <c r="H37" s="21"/>
      <c r="I37" s="21"/>
      <c r="J37" s="21"/>
      <c r="K37" s="21"/>
      <c r="L37" s="21"/>
    </row>
    <row r="38" spans="1:12" x14ac:dyDescent="0.35">
      <c r="A38" s="27">
        <v>29</v>
      </c>
      <c r="B38" s="21"/>
      <c r="C38" s="25" t="s">
        <v>41</v>
      </c>
      <c r="D38" s="21"/>
      <c r="E38" s="21"/>
      <c r="F38" s="21"/>
      <c r="G38" s="21"/>
      <c r="H38" s="21"/>
      <c r="I38" s="21"/>
      <c r="J38" s="21"/>
      <c r="K38" s="21"/>
      <c r="L38" s="21"/>
    </row>
    <row r="39" spans="1:12" x14ac:dyDescent="0.35">
      <c r="A39" s="27">
        <v>30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</sheetData>
  <pageMargins left="0.7" right="0.7" top="0.75" bottom="0.75" header="0.3" footer="0.3"/>
  <pageSetup scale="73" orientation="landscape" r:id="rId1"/>
  <headerFooter>
    <oddHeader>&amp;RKyPSC Case No. 2022-00372
AG-DR-01-096 Attach 20
Page &amp;P of &amp;N</oddHeader>
    <oddFooter>&amp;R&amp;F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1"/>
  <sheetViews>
    <sheetView tabSelected="1" workbookViewId="0"/>
  </sheetViews>
  <sheetFormatPr defaultRowHeight="14.5" x14ac:dyDescent="0.35"/>
  <cols>
    <col min="1" max="1" width="9.1796875" style="1"/>
    <col min="2" max="2" width="15.54296875" bestFit="1" customWidth="1"/>
    <col min="3" max="3" width="16" customWidth="1"/>
    <col min="4" max="4" width="14.54296875" bestFit="1" customWidth="1"/>
  </cols>
  <sheetData>
    <row r="1" spans="1:5" s="1" customFormat="1" x14ac:dyDescent="0.35">
      <c r="A1" s="6"/>
    </row>
    <row r="2" spans="1:5" x14ac:dyDescent="0.35">
      <c r="B2" t="s">
        <v>43</v>
      </c>
    </row>
    <row r="3" spans="1:5" x14ac:dyDescent="0.35">
      <c r="B3" s="9" t="s">
        <v>39</v>
      </c>
      <c r="C3" s="9" t="s">
        <v>36</v>
      </c>
      <c r="D3" s="9" t="s">
        <v>37</v>
      </c>
      <c r="E3" s="1"/>
    </row>
    <row r="4" spans="1:5" x14ac:dyDescent="0.35">
      <c r="A4" s="13" t="s">
        <v>50</v>
      </c>
      <c r="B4" s="8">
        <v>25106.960000000003</v>
      </c>
      <c r="C4" s="8">
        <v>52675.67</v>
      </c>
      <c r="D4" s="8">
        <v>77782.63</v>
      </c>
      <c r="E4" s="10"/>
    </row>
    <row r="5" spans="1:5" x14ac:dyDescent="0.35">
      <c r="A5" s="13" t="s">
        <v>51</v>
      </c>
      <c r="B5" s="8">
        <v>38614.54</v>
      </c>
      <c r="C5" s="8">
        <v>100678.9</v>
      </c>
      <c r="D5" s="8">
        <v>139293.44</v>
      </c>
      <c r="E5" s="10"/>
    </row>
    <row r="6" spans="1:5" x14ac:dyDescent="0.35">
      <c r="A6" s="13" t="s">
        <v>52</v>
      </c>
      <c r="B6" s="8">
        <v>169729.55000000002</v>
      </c>
      <c r="C6" s="8">
        <v>56122.68</v>
      </c>
      <c r="D6" s="8">
        <v>225852.23000000004</v>
      </c>
      <c r="E6" s="10"/>
    </row>
    <row r="7" spans="1:5" x14ac:dyDescent="0.35">
      <c r="A7" s="13" t="s">
        <v>53</v>
      </c>
      <c r="B7" s="8">
        <v>340458.73</v>
      </c>
      <c r="C7" s="8">
        <v>9428.23</v>
      </c>
      <c r="D7" s="8">
        <v>349886.95999999996</v>
      </c>
      <c r="E7" s="10"/>
    </row>
    <row r="8" spans="1:5" x14ac:dyDescent="0.35">
      <c r="A8" s="13" t="s">
        <v>54</v>
      </c>
      <c r="B8" s="8">
        <v>180043.41000000003</v>
      </c>
      <c r="C8" s="8">
        <v>40414.730000000003</v>
      </c>
      <c r="D8" s="8">
        <v>220458.14000000004</v>
      </c>
      <c r="E8" s="10"/>
    </row>
    <row r="9" spans="1:5" x14ac:dyDescent="0.35">
      <c r="A9" s="13" t="s">
        <v>55</v>
      </c>
      <c r="B9" s="8">
        <v>56318.41</v>
      </c>
      <c r="C9" s="8">
        <v>58051.41</v>
      </c>
      <c r="D9" s="8">
        <v>114369.81999999999</v>
      </c>
      <c r="E9" s="10"/>
    </row>
    <row r="10" spans="1:5" x14ac:dyDescent="0.35">
      <c r="A10" s="13" t="s">
        <v>56</v>
      </c>
      <c r="B10" s="8">
        <v>43806.650000000009</v>
      </c>
      <c r="C10" s="8">
        <v>46313.399999999994</v>
      </c>
      <c r="D10" s="8">
        <v>90120.050000000017</v>
      </c>
      <c r="E10" s="10"/>
    </row>
    <row r="11" spans="1:5" x14ac:dyDescent="0.35">
      <c r="A11" s="13" t="s">
        <v>57</v>
      </c>
      <c r="B11" s="8">
        <v>47253.07</v>
      </c>
      <c r="C11" s="8">
        <v>120104.37999999999</v>
      </c>
      <c r="D11" s="8">
        <v>167357.44999999998</v>
      </c>
      <c r="E11" s="10"/>
    </row>
    <row r="12" spans="1:5" x14ac:dyDescent="0.35">
      <c r="A12" s="13" t="s">
        <v>58</v>
      </c>
      <c r="B12" s="8">
        <v>21485.010000000002</v>
      </c>
      <c r="C12" s="8">
        <v>41467.279999999999</v>
      </c>
      <c r="D12" s="8">
        <v>62952.290000000008</v>
      </c>
      <c r="E12" s="10"/>
    </row>
    <row r="13" spans="1:5" x14ac:dyDescent="0.35">
      <c r="A13" s="13" t="s">
        <v>59</v>
      </c>
      <c r="B13" s="8">
        <v>107445.34</v>
      </c>
      <c r="C13" s="8">
        <v>64859.7</v>
      </c>
      <c r="D13" s="8">
        <v>172305.04</v>
      </c>
      <c r="E13" s="10"/>
    </row>
    <row r="14" spans="1:5" x14ac:dyDescent="0.35">
      <c r="A14" s="13" t="s">
        <v>60</v>
      </c>
      <c r="B14" s="8">
        <v>4494.7599999999993</v>
      </c>
      <c r="C14" s="8">
        <v>63556.49</v>
      </c>
      <c r="D14" s="8">
        <v>68051.25</v>
      </c>
      <c r="E14" s="10"/>
    </row>
    <row r="15" spans="1:5" x14ac:dyDescent="0.35">
      <c r="A15" s="13" t="s">
        <v>61</v>
      </c>
      <c r="B15" s="8">
        <v>151655.32</v>
      </c>
      <c r="C15" s="8">
        <v>39756.800000000003</v>
      </c>
      <c r="D15" s="8">
        <v>191412.12</v>
      </c>
      <c r="E15" s="10"/>
    </row>
    <row r="16" spans="1:5" x14ac:dyDescent="0.35">
      <c r="A16" s="12" t="s">
        <v>5</v>
      </c>
      <c r="B16" s="8">
        <v>1186411.75</v>
      </c>
      <c r="C16" s="8">
        <v>693429.67</v>
      </c>
      <c r="D16" s="8">
        <v>1879841.42</v>
      </c>
      <c r="E16" s="14">
        <f>+C16/D16</f>
        <v>0.36887668428967807</v>
      </c>
    </row>
    <row r="18" spans="2:4" x14ac:dyDescent="0.35">
      <c r="B18" s="1"/>
      <c r="D18" s="8"/>
    </row>
    <row r="21" spans="2:4" x14ac:dyDescent="0.35">
      <c r="C21" s="11"/>
    </row>
  </sheetData>
  <phoneticPr fontId="7" type="noConversion"/>
  <pageMargins left="0.7" right="0.7" top="0.75" bottom="0.75" header="0.3" footer="0.3"/>
  <pageSetup orientation="landscape" r:id="rId1"/>
  <headerFooter>
    <oddHeader>&amp;RKyPSC Case No. 2022-00372
AG-DR-01-096 Attach 20
Page &amp;P of &amp;N</oddHeader>
    <oddFooter>&amp;R&amp;F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Normand</Witnes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C1F079-F2F6-46D5-9627-19468F94E5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4E5F07-416A-4874-8259-D9CC16602B63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745fd72d-7e83-4669-aadd-86863736241e"/>
    <ds:schemaRef ds:uri="5ba878c6-b33b-4b7d-8b1a-66240161f50d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80E9CCB-8136-45AE-811B-2886A17FF2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Corporate One Card</vt:lpstr>
      <vt:lpstr>Corp Card O&amp;M Percentage DEK</vt:lpstr>
      <vt:lpstr>Virtual Card</vt:lpstr>
      <vt:lpstr>Virtual Card O&amp;M Percentage DEK</vt:lpstr>
      <vt:lpstr>'Corporate One Card'!Print_Area</vt:lpstr>
      <vt:lpstr>'Virtual Card'!Print_Area</vt:lpstr>
    </vt:vector>
  </TitlesOfParts>
  <Company>NorthWestern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LeProwse, Jerold (Jerry)</dc:creator>
  <cp:lastModifiedBy>D'Ascenzo, Rocco</cp:lastModifiedBy>
  <cp:lastPrinted>2023-01-25T19:27:05Z</cp:lastPrinted>
  <dcterms:created xsi:type="dcterms:W3CDTF">2016-07-21T16:37:56Z</dcterms:created>
  <dcterms:modified xsi:type="dcterms:W3CDTF">2023-01-25T19:27:08Z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0x0101005C6E46BEEC65514998BA1B34889D3D88</vt:lpwstr>
  </property>
</Properties>
</file>