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AA29FA9C-6FE5-48E6-AAD5-BC82FA762CBC}" xr6:coauthVersionLast="47" xr6:coauthVersionMax="47" xr10:uidLastSave="{00000000-0000-0000-0000-000000000000}"/>
  <bookViews>
    <workbookView xWindow="-120" yWindow="-120" windowWidth="29040" windowHeight="15840" tabRatio="601" firstSheet="3" activeTab="3" xr2:uid="{00000000-000D-0000-FFFF-FFFF00000000}"/>
  </bookViews>
  <sheets>
    <sheet name="CGE PROD not used" sheetId="11" state="hidden" r:id="rId1"/>
    <sheet name="CGE GP not used" sheetId="13" state="hidden" r:id="rId2"/>
    <sheet name="CGE M&amp;S not used" sheetId="14" state="hidden" r:id="rId3"/>
    <sheet name="FedStateTax" sheetId="27" r:id="rId4"/>
    <sheet name="LFCR per Order" sheetId="25" r:id="rId5"/>
    <sheet name="Stock S3" sheetId="6" state="hidden" r:id="rId6"/>
  </sheets>
  <definedNames>
    <definedName name="\A" localSheetId="4">#REF!</definedName>
    <definedName name="\A">#REF!</definedName>
    <definedName name="\B" localSheetId="1">'CGE GP not used'!$A$67</definedName>
    <definedName name="\B" localSheetId="2">'CGE M&amp;S not used'!$A$67</definedName>
    <definedName name="\B" localSheetId="0">'CGE PROD not used'!$A$67</definedName>
    <definedName name="\B" localSheetId="4">'LFCR per Order'!$A$40</definedName>
    <definedName name="\B" localSheetId="5">#REF!</definedName>
    <definedName name="\B">#REF!</definedName>
    <definedName name="\C" localSheetId="4">#REF!</definedName>
    <definedName name="\C">#REF!</definedName>
    <definedName name="\D" localSheetId="4">#REF!</definedName>
    <definedName name="\D">#REF!</definedName>
    <definedName name="\E" localSheetId="4">#REF!</definedName>
    <definedName name="\E">#REF!</definedName>
    <definedName name="\F" localSheetId="4">#REF!</definedName>
    <definedName name="\F">#REF!</definedName>
    <definedName name="\G" localSheetId="4">#REF!</definedName>
    <definedName name="\G">#REF!</definedName>
    <definedName name="\H" localSheetId="4">#REF!</definedName>
    <definedName name="\H">#REF!</definedName>
    <definedName name="\I" localSheetId="4">#REF!</definedName>
    <definedName name="\I">#REF!</definedName>
    <definedName name="\J" localSheetId="4">#REF!</definedName>
    <definedName name="\J">#REF!</definedName>
    <definedName name="\K" localSheetId="4">#REF!</definedName>
    <definedName name="\K" localSheetId="5">#REF!</definedName>
    <definedName name="\K">#REF!</definedName>
    <definedName name="\L" localSheetId="4">#REF!</definedName>
    <definedName name="\L">#REF!</definedName>
    <definedName name="\M" localSheetId="4">#REF!</definedName>
    <definedName name="\M">#REF!</definedName>
    <definedName name="\N" localSheetId="4">#REF!</definedName>
    <definedName name="\N">#REF!</definedName>
    <definedName name="\P" localSheetId="4">#REF!</definedName>
    <definedName name="\P">#REF!</definedName>
    <definedName name="\Q" localSheetId="4">#REF!</definedName>
    <definedName name="\Q" localSheetId="5">#REF!</definedName>
    <definedName name="\Q">#REF!</definedName>
    <definedName name="\R" localSheetId="4">#REF!</definedName>
    <definedName name="\R">#REF!</definedName>
    <definedName name="\S" localSheetId="4">#REF!</definedName>
    <definedName name="\S">#REF!</definedName>
    <definedName name="\T" localSheetId="4">#REF!</definedName>
    <definedName name="\T">#REF!</definedName>
    <definedName name="\U" localSheetId="4">#REF!</definedName>
    <definedName name="\U">#REF!</definedName>
    <definedName name="\V" localSheetId="4">#REF!</definedName>
    <definedName name="\V">#REF!</definedName>
    <definedName name="\W" localSheetId="4">#REF!</definedName>
    <definedName name="\W">#REF!</definedName>
    <definedName name="\Y" localSheetId="4">#REF!</definedName>
    <definedName name="\Y">#REF!</definedName>
    <definedName name="\Z" localSheetId="4">#REF!</definedName>
    <definedName name="\Z">#REF!</definedName>
    <definedName name="__CCR30" localSheetId="4">#REF!</definedName>
    <definedName name="__CCR30">#REF!</definedName>
    <definedName name="_CCR30" localSheetId="4">#REF!</definedName>
    <definedName name="_CCR30">#REF!</definedName>
    <definedName name="_Order1" hidden="1">255</definedName>
    <definedName name="A1_" localSheetId="4">#REF!</definedName>
    <definedName name="A1_">#REF!</definedName>
    <definedName name="AVGCAP" localSheetId="4">#REF!</definedName>
    <definedName name="AVGCAP">#REF!</definedName>
    <definedName name="CALCWIP" localSheetId="4">#REF!</definedName>
    <definedName name="CALCWIP">#REF!</definedName>
    <definedName name="CAPST" localSheetId="4">#REF!</definedName>
    <definedName name="CAPST">#REF!</definedName>
    <definedName name="CAPSTR" localSheetId="4">#REF!</definedName>
    <definedName name="CAPSTR">#REF!</definedName>
    <definedName name="CO30_1_2" localSheetId="4">#REF!</definedName>
    <definedName name="CO30_1_2">#REF!</definedName>
    <definedName name="CO30_2_2" localSheetId="4">#REF!</definedName>
    <definedName name="CO30_2_2">#REF!</definedName>
    <definedName name="COMFEE" localSheetId="4">#REF!</definedName>
    <definedName name="COMFEE">#REF!</definedName>
    <definedName name="COMP1" localSheetId="4">#REF!</definedName>
    <definedName name="COMP1">#REF!</definedName>
    <definedName name="COMP2" localSheetId="4">#REF!</definedName>
    <definedName name="COMP2">#REF!</definedName>
    <definedName name="Company" localSheetId="4">'LFCR per Order'!$A$1</definedName>
    <definedName name="Company">#REF!</definedName>
    <definedName name="DEBTST" localSheetId="4">#REF!</definedName>
    <definedName name="DEBTST">#REF!</definedName>
    <definedName name="EACOST" localSheetId="4">#REF!</definedName>
    <definedName name="EACOST">#REF!</definedName>
    <definedName name="ECON" localSheetId="4">#REF!</definedName>
    <definedName name="ECON">#REF!</definedName>
    <definedName name="ED_1" localSheetId="4">#REF!</definedName>
    <definedName name="ED_1">#REF!</definedName>
    <definedName name="ED_2" localSheetId="4">#REF!</definedName>
    <definedName name="ED_2">#REF!</definedName>
    <definedName name="ED_3" localSheetId="4">#REF!</definedName>
    <definedName name="ED_3">#REF!</definedName>
    <definedName name="ED_4" localSheetId="4">#REF!</definedName>
    <definedName name="ED_4">#REF!</definedName>
    <definedName name="ED_B" localSheetId="4">#REF!</definedName>
    <definedName name="ED_B">#REF!</definedName>
    <definedName name="ED_C" localSheetId="4">#REF!</definedName>
    <definedName name="ED_C">#REF!</definedName>
    <definedName name="ED_CSCH1" localSheetId="4">#REF!</definedName>
    <definedName name="ED_CSCH1">#REF!</definedName>
    <definedName name="EXHIBITA" localSheetId="4">#REF!</definedName>
    <definedName name="EXHIBITA">#REF!</definedName>
    <definedName name="EXHIBITC1" localSheetId="4">#REF!</definedName>
    <definedName name="EXHIBITC1">#REF!</definedName>
    <definedName name="EXHIBITD" localSheetId="4">#REF!</definedName>
    <definedName name="EXHIBITD">#REF!</definedName>
    <definedName name="EXHIBITE" localSheetId="4">#REF!</definedName>
    <definedName name="EXHIBITE">#REF!</definedName>
    <definedName name="FEES" localSheetId="4">#REF!</definedName>
    <definedName name="FEES">#REF!</definedName>
    <definedName name="KWH" localSheetId="4">#REF!</definedName>
    <definedName name="KWH">#REF!</definedName>
    <definedName name="LETTER" localSheetId="4">#REF!</definedName>
    <definedName name="LETTER">#REF!</definedName>
    <definedName name="LETTER1" localSheetId="4">#REF!</definedName>
    <definedName name="LETTER1">#REF!</definedName>
    <definedName name="LFCR" localSheetId="4">#REF!</definedName>
    <definedName name="LFCR">#REF!</definedName>
    <definedName name="LOCATE" localSheetId="4">#REF!</definedName>
    <definedName name="LOCATE">#REF!</definedName>
    <definedName name="LTDEBT" localSheetId="4">#REF!</definedName>
    <definedName name="LTDEBT">#REF!</definedName>
    <definedName name="MORE" localSheetId="4">#REF!</definedName>
    <definedName name="MORE">#REF!</definedName>
    <definedName name="MTN" localSheetId="4">#REF!</definedName>
    <definedName name="MTN">#REF!</definedName>
    <definedName name="MTNA" localSheetId="4">#REF!</definedName>
    <definedName name="MTNA">#REF!</definedName>
    <definedName name="MTNB" localSheetId="4">#REF!</definedName>
    <definedName name="MTNB">#REF!</definedName>
    <definedName name="NETL_GDT" localSheetId="4">#REF!</definedName>
    <definedName name="NETL_GDT">#REF!</definedName>
    <definedName name="NETPREXP" localSheetId="4">#REF!</definedName>
    <definedName name="NETPREXP">#REF!</definedName>
    <definedName name="NEWRCF" localSheetId="4">#REF!</definedName>
    <definedName name="NEWRCF">#REF!</definedName>
    <definedName name="PAGE1" localSheetId="4">#REF!</definedName>
    <definedName name="PAGE1">#REF!</definedName>
    <definedName name="PREFER" localSheetId="4">#REF!</definedName>
    <definedName name="PREFER" localSheetId="5">'Stock S3'!$A$3:$K$50</definedName>
    <definedName name="PREFER">#REF!</definedName>
    <definedName name="PRINT" localSheetId="4">#REF!</definedName>
    <definedName name="PRINT">#REF!</definedName>
    <definedName name="_xlnm.Print_Area" localSheetId="1">'CGE GP not used'!$A$1:$H$59</definedName>
    <definedName name="_xlnm.Print_Area" localSheetId="2">'CGE M&amp;S not used'!$A$1:$H$59</definedName>
    <definedName name="_xlnm.Print_Area" localSheetId="0">'CGE PROD not used'!$A$1:$H$59</definedName>
    <definedName name="_xlnm.Print_Area" localSheetId="5">'Stock S3'!$A$1:$K$52</definedName>
    <definedName name="RATE" localSheetId="4">#REF!</definedName>
    <definedName name="RATE">#REF!</definedName>
    <definedName name="ROR" localSheetId="4">#REF!</definedName>
    <definedName name="ROR">#REF!</definedName>
    <definedName name="SAME" localSheetId="4">#REF!</definedName>
    <definedName name="SAME">#REF!</definedName>
    <definedName name="SCH7_2" localSheetId="4">#REF!</definedName>
    <definedName name="SCH7_2">#REF!</definedName>
    <definedName name="SCH7_3" localSheetId="4">#REF!</definedName>
    <definedName name="SCH7_3">#REF!</definedName>
    <definedName name="SH_1" localSheetId="4">#REF!</definedName>
    <definedName name="SH_1">#REF!</definedName>
    <definedName name="SH_2" localSheetId="4">#REF!</definedName>
    <definedName name="SH_2">#REF!</definedName>
    <definedName name="SH_3" localSheetId="4">#REF!</definedName>
    <definedName name="SH_3">#REF!</definedName>
    <definedName name="SH_4" localSheetId="4">#REF!</definedName>
    <definedName name="SH_4">#REF!</definedName>
    <definedName name="SH_5" localSheetId="4">#REF!</definedName>
    <definedName name="SH_5">#REF!</definedName>
    <definedName name="SH_6" localSheetId="4">#REF!</definedName>
    <definedName name="SH_6">#REF!</definedName>
    <definedName name="SH_8_1_3" localSheetId="4">#REF!</definedName>
    <definedName name="SH_8_1_3">#REF!</definedName>
    <definedName name="SH_8_2_3" localSheetId="4">#REF!</definedName>
    <definedName name="SH_8_2_3">#REF!</definedName>
    <definedName name="SH_8_3_3" localSheetId="4">#REF!</definedName>
    <definedName name="SH_8_3_3">#REF!</definedName>
    <definedName name="SH_9_1_3" localSheetId="4">#REF!</definedName>
    <definedName name="SH_9_1_3">#REF!</definedName>
    <definedName name="SH_9_2_3" localSheetId="4">#REF!</definedName>
    <definedName name="SH_9_2_3">#REF!</definedName>
    <definedName name="SH_9_3_3" localSheetId="4">#REF!</definedName>
    <definedName name="SH_9_3_3">#REF!</definedName>
    <definedName name="SH10_1" localSheetId="4">#REF!</definedName>
    <definedName name="SH10_1">#REF!</definedName>
    <definedName name="SH11_1" localSheetId="4">#REF!</definedName>
    <definedName name="SH11_1">#REF!</definedName>
    <definedName name="SHEETA" localSheetId="4">#REF!</definedName>
    <definedName name="SHEETA">#REF!</definedName>
    <definedName name="SHEETB" localSheetId="1">'CGE GP not used'!$A$1:$H$50</definedName>
    <definedName name="SHEETB" localSheetId="2">'CGE M&amp;S not used'!$A$1:$H$50</definedName>
    <definedName name="SHEETB" localSheetId="0">'CGE PROD not used'!$A$1:$H$50</definedName>
    <definedName name="SHEETB" localSheetId="4">'LFCR per Order'!$A$1:$H$25</definedName>
    <definedName name="SHEETB">#REF!</definedName>
    <definedName name="SHEETF" localSheetId="4">#REF!</definedName>
    <definedName name="SHEETF">#REF!</definedName>
    <definedName name="STEAM" localSheetId="4">#REF!</definedName>
    <definedName name="STEAM">#REF!</definedName>
    <definedName name="STLOANS" localSheetId="4">#REF!</definedName>
    <definedName name="STLOANS">#REF!</definedName>
    <definedName name="TEXT" localSheetId="4">#REF!</definedName>
    <definedName name="TEXT">#REF!</definedName>
    <definedName name="W_ACT1_F" localSheetId="4">#REF!</definedName>
    <definedName name="W_ACT1_F">#REF!</definedName>
    <definedName name="W_ACT2_S" localSheetId="4">#REF!</definedName>
    <definedName name="W_ACT2_S">#REF!</definedName>
    <definedName name="W_ACT3_F" localSheetId="4">#REF!</definedName>
    <definedName name="W_ACT3_F">#REF!</definedName>
    <definedName name="W_ACT3_S" localSheetId="4">#REF!</definedName>
    <definedName name="W_ACT3_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5" l="1"/>
  <c r="H11" i="27" l="1"/>
  <c r="H13" i="27" l="1"/>
  <c r="H15" i="27" s="1"/>
  <c r="H17" i="27" s="1"/>
  <c r="A12" i="25" l="1"/>
  <c r="G17" i="25"/>
  <c r="H14" i="25"/>
  <c r="H13" i="25"/>
  <c r="H12" i="25"/>
  <c r="H11" i="25"/>
  <c r="C26" i="25"/>
  <c r="C25" i="25"/>
  <c r="A9" i="25"/>
  <c r="H17" i="25" l="1"/>
  <c r="A8" i="25" s="1"/>
  <c r="C27" i="25" s="1"/>
  <c r="A14" i="25" l="1"/>
  <c r="C28" i="25" s="1"/>
  <c r="C24" i="25" l="1"/>
  <c r="D22" i="25"/>
  <c r="C29" i="25" l="1"/>
  <c r="G34" i="6" l="1"/>
  <c r="I30" i="6"/>
  <c r="I29" i="6"/>
  <c r="J18" i="6"/>
  <c r="I34" i="6" l="1"/>
  <c r="C54" i="14" l="1"/>
  <c r="G34" i="14"/>
  <c r="F34" i="14"/>
  <c r="G32" i="14"/>
  <c r="F32" i="14"/>
  <c r="G29" i="14"/>
  <c r="F29" i="14"/>
  <c r="F27" i="14"/>
  <c r="E15" i="14"/>
  <c r="C54" i="13"/>
  <c r="G34" i="13"/>
  <c r="F34" i="13"/>
  <c r="G32" i="13"/>
  <c r="F32" i="13"/>
  <c r="G29" i="13"/>
  <c r="F29" i="13"/>
  <c r="F27" i="13"/>
  <c r="H32" i="14" l="1"/>
  <c r="H34" i="14"/>
  <c r="H32" i="13"/>
  <c r="H34" i="13"/>
  <c r="E15" i="13" l="1"/>
  <c r="C54" i="11"/>
  <c r="H36" i="11" l="1"/>
  <c r="H34" i="11"/>
  <c r="F27" i="11" l="1"/>
  <c r="H23" i="11"/>
  <c r="F25" i="14" l="1"/>
  <c r="F25" i="13"/>
  <c r="A29" i="14" l="1"/>
  <c r="A29" i="13"/>
  <c r="G21" i="11" l="1"/>
  <c r="G25" i="11"/>
  <c r="G29" i="11" l="1"/>
  <c r="G27" i="13" s="1"/>
  <c r="G27" i="11"/>
  <c r="F21" i="11"/>
  <c r="H21" i="11" s="1"/>
  <c r="F25" i="11"/>
  <c r="G23" i="14"/>
  <c r="G23" i="13"/>
  <c r="G21" i="14"/>
  <c r="G21" i="13"/>
  <c r="A29" i="11"/>
  <c r="G27" i="14" l="1"/>
  <c r="G38" i="11"/>
  <c r="G25" i="13"/>
  <c r="H25" i="13" s="1"/>
  <c r="G25" i="14"/>
  <c r="H25" i="14" s="1"/>
  <c r="F21" i="13"/>
  <c r="H21" i="13" s="1"/>
  <c r="H27" i="11"/>
  <c r="H25" i="11"/>
  <c r="F23" i="14"/>
  <c r="H23" i="14" s="1"/>
  <c r="F23" i="13"/>
  <c r="H23" i="13" s="1"/>
  <c r="A31" i="11"/>
  <c r="G38" i="13"/>
  <c r="F21" i="14"/>
  <c r="H21" i="14" s="1"/>
  <c r="G38" i="14"/>
  <c r="H38" i="11" l="1"/>
  <c r="A21" i="11" s="1"/>
  <c r="A31" i="13"/>
  <c r="H38" i="13"/>
  <c r="A21" i="13" s="1"/>
  <c r="A31" i="14"/>
  <c r="H38" i="14"/>
  <c r="A21" i="14" s="1"/>
  <c r="C56" i="11"/>
  <c r="C55" i="11" s="1"/>
  <c r="A33" i="11"/>
  <c r="C57" i="11" s="1"/>
  <c r="C53" i="11" l="1"/>
  <c r="C58" i="11" s="1"/>
  <c r="C56" i="14"/>
  <c r="C55" i="14" s="1"/>
  <c r="C53" i="14"/>
  <c r="C57" i="14"/>
  <c r="A33" i="13"/>
  <c r="C53" i="13" s="1"/>
  <c r="C56" i="13"/>
  <c r="C55" i="13" s="1"/>
  <c r="D50" i="11" l="1"/>
  <c r="C57" i="13"/>
  <c r="C58" i="13" s="1"/>
  <c r="D50" i="14"/>
  <c r="D50" i="13"/>
  <c r="C58" i="14"/>
</calcChain>
</file>

<file path=xl/sharedStrings.xml><?xml version="1.0" encoding="utf-8"?>
<sst xmlns="http://schemas.openxmlformats.org/spreadsheetml/2006/main" count="235" uniqueCount="92">
  <si>
    <t>Line</t>
  </si>
  <si>
    <t>Rate</t>
  </si>
  <si>
    <t>Common Equity</t>
  </si>
  <si>
    <t>Preferred Stock</t>
  </si>
  <si>
    <t>Customer Deposits</t>
  </si>
  <si>
    <t>(Dollars in Thousands)</t>
  </si>
  <si>
    <t xml:space="preserve">DETERMINATION OF WEIGHTED EMBEDDED COST OF </t>
  </si>
  <si>
    <t xml:space="preserve">Annual </t>
  </si>
  <si>
    <t>Amount</t>
  </si>
  <si>
    <t>Dividend</t>
  </si>
  <si>
    <t>Weighted</t>
  </si>
  <si>
    <t xml:space="preserve"> Line</t>
  </si>
  <si>
    <t>No.</t>
  </si>
  <si>
    <t>Cumulative Preferred Stock</t>
  </si>
  <si>
    <t>Outstanding</t>
  </si>
  <si>
    <t>Requirement</t>
  </si>
  <si>
    <t xml:space="preserve">  No.</t>
  </si>
  <si>
    <t>Par Value $100 Per Share - Issued and Outstanding</t>
  </si>
  <si>
    <t>1</t>
  </si>
  <si>
    <t>Debt</t>
  </si>
  <si>
    <t xml:space="preserve">    Weighted</t>
  </si>
  <si>
    <t xml:space="preserve">4% Series </t>
  </si>
  <si>
    <t xml:space="preserve">4 3/4% Series </t>
  </si>
  <si>
    <t>Totals:</t>
  </si>
  <si>
    <t>Schedule 2</t>
  </si>
  <si>
    <t>THE CINCINNATI GAS &amp; ELECTRIC COMPANY</t>
  </si>
  <si>
    <t>Calculation of CG&amp;E's Levelized Fixed Charge Rate</t>
  </si>
  <si>
    <t>For Production Plant With A 32 Year Life</t>
  </si>
  <si>
    <t>Rate of Return</t>
  </si>
  <si>
    <t xml:space="preserve">LFCR Components </t>
  </si>
  <si>
    <t xml:space="preserve">     Capital</t>
  </si>
  <si>
    <t>Symbol</t>
  </si>
  <si>
    <t xml:space="preserve">               Description</t>
  </si>
  <si>
    <t xml:space="preserve">  Cost Rate</t>
  </si>
  <si>
    <t xml:space="preserve">       Ratio    </t>
  </si>
  <si>
    <t xml:space="preserve">       Cost    </t>
  </si>
  <si>
    <t>r</t>
  </si>
  <si>
    <t>Rate of Return (Cost of Capital)</t>
  </si>
  <si>
    <t>D</t>
  </si>
  <si>
    <t>Depreciation Rate</t>
  </si>
  <si>
    <t>Other</t>
  </si>
  <si>
    <t>A</t>
  </si>
  <si>
    <t>Property Tax Rate</t>
  </si>
  <si>
    <t>P</t>
  </si>
  <si>
    <t>Property Insurance Rate</t>
  </si>
  <si>
    <t>T</t>
  </si>
  <si>
    <t>Federal and State Composite Income Tax Rate</t>
  </si>
  <si>
    <t>Deferred Taxes</t>
  </si>
  <si>
    <t xml:space="preserve"> </t>
  </si>
  <si>
    <t>i</t>
  </si>
  <si>
    <t>Synchronized Interest Deduction</t>
  </si>
  <si>
    <t>ITC-1970 &amp; Prior</t>
  </si>
  <si>
    <t>d</t>
  </si>
  <si>
    <t>Sinking Fund Depreciation Rate</t>
  </si>
  <si>
    <t xml:space="preserve">Unamortized Premium </t>
  </si>
  <si>
    <t xml:space="preserve">  &amp; Discount</t>
  </si>
  <si>
    <t>g</t>
  </si>
  <si>
    <t>Ohio Excise Tax Rate</t>
  </si>
  <si>
    <t>N</t>
  </si>
  <si>
    <t>Service Life</t>
  </si>
  <si>
    <t xml:space="preserve">                                     LFCR =</t>
  </si>
  <si>
    <t>r+d-D</t>
  </si>
  <si>
    <t>1/(1-G)</t>
  </si>
  <si>
    <t>T/(1-T)</t>
  </si>
  <si>
    <t>(r-i)/r</t>
  </si>
  <si>
    <t>r+A+P+d</t>
  </si>
  <si>
    <t>check total</t>
  </si>
  <si>
    <t>For General Plant With A 25 Year Life</t>
  </si>
  <si>
    <t>For Materials and Supplies</t>
  </si>
  <si>
    <t xml:space="preserve">             1-g                                1-T                     r</t>
  </si>
  <si>
    <r>
      <t xml:space="preserve">LFCR = </t>
    </r>
    <r>
      <rPr>
        <u/>
        <sz val="12"/>
        <rFont val="helv"/>
      </rPr>
      <t>( 1 )</t>
    </r>
    <r>
      <rPr>
        <sz val="12"/>
        <rFont val="helv"/>
      </rPr>
      <t xml:space="preserve"> [(r + A + P + d) + (</t>
    </r>
    <r>
      <rPr>
        <u/>
        <sz val="12"/>
        <rFont val="helv"/>
      </rPr>
      <t>( T )</t>
    </r>
    <r>
      <rPr>
        <sz val="12"/>
        <rFont val="helv"/>
      </rPr>
      <t xml:space="preserve"> (r + d - D) </t>
    </r>
    <r>
      <rPr>
        <u/>
        <sz val="12"/>
        <rFont val="helv"/>
      </rPr>
      <t>(r-i</t>
    </r>
    <r>
      <rPr>
        <sz val="12"/>
        <rFont val="helv"/>
      </rPr>
      <t>))]</t>
    </r>
  </si>
  <si>
    <t>DUKE ENERGY OHIO, INC</t>
  </si>
  <si>
    <t>DUKE ENERGY OHIO, INC.</t>
  </si>
  <si>
    <t>ITC</t>
  </si>
  <si>
    <t>Excluding Dena &amp; PA</t>
  </si>
  <si>
    <t>PREFERRED STOCK OUTSTANDING AT DECEMBER 31, 2012</t>
  </si>
  <si>
    <t>Capital Structure at 12-31-12</t>
  </si>
  <si>
    <t>Commercial Activity Tax</t>
  </si>
  <si>
    <t>DUKE ENERGY KENTUCKY, INC</t>
  </si>
  <si>
    <t>Calculation of DEK's Levelized Fixed Charge Rate</t>
  </si>
  <si>
    <t>Long Term Debt</t>
  </si>
  <si>
    <t>Short Term Debt</t>
  </si>
  <si>
    <r>
      <t xml:space="preserve">LFCR = </t>
    </r>
    <r>
      <rPr>
        <u/>
        <sz val="12"/>
        <rFont val="Calibri"/>
        <family val="2"/>
        <scheme val="minor"/>
      </rPr>
      <t>( 1 )</t>
    </r>
    <r>
      <rPr>
        <sz val="12"/>
        <rFont val="Calibri"/>
        <family val="2"/>
        <scheme val="minor"/>
      </rPr>
      <t xml:space="preserve"> [(r + A + P + d) + (</t>
    </r>
    <r>
      <rPr>
        <u/>
        <sz val="12"/>
        <rFont val="Calibri"/>
        <family val="2"/>
        <scheme val="minor"/>
      </rPr>
      <t>( T )</t>
    </r>
    <r>
      <rPr>
        <sz val="12"/>
        <rFont val="Calibri"/>
        <family val="2"/>
        <scheme val="minor"/>
      </rPr>
      <t xml:space="preserve"> (r + d - D) </t>
    </r>
    <r>
      <rPr>
        <u/>
        <sz val="12"/>
        <rFont val="Calibri"/>
        <family val="2"/>
        <scheme val="minor"/>
      </rPr>
      <t>(r-i</t>
    </r>
    <r>
      <rPr>
        <sz val="12"/>
        <rFont val="Calibri"/>
        <family val="2"/>
        <scheme val="minor"/>
      </rPr>
      <t>))]</t>
    </r>
  </si>
  <si>
    <t>Approved Capital Structure</t>
  </si>
  <si>
    <t>Calculation of Federal and State Composit Income Tax Rate</t>
  </si>
  <si>
    <t>Income before Income Tax</t>
  </si>
  <si>
    <t>Kentucky State Income Tax Rate</t>
  </si>
  <si>
    <t>Apportionment Factor</t>
  </si>
  <si>
    <t>Income Taxes - State of Kentucky (Line 3 x Line 5)</t>
  </si>
  <si>
    <t>Income Before Federal Income Tax (Line 1 - Line 7)</t>
  </si>
  <si>
    <t>Federal Income Tax (21% x Line 9)</t>
  </si>
  <si>
    <t>Federal and State Composit Income Tax Rate (Line 7 + Line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</si>
</sst>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_)"/>
    <numFmt numFmtId="166" formatCode="0.000%"/>
    <numFmt numFmtId="167" formatCode="_(* #,##0.0000_);_(* \(#,##0.0000\);_(* &quot;-&quot;??_);_(@_)"/>
    <numFmt numFmtId="168" formatCode="0.0000_)"/>
    <numFmt numFmtId="169" formatCode="_(* #,##0.0000000_);_(* \(#,##0.0000000\);_(* &quot;-&quot;??_);_(@_)"/>
    <numFmt numFmtId="170" formatCode="0.0000"/>
    <numFmt numFmtId="171" formatCode="0.000000"/>
  </numFmts>
  <fonts count="30" x14ac:knownFonts="1">
    <font>
      <sz val="12"/>
      <name val="helv"/>
    </font>
    <font>
      <b/>
      <sz val="12"/>
      <name val="helv"/>
    </font>
    <font>
      <sz val="12"/>
      <name val="helv"/>
    </font>
    <font>
      <sz val="10"/>
      <color indexed="12"/>
      <name val="Courier"/>
      <family val="3"/>
    </font>
    <font>
      <b/>
      <u/>
      <sz val="12"/>
      <name val="helv"/>
    </font>
    <font>
      <u val="double"/>
      <sz val="12"/>
      <name val="helv"/>
    </font>
    <font>
      <u/>
      <sz val="12"/>
      <name val="helv"/>
    </font>
    <font>
      <sz val="12"/>
      <color indexed="39"/>
      <name val="helv"/>
    </font>
    <font>
      <sz val="12"/>
      <color indexed="12"/>
      <name val="Helv"/>
    </font>
    <font>
      <u/>
      <sz val="12"/>
      <color indexed="39"/>
      <name val="Helv"/>
    </font>
    <font>
      <sz val="12"/>
      <color indexed="8"/>
      <name val="Helv"/>
    </font>
    <font>
      <u/>
      <sz val="12"/>
      <color indexed="8"/>
      <name val="Helv"/>
    </font>
    <font>
      <u/>
      <sz val="12"/>
      <color indexed="12"/>
      <name val="Helv"/>
    </font>
    <font>
      <b/>
      <u val="double"/>
      <sz val="12"/>
      <name val="Helv"/>
    </font>
    <font>
      <b/>
      <u val="double"/>
      <sz val="20"/>
      <name val="Helv"/>
    </font>
    <font>
      <b/>
      <sz val="12"/>
      <color indexed="12"/>
      <name val="helv"/>
    </font>
    <font>
      <b/>
      <u/>
      <sz val="12"/>
      <color indexed="12"/>
      <name val="Helv"/>
    </font>
    <font>
      <sz val="10"/>
      <name val="Arial"/>
      <family val="2"/>
    </font>
    <font>
      <b/>
      <u val="double"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39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indexed="8"/>
      <name val="Calibri"/>
      <family val="2"/>
      <scheme val="minor"/>
    </font>
    <font>
      <u val="double"/>
      <sz val="12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76">
    <xf numFmtId="0" fontId="0" fillId="0" borderId="0" xfId="0"/>
    <xf numFmtId="37" fontId="0" fillId="0" borderId="0" xfId="0" applyNumberFormat="1" applyProtection="1"/>
    <xf numFmtId="10" fontId="0" fillId="0" borderId="0" xfId="0" applyNumberFormat="1" applyProtection="1"/>
    <xf numFmtId="5" fontId="0" fillId="0" borderId="0" xfId="0" applyNumberFormat="1" applyProtection="1"/>
    <xf numFmtId="37" fontId="3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/>
    <xf numFmtId="10" fontId="5" fillId="0" borderId="0" xfId="0" applyNumberFormat="1" applyFont="1" applyProtection="1"/>
    <xf numFmtId="165" fontId="1" fillId="0" borderId="0" xfId="0" applyNumberFormat="1" applyFont="1" applyProtection="1"/>
    <xf numFmtId="37" fontId="6" fillId="0" borderId="0" xfId="0" applyNumberFormat="1" applyFont="1" applyProtection="1"/>
    <xf numFmtId="0" fontId="6" fillId="0" borderId="0" xfId="0" applyFont="1"/>
    <xf numFmtId="10" fontId="6" fillId="0" borderId="0" xfId="0" applyNumberFormat="1" applyFont="1" applyProtection="1"/>
    <xf numFmtId="5" fontId="5" fillId="0" borderId="0" xfId="0" applyNumberFormat="1" applyFont="1" applyProtection="1"/>
    <xf numFmtId="5" fontId="8" fillId="0" borderId="0" xfId="0" applyNumberFormat="1" applyFont="1" applyProtection="1">
      <protection locked="0"/>
    </xf>
    <xf numFmtId="0" fontId="2" fillId="0" borderId="0" xfId="0" applyFont="1"/>
    <xf numFmtId="37" fontId="6" fillId="0" borderId="0" xfId="0" applyNumberFormat="1" applyFont="1" applyProtection="1">
      <protection locked="0"/>
    </xf>
    <xf numFmtId="37" fontId="1" fillId="0" borderId="0" xfId="0" applyNumberFormat="1" applyFont="1" applyProtection="1"/>
    <xf numFmtId="37" fontId="4" fillId="0" borderId="0" xfId="0" applyNumberFormat="1" applyFont="1" applyProtection="1"/>
    <xf numFmtId="10" fontId="10" fillId="0" borderId="0" xfId="0" applyNumberFormat="1" applyFont="1" applyProtection="1"/>
    <xf numFmtId="10" fontId="7" fillId="0" borderId="0" xfId="4" applyNumberFormat="1" applyFont="1"/>
    <xf numFmtId="10" fontId="0" fillId="0" borderId="0" xfId="0" applyNumberFormat="1"/>
    <xf numFmtId="0" fontId="0" fillId="0" borderId="0" xfId="0" quotePrefix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37" fontId="1" fillId="2" borderId="2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Alignment="1" applyProtection="1">
      <alignment horizontal="center"/>
    </xf>
    <xf numFmtId="0" fontId="1" fillId="2" borderId="5" xfId="0" applyFont="1" applyFill="1" applyBorder="1"/>
    <xf numFmtId="37" fontId="4" fillId="2" borderId="7" xfId="0" applyNumberFormat="1" applyFont="1" applyFill="1" applyBorder="1" applyAlignment="1" applyProtection="1">
      <alignment horizontal="center"/>
    </xf>
    <xf numFmtId="0" fontId="4" fillId="2" borderId="8" xfId="0" applyFont="1" applyFill="1" applyBorder="1"/>
    <xf numFmtId="10" fontId="13" fillId="0" borderId="0" xfId="0" applyNumberFormat="1" applyFont="1" applyProtection="1"/>
    <xf numFmtId="1" fontId="6" fillId="0" borderId="0" xfId="0" applyNumberFormat="1" applyFont="1"/>
    <xf numFmtId="5" fontId="5" fillId="0" borderId="0" xfId="0" applyNumberFormat="1" applyFont="1" applyBorder="1" applyProtection="1"/>
    <xf numFmtId="0" fontId="14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/>
    <xf numFmtId="0" fontId="1" fillId="3" borderId="0" xfId="0" applyFont="1" applyFill="1"/>
    <xf numFmtId="168" fontId="1" fillId="3" borderId="0" xfId="0" applyNumberFormat="1" applyFont="1" applyFill="1" applyProtection="1"/>
    <xf numFmtId="0" fontId="1" fillId="3" borderId="0" xfId="0" applyFont="1" applyFill="1" applyAlignment="1">
      <alignment horizontal="centerContinuous"/>
    </xf>
    <xf numFmtId="0" fontId="1" fillId="3" borderId="5" xfId="0" applyFont="1" applyFill="1" applyBorder="1" applyAlignment="1">
      <alignment horizontal="centerContinuous"/>
    </xf>
    <xf numFmtId="0" fontId="1" fillId="3" borderId="3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7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168" fontId="0" fillId="0" borderId="0" xfId="0" applyNumberFormat="1" applyProtection="1"/>
    <xf numFmtId="10" fontId="7" fillId="0" borderId="0" xfId="0" applyNumberFormat="1" applyFont="1" applyProtection="1"/>
    <xf numFmtId="0" fontId="7" fillId="0" borderId="0" xfId="0" applyFont="1"/>
    <xf numFmtId="10" fontId="7" fillId="4" borderId="0" xfId="0" applyNumberFormat="1" applyFont="1" applyFill="1" applyProtection="1"/>
    <xf numFmtId="166" fontId="7" fillId="4" borderId="0" xfId="0" applyNumberFormat="1" applyFont="1" applyFill="1" applyProtection="1"/>
    <xf numFmtId="10" fontId="7" fillId="0" borderId="0" xfId="0" applyNumberFormat="1" applyFont="1" applyBorder="1" applyProtection="1"/>
    <xf numFmtId="10" fontId="9" fillId="0" borderId="0" xfId="0" applyNumberFormat="1" applyFont="1" applyProtection="1"/>
    <xf numFmtId="0" fontId="7" fillId="4" borderId="0" xfId="0" applyFont="1" applyFill="1"/>
    <xf numFmtId="164" fontId="0" fillId="0" borderId="0" xfId="0" applyNumberFormat="1" applyProtection="1"/>
    <xf numFmtId="167" fontId="2" fillId="0" borderId="0" xfId="1" applyNumberFormat="1"/>
    <xf numFmtId="169" fontId="2" fillId="0" borderId="0" xfId="1" applyNumberFormat="1"/>
    <xf numFmtId="170" fontId="0" fillId="0" borderId="0" xfId="0" applyNumberFormat="1"/>
    <xf numFmtId="10" fontId="11" fillId="0" borderId="0" xfId="0" applyNumberFormat="1" applyFont="1" applyProtection="1"/>
    <xf numFmtId="10" fontId="2" fillId="0" borderId="0" xfId="0" applyNumberFormat="1" applyFont="1" applyProtection="1"/>
    <xf numFmtId="0" fontId="13" fillId="0" borderId="0" xfId="0" applyFont="1" applyAlignment="1">
      <alignment horizontal="centerContinuous"/>
    </xf>
    <xf numFmtId="0" fontId="15" fillId="3" borderId="2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37" fontId="12" fillId="0" borderId="0" xfId="2" applyNumberFormat="1" applyFont="1" applyProtection="1">
      <protection locked="0"/>
    </xf>
    <xf numFmtId="166" fontId="2" fillId="4" borderId="0" xfId="0" applyNumberFormat="1" applyFont="1" applyFill="1" applyProtection="1"/>
    <xf numFmtId="0" fontId="1" fillId="0" borderId="0" xfId="3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20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6" fontId="23" fillId="0" borderId="0" xfId="0" applyNumberFormat="1" applyFont="1" applyProtection="1"/>
    <xf numFmtId="166" fontId="19" fillId="0" borderId="0" xfId="0" applyNumberFormat="1" applyFont="1" applyProtection="1"/>
    <xf numFmtId="0" fontId="19" fillId="0" borderId="0" xfId="0" applyFont="1" applyFill="1"/>
    <xf numFmtId="166" fontId="24" fillId="0" borderId="0" xfId="0" applyNumberFormat="1" applyFont="1" applyFill="1" applyProtection="1"/>
    <xf numFmtId="166" fontId="19" fillId="0" borderId="0" xfId="0" applyNumberFormat="1" applyFont="1" applyFill="1" applyProtection="1"/>
    <xf numFmtId="166" fontId="24" fillId="0" borderId="0" xfId="0" applyNumberFormat="1" applyFont="1" applyProtection="1"/>
    <xf numFmtId="166" fontId="26" fillId="0" borderId="0" xfId="0" applyNumberFormat="1" applyFont="1" applyProtection="1"/>
    <xf numFmtId="166" fontId="19" fillId="0" borderId="0" xfId="0" applyNumberFormat="1" applyFont="1"/>
    <xf numFmtId="166" fontId="27" fillId="0" borderId="0" xfId="0" applyNumberFormat="1" applyFont="1" applyProtection="1"/>
    <xf numFmtId="166" fontId="28" fillId="0" borderId="0" xfId="0" applyNumberFormat="1" applyFont="1" applyProtection="1"/>
    <xf numFmtId="0" fontId="25" fillId="0" borderId="0" xfId="0" applyFont="1"/>
    <xf numFmtId="10" fontId="23" fillId="0" borderId="0" xfId="0" applyNumberFormat="1" applyFont="1" applyProtection="1"/>
    <xf numFmtId="10" fontId="27" fillId="0" borderId="0" xfId="0" applyNumberFormat="1" applyFont="1" applyProtection="1"/>
    <xf numFmtId="10" fontId="26" fillId="0" borderId="0" xfId="0" applyNumberFormat="1" applyFont="1" applyProtection="1"/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Continuous"/>
    </xf>
    <xf numFmtId="0" fontId="20" fillId="0" borderId="14" xfId="0" applyFont="1" applyFill="1" applyBorder="1"/>
    <xf numFmtId="0" fontId="20" fillId="0" borderId="15" xfId="0" applyFont="1" applyFill="1" applyBorder="1"/>
    <xf numFmtId="0" fontId="21" fillId="0" borderId="15" xfId="0" applyFont="1" applyFill="1" applyBorder="1"/>
    <xf numFmtId="168" fontId="19" fillId="0" borderId="0" xfId="0" applyNumberFormat="1" applyFont="1" applyBorder="1" applyProtection="1"/>
    <xf numFmtId="168" fontId="19" fillId="0" borderId="15" xfId="0" applyNumberFormat="1" applyFont="1" applyBorder="1" applyProtection="1"/>
    <xf numFmtId="0" fontId="19" fillId="0" borderId="14" xfId="0" applyFont="1" applyBorder="1"/>
    <xf numFmtId="0" fontId="19" fillId="0" borderId="0" xfId="0" applyFont="1" applyBorder="1"/>
    <xf numFmtId="0" fontId="19" fillId="0" borderId="15" xfId="0" applyFont="1" applyBorder="1"/>
    <xf numFmtId="166" fontId="23" fillId="0" borderId="0" xfId="0" applyNumberFormat="1" applyFont="1" applyBorder="1" applyProtection="1"/>
    <xf numFmtId="166" fontId="19" fillId="0" borderId="15" xfId="0" applyNumberFormat="1" applyFont="1" applyBorder="1" applyProtection="1"/>
    <xf numFmtId="166" fontId="24" fillId="0" borderId="0" xfId="0" applyNumberFormat="1" applyFont="1" applyFill="1" applyBorder="1" applyProtection="1"/>
    <xf numFmtId="166" fontId="19" fillId="0" borderId="15" xfId="0" applyNumberFormat="1" applyFont="1" applyFill="1" applyBorder="1" applyProtection="1"/>
    <xf numFmtId="166" fontId="24" fillId="0" borderId="0" xfId="0" applyNumberFormat="1" applyFont="1" applyBorder="1" applyProtection="1"/>
    <xf numFmtId="166" fontId="26" fillId="0" borderId="15" xfId="0" applyNumberFormat="1" applyFont="1" applyBorder="1" applyProtection="1"/>
    <xf numFmtId="166" fontId="19" fillId="0" borderId="0" xfId="0" applyNumberFormat="1" applyFont="1" applyBorder="1"/>
    <xf numFmtId="166" fontId="19" fillId="0" borderId="15" xfId="0" applyNumberFormat="1" applyFont="1" applyBorder="1"/>
    <xf numFmtId="166" fontId="27" fillId="0" borderId="0" xfId="0" applyNumberFormat="1" applyFont="1" applyBorder="1" applyProtection="1"/>
    <xf numFmtId="166" fontId="28" fillId="0" borderId="0" xfId="0" applyNumberFormat="1" applyFont="1" applyBorder="1" applyProtection="1"/>
    <xf numFmtId="166" fontId="28" fillId="0" borderId="15" xfId="0" applyNumberFormat="1" applyFont="1" applyBorder="1" applyProtection="1"/>
    <xf numFmtId="0" fontId="19" fillId="0" borderId="16" xfId="0" applyFont="1" applyBorder="1"/>
    <xf numFmtId="0" fontId="25" fillId="0" borderId="17" xfId="0" applyFont="1" applyBorder="1"/>
    <xf numFmtId="0" fontId="19" fillId="0" borderId="18" xfId="0" applyFont="1" applyBorder="1"/>
    <xf numFmtId="0" fontId="22" fillId="0" borderId="12" xfId="0" applyFont="1" applyFill="1" applyBorder="1" applyAlignment="1">
      <alignment horizontal="centerContinuous"/>
    </xf>
    <xf numFmtId="0" fontId="19" fillId="0" borderId="0" xfId="0" applyFont="1" applyFill="1" applyBorder="1"/>
    <xf numFmtId="0" fontId="19" fillId="0" borderId="17" xfId="0" applyFont="1" applyBorder="1"/>
    <xf numFmtId="0" fontId="21" fillId="0" borderId="11" xfId="0" applyFont="1" applyBorder="1" applyAlignment="1">
      <alignment horizontal="left"/>
    </xf>
    <xf numFmtId="0" fontId="20" fillId="0" borderId="12" xfId="0" applyFont="1" applyFill="1" applyBorder="1"/>
    <xf numFmtId="168" fontId="20" fillId="0" borderId="12" xfId="0" applyNumberFormat="1" applyFont="1" applyFill="1" applyBorder="1" applyProtection="1"/>
    <xf numFmtId="0" fontId="20" fillId="0" borderId="13" xfId="0" applyFont="1" applyFill="1" applyBorder="1"/>
    <xf numFmtId="0" fontId="20" fillId="0" borderId="14" xfId="0" applyFont="1" applyFill="1" applyBorder="1" applyAlignment="1">
      <alignment horizontal="center"/>
    </xf>
    <xf numFmtId="10" fontId="19" fillId="0" borderId="14" xfId="0" applyNumberFormat="1" applyFont="1" applyBorder="1" applyProtection="1"/>
    <xf numFmtId="0" fontId="19" fillId="0" borderId="0" xfId="0" applyFont="1" applyBorder="1" applyAlignment="1">
      <alignment horizontal="center"/>
    </xf>
    <xf numFmtId="10" fontId="19" fillId="0" borderId="14" xfId="0" applyNumberFormat="1" applyFont="1" applyFill="1" applyBorder="1" applyProtection="1"/>
    <xf numFmtId="0" fontId="25" fillId="0" borderId="14" xfId="0" applyFont="1" applyBorder="1"/>
    <xf numFmtId="0" fontId="25" fillId="0" borderId="14" xfId="0" applyFont="1" applyFill="1" applyBorder="1"/>
    <xf numFmtId="164" fontId="19" fillId="0" borderId="15" xfId="0" applyNumberFormat="1" applyFont="1" applyBorder="1" applyProtection="1"/>
    <xf numFmtId="10" fontId="29" fillId="0" borderId="15" xfId="0" applyNumberFormat="1" applyFont="1" applyBorder="1" applyProtection="1"/>
    <xf numFmtId="167" fontId="19" fillId="0" borderId="0" xfId="1" applyNumberFormat="1" applyFont="1" applyBorder="1"/>
    <xf numFmtId="0" fontId="19" fillId="0" borderId="15" xfId="0" quotePrefix="1" applyFont="1" applyBorder="1"/>
    <xf numFmtId="169" fontId="19" fillId="0" borderId="0" xfId="1" applyNumberFormat="1" applyFont="1" applyBorder="1"/>
    <xf numFmtId="170" fontId="19" fillId="0" borderId="17" xfId="0" applyNumberFormat="1" applyFont="1" applyBorder="1"/>
    <xf numFmtId="0" fontId="19" fillId="0" borderId="0" xfId="0" quotePrefix="1" applyFont="1" applyAlignment="1">
      <alignment horizontal="left"/>
    </xf>
    <xf numFmtId="0" fontId="20" fillId="0" borderId="0" xfId="0" applyFont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Continuous"/>
    </xf>
    <xf numFmtId="168" fontId="19" fillId="0" borderId="14" xfId="0" applyNumberFormat="1" applyFont="1" applyBorder="1" applyProtection="1"/>
    <xf numFmtId="166" fontId="19" fillId="0" borderId="0" xfId="0" applyNumberFormat="1" applyFont="1" applyBorder="1" applyProtection="1"/>
    <xf numFmtId="0" fontId="19" fillId="0" borderId="14" xfId="0" applyFont="1" applyFill="1" applyBorder="1"/>
    <xf numFmtId="166" fontId="19" fillId="0" borderId="0" xfId="0" applyNumberFormat="1" applyFont="1" applyFill="1" applyBorder="1" applyProtection="1"/>
    <xf numFmtId="166" fontId="26" fillId="0" borderId="0" xfId="0" applyNumberFormat="1" applyFont="1" applyBorder="1" applyProtection="1"/>
    <xf numFmtId="0" fontId="25" fillId="0" borderId="0" xfId="0" applyFont="1" applyBorder="1"/>
    <xf numFmtId="10" fontId="19" fillId="0" borderId="0" xfId="4" applyNumberFormat="1" applyFont="1"/>
    <xf numFmtId="10" fontId="19" fillId="0" borderId="0" xfId="0" applyNumberFormat="1" applyFont="1"/>
    <xf numFmtId="10" fontId="20" fillId="0" borderId="0" xfId="0" applyNumberFormat="1" applyFont="1"/>
    <xf numFmtId="10" fontId="19" fillId="5" borderId="0" xfId="0" applyNumberFormat="1" applyFont="1" applyFill="1"/>
    <xf numFmtId="166" fontId="19" fillId="0" borderId="14" xfId="0" applyNumberFormat="1" applyFont="1" applyFill="1" applyBorder="1" applyProtection="1"/>
    <xf numFmtId="166" fontId="19" fillId="0" borderId="0" xfId="0" applyNumberFormat="1" applyFont="1" applyFill="1" applyBorder="1"/>
    <xf numFmtId="166" fontId="26" fillId="0" borderId="0" xfId="0" applyNumberFormat="1" applyFont="1" applyFill="1" applyBorder="1" applyProtection="1"/>
    <xf numFmtId="170" fontId="19" fillId="0" borderId="0" xfId="0" applyNumberFormat="1" applyFont="1" applyBorder="1"/>
    <xf numFmtId="10" fontId="19" fillId="0" borderId="0" xfId="0" applyNumberFormat="1" applyFont="1" applyFill="1" applyBorder="1" applyProtection="1"/>
    <xf numFmtId="166" fontId="25" fillId="0" borderId="0" xfId="0" applyNumberFormat="1" applyFont="1" applyFill="1" applyBorder="1" applyProtection="1"/>
    <xf numFmtId="0" fontId="25" fillId="0" borderId="0" xfId="0" applyFont="1" applyFill="1" applyBorder="1"/>
    <xf numFmtId="164" fontId="19" fillId="0" borderId="0" xfId="0" applyNumberFormat="1" applyFont="1" applyBorder="1" applyProtection="1"/>
    <xf numFmtId="10" fontId="29" fillId="0" borderId="0" xfId="0" applyNumberFormat="1" applyFont="1" applyBorder="1" applyProtection="1"/>
    <xf numFmtId="171" fontId="19" fillId="0" borderId="0" xfId="0" applyNumberFormat="1" applyFont="1" applyBorder="1"/>
    <xf numFmtId="0" fontId="19" fillId="0" borderId="0" xfId="0" quotePrefix="1" applyFont="1" applyBorder="1"/>
    <xf numFmtId="10" fontId="19" fillId="0" borderId="0" xfId="0" applyNumberFormat="1" applyFont="1" applyBorder="1"/>
    <xf numFmtId="0" fontId="21" fillId="0" borderId="0" xfId="0" applyFont="1" applyFill="1" applyBorder="1" applyAlignment="1">
      <alignment horizontal="left"/>
    </xf>
  </cellXfs>
  <cellStyles count="6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_Cap Structure Calculation" xfId="3" xr:uid="{00000000-0005-0000-0000-000004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4:H58"/>
  <sheetViews>
    <sheetView showGridLines="0" workbookViewId="0">
      <selection activeCell="E15" sqref="E15"/>
    </sheetView>
  </sheetViews>
  <sheetFormatPr defaultColWidth="2.5546875" defaultRowHeight="15.75" x14ac:dyDescent="0.25"/>
  <cols>
    <col min="1" max="1" width="2.44140625" customWidth="1"/>
    <col min="2" max="2" width="2.109375" customWidth="1"/>
    <col min="3" max="3" width="9.44140625" customWidth="1"/>
    <col min="4" max="4" width="2.109375" customWidth="1"/>
    <col min="5" max="5" width="19.109375" bestFit="1" customWidth="1"/>
    <col min="6" max="6" width="11.33203125" bestFit="1" customWidth="1"/>
    <col min="7" max="7" width="12.109375" bestFit="1" customWidth="1"/>
    <col min="8" max="8" width="11.88671875" bestFit="1" customWidth="1"/>
  </cols>
  <sheetData>
    <row r="4" spans="1:8" ht="24.75" x14ac:dyDescent="0.35">
      <c r="A4" s="42" t="s">
        <v>25</v>
      </c>
      <c r="B4" s="6"/>
      <c r="C4" s="6"/>
      <c r="D4" s="6"/>
      <c r="E4" s="6"/>
      <c r="F4" s="6"/>
      <c r="G4" s="6"/>
      <c r="H4" s="6"/>
    </row>
    <row r="8" spans="1:8" x14ac:dyDescent="0.25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25">
      <c r="A9" s="8" t="s">
        <v>27</v>
      </c>
      <c r="B9" s="6"/>
      <c r="C9" s="6"/>
      <c r="D9" s="6"/>
      <c r="E9" s="6"/>
      <c r="F9" s="6"/>
      <c r="G9" s="6"/>
      <c r="H9" s="6"/>
    </row>
    <row r="10" spans="1:8" x14ac:dyDescent="0.25">
      <c r="A10" s="8"/>
      <c r="B10" s="6"/>
      <c r="C10" s="6"/>
      <c r="D10" s="6"/>
      <c r="E10" s="6"/>
      <c r="F10" s="6"/>
      <c r="G10" s="6"/>
      <c r="H10" s="6"/>
    </row>
    <row r="15" spans="1:8" x14ac:dyDescent="0.25">
      <c r="A15" s="44"/>
      <c r="B15" s="45"/>
      <c r="C15" s="45"/>
      <c r="D15" s="45"/>
      <c r="E15" s="75" t="s">
        <v>76</v>
      </c>
      <c r="F15" s="46"/>
      <c r="G15" s="46"/>
      <c r="H15" s="47"/>
    </row>
    <row r="16" spans="1:8" x14ac:dyDescent="0.25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25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25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25">
      <c r="A19" s="60"/>
      <c r="B19" s="60"/>
      <c r="C19" s="60"/>
      <c r="E19" s="60"/>
      <c r="F19" s="60"/>
      <c r="G19" s="60"/>
      <c r="H19" s="60"/>
    </row>
    <row r="21" spans="1:8" x14ac:dyDescent="0.25">
      <c r="A21" s="2" t="e">
        <f>H38</f>
        <v>#REF!</v>
      </c>
      <c r="B21" s="5" t="s">
        <v>36</v>
      </c>
      <c r="C21" t="s">
        <v>37</v>
      </c>
      <c r="E21" t="s">
        <v>19</v>
      </c>
      <c r="F21" s="73" t="e">
        <f>#REF!</f>
        <v>#REF!</v>
      </c>
      <c r="G21" s="73" t="e">
        <f>#REF!</f>
        <v>#REF!</v>
      </c>
      <c r="H21" s="2" t="e">
        <f>ROUND(F21*G21,4)</f>
        <v>#REF!</v>
      </c>
    </row>
    <row r="22" spans="1:8" x14ac:dyDescent="0.25">
      <c r="F22" s="62"/>
      <c r="G22" s="62"/>
    </row>
    <row r="23" spans="1:8" x14ac:dyDescent="0.25">
      <c r="A23" s="63">
        <v>3.15E-2</v>
      </c>
      <c r="B23" s="5" t="s">
        <v>38</v>
      </c>
      <c r="C23" t="s">
        <v>39</v>
      </c>
      <c r="E23" t="s">
        <v>40</v>
      </c>
      <c r="F23" s="61">
        <v>0</v>
      </c>
      <c r="G23" s="61">
        <v>0</v>
      </c>
      <c r="H23" s="2">
        <f>ROUND(F23*G23,4)</f>
        <v>0</v>
      </c>
    </row>
    <row r="24" spans="1:8" x14ac:dyDescent="0.25">
      <c r="A24" s="62"/>
    </row>
    <row r="25" spans="1:8" x14ac:dyDescent="0.25">
      <c r="A25" s="63">
        <v>4.0000000000000002E-4</v>
      </c>
      <c r="B25" s="5" t="s">
        <v>41</v>
      </c>
      <c r="C25" t="s">
        <v>42</v>
      </c>
      <c r="E25" t="s">
        <v>3</v>
      </c>
      <c r="F25" s="73" t="e">
        <f>#REF!</f>
        <v>#REF!</v>
      </c>
      <c r="G25" s="73" t="e">
        <f>#REF!</f>
        <v>#REF!</v>
      </c>
      <c r="H25" s="2" t="e">
        <f>ROUND(F25*G25,4)</f>
        <v>#REF!</v>
      </c>
    </row>
    <row r="26" spans="1:8" x14ac:dyDescent="0.25">
      <c r="A26" s="62"/>
      <c r="F26" s="17"/>
      <c r="G26" s="17"/>
    </row>
    <row r="27" spans="1:8" x14ac:dyDescent="0.25">
      <c r="A27" s="64">
        <v>2.5389999999999999E-2</v>
      </c>
      <c r="B27" s="5" t="s">
        <v>43</v>
      </c>
      <c r="C27" t="s">
        <v>44</v>
      </c>
      <c r="E27" t="s">
        <v>2</v>
      </c>
      <c r="F27" s="73" t="e">
        <f>#REF!</f>
        <v>#REF!</v>
      </c>
      <c r="G27" s="73" t="e">
        <f>#REF!</f>
        <v>#REF!</v>
      </c>
      <c r="H27" s="2" t="e">
        <f>ROUND(F27*G27,4)</f>
        <v>#REF!</v>
      </c>
    </row>
    <row r="28" spans="1:8" x14ac:dyDescent="0.25">
      <c r="A28" s="62"/>
      <c r="F28" s="62"/>
      <c r="G28" s="62"/>
    </row>
    <row r="29" spans="1:8" x14ac:dyDescent="0.25">
      <c r="A29" s="78" t="e">
        <f>#REF!</f>
        <v>#REF!</v>
      </c>
      <c r="B29" s="5" t="s">
        <v>45</v>
      </c>
      <c r="C29" t="s">
        <v>46</v>
      </c>
      <c r="E29" t="s">
        <v>47</v>
      </c>
      <c r="F29" s="22">
        <v>0</v>
      </c>
      <c r="G29" s="73" t="e">
        <f>#REF!</f>
        <v>#REF!</v>
      </c>
      <c r="H29" s="2" t="s">
        <v>48</v>
      </c>
    </row>
    <row r="30" spans="1:8" x14ac:dyDescent="0.25">
      <c r="A30" s="64"/>
      <c r="B30" s="5"/>
      <c r="F30" s="62"/>
      <c r="G30" s="62"/>
    </row>
    <row r="31" spans="1:8" x14ac:dyDescent="0.25">
      <c r="A31" s="21" t="e">
        <f>H21+H23</f>
        <v>#REF!</v>
      </c>
      <c r="B31" s="5" t="s">
        <v>49</v>
      </c>
      <c r="C31" t="s">
        <v>50</v>
      </c>
      <c r="E31" t="s">
        <v>51</v>
      </c>
      <c r="F31" s="22">
        <v>0</v>
      </c>
      <c r="G31" s="61">
        <v>0</v>
      </c>
      <c r="H31" s="2" t="s">
        <v>48</v>
      </c>
    </row>
    <row r="32" spans="1:8" x14ac:dyDescent="0.25">
      <c r="F32" s="22"/>
      <c r="G32" s="61"/>
      <c r="H32" s="2"/>
    </row>
    <row r="33" spans="1:8" x14ac:dyDescent="0.25">
      <c r="A33" s="2" t="e">
        <f>ROUND((A21/(((1+A21)^A37)-1)),4)</f>
        <v>#REF!</v>
      </c>
      <c r="B33" s="5" t="s">
        <v>52</v>
      </c>
      <c r="C33" t="s">
        <v>53</v>
      </c>
      <c r="E33" t="s">
        <v>54</v>
      </c>
      <c r="F33" s="62"/>
      <c r="G33" s="62"/>
    </row>
    <row r="34" spans="1:8" x14ac:dyDescent="0.25">
      <c r="A34" s="2" t="s">
        <v>48</v>
      </c>
      <c r="E34" t="s">
        <v>55</v>
      </c>
      <c r="F34" s="61">
        <v>0</v>
      </c>
      <c r="G34" s="61">
        <v>0</v>
      </c>
      <c r="H34" s="2">
        <f>ROUND(F34*G34,4)</f>
        <v>0</v>
      </c>
    </row>
    <row r="35" spans="1:8" x14ac:dyDescent="0.25">
      <c r="A35" s="64">
        <v>4.8750000000000002E-2</v>
      </c>
      <c r="B35" s="5" t="s">
        <v>56</v>
      </c>
      <c r="C35" t="s">
        <v>57</v>
      </c>
      <c r="F35" s="62"/>
      <c r="G35" s="62"/>
    </row>
    <row r="36" spans="1:8" x14ac:dyDescent="0.25">
      <c r="A36" s="62"/>
      <c r="E36" t="s">
        <v>4</v>
      </c>
      <c r="F36" s="65">
        <v>0</v>
      </c>
      <c r="G36" s="66">
        <v>0</v>
      </c>
      <c r="H36" s="14">
        <f>ROUND(F36*G36,4)</f>
        <v>0</v>
      </c>
    </row>
    <row r="37" spans="1:8" x14ac:dyDescent="0.25">
      <c r="A37" s="67">
        <v>32</v>
      </c>
      <c r="B37" s="5" t="s">
        <v>58</v>
      </c>
      <c r="C37" t="s">
        <v>59</v>
      </c>
    </row>
    <row r="38" spans="1:8" x14ac:dyDescent="0.25">
      <c r="G38" s="10" t="e">
        <f>SUM(G21:G36)</f>
        <v>#REF!</v>
      </c>
      <c r="H38" s="10" t="e">
        <f>SUM(H21:H36)</f>
        <v>#REF!</v>
      </c>
    </row>
    <row r="44" spans="1:8" x14ac:dyDescent="0.25">
      <c r="C44" t="s">
        <v>70</v>
      </c>
    </row>
    <row r="45" spans="1:8" x14ac:dyDescent="0.25">
      <c r="C45" t="s">
        <v>69</v>
      </c>
    </row>
    <row r="46" spans="1:8" x14ac:dyDescent="0.25">
      <c r="D46" s="68"/>
      <c r="E46" s="68"/>
      <c r="F46" s="68"/>
    </row>
    <row r="47" spans="1:8" x14ac:dyDescent="0.25">
      <c r="D47" s="68"/>
      <c r="E47" s="68"/>
      <c r="F47" s="68"/>
    </row>
    <row r="48" spans="1:8" x14ac:dyDescent="0.25">
      <c r="D48" s="68"/>
      <c r="E48" s="68"/>
    </row>
    <row r="49" spans="3:5" x14ac:dyDescent="0.25">
      <c r="D49" s="68"/>
      <c r="E49" s="68"/>
    </row>
    <row r="50" spans="3:5" x14ac:dyDescent="0.25">
      <c r="C50" t="s">
        <v>60</v>
      </c>
      <c r="D50" s="39" t="e">
        <f>ROUND((C54)*((A21+A25+A27+A33)+(C55*C53*C56)),4)</f>
        <v>#REF!</v>
      </c>
    </row>
    <row r="53" spans="3:5" x14ac:dyDescent="0.25">
      <c r="C53" s="69" t="e">
        <f>(A21+A33)-A23</f>
        <v>#REF!</v>
      </c>
      <c r="D53" t="s">
        <v>61</v>
      </c>
    </row>
    <row r="54" spans="3:5" x14ac:dyDescent="0.25">
      <c r="C54">
        <f>1/(1-A35)</f>
        <v>1.0512483574244416</v>
      </c>
      <c r="D54" s="24" t="s">
        <v>62</v>
      </c>
    </row>
    <row r="55" spans="3:5" x14ac:dyDescent="0.25">
      <c r="C55" t="e">
        <f>A29/(1-A29)</f>
        <v>#REF!</v>
      </c>
      <c r="D55" t="s">
        <v>63</v>
      </c>
    </row>
    <row r="56" spans="3:5" x14ac:dyDescent="0.25">
      <c r="C56" t="e">
        <f>(A21-A31)/A21</f>
        <v>#REF!</v>
      </c>
      <c r="D56" s="24" t="s">
        <v>64</v>
      </c>
    </row>
    <row r="57" spans="3:5" x14ac:dyDescent="0.25">
      <c r="C57" s="70" t="e">
        <f>A21+A25+A27+A33</f>
        <v>#REF!</v>
      </c>
      <c r="D57" t="s">
        <v>65</v>
      </c>
    </row>
    <row r="58" spans="3:5" x14ac:dyDescent="0.25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58" orientation="landscape" r:id="rId1"/>
  <headerFooter alignWithMargins="0">
    <oddFooter>&amp;L&amp;D&amp;RP:\LFCR\WEM\&amp;F&amp;A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3">
    <pageSetUpPr fitToPage="1"/>
  </sheetPr>
  <dimension ref="A4:H58"/>
  <sheetViews>
    <sheetView showGridLines="0" workbookViewId="0">
      <selection activeCell="E45" sqref="E45"/>
    </sheetView>
  </sheetViews>
  <sheetFormatPr defaultColWidth="2.5546875" defaultRowHeight="15.75" x14ac:dyDescent="0.25"/>
  <cols>
    <col min="1" max="1" width="2.33203125" customWidth="1"/>
    <col min="2" max="2" width="2.109375" customWidth="1"/>
    <col min="3" max="3" width="9.44140625" customWidth="1"/>
    <col min="4" max="4" width="2.109375" customWidth="1"/>
    <col min="5" max="5" width="4.21875" customWidth="1"/>
    <col min="6" max="7" width="2.5546875" customWidth="1"/>
    <col min="8" max="8" width="3.109375" customWidth="1"/>
  </cols>
  <sheetData>
    <row r="4" spans="1:8" ht="24.75" x14ac:dyDescent="0.35">
      <c r="A4" s="42" t="s">
        <v>71</v>
      </c>
      <c r="B4" s="6"/>
      <c r="C4" s="6"/>
      <c r="D4" s="6"/>
      <c r="E4" s="6"/>
      <c r="F4" s="6"/>
      <c r="G4" s="6"/>
      <c r="H4" s="6"/>
    </row>
    <row r="8" spans="1:8" x14ac:dyDescent="0.25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25">
      <c r="A9" s="8" t="s">
        <v>67</v>
      </c>
      <c r="B9" s="6"/>
      <c r="C9" s="6"/>
      <c r="D9" s="6"/>
      <c r="E9" s="6"/>
      <c r="F9" s="6"/>
      <c r="G9" s="6"/>
      <c r="H9" s="6"/>
    </row>
    <row r="10" spans="1:8" x14ac:dyDescent="0.25">
      <c r="A10" s="8"/>
      <c r="B10" s="6"/>
      <c r="C10" s="6"/>
      <c r="D10" s="6"/>
      <c r="E10" s="6"/>
      <c r="F10" s="6"/>
      <c r="G10" s="6"/>
      <c r="H10" s="6"/>
    </row>
    <row r="15" spans="1:8" x14ac:dyDescent="0.25">
      <c r="A15" s="44"/>
      <c r="B15" s="45"/>
      <c r="C15" s="45"/>
      <c r="D15" s="45"/>
      <c r="E15" s="46" t="str">
        <f>'CGE PROD not used'!E15</f>
        <v>Capital Structure at 12-31-12</v>
      </c>
      <c r="F15" s="46"/>
      <c r="G15" s="46"/>
      <c r="H15" s="47"/>
    </row>
    <row r="16" spans="1:8" x14ac:dyDescent="0.25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25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25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25">
      <c r="A19" s="60"/>
      <c r="B19" s="60"/>
      <c r="C19" s="60"/>
      <c r="E19" s="60"/>
      <c r="F19" s="60"/>
      <c r="G19" s="60"/>
      <c r="H19" s="60"/>
    </row>
    <row r="21" spans="1:8" x14ac:dyDescent="0.25">
      <c r="A21" s="2" t="e">
        <f>H38</f>
        <v>#REF!</v>
      </c>
      <c r="B21" s="5" t="s">
        <v>36</v>
      </c>
      <c r="C21" t="s">
        <v>37</v>
      </c>
      <c r="E21" t="s">
        <v>19</v>
      </c>
      <c r="F21" s="21" t="e">
        <f>'CGE PROD not used'!F21</f>
        <v>#REF!</v>
      </c>
      <c r="G21" s="21" t="e">
        <f>'CGE PROD not used'!G21</f>
        <v>#REF!</v>
      </c>
      <c r="H21" s="2" t="e">
        <f>ROUND(F21*G21,4)</f>
        <v>#REF!</v>
      </c>
    </row>
    <row r="22" spans="1:8" x14ac:dyDescent="0.25">
      <c r="F22" s="62"/>
      <c r="G22" s="62"/>
    </row>
    <row r="23" spans="1:8" x14ac:dyDescent="0.25">
      <c r="A23" s="63">
        <v>3.9600000000000003E-2</v>
      </c>
      <c r="B23" s="5" t="s">
        <v>38</v>
      </c>
      <c r="C23" t="s">
        <v>39</v>
      </c>
      <c r="E23" t="s">
        <v>3</v>
      </c>
      <c r="F23" s="21" t="e">
        <f>'CGE PROD not used'!F25</f>
        <v>#REF!</v>
      </c>
      <c r="G23" s="21" t="e">
        <f>'CGE PROD not used'!G25</f>
        <v>#REF!</v>
      </c>
      <c r="H23" s="2" t="e">
        <f>ROUND(F23*G23,4)</f>
        <v>#REF!</v>
      </c>
    </row>
    <row r="24" spans="1:8" x14ac:dyDescent="0.25">
      <c r="A24" s="62"/>
      <c r="F24" s="62"/>
      <c r="G24" s="62"/>
    </row>
    <row r="25" spans="1:8" x14ac:dyDescent="0.25">
      <c r="A25" s="63">
        <v>0</v>
      </c>
      <c r="B25" s="5" t="s">
        <v>41</v>
      </c>
      <c r="C25" t="s">
        <v>42</v>
      </c>
      <c r="E25" t="s">
        <v>2</v>
      </c>
      <c r="F25" s="21" t="e">
        <f>'CGE PROD not used'!F27</f>
        <v>#REF!</v>
      </c>
      <c r="G25" s="21" t="e">
        <f>'CGE PROD not used'!G27</f>
        <v>#REF!</v>
      </c>
      <c r="H25" s="2" t="e">
        <f>ROUND(F25*G25,4)</f>
        <v>#REF!</v>
      </c>
    </row>
    <row r="26" spans="1:8" x14ac:dyDescent="0.25">
      <c r="A26" s="62"/>
      <c r="F26" s="62"/>
      <c r="G26" s="62"/>
    </row>
    <row r="27" spans="1:8" x14ac:dyDescent="0.25">
      <c r="A27" s="63">
        <v>0</v>
      </c>
      <c r="B27" s="5" t="s">
        <v>43</v>
      </c>
      <c r="C27" t="s">
        <v>44</v>
      </c>
      <c r="E27" t="s">
        <v>47</v>
      </c>
      <c r="F27" s="21">
        <f>'CGE PROD not used'!F29</f>
        <v>0</v>
      </c>
      <c r="G27" s="21" t="e">
        <f>'CGE PROD not used'!G29</f>
        <v>#REF!</v>
      </c>
      <c r="H27" s="2" t="s">
        <v>48</v>
      </c>
    </row>
    <row r="28" spans="1:8" x14ac:dyDescent="0.25">
      <c r="A28" s="62"/>
      <c r="F28" s="62"/>
      <c r="G28" s="62"/>
    </row>
    <row r="29" spans="1:8" x14ac:dyDescent="0.25">
      <c r="A29" s="78" t="e">
        <f>#REF!</f>
        <v>#REF!</v>
      </c>
      <c r="B29" s="5" t="s">
        <v>45</v>
      </c>
      <c r="C29" t="s">
        <v>46</v>
      </c>
      <c r="E29" t="s">
        <v>51</v>
      </c>
      <c r="F29" s="21">
        <f>'CGE PROD not used'!F31</f>
        <v>0</v>
      </c>
      <c r="G29" s="21">
        <f>'CGE PROD not used'!G31</f>
        <v>0</v>
      </c>
      <c r="H29" s="2" t="s">
        <v>48</v>
      </c>
    </row>
    <row r="30" spans="1:8" x14ac:dyDescent="0.25">
      <c r="A30" s="64"/>
      <c r="B30" s="5"/>
      <c r="F30" s="22"/>
      <c r="G30" s="61"/>
      <c r="H30" s="2"/>
    </row>
    <row r="31" spans="1:8" x14ac:dyDescent="0.25">
      <c r="A31" s="21" t="e">
        <f>H21</f>
        <v>#REF!</v>
      </c>
      <c r="B31" s="5" t="s">
        <v>49</v>
      </c>
      <c r="C31" t="s">
        <v>50</v>
      </c>
      <c r="E31" t="s">
        <v>54</v>
      </c>
      <c r="F31" s="62"/>
      <c r="G31" s="62"/>
    </row>
    <row r="32" spans="1:8" x14ac:dyDescent="0.25">
      <c r="E32" t="s">
        <v>55</v>
      </c>
      <c r="F32" s="21">
        <f>'CGE PROD not used'!F34</f>
        <v>0</v>
      </c>
      <c r="G32" s="21">
        <f>'CGE PROD not used'!G34</f>
        <v>0</v>
      </c>
      <c r="H32" s="2">
        <f>ROUND(F32*G32,4)</f>
        <v>0</v>
      </c>
    </row>
    <row r="33" spans="1:8" x14ac:dyDescent="0.25">
      <c r="A33" s="2" t="e">
        <f>ROUND((A21/(((1+A21)^A37)-1)),4)</f>
        <v>#REF!</v>
      </c>
      <c r="B33" s="5" t="s">
        <v>52</v>
      </c>
      <c r="C33" t="s">
        <v>53</v>
      </c>
      <c r="F33" s="62"/>
      <c r="G33" s="62"/>
    </row>
    <row r="34" spans="1:8" x14ac:dyDescent="0.25">
      <c r="A34" s="2" t="s">
        <v>48</v>
      </c>
      <c r="E34" t="s">
        <v>4</v>
      </c>
      <c r="F34" s="21">
        <f>'CGE PROD not used'!F36</f>
        <v>0</v>
      </c>
      <c r="G34" s="72">
        <f>'CGE PROD not used'!G36</f>
        <v>0</v>
      </c>
      <c r="H34" s="14">
        <f>ROUND(F34*G34,4)</f>
        <v>0</v>
      </c>
    </row>
    <row r="35" spans="1:8" x14ac:dyDescent="0.25">
      <c r="A35" s="64">
        <v>4.8750000000000002E-2</v>
      </c>
      <c r="B35" s="5" t="s">
        <v>56</v>
      </c>
      <c r="C35" t="s">
        <v>57</v>
      </c>
    </row>
    <row r="36" spans="1:8" x14ac:dyDescent="0.25">
      <c r="A36" s="62"/>
    </row>
    <row r="37" spans="1:8" x14ac:dyDescent="0.25">
      <c r="A37" s="67">
        <v>25</v>
      </c>
      <c r="B37" s="5" t="s">
        <v>58</v>
      </c>
      <c r="C37" t="s">
        <v>59</v>
      </c>
    </row>
    <row r="38" spans="1:8" x14ac:dyDescent="0.25">
      <c r="G38" s="10" t="e">
        <f>SUM(G21:G34)</f>
        <v>#REF!</v>
      </c>
      <c r="H38" s="10" t="e">
        <f>SUM(H21:H34)</f>
        <v>#REF!</v>
      </c>
    </row>
    <row r="44" spans="1:8" x14ac:dyDescent="0.25">
      <c r="C44" t="s">
        <v>70</v>
      </c>
    </row>
    <row r="45" spans="1:8" x14ac:dyDescent="0.25">
      <c r="C45" t="s">
        <v>69</v>
      </c>
    </row>
    <row r="46" spans="1:8" x14ac:dyDescent="0.25">
      <c r="D46" s="68"/>
      <c r="E46" s="68"/>
      <c r="F46" s="68"/>
    </row>
    <row r="47" spans="1:8" x14ac:dyDescent="0.25">
      <c r="D47" s="68"/>
      <c r="E47" s="68"/>
      <c r="F47" s="68"/>
    </row>
    <row r="48" spans="1:8" x14ac:dyDescent="0.25">
      <c r="D48" s="68"/>
      <c r="E48" s="68"/>
    </row>
    <row r="49" spans="3:5" x14ac:dyDescent="0.25">
      <c r="D49" s="68"/>
      <c r="E49" s="68"/>
    </row>
    <row r="50" spans="3:5" x14ac:dyDescent="0.25">
      <c r="C50" t="s">
        <v>60</v>
      </c>
      <c r="D50" s="39" t="e">
        <f>ROUND((C54)*((A21+A25+A27+A33)+(C55*C53*C56)),4)</f>
        <v>#REF!</v>
      </c>
    </row>
    <row r="53" spans="3:5" x14ac:dyDescent="0.25">
      <c r="C53" s="69" t="e">
        <f>(A21+A33)-A23</f>
        <v>#REF!</v>
      </c>
      <c r="D53" t="s">
        <v>61</v>
      </c>
    </row>
    <row r="54" spans="3:5" x14ac:dyDescent="0.25">
      <c r="C54">
        <f>1/(1-A35)</f>
        <v>1.0512483574244416</v>
      </c>
      <c r="D54" s="24" t="s">
        <v>62</v>
      </c>
    </row>
    <row r="55" spans="3:5" x14ac:dyDescent="0.25">
      <c r="C55" t="e">
        <f>A29/(1-A29)</f>
        <v>#REF!</v>
      </c>
      <c r="D55" t="s">
        <v>63</v>
      </c>
    </row>
    <row r="56" spans="3:5" x14ac:dyDescent="0.25">
      <c r="C56" t="e">
        <f>(A21-A31)/A21</f>
        <v>#REF!</v>
      </c>
      <c r="D56" s="24" t="s">
        <v>64</v>
      </c>
    </row>
    <row r="57" spans="3:5" x14ac:dyDescent="0.25">
      <c r="C57" s="70" t="e">
        <f>A21+A25+A27+A33</f>
        <v>#REF!</v>
      </c>
      <c r="D57" t="s">
        <v>65</v>
      </c>
    </row>
    <row r="58" spans="3:5" x14ac:dyDescent="0.25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61" orientation="landscape" r:id="rId1"/>
  <headerFooter alignWithMargins="0">
    <oddFooter>&amp;L&amp;D&amp;RP:\LFCR\WEM\&amp;F&amp;A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 codeName="Sheet4">
    <pageSetUpPr fitToPage="1"/>
  </sheetPr>
  <dimension ref="A4:H58"/>
  <sheetViews>
    <sheetView showGridLines="0" topLeftCell="A8" workbookViewId="0">
      <selection activeCell="C44" sqref="C44"/>
    </sheetView>
  </sheetViews>
  <sheetFormatPr defaultColWidth="2.5546875" defaultRowHeight="15.75" x14ac:dyDescent="0.25"/>
  <cols>
    <col min="1" max="1" width="2.21875" customWidth="1"/>
    <col min="2" max="2" width="2.109375" customWidth="1"/>
    <col min="3" max="3" width="9.44140625" customWidth="1"/>
    <col min="4" max="4" width="2.109375" customWidth="1"/>
    <col min="5" max="5" width="4.21875" customWidth="1"/>
    <col min="6" max="7" width="2.5546875" customWidth="1"/>
    <col min="8" max="8" width="3.109375" customWidth="1"/>
  </cols>
  <sheetData>
    <row r="4" spans="1:8" ht="24.75" x14ac:dyDescent="0.35">
      <c r="A4" s="42" t="s">
        <v>25</v>
      </c>
      <c r="B4" s="6"/>
      <c r="C4" s="6"/>
      <c r="D4" s="6"/>
      <c r="E4" s="6"/>
      <c r="F4" s="6"/>
      <c r="G4" s="6"/>
      <c r="H4" s="6"/>
    </row>
    <row r="8" spans="1:8" x14ac:dyDescent="0.25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25">
      <c r="A9" s="8" t="s">
        <v>68</v>
      </c>
      <c r="B9" s="6"/>
      <c r="C9" s="6"/>
      <c r="D9" s="6"/>
      <c r="E9" s="6"/>
      <c r="F9" s="6"/>
      <c r="G9" s="6"/>
      <c r="H9" s="6"/>
    </row>
    <row r="10" spans="1:8" x14ac:dyDescent="0.25">
      <c r="A10" s="8"/>
      <c r="B10" s="6"/>
      <c r="C10" s="6"/>
      <c r="D10" s="6"/>
      <c r="E10" s="6"/>
      <c r="F10" s="6"/>
      <c r="G10" s="6"/>
      <c r="H10" s="6"/>
    </row>
    <row r="15" spans="1:8" x14ac:dyDescent="0.25">
      <c r="A15" s="44"/>
      <c r="B15" s="45"/>
      <c r="C15" s="45"/>
      <c r="D15" s="45"/>
      <c r="E15" s="46" t="str">
        <f>'CGE PROD not used'!E15</f>
        <v>Capital Structure at 12-31-12</v>
      </c>
      <c r="F15" s="46"/>
      <c r="G15" s="46"/>
      <c r="H15" s="47"/>
    </row>
    <row r="16" spans="1:8" x14ac:dyDescent="0.25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25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25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25">
      <c r="A19" s="60"/>
      <c r="B19" s="60"/>
      <c r="C19" s="60"/>
      <c r="E19" s="60"/>
      <c r="F19" s="60"/>
      <c r="G19" s="60"/>
      <c r="H19" s="60"/>
    </row>
    <row r="21" spans="1:8" x14ac:dyDescent="0.25">
      <c r="A21" s="2" t="e">
        <f>H38</f>
        <v>#REF!</v>
      </c>
      <c r="B21" s="5" t="s">
        <v>36</v>
      </c>
      <c r="C21" t="s">
        <v>37</v>
      </c>
      <c r="E21" t="s">
        <v>19</v>
      </c>
      <c r="F21" s="21" t="e">
        <f>'CGE PROD not used'!F21</f>
        <v>#REF!</v>
      </c>
      <c r="G21" s="21" t="e">
        <f>'CGE PROD not used'!G21</f>
        <v>#REF!</v>
      </c>
      <c r="H21" s="2" t="e">
        <f>ROUND(F21*G21,4)</f>
        <v>#REF!</v>
      </c>
    </row>
    <row r="22" spans="1:8" x14ac:dyDescent="0.25">
      <c r="F22" s="62"/>
      <c r="G22" s="62"/>
    </row>
    <row r="23" spans="1:8" x14ac:dyDescent="0.25">
      <c r="A23" s="63">
        <v>0</v>
      </c>
      <c r="B23" s="5" t="s">
        <v>38</v>
      </c>
      <c r="C23" t="s">
        <v>39</v>
      </c>
      <c r="E23" t="s">
        <v>3</v>
      </c>
      <c r="F23" s="21" t="e">
        <f>'CGE PROD not used'!F25</f>
        <v>#REF!</v>
      </c>
      <c r="G23" s="21" t="e">
        <f>'CGE PROD not used'!G25</f>
        <v>#REF!</v>
      </c>
      <c r="H23" s="2" t="e">
        <f>ROUND(F23*G23,4)</f>
        <v>#REF!</v>
      </c>
    </row>
    <row r="24" spans="1:8" x14ac:dyDescent="0.25">
      <c r="A24" s="62"/>
      <c r="F24" s="62"/>
      <c r="G24" s="62"/>
    </row>
    <row r="25" spans="1:8" x14ac:dyDescent="0.25">
      <c r="A25" s="63">
        <v>0</v>
      </c>
      <c r="B25" s="5" t="s">
        <v>41</v>
      </c>
      <c r="C25" t="s">
        <v>42</v>
      </c>
      <c r="E25" t="s">
        <v>2</v>
      </c>
      <c r="F25" s="21" t="e">
        <f>'CGE PROD not used'!F27</f>
        <v>#REF!</v>
      </c>
      <c r="G25" s="21" t="e">
        <f>'CGE PROD not used'!G27</f>
        <v>#REF!</v>
      </c>
      <c r="H25" s="2" t="e">
        <f>ROUND(F25*G25,4)</f>
        <v>#REF!</v>
      </c>
    </row>
    <row r="26" spans="1:8" x14ac:dyDescent="0.25">
      <c r="A26" s="62"/>
      <c r="F26" s="62"/>
      <c r="G26" s="62"/>
    </row>
    <row r="27" spans="1:8" x14ac:dyDescent="0.25">
      <c r="A27" s="63">
        <v>0</v>
      </c>
      <c r="B27" s="5" t="s">
        <v>43</v>
      </c>
      <c r="C27" t="s">
        <v>44</v>
      </c>
      <c r="E27" t="s">
        <v>47</v>
      </c>
      <c r="F27" s="21">
        <f>'CGE PROD not used'!F29</f>
        <v>0</v>
      </c>
      <c r="G27" s="21" t="e">
        <f>'CGE PROD not used'!G29</f>
        <v>#REF!</v>
      </c>
      <c r="H27" s="2" t="s">
        <v>48</v>
      </c>
    </row>
    <row r="28" spans="1:8" x14ac:dyDescent="0.25">
      <c r="A28" s="62"/>
      <c r="F28" s="62"/>
      <c r="G28" s="62"/>
    </row>
    <row r="29" spans="1:8" x14ac:dyDescent="0.25">
      <c r="A29" s="78" t="e">
        <f>#REF!</f>
        <v>#REF!</v>
      </c>
      <c r="B29" s="5" t="s">
        <v>45</v>
      </c>
      <c r="C29" t="s">
        <v>46</v>
      </c>
      <c r="E29" t="s">
        <v>51</v>
      </c>
      <c r="F29" s="21">
        <f>'CGE PROD not used'!F31</f>
        <v>0</v>
      </c>
      <c r="G29" s="21">
        <f>'CGE PROD not used'!G31</f>
        <v>0</v>
      </c>
      <c r="H29" s="2" t="s">
        <v>48</v>
      </c>
    </row>
    <row r="30" spans="1:8" x14ac:dyDescent="0.25">
      <c r="A30" s="64"/>
      <c r="B30" s="5"/>
      <c r="F30" s="22"/>
      <c r="G30" s="61"/>
      <c r="H30" s="2"/>
    </row>
    <row r="31" spans="1:8" x14ac:dyDescent="0.25">
      <c r="A31" s="21" t="e">
        <f>H21</f>
        <v>#REF!</v>
      </c>
      <c r="B31" s="5" t="s">
        <v>49</v>
      </c>
      <c r="C31" t="s">
        <v>50</v>
      </c>
      <c r="E31" t="s">
        <v>54</v>
      </c>
      <c r="F31" s="62"/>
      <c r="G31" s="62"/>
    </row>
    <row r="32" spans="1:8" x14ac:dyDescent="0.25">
      <c r="E32" t="s">
        <v>55</v>
      </c>
      <c r="F32" s="21">
        <f>'CGE PROD not used'!F34</f>
        <v>0</v>
      </c>
      <c r="G32" s="21">
        <f>'CGE PROD not used'!G34</f>
        <v>0</v>
      </c>
      <c r="H32" s="2">
        <f>ROUND(F32*G32,4)</f>
        <v>0</v>
      </c>
    </row>
    <row r="33" spans="1:8" x14ac:dyDescent="0.25">
      <c r="A33" s="2">
        <v>0</v>
      </c>
      <c r="B33" s="5" t="s">
        <v>52</v>
      </c>
      <c r="C33" t="s">
        <v>53</v>
      </c>
      <c r="F33" s="62"/>
      <c r="G33" s="62"/>
    </row>
    <row r="34" spans="1:8" x14ac:dyDescent="0.25">
      <c r="A34" s="2" t="s">
        <v>48</v>
      </c>
      <c r="E34" t="s">
        <v>4</v>
      </c>
      <c r="F34" s="21">
        <f>'CGE PROD not used'!F36</f>
        <v>0</v>
      </c>
      <c r="G34" s="72">
        <f>'CGE PROD not used'!G36</f>
        <v>0</v>
      </c>
      <c r="H34" s="14">
        <f>ROUND(F34*G34,4)</f>
        <v>0</v>
      </c>
    </row>
    <row r="35" spans="1:8" x14ac:dyDescent="0.25">
      <c r="A35" s="64">
        <v>4.8750000000000002E-2</v>
      </c>
      <c r="B35" s="5" t="s">
        <v>56</v>
      </c>
      <c r="C35" t="s">
        <v>57</v>
      </c>
    </row>
    <row r="36" spans="1:8" x14ac:dyDescent="0.25">
      <c r="A36" s="62"/>
    </row>
    <row r="37" spans="1:8" x14ac:dyDescent="0.25">
      <c r="A37" s="67">
        <v>0</v>
      </c>
      <c r="B37" s="5" t="s">
        <v>58</v>
      </c>
      <c r="C37" t="s">
        <v>59</v>
      </c>
    </row>
    <row r="38" spans="1:8" x14ac:dyDescent="0.25">
      <c r="G38" s="10" t="e">
        <f>SUM(G21:G34)</f>
        <v>#REF!</v>
      </c>
      <c r="H38" s="10" t="e">
        <f>SUM(H21:H34)</f>
        <v>#REF!</v>
      </c>
    </row>
    <row r="44" spans="1:8" x14ac:dyDescent="0.25">
      <c r="C44" t="s">
        <v>70</v>
      </c>
    </row>
    <row r="45" spans="1:8" x14ac:dyDescent="0.25">
      <c r="C45" t="s">
        <v>69</v>
      </c>
    </row>
    <row r="46" spans="1:8" x14ac:dyDescent="0.25">
      <c r="D46" s="68"/>
      <c r="E46" s="68"/>
      <c r="F46" s="68"/>
    </row>
    <row r="47" spans="1:8" x14ac:dyDescent="0.25">
      <c r="D47" s="68"/>
      <c r="E47" s="68"/>
      <c r="F47" s="68"/>
    </row>
    <row r="48" spans="1:8" x14ac:dyDescent="0.25">
      <c r="D48" s="68"/>
      <c r="E48" s="68"/>
    </row>
    <row r="49" spans="3:5" x14ac:dyDescent="0.25">
      <c r="D49" s="68"/>
      <c r="E49" s="68"/>
    </row>
    <row r="50" spans="3:5" x14ac:dyDescent="0.25">
      <c r="C50" t="s">
        <v>60</v>
      </c>
      <c r="D50" s="39" t="e">
        <f>ROUND((C54)*((A21+A25+A27+A33)+(C55*C53*C56)),4)</f>
        <v>#REF!</v>
      </c>
    </row>
    <row r="53" spans="3:5" x14ac:dyDescent="0.25">
      <c r="C53" s="69" t="e">
        <f>(A21+A33)-A23</f>
        <v>#REF!</v>
      </c>
      <c r="D53" t="s">
        <v>61</v>
      </c>
    </row>
    <row r="54" spans="3:5" x14ac:dyDescent="0.25">
      <c r="C54">
        <f>1/(1-A35)</f>
        <v>1.0512483574244416</v>
      </c>
      <c r="D54" s="24" t="s">
        <v>62</v>
      </c>
    </row>
    <row r="55" spans="3:5" x14ac:dyDescent="0.25">
      <c r="C55" t="e">
        <f>A29/(1-A29)</f>
        <v>#REF!</v>
      </c>
      <c r="D55" t="s">
        <v>63</v>
      </c>
    </row>
    <row r="56" spans="3:5" x14ac:dyDescent="0.25">
      <c r="C56" t="e">
        <f>(A21-A31)/A21</f>
        <v>#REF!</v>
      </c>
      <c r="D56" s="24" t="s">
        <v>64</v>
      </c>
    </row>
    <row r="57" spans="3:5" x14ac:dyDescent="0.25">
      <c r="C57" s="70" t="e">
        <f>A21+A25+A27+A33</f>
        <v>#REF!</v>
      </c>
      <c r="D57" t="s">
        <v>65</v>
      </c>
    </row>
    <row r="58" spans="3:5" x14ac:dyDescent="0.25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61" orientation="landscape" r:id="rId1"/>
  <headerFooter alignWithMargins="0">
    <oddFooter>&amp;L&amp;D&amp;RP:\LFCR\WEM\&amp;F&amp;A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97555-4D06-4E38-803A-C48E36971BE9}">
  <dimension ref="A1:H20"/>
  <sheetViews>
    <sheetView showGridLines="0" tabSelected="1" view="pageLayout" zoomScaleNormal="100" workbookViewId="0">
      <selection activeCell="H17" sqref="H17"/>
    </sheetView>
  </sheetViews>
  <sheetFormatPr defaultColWidth="9.21875" defaultRowHeight="15.75" x14ac:dyDescent="0.25"/>
  <cols>
    <col min="1" max="1" width="4.109375" style="82" customWidth="1"/>
    <col min="2" max="16384" width="9.21875" style="82"/>
  </cols>
  <sheetData>
    <row r="1" spans="1:8" ht="26.25" x14ac:dyDescent="0.4">
      <c r="A1" s="80" t="s">
        <v>78</v>
      </c>
      <c r="B1" s="81"/>
      <c r="C1" s="81"/>
      <c r="D1" s="81"/>
      <c r="E1" s="81"/>
      <c r="F1" s="81"/>
      <c r="G1" s="81"/>
      <c r="H1" s="81"/>
    </row>
    <row r="2" spans="1:8" x14ac:dyDescent="0.25">
      <c r="A2" s="150" t="s">
        <v>84</v>
      </c>
      <c r="B2" s="81"/>
      <c r="C2" s="81"/>
      <c r="D2" s="81"/>
      <c r="E2" s="81"/>
      <c r="F2" s="81"/>
      <c r="G2" s="81"/>
      <c r="H2" s="81"/>
    </row>
    <row r="5" spans="1:8" x14ac:dyDescent="0.25">
      <c r="A5" s="90">
        <v>1</v>
      </c>
      <c r="B5" s="82" t="s">
        <v>85</v>
      </c>
      <c r="H5" s="159">
        <v>1</v>
      </c>
    </row>
    <row r="6" spans="1:8" x14ac:dyDescent="0.25">
      <c r="A6" s="90">
        <v>2</v>
      </c>
      <c r="H6" s="160"/>
    </row>
    <row r="7" spans="1:8" x14ac:dyDescent="0.25">
      <c r="A7" s="90">
        <v>3</v>
      </c>
      <c r="B7" s="82" t="s">
        <v>86</v>
      </c>
      <c r="H7" s="162">
        <v>0.05</v>
      </c>
    </row>
    <row r="8" spans="1:8" x14ac:dyDescent="0.25">
      <c r="A8" s="90">
        <v>4</v>
      </c>
      <c r="H8" s="160"/>
    </row>
    <row r="9" spans="1:8" x14ac:dyDescent="0.25">
      <c r="A9" s="90">
        <v>5</v>
      </c>
      <c r="B9" s="82" t="s">
        <v>87</v>
      </c>
      <c r="H9" s="162">
        <v>0.99370000000000003</v>
      </c>
    </row>
    <row r="10" spans="1:8" x14ac:dyDescent="0.25">
      <c r="A10" s="90">
        <v>6</v>
      </c>
    </row>
    <row r="11" spans="1:8" x14ac:dyDescent="0.25">
      <c r="A11" s="90">
        <v>7</v>
      </c>
      <c r="B11" s="149" t="s">
        <v>88</v>
      </c>
      <c r="H11" s="159">
        <f>ROUND(H7*H9,4)</f>
        <v>4.9700000000000001E-2</v>
      </c>
    </row>
    <row r="12" spans="1:8" x14ac:dyDescent="0.25">
      <c r="A12" s="90">
        <v>8</v>
      </c>
      <c r="H12" s="160"/>
    </row>
    <row r="13" spans="1:8" x14ac:dyDescent="0.25">
      <c r="A13" s="90">
        <v>9</v>
      </c>
      <c r="B13" s="149" t="s">
        <v>89</v>
      </c>
      <c r="H13" s="160">
        <f>+H5-H11</f>
        <v>0.95030000000000003</v>
      </c>
    </row>
    <row r="14" spans="1:8" x14ac:dyDescent="0.25">
      <c r="A14" s="90">
        <v>10</v>
      </c>
      <c r="H14" s="160"/>
    </row>
    <row r="15" spans="1:8" x14ac:dyDescent="0.25">
      <c r="A15" s="90">
        <v>11</v>
      </c>
      <c r="B15" s="149" t="s">
        <v>90</v>
      </c>
      <c r="H15" s="159">
        <f>ROUND(H13*0.21,4)</f>
        <v>0.1996</v>
      </c>
    </row>
    <row r="16" spans="1:8" x14ac:dyDescent="0.25">
      <c r="A16" s="90">
        <v>12</v>
      </c>
    </row>
    <row r="17" spans="1:8" x14ac:dyDescent="0.25">
      <c r="A17" s="90">
        <v>13</v>
      </c>
      <c r="B17" s="149" t="s">
        <v>91</v>
      </c>
      <c r="H17" s="161">
        <f>+H15+H11</f>
        <v>0.24929999999999999</v>
      </c>
    </row>
    <row r="18" spans="1:8" x14ac:dyDescent="0.25">
      <c r="A18" s="90"/>
    </row>
    <row r="20" spans="1:8" x14ac:dyDescent="0.25">
      <c r="B20" s="149"/>
    </row>
  </sheetData>
  <pageMargins left="0.5" right="0.5" top="1.5" bottom="0.5" header="0.5" footer="0.5"/>
  <pageSetup orientation="portrait" r:id="rId1"/>
  <headerFooter>
    <oddHeader xml:space="preserve">&amp;R&amp;"Times New Roman,Bold"&amp;10KyPSC Case No. 2022-00372
STAFF-DR-01-056 Attachment BLS-2
Page &amp;P of 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3AEC-0DBD-49E0-AD7A-C14967B751D1}">
  <sheetPr transitionEvaluation="1" transitionEntry="1">
    <tabColor rgb="FF00B0F0"/>
    <pageSetUpPr fitToPage="1"/>
  </sheetPr>
  <dimension ref="A1:H99"/>
  <sheetViews>
    <sheetView showGridLines="0" view="pageLayout" zoomScaleNormal="80" workbookViewId="0">
      <selection activeCell="H17" sqref="H17"/>
    </sheetView>
  </sheetViews>
  <sheetFormatPr defaultColWidth="2.5546875" defaultRowHeight="15.75" x14ac:dyDescent="0.25"/>
  <cols>
    <col min="1" max="1" width="10.33203125" style="82" customWidth="1"/>
    <col min="2" max="2" width="8.44140625" style="82" bestFit="1" customWidth="1"/>
    <col min="3" max="3" width="41" style="82" bestFit="1" customWidth="1"/>
    <col min="4" max="4" width="9.88671875" style="82" bestFit="1" customWidth="1"/>
    <col min="5" max="5" width="16.88671875" style="82" customWidth="1"/>
    <col min="6" max="6" width="10.109375" style="82" customWidth="1"/>
    <col min="7" max="7" width="17.88671875" style="82" customWidth="1"/>
    <col min="8" max="8" width="12.6640625" style="82" bestFit="1" customWidth="1"/>
    <col min="9" max="16384" width="2.5546875" style="82"/>
  </cols>
  <sheetData>
    <row r="1" spans="1:8" ht="26.25" x14ac:dyDescent="0.4">
      <c r="A1" s="80" t="s">
        <v>78</v>
      </c>
      <c r="B1" s="81"/>
      <c r="C1" s="81"/>
      <c r="D1" s="81"/>
      <c r="E1" s="81"/>
      <c r="F1" s="81"/>
      <c r="G1" s="81"/>
      <c r="H1" s="81"/>
    </row>
    <row r="2" spans="1:8" x14ac:dyDescent="0.25">
      <c r="A2" s="83" t="s">
        <v>79</v>
      </c>
      <c r="B2" s="81"/>
      <c r="C2" s="81"/>
      <c r="D2" s="81"/>
      <c r="E2" s="81"/>
      <c r="F2" s="81"/>
      <c r="G2" s="81"/>
      <c r="H2" s="81"/>
    </row>
    <row r="3" spans="1:8" x14ac:dyDescent="0.25">
      <c r="A3" s="81"/>
      <c r="B3" s="81"/>
      <c r="C3" s="81"/>
      <c r="D3" s="81"/>
      <c r="E3" s="81"/>
      <c r="F3" s="81"/>
      <c r="G3" s="81"/>
      <c r="H3" s="81"/>
    </row>
    <row r="4" spans="1:8" x14ac:dyDescent="0.25">
      <c r="A4" s="84"/>
      <c r="B4" s="81"/>
      <c r="C4" s="81"/>
      <c r="D4" s="81"/>
      <c r="E4" s="81"/>
      <c r="F4" s="81"/>
      <c r="G4" s="81"/>
      <c r="H4" s="81"/>
    </row>
    <row r="5" spans="1:8" x14ac:dyDescent="0.25">
      <c r="A5" s="133" t="str">
        <f>"For Plant With A "&amp;TEXT(A17,"0")&amp;" Year Life"</f>
        <v>For Plant With A 20 Year Life</v>
      </c>
      <c r="B5" s="134"/>
      <c r="C5" s="135"/>
      <c r="D5" s="136"/>
      <c r="E5" s="130" t="s">
        <v>83</v>
      </c>
      <c r="F5" s="105"/>
      <c r="G5" s="105"/>
      <c r="H5" s="106"/>
    </row>
    <row r="6" spans="1:8" x14ac:dyDescent="0.25">
      <c r="A6" s="108"/>
      <c r="B6" s="85"/>
      <c r="C6" s="85" t="s">
        <v>29</v>
      </c>
      <c r="D6" s="109"/>
      <c r="E6" s="86" t="s">
        <v>28</v>
      </c>
      <c r="F6" s="86"/>
      <c r="G6" s="86"/>
      <c r="H6" s="107"/>
    </row>
    <row r="7" spans="1:8" x14ac:dyDescent="0.25">
      <c r="A7" s="137" t="s">
        <v>1</v>
      </c>
      <c r="B7" s="87" t="s">
        <v>31</v>
      </c>
      <c r="C7" s="85" t="s">
        <v>32</v>
      </c>
      <c r="D7" s="109"/>
      <c r="E7" s="85"/>
      <c r="F7" s="85"/>
      <c r="G7" s="87" t="s">
        <v>30</v>
      </c>
      <c r="H7" s="109" t="s">
        <v>20</v>
      </c>
    </row>
    <row r="8" spans="1:8" x14ac:dyDescent="0.25">
      <c r="A8" s="138">
        <f>H17</f>
        <v>7.5259999999999994E-2</v>
      </c>
      <c r="B8" s="139" t="s">
        <v>36</v>
      </c>
      <c r="C8" s="114" t="s">
        <v>37</v>
      </c>
      <c r="D8" s="115"/>
      <c r="E8" s="85"/>
      <c r="F8" s="88" t="s">
        <v>33</v>
      </c>
      <c r="G8" s="89" t="s">
        <v>34</v>
      </c>
      <c r="H8" s="110" t="s">
        <v>35</v>
      </c>
    </row>
    <row r="9" spans="1:8" x14ac:dyDescent="0.25">
      <c r="A9" s="140">
        <f>1/A17</f>
        <v>0.05</v>
      </c>
      <c r="B9" s="139" t="s">
        <v>38</v>
      </c>
      <c r="C9" s="114" t="s">
        <v>39</v>
      </c>
      <c r="D9" s="115"/>
      <c r="E9" s="111"/>
      <c r="F9" s="111"/>
      <c r="G9" s="111"/>
      <c r="H9" s="112"/>
    </row>
    <row r="10" spans="1:8" x14ac:dyDescent="0.25">
      <c r="A10" s="163">
        <v>5.0644000000000002E-3</v>
      </c>
      <c r="B10" s="139" t="s">
        <v>41</v>
      </c>
      <c r="C10" s="114" t="s">
        <v>42</v>
      </c>
      <c r="D10" s="115"/>
      <c r="E10" s="114"/>
      <c r="F10" s="114"/>
      <c r="G10" s="114"/>
      <c r="H10" s="115"/>
    </row>
    <row r="11" spans="1:8" x14ac:dyDescent="0.25">
      <c r="A11" s="163">
        <v>4.28E-3</v>
      </c>
      <c r="B11" s="139" t="s">
        <v>43</v>
      </c>
      <c r="C11" s="114" t="s">
        <v>44</v>
      </c>
      <c r="D11" s="115"/>
      <c r="E11" s="114" t="s">
        <v>80</v>
      </c>
      <c r="F11" s="156">
        <v>4.3770000000000003E-2</v>
      </c>
      <c r="G11" s="156">
        <v>0.43713000000000002</v>
      </c>
      <c r="H11" s="117">
        <f>ROUND(F11*G11,5)</f>
        <v>1.9130000000000001E-2</v>
      </c>
    </row>
    <row r="12" spans="1:8" x14ac:dyDescent="0.25">
      <c r="A12" s="163">
        <f>FedStateTax!H17</f>
        <v>0.24929999999999999</v>
      </c>
      <c r="B12" s="139" t="s">
        <v>45</v>
      </c>
      <c r="C12" s="114" t="s">
        <v>46</v>
      </c>
      <c r="D12" s="115"/>
      <c r="E12" s="131" t="s">
        <v>81</v>
      </c>
      <c r="F12" s="156">
        <v>4.7390000000000002E-2</v>
      </c>
      <c r="G12" s="156">
        <v>3.7819999999999999E-2</v>
      </c>
      <c r="H12" s="119">
        <f>ROUND(F12*G12,5)</f>
        <v>1.7899999999999999E-3</v>
      </c>
    </row>
    <row r="13" spans="1:8" x14ac:dyDescent="0.25">
      <c r="A13" s="140">
        <v>1.7399999999999999E-2</v>
      </c>
      <c r="B13" s="139" t="s">
        <v>49</v>
      </c>
      <c r="C13" s="114" t="s">
        <v>50</v>
      </c>
      <c r="D13" s="115"/>
      <c r="E13" s="114" t="s">
        <v>3</v>
      </c>
      <c r="F13" s="156">
        <v>0</v>
      </c>
      <c r="G13" s="156">
        <v>0</v>
      </c>
      <c r="H13" s="117">
        <f>ROUND(F13*G13,5)</f>
        <v>0</v>
      </c>
    </row>
    <row r="14" spans="1:8" x14ac:dyDescent="0.25">
      <c r="A14" s="140">
        <f>ROUND((A8/(((1+A8)^A17)-1)),4)</f>
        <v>2.3E-2</v>
      </c>
      <c r="B14" s="139" t="s">
        <v>52</v>
      </c>
      <c r="C14" s="114" t="s">
        <v>53</v>
      </c>
      <c r="D14" s="115"/>
      <c r="E14" s="114" t="s">
        <v>2</v>
      </c>
      <c r="F14" s="156">
        <v>0.10349999999999999</v>
      </c>
      <c r="G14" s="156">
        <v>0.52505000000000002</v>
      </c>
      <c r="H14" s="121">
        <f>ROUND(F14*G14,5)</f>
        <v>5.4339999999999999E-2</v>
      </c>
    </row>
    <row r="15" spans="1:8" x14ac:dyDescent="0.25">
      <c r="A15" s="163">
        <v>0</v>
      </c>
      <c r="B15" s="139" t="s">
        <v>56</v>
      </c>
      <c r="C15" s="114" t="s">
        <v>77</v>
      </c>
      <c r="D15" s="115"/>
      <c r="E15" s="114" t="s">
        <v>73</v>
      </c>
      <c r="F15" s="164">
        <v>0</v>
      </c>
      <c r="G15" s="164">
        <v>0</v>
      </c>
      <c r="H15" s="123"/>
    </row>
    <row r="16" spans="1:8" x14ac:dyDescent="0.25">
      <c r="A16" s="141"/>
      <c r="B16" s="114"/>
      <c r="C16" s="114"/>
      <c r="D16" s="115"/>
      <c r="E16" s="114" t="s">
        <v>47</v>
      </c>
      <c r="F16" s="156">
        <v>0</v>
      </c>
      <c r="G16" s="165">
        <v>0</v>
      </c>
      <c r="H16" s="117" t="s">
        <v>48</v>
      </c>
    </row>
    <row r="17" spans="1:8" x14ac:dyDescent="0.25">
      <c r="A17" s="142">
        <v>20</v>
      </c>
      <c r="B17" s="139" t="s">
        <v>58</v>
      </c>
      <c r="C17" s="114" t="s">
        <v>59</v>
      </c>
      <c r="D17" s="115"/>
      <c r="E17" s="114"/>
      <c r="F17" s="116"/>
      <c r="G17" s="125">
        <f>ROUND(SUM(G11:G16),1)</f>
        <v>1</v>
      </c>
      <c r="H17" s="126">
        <f>SUM(H11:H16)</f>
        <v>7.5259999999999994E-2</v>
      </c>
    </row>
    <row r="18" spans="1:8" x14ac:dyDescent="0.25">
      <c r="A18" s="113"/>
      <c r="B18" s="114"/>
      <c r="C18" s="114"/>
      <c r="D18" s="115"/>
      <c r="E18" s="132"/>
      <c r="F18" s="128"/>
      <c r="G18" s="128"/>
      <c r="H18" s="129"/>
    </row>
    <row r="19" spans="1:8" x14ac:dyDescent="0.25">
      <c r="A19" s="113"/>
      <c r="B19" s="114"/>
      <c r="C19" s="114" t="s">
        <v>82</v>
      </c>
      <c r="D19" s="115"/>
      <c r="E19" s="151"/>
      <c r="F19" s="105"/>
      <c r="G19" s="105"/>
      <c r="H19" s="105"/>
    </row>
    <row r="20" spans="1:8" x14ac:dyDescent="0.25">
      <c r="A20" s="113"/>
      <c r="B20" s="114"/>
      <c r="C20" s="114" t="s">
        <v>69</v>
      </c>
      <c r="D20" s="115"/>
      <c r="E20" s="152"/>
      <c r="F20" s="86"/>
      <c r="G20" s="86"/>
      <c r="H20" s="86"/>
    </row>
    <row r="21" spans="1:8" x14ac:dyDescent="0.25">
      <c r="A21" s="113"/>
      <c r="B21" s="114"/>
      <c r="C21" s="114"/>
      <c r="D21" s="143"/>
      <c r="E21" s="108"/>
      <c r="F21" s="85"/>
      <c r="G21" s="87"/>
      <c r="H21" s="85"/>
    </row>
    <row r="22" spans="1:8" x14ac:dyDescent="0.25">
      <c r="A22" s="113"/>
      <c r="B22" s="114"/>
      <c r="C22" s="114" t="s">
        <v>60</v>
      </c>
      <c r="D22" s="144">
        <f>ROUND((C25)*((A8+A10+A11+A14)+(C26*C24*C27)),4)</f>
        <v>0.11990000000000001</v>
      </c>
      <c r="E22" s="108"/>
      <c r="F22" s="88"/>
      <c r="G22" s="89"/>
      <c r="H22" s="88"/>
    </row>
    <row r="23" spans="1:8" x14ac:dyDescent="0.25">
      <c r="A23" s="113"/>
      <c r="B23" s="114"/>
      <c r="C23" s="114"/>
      <c r="D23" s="115"/>
      <c r="E23" s="153"/>
      <c r="F23" s="111"/>
      <c r="G23" s="111"/>
      <c r="H23" s="111"/>
    </row>
    <row r="24" spans="1:8" x14ac:dyDescent="0.25">
      <c r="A24" s="113"/>
      <c r="B24" s="114"/>
      <c r="C24" s="145">
        <f>(A8+A14)-A9</f>
        <v>4.8259999999999983E-2</v>
      </c>
      <c r="D24" s="115" t="s">
        <v>61</v>
      </c>
      <c r="E24" s="113"/>
      <c r="F24" s="114"/>
      <c r="G24" s="114"/>
      <c r="H24" s="114"/>
    </row>
    <row r="25" spans="1:8" x14ac:dyDescent="0.25">
      <c r="A25" s="113"/>
      <c r="B25" s="114"/>
      <c r="C25" s="114">
        <f>1/(1-A15)</f>
        <v>1</v>
      </c>
      <c r="D25" s="146" t="s">
        <v>62</v>
      </c>
      <c r="E25" s="113"/>
      <c r="F25" s="116"/>
      <c r="G25" s="116"/>
      <c r="H25" s="154"/>
    </row>
    <row r="26" spans="1:8" x14ac:dyDescent="0.25">
      <c r="A26" s="113"/>
      <c r="B26" s="114"/>
      <c r="C26" s="114">
        <f>A12/(1-A12)</f>
        <v>0.33209004928733182</v>
      </c>
      <c r="D26" s="115" t="s">
        <v>63</v>
      </c>
      <c r="E26" s="155"/>
      <c r="F26" s="118"/>
      <c r="G26" s="118"/>
      <c r="H26" s="156"/>
    </row>
    <row r="27" spans="1:8" x14ac:dyDescent="0.25">
      <c r="A27" s="113"/>
      <c r="B27" s="114"/>
      <c r="C27" s="114">
        <f>(A8-A13)/A8</f>
        <v>0.76880148817432903</v>
      </c>
      <c r="D27" s="146" t="s">
        <v>64</v>
      </c>
      <c r="E27" s="113"/>
      <c r="F27" s="120"/>
      <c r="G27" s="120"/>
      <c r="H27" s="154"/>
    </row>
    <row r="28" spans="1:8" x14ac:dyDescent="0.25">
      <c r="A28" s="113"/>
      <c r="B28" s="114"/>
      <c r="C28" s="147">
        <f>A8+A10+A11+A14</f>
        <v>0.10760439999999999</v>
      </c>
      <c r="D28" s="115" t="s">
        <v>65</v>
      </c>
      <c r="E28" s="113"/>
      <c r="F28" s="116"/>
      <c r="G28" s="116"/>
      <c r="H28" s="157"/>
    </row>
    <row r="29" spans="1:8" x14ac:dyDescent="0.25">
      <c r="A29" s="127"/>
      <c r="B29" s="132"/>
      <c r="C29" s="148">
        <f>ROUND(C25*((C28)+C24*C26*C27),4)-D22</f>
        <v>0</v>
      </c>
      <c r="D29" s="129" t="s">
        <v>66</v>
      </c>
      <c r="E29" s="113"/>
      <c r="F29" s="122"/>
      <c r="G29" s="122"/>
      <c r="H29" s="122"/>
    </row>
    <row r="30" spans="1:8" x14ac:dyDescent="0.25">
      <c r="A30" s="131"/>
      <c r="B30" s="114"/>
      <c r="C30" s="114"/>
      <c r="D30" s="114"/>
      <c r="E30" s="114"/>
      <c r="F30" s="116"/>
      <c r="G30" s="124"/>
      <c r="H30" s="154"/>
    </row>
    <row r="31" spans="1:8" x14ac:dyDescent="0.25">
      <c r="A31" s="175"/>
      <c r="B31" s="114"/>
      <c r="C31" s="114"/>
      <c r="D31" s="114"/>
      <c r="E31" s="114"/>
      <c r="F31" s="116"/>
      <c r="G31" s="125"/>
      <c r="H31" s="125"/>
    </row>
    <row r="32" spans="1:8" x14ac:dyDescent="0.25">
      <c r="A32" s="85"/>
      <c r="B32" s="85"/>
      <c r="C32" s="85"/>
      <c r="D32" s="85"/>
      <c r="E32" s="114"/>
      <c r="F32" s="158"/>
      <c r="G32" s="158"/>
      <c r="H32" s="114"/>
    </row>
    <row r="33" spans="1:8" x14ac:dyDescent="0.25">
      <c r="A33" s="87"/>
      <c r="B33" s="87"/>
      <c r="C33" s="85"/>
      <c r="D33" s="85"/>
      <c r="E33" s="114"/>
    </row>
    <row r="34" spans="1:8" x14ac:dyDescent="0.25">
      <c r="A34" s="167"/>
      <c r="B34" s="139"/>
      <c r="C34" s="114"/>
      <c r="D34" s="114"/>
      <c r="E34" s="114"/>
      <c r="F34" s="91"/>
      <c r="G34" s="91"/>
      <c r="H34" s="92"/>
    </row>
    <row r="35" spans="1:8" x14ac:dyDescent="0.25">
      <c r="A35" s="167"/>
      <c r="B35" s="139"/>
      <c r="C35" s="114"/>
      <c r="D35" s="114"/>
      <c r="E35" s="131"/>
      <c r="F35" s="94"/>
      <c r="G35" s="94"/>
      <c r="H35" s="95"/>
    </row>
    <row r="36" spans="1:8" x14ac:dyDescent="0.25">
      <c r="A36" s="168"/>
      <c r="B36" s="139"/>
      <c r="C36" s="114"/>
      <c r="D36" s="114"/>
      <c r="E36" s="114"/>
      <c r="F36" s="96"/>
      <c r="G36" s="96"/>
      <c r="H36" s="92"/>
    </row>
    <row r="37" spans="1:8" x14ac:dyDescent="0.25">
      <c r="A37" s="168"/>
      <c r="B37" s="139"/>
      <c r="C37" s="114"/>
      <c r="D37" s="114"/>
      <c r="E37" s="114"/>
      <c r="F37" s="91"/>
      <c r="G37" s="91"/>
      <c r="H37" s="97"/>
    </row>
    <row r="38" spans="1:8" x14ac:dyDescent="0.25">
      <c r="A38" s="156"/>
      <c r="B38" s="139"/>
      <c r="C38" s="114"/>
      <c r="D38" s="114"/>
      <c r="E38" s="114"/>
      <c r="F38" s="98"/>
      <c r="G38" s="98"/>
      <c r="H38" s="98"/>
    </row>
    <row r="39" spans="1:8" x14ac:dyDescent="0.25">
      <c r="A39" s="167"/>
      <c r="B39" s="139"/>
      <c r="C39" s="114"/>
      <c r="D39" s="114"/>
      <c r="E39" s="114"/>
      <c r="F39" s="91"/>
      <c r="G39" s="99"/>
      <c r="H39" s="92"/>
    </row>
    <row r="40" spans="1:8" x14ac:dyDescent="0.25">
      <c r="A40" s="167"/>
      <c r="B40" s="139"/>
      <c r="C40" s="114"/>
      <c r="D40" s="114"/>
      <c r="E40" s="114"/>
      <c r="F40" s="91"/>
      <c r="G40" s="100"/>
      <c r="H40" s="100"/>
    </row>
    <row r="41" spans="1:8" x14ac:dyDescent="0.25">
      <c r="A41" s="168"/>
      <c r="B41" s="139"/>
      <c r="C41" s="114"/>
      <c r="D41" s="114"/>
      <c r="E41" s="114"/>
      <c r="F41" s="101"/>
      <c r="G41" s="101"/>
    </row>
    <row r="42" spans="1:8" x14ac:dyDescent="0.25">
      <c r="A42" s="169"/>
      <c r="B42" s="114"/>
      <c r="C42" s="114"/>
      <c r="D42" s="114"/>
      <c r="E42" s="114"/>
      <c r="F42" s="102"/>
      <c r="G42" s="103"/>
      <c r="H42" s="104"/>
    </row>
    <row r="43" spans="1:8" x14ac:dyDescent="0.25">
      <c r="A43" s="169"/>
      <c r="B43" s="139"/>
      <c r="C43" s="114"/>
      <c r="D43" s="114"/>
      <c r="E43" s="114"/>
    </row>
    <row r="44" spans="1:8" x14ac:dyDescent="0.25">
      <c r="A44" s="131"/>
      <c r="B44" s="114"/>
      <c r="C44" s="114"/>
      <c r="D44" s="114"/>
      <c r="E44" s="114"/>
    </row>
    <row r="45" spans="1:8" x14ac:dyDescent="0.25">
      <c r="A45" s="131"/>
      <c r="B45" s="114"/>
      <c r="C45" s="114"/>
      <c r="D45" s="114"/>
      <c r="E45" s="114"/>
    </row>
    <row r="46" spans="1:8" x14ac:dyDescent="0.25">
      <c r="A46" s="131"/>
      <c r="B46" s="114"/>
      <c r="C46" s="114"/>
      <c r="D46" s="114"/>
      <c r="E46" s="114"/>
    </row>
    <row r="47" spans="1:8" x14ac:dyDescent="0.25">
      <c r="A47" s="131"/>
      <c r="B47" s="114"/>
      <c r="C47" s="114"/>
      <c r="D47" s="170"/>
      <c r="E47" s="170"/>
    </row>
    <row r="48" spans="1:8" x14ac:dyDescent="0.25">
      <c r="A48" s="131"/>
      <c r="B48" s="114"/>
      <c r="C48" s="114"/>
      <c r="D48" s="171"/>
      <c r="E48" s="172"/>
    </row>
    <row r="49" spans="1:5" x14ac:dyDescent="0.25">
      <c r="A49" s="131"/>
      <c r="B49" s="114"/>
      <c r="C49" s="114"/>
      <c r="D49" s="114"/>
      <c r="E49" s="114"/>
    </row>
    <row r="50" spans="1:5" x14ac:dyDescent="0.25">
      <c r="A50" s="131"/>
      <c r="B50" s="114"/>
      <c r="C50" s="145"/>
      <c r="D50" s="114"/>
      <c r="E50" s="114"/>
    </row>
    <row r="51" spans="1:5" x14ac:dyDescent="0.25">
      <c r="A51" s="131"/>
      <c r="B51" s="114"/>
      <c r="C51" s="114"/>
      <c r="D51" s="173"/>
      <c r="E51" s="114"/>
    </row>
    <row r="52" spans="1:5" x14ac:dyDescent="0.25">
      <c r="A52" s="131"/>
      <c r="B52" s="114"/>
      <c r="C52" s="114"/>
      <c r="D52" s="114"/>
      <c r="E52" s="114"/>
    </row>
    <row r="53" spans="1:5" x14ac:dyDescent="0.25">
      <c r="A53" s="131"/>
      <c r="B53" s="114"/>
      <c r="C53" s="114"/>
      <c r="D53" s="173"/>
      <c r="E53" s="114"/>
    </row>
    <row r="54" spans="1:5" x14ac:dyDescent="0.25">
      <c r="A54" s="131"/>
      <c r="B54" s="114"/>
      <c r="C54" s="147"/>
      <c r="D54" s="114"/>
      <c r="E54" s="114"/>
    </row>
    <row r="55" spans="1:5" x14ac:dyDescent="0.25">
      <c r="A55" s="131"/>
      <c r="B55" s="114"/>
      <c r="C55" s="166"/>
      <c r="D55" s="114"/>
      <c r="E55" s="114"/>
    </row>
    <row r="56" spans="1:5" x14ac:dyDescent="0.25">
      <c r="A56" s="131"/>
      <c r="B56" s="114"/>
      <c r="C56" s="114"/>
      <c r="D56" s="114"/>
      <c r="E56" s="114"/>
    </row>
    <row r="57" spans="1:5" x14ac:dyDescent="0.25">
      <c r="A57" s="131"/>
      <c r="B57" s="114"/>
      <c r="C57" s="114"/>
      <c r="D57" s="114"/>
      <c r="E57" s="114"/>
    </row>
    <row r="58" spans="1:5" x14ac:dyDescent="0.25">
      <c r="A58" s="131"/>
      <c r="B58" s="114"/>
      <c r="C58" s="114"/>
      <c r="D58" s="114"/>
      <c r="E58" s="114"/>
    </row>
    <row r="59" spans="1:5" x14ac:dyDescent="0.25">
      <c r="A59" s="131"/>
      <c r="B59" s="114"/>
      <c r="C59" s="114"/>
      <c r="D59" s="114"/>
      <c r="E59" s="114"/>
    </row>
    <row r="60" spans="1:5" x14ac:dyDescent="0.25">
      <c r="A60" s="131"/>
      <c r="B60" s="114"/>
      <c r="C60" s="114"/>
      <c r="D60" s="174"/>
      <c r="E60" s="114"/>
    </row>
    <row r="61" spans="1:5" x14ac:dyDescent="0.25">
      <c r="A61" s="93"/>
      <c r="D61" s="160"/>
    </row>
    <row r="62" spans="1:5" x14ac:dyDescent="0.25">
      <c r="A62" s="93"/>
      <c r="D62" s="160"/>
    </row>
    <row r="63" spans="1:5" x14ac:dyDescent="0.25">
      <c r="A63" s="93"/>
      <c r="D63" s="160"/>
    </row>
    <row r="64" spans="1:5" x14ac:dyDescent="0.25">
      <c r="A64" s="93"/>
    </row>
    <row r="65" spans="1:4" x14ac:dyDescent="0.25">
      <c r="A65" s="93"/>
      <c r="D65" s="160"/>
    </row>
    <row r="66" spans="1:4" x14ac:dyDescent="0.25">
      <c r="A66" s="93"/>
      <c r="D66" s="160"/>
    </row>
    <row r="67" spans="1:4" x14ac:dyDescent="0.25">
      <c r="A67" s="93"/>
      <c r="D67" s="160"/>
    </row>
    <row r="68" spans="1:4" x14ac:dyDescent="0.25">
      <c r="A68" s="93"/>
      <c r="D68" s="160"/>
    </row>
    <row r="69" spans="1:4" x14ac:dyDescent="0.25">
      <c r="A69" s="93"/>
    </row>
    <row r="70" spans="1:4" x14ac:dyDescent="0.25">
      <c r="A70" s="93"/>
    </row>
    <row r="71" spans="1:4" x14ac:dyDescent="0.25">
      <c r="A71" s="93"/>
    </row>
    <row r="72" spans="1:4" x14ac:dyDescent="0.25">
      <c r="A72" s="93"/>
    </row>
    <row r="73" spans="1:4" x14ac:dyDescent="0.25">
      <c r="A73" s="93"/>
    </row>
    <row r="74" spans="1:4" x14ac:dyDescent="0.25">
      <c r="A74" s="93"/>
    </row>
    <row r="75" spans="1:4" x14ac:dyDescent="0.25">
      <c r="A75" s="93"/>
    </row>
    <row r="76" spans="1:4" x14ac:dyDescent="0.25">
      <c r="A76" s="93"/>
    </row>
    <row r="77" spans="1:4" x14ac:dyDescent="0.25">
      <c r="A77" s="93"/>
    </row>
    <row r="78" spans="1:4" x14ac:dyDescent="0.25">
      <c r="A78" s="93"/>
    </row>
    <row r="79" spans="1:4" x14ac:dyDescent="0.25">
      <c r="A79" s="93"/>
    </row>
    <row r="80" spans="1:4" x14ac:dyDescent="0.25">
      <c r="A80" s="93"/>
    </row>
    <row r="81" spans="1:1" x14ac:dyDescent="0.25">
      <c r="A81" s="93"/>
    </row>
    <row r="82" spans="1:1" x14ac:dyDescent="0.25">
      <c r="A82" s="93"/>
    </row>
    <row r="83" spans="1:1" x14ac:dyDescent="0.25">
      <c r="A83" s="93"/>
    </row>
    <row r="84" spans="1:1" x14ac:dyDescent="0.25">
      <c r="A84" s="93"/>
    </row>
    <row r="85" spans="1:1" x14ac:dyDescent="0.25">
      <c r="A85" s="93"/>
    </row>
    <row r="86" spans="1:1" x14ac:dyDescent="0.25">
      <c r="A86" s="93"/>
    </row>
    <row r="87" spans="1:1" x14ac:dyDescent="0.25">
      <c r="A87" s="93"/>
    </row>
    <row r="88" spans="1:1" x14ac:dyDescent="0.25">
      <c r="A88" s="93"/>
    </row>
    <row r="89" spans="1:1" x14ac:dyDescent="0.25">
      <c r="A89" s="93"/>
    </row>
    <row r="90" spans="1:1" x14ac:dyDescent="0.25">
      <c r="A90" s="93"/>
    </row>
    <row r="91" spans="1:1" x14ac:dyDescent="0.25">
      <c r="A91" s="93"/>
    </row>
    <row r="92" spans="1:1" x14ac:dyDescent="0.25">
      <c r="A92" s="93"/>
    </row>
    <row r="93" spans="1:1" x14ac:dyDescent="0.25">
      <c r="A93" s="93"/>
    </row>
    <row r="94" spans="1:1" x14ac:dyDescent="0.25">
      <c r="A94" s="93"/>
    </row>
    <row r="95" spans="1:1" x14ac:dyDescent="0.25">
      <c r="A95" s="93"/>
    </row>
    <row r="96" spans="1:1" x14ac:dyDescent="0.25">
      <c r="A96" s="93"/>
    </row>
    <row r="97" spans="1:1" x14ac:dyDescent="0.25">
      <c r="A97" s="93"/>
    </row>
    <row r="98" spans="1:1" x14ac:dyDescent="0.25">
      <c r="A98" s="93"/>
    </row>
    <row r="99" spans="1:1" x14ac:dyDescent="0.25">
      <c r="A99" s="93"/>
    </row>
  </sheetData>
  <printOptions horizontalCentered="1"/>
  <pageMargins left="0.5" right="0.5" top="1.5" bottom="0.5" header="0.5" footer="0.5"/>
  <pageSetup scale="84" orientation="landscape" r:id="rId1"/>
  <headerFooter>
    <oddHeader xml:space="preserve">&amp;R&amp;"Times New Roman,Bold"&amp;10KyPSC Case No. 2022-00372
STAFF-DR-01-056 Attachment BLS-2
Page &amp;P of &amp;N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Sheet8">
    <pageSetUpPr fitToPage="1"/>
  </sheetPr>
  <dimension ref="A1:K89"/>
  <sheetViews>
    <sheetView showGridLines="0" workbookViewId="0">
      <selection activeCell="I12" sqref="I12"/>
    </sheetView>
  </sheetViews>
  <sheetFormatPr defaultColWidth="2.5546875" defaultRowHeight="15.75" x14ac:dyDescent="0.25"/>
  <cols>
    <col min="1" max="1" width="5" bestFit="1" customWidth="1"/>
    <col min="2" max="2" width="20.5546875" customWidth="1"/>
    <col min="3" max="3" width="22" customWidth="1"/>
    <col min="4" max="4" width="5.44140625" customWidth="1"/>
    <col min="5" max="5" width="6.21875" bestFit="1" customWidth="1"/>
    <col min="6" max="6" width="0.44140625" customWidth="1"/>
    <col min="7" max="7" width="12.109375" bestFit="1" customWidth="1"/>
    <col min="8" max="8" width="0.44140625" customWidth="1"/>
    <col min="9" max="9" width="12.6640625" bestFit="1" customWidth="1"/>
    <col min="10" max="10" width="9.5546875" customWidth="1"/>
    <col min="11" max="11" width="5.5546875" bestFit="1" customWidth="1"/>
  </cols>
  <sheetData>
    <row r="1" spans="1:10" x14ac:dyDescent="0.25">
      <c r="J1" s="9" t="s">
        <v>24</v>
      </c>
    </row>
    <row r="2" spans="1:10" x14ac:dyDescent="0.25">
      <c r="J2" s="79" t="s">
        <v>74</v>
      </c>
    </row>
    <row r="3" spans="1:10" x14ac:dyDescent="0.25">
      <c r="A3" s="74" t="s">
        <v>72</v>
      </c>
      <c r="B3" s="6"/>
      <c r="C3" s="6"/>
      <c r="D3" s="6"/>
      <c r="E3" s="6"/>
      <c r="F3" s="6"/>
      <c r="G3" s="6"/>
      <c r="H3" s="6"/>
      <c r="I3" s="6"/>
      <c r="J3" s="6"/>
    </row>
    <row r="9" spans="1:10" x14ac:dyDescent="0.25">
      <c r="A9" s="7" t="s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76" t="s">
        <v>75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7" t="s">
        <v>5</v>
      </c>
      <c r="B11" s="6"/>
      <c r="C11" s="6"/>
      <c r="D11" s="6"/>
      <c r="E11" s="6"/>
      <c r="F11" s="6"/>
      <c r="G11" s="6"/>
      <c r="H11" s="6"/>
      <c r="I11" s="6"/>
      <c r="J11" s="6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K17" s="9"/>
    </row>
    <row r="18" spans="1:11" x14ac:dyDescent="0.25">
      <c r="A18" s="9"/>
      <c r="B18" s="9"/>
      <c r="C18" s="9"/>
      <c r="D18" s="9"/>
      <c r="E18" s="9"/>
      <c r="F18" s="9"/>
      <c r="G18" s="19"/>
      <c r="H18" s="20"/>
      <c r="I18" s="9"/>
      <c r="J18" s="11">
        <f ca="1">NOW()</f>
        <v>44910.737267592594</v>
      </c>
      <c r="K18" s="9"/>
    </row>
    <row r="19" spans="1:11" x14ac:dyDescent="0.25">
      <c r="A19" s="25"/>
      <c r="B19" s="26"/>
      <c r="C19" s="26"/>
      <c r="D19" s="26"/>
      <c r="E19" s="26"/>
      <c r="F19" s="26"/>
      <c r="G19" s="26"/>
      <c r="H19" s="26"/>
      <c r="I19" s="34" t="s">
        <v>7</v>
      </c>
      <c r="J19" s="26"/>
      <c r="K19" s="27"/>
    </row>
    <row r="20" spans="1:11" x14ac:dyDescent="0.25">
      <c r="A20" s="28" t="s">
        <v>0</v>
      </c>
      <c r="B20" s="29"/>
      <c r="C20" s="29"/>
      <c r="D20" s="29"/>
      <c r="E20" s="29"/>
      <c r="F20" s="29"/>
      <c r="G20" s="35" t="s">
        <v>8</v>
      </c>
      <c r="H20" s="29"/>
      <c r="I20" s="35" t="s">
        <v>9</v>
      </c>
      <c r="J20" s="30" t="s">
        <v>10</v>
      </c>
      <c r="K20" s="36" t="s">
        <v>11</v>
      </c>
    </row>
    <row r="21" spans="1:11" x14ac:dyDescent="0.25">
      <c r="A21" s="31" t="s">
        <v>12</v>
      </c>
      <c r="B21" s="32"/>
      <c r="C21" s="32" t="s">
        <v>13</v>
      </c>
      <c r="D21" s="32"/>
      <c r="E21" s="32"/>
      <c r="F21" s="32"/>
      <c r="G21" s="37" t="s">
        <v>14</v>
      </c>
      <c r="H21" s="32"/>
      <c r="I21" s="37" t="s">
        <v>15</v>
      </c>
      <c r="J21" s="33" t="s">
        <v>1</v>
      </c>
      <c r="K21" s="38" t="s">
        <v>16</v>
      </c>
    </row>
    <row r="22" spans="1:11" x14ac:dyDescent="0.25">
      <c r="G22" s="24"/>
    </row>
    <row r="26" spans="1:11" x14ac:dyDescent="0.25">
      <c r="B26" s="9" t="s">
        <v>17</v>
      </c>
      <c r="C26" s="9"/>
      <c r="D26" s="9"/>
      <c r="E26" s="9"/>
    </row>
    <row r="29" spans="1:11" x14ac:dyDescent="0.25">
      <c r="A29" s="5" t="s">
        <v>18</v>
      </c>
      <c r="B29" s="24" t="s">
        <v>21</v>
      </c>
      <c r="D29" s="24"/>
      <c r="G29" s="16">
        <v>0</v>
      </c>
      <c r="I29" s="3">
        <f>ROUND(+G29*0.04,0)</f>
        <v>0</v>
      </c>
      <c r="K29" s="5" t="s">
        <v>18</v>
      </c>
    </row>
    <row r="30" spans="1:11" x14ac:dyDescent="0.25">
      <c r="A30" s="5">
        <v>2</v>
      </c>
      <c r="B30" s="24" t="s">
        <v>22</v>
      </c>
      <c r="D30" s="24"/>
      <c r="G30" s="77">
        <v>0</v>
      </c>
      <c r="H30" s="40"/>
      <c r="I30" s="12">
        <f>ROUND(+G30*0.0475,0)</f>
        <v>0</v>
      </c>
      <c r="J30" s="13"/>
      <c r="K30" s="5">
        <v>2</v>
      </c>
    </row>
    <row r="31" spans="1:11" x14ac:dyDescent="0.25">
      <c r="B31" s="1"/>
      <c r="G31" s="4"/>
      <c r="I31" s="1"/>
    </row>
    <row r="32" spans="1:11" x14ac:dyDescent="0.25">
      <c r="B32" s="1"/>
      <c r="E32" s="1"/>
      <c r="G32" s="18"/>
      <c r="H32" s="13"/>
      <c r="I32" s="12"/>
    </row>
    <row r="33" spans="1:11" x14ac:dyDescent="0.25">
      <c r="B33" s="1"/>
      <c r="E33" s="1"/>
    </row>
    <row r="34" spans="1:11" x14ac:dyDescent="0.25">
      <c r="A34" s="5">
        <v>3</v>
      </c>
      <c r="E34" s="1" t="s">
        <v>23</v>
      </c>
      <c r="G34" s="41">
        <f>SUM(G29:G30)</f>
        <v>0</v>
      </c>
      <c r="H34" s="3"/>
      <c r="I34" s="41">
        <f>SUM(I29:I30)</f>
        <v>0</v>
      </c>
      <c r="J34" s="23">
        <v>0</v>
      </c>
      <c r="K34" s="5">
        <v>3</v>
      </c>
    </row>
    <row r="35" spans="1:11" x14ac:dyDescent="0.25">
      <c r="B35" s="1"/>
    </row>
    <row r="37" spans="1:11" x14ac:dyDescent="0.25">
      <c r="G37" s="1"/>
      <c r="H37" s="1"/>
      <c r="I37" s="1"/>
    </row>
    <row r="38" spans="1:11" x14ac:dyDescent="0.25">
      <c r="B38" s="9"/>
      <c r="C38" s="9"/>
      <c r="D38" s="9"/>
      <c r="G38" s="1"/>
      <c r="H38" s="1"/>
      <c r="I38" s="1"/>
    </row>
    <row r="39" spans="1:11" x14ac:dyDescent="0.25">
      <c r="G39" s="1"/>
    </row>
    <row r="40" spans="1:11" x14ac:dyDescent="0.25">
      <c r="A40" s="5"/>
      <c r="B40" s="1"/>
      <c r="G40" s="1"/>
      <c r="I40" s="1"/>
      <c r="K40" s="5"/>
    </row>
    <row r="41" spans="1:11" x14ac:dyDescent="0.25">
      <c r="A41" s="5"/>
      <c r="B41" s="1"/>
      <c r="E41" s="1"/>
      <c r="G41" s="12"/>
      <c r="H41" s="4"/>
      <c r="I41" s="12"/>
      <c r="K41" s="5"/>
    </row>
    <row r="44" spans="1:11" x14ac:dyDescent="0.25">
      <c r="A44" s="5"/>
      <c r="B44" s="1"/>
      <c r="G44" s="12"/>
      <c r="H44" s="1"/>
      <c r="I44" s="12"/>
      <c r="K44" s="5"/>
    </row>
    <row r="46" spans="1:11" x14ac:dyDescent="0.25">
      <c r="B46" s="1"/>
      <c r="E46" s="3"/>
      <c r="F46" s="3"/>
      <c r="G46" s="1"/>
      <c r="H46" s="1"/>
      <c r="I46" s="1"/>
    </row>
    <row r="47" spans="1:11" x14ac:dyDescent="0.25">
      <c r="A47" s="5"/>
      <c r="B47" s="1"/>
      <c r="D47" s="9"/>
      <c r="G47" s="15"/>
      <c r="H47" s="1"/>
      <c r="I47" s="15"/>
      <c r="J47" s="10"/>
      <c r="K47" s="5"/>
    </row>
    <row r="49" spans="2:2" x14ac:dyDescent="0.25">
      <c r="B49" s="1"/>
    </row>
    <row r="57" spans="2:2" x14ac:dyDescent="0.25">
      <c r="B57" s="1"/>
    </row>
    <row r="73" spans="5:6" x14ac:dyDescent="0.25">
      <c r="E73" s="3"/>
      <c r="F73" s="3"/>
    </row>
    <row r="74" spans="5:6" x14ac:dyDescent="0.25">
      <c r="E74" s="1"/>
    </row>
    <row r="75" spans="5:6" x14ac:dyDescent="0.25">
      <c r="E75" s="1"/>
    </row>
    <row r="76" spans="5:6" x14ac:dyDescent="0.25">
      <c r="E76" s="1"/>
    </row>
    <row r="77" spans="5:6" x14ac:dyDescent="0.25">
      <c r="E77" s="1"/>
    </row>
    <row r="78" spans="5:6" x14ac:dyDescent="0.25">
      <c r="E78" s="1"/>
    </row>
    <row r="79" spans="5:6" x14ac:dyDescent="0.25">
      <c r="E79" s="1"/>
    </row>
    <row r="83" spans="2:6" x14ac:dyDescent="0.25">
      <c r="E83" s="1"/>
    </row>
    <row r="86" spans="2:6" x14ac:dyDescent="0.25">
      <c r="E86" s="3"/>
      <c r="F86" s="3"/>
    </row>
    <row r="88" spans="2:6" x14ac:dyDescent="0.25">
      <c r="B88" s="1"/>
      <c r="E88" s="1"/>
    </row>
    <row r="89" spans="2:6" x14ac:dyDescent="0.25">
      <c r="B89" s="1"/>
      <c r="E89" s="1"/>
    </row>
  </sheetData>
  <phoneticPr fontId="0" type="noConversion"/>
  <printOptions horizontalCentered="1"/>
  <pageMargins left="0.5" right="0.5" top="0.5" bottom="0.55000000000000004" header="0.5" footer="0.5"/>
  <pageSetup scale="80" orientation="portrait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Props1.xml><?xml version="1.0" encoding="utf-8"?>
<ds:datastoreItem xmlns:ds="http://schemas.openxmlformats.org/officeDocument/2006/customXml" ds:itemID="{885657C9-56AC-4651-AA3E-F72E5BDFC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61F438-828C-4AA5-AFED-138837289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019F9-1BD5-4EA2-B28F-E0150D1E923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http://schemas.openxmlformats.org/package/2006/metadata/core-properties"/>
    <ds:schemaRef ds:uri="5ba878c6-b33b-4b7d-8b1a-66240161f5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CGE PROD not used</vt:lpstr>
      <vt:lpstr>CGE GP not used</vt:lpstr>
      <vt:lpstr>CGE M&amp;S not used</vt:lpstr>
      <vt:lpstr>FedStateTax</vt:lpstr>
      <vt:lpstr>LFCR per Order</vt:lpstr>
      <vt:lpstr>Stock S3</vt:lpstr>
      <vt:lpstr>'CGE GP not used'!\B</vt:lpstr>
      <vt:lpstr>'CGE M&amp;S not used'!\B</vt:lpstr>
      <vt:lpstr>'CGE PROD not used'!\B</vt:lpstr>
      <vt:lpstr>'LFCR per Order'!\B</vt:lpstr>
      <vt:lpstr>'LFCR per Order'!Company</vt:lpstr>
      <vt:lpstr>'Stock S3'!PREFER</vt:lpstr>
      <vt:lpstr>'CGE GP not used'!Print_Area</vt:lpstr>
      <vt:lpstr>'CGE M&amp;S not used'!Print_Area</vt:lpstr>
      <vt:lpstr>'CGE PROD not used'!Print_Area</vt:lpstr>
      <vt:lpstr>'Stock S3'!Print_Area</vt:lpstr>
      <vt:lpstr>'CGE GP not used'!SHEETB</vt:lpstr>
      <vt:lpstr>'CGE M&amp;S not used'!SHEETB</vt:lpstr>
      <vt:lpstr>'CGE PROD not used'!SHEETB</vt:lpstr>
      <vt:lpstr>'LFCR per Order'!SHEETB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Levelized Fixed Charge Rate (LFCR) Calculation</dc:subject>
  <dc:creator>Wally Marko</dc:creator>
  <cp:lastModifiedBy>Sunderman, Minna</cp:lastModifiedBy>
  <cp:lastPrinted>2022-12-15T22:41:40Z</cp:lastPrinted>
  <dcterms:created xsi:type="dcterms:W3CDTF">1996-12-09T20:01:38Z</dcterms:created>
  <dcterms:modified xsi:type="dcterms:W3CDTF">2022-12-15T22:41:45Z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