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2KYGRC/KyPSC Case No 202200xxx KY Electric Rate Case/Discovery/STAFF 1st Set Data Requests/"/>
    </mc:Choice>
  </mc:AlternateContent>
  <xr:revisionPtr revIDLastSave="0" documentId="13_ncr:1_{EEDA3C6F-ED87-4D08-A1E3-F3F663A00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e Case Exp. Analysis" sheetId="1" r:id="rId1"/>
  </sheets>
  <definedNames>
    <definedName name="_xlnm._FilterDatabase" localSheetId="0" hidden="1">'Rate Case Exp. Analysis'!$A$7:$S$17</definedName>
    <definedName name="_xlnm.Print_Area" localSheetId="0">'Rate Case Exp. Analysis'!$A$1:$S$149</definedName>
    <definedName name="_xlnm.Print_Titles" localSheetId="0">'Rate Case Exp. Analysis'!$1:$7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1" i="1" l="1"/>
  <c r="N80" i="1"/>
  <c r="S62" i="1"/>
  <c r="N29" i="1"/>
  <c r="M29" i="1"/>
  <c r="N79" i="1"/>
  <c r="N81" i="1"/>
  <c r="N78" i="1"/>
  <c r="S78" i="1"/>
  <c r="O77" i="1"/>
  <c r="S77" i="1"/>
  <c r="O76" i="1"/>
  <c r="S76" i="1"/>
  <c r="S79" i="1"/>
  <c r="J133" i="1"/>
  <c r="J109" i="1"/>
  <c r="J86" i="1"/>
  <c r="J48" i="1"/>
  <c r="J29" i="1"/>
  <c r="J15" i="1"/>
  <c r="J16" i="1"/>
  <c r="G133" i="1"/>
  <c r="G109" i="1"/>
  <c r="G48" i="1"/>
  <c r="J30" i="1"/>
  <c r="J49" i="1"/>
  <c r="J87" i="1"/>
  <c r="J110" i="1"/>
  <c r="J134" i="1"/>
  <c r="J148" i="1"/>
  <c r="K129" i="1"/>
  <c r="S129" i="1"/>
  <c r="K128" i="1"/>
  <c r="S128" i="1"/>
  <c r="K127" i="1"/>
  <c r="S127" i="1"/>
  <c r="K126" i="1"/>
  <c r="S126" i="1"/>
  <c r="S117" i="1"/>
  <c r="O115" i="1"/>
  <c r="O116" i="1"/>
  <c r="N118" i="1"/>
  <c r="S118" i="1"/>
  <c r="N119" i="1"/>
  <c r="S119" i="1"/>
  <c r="O120" i="1"/>
  <c r="S120" i="1"/>
  <c r="S121" i="1"/>
  <c r="N122" i="1"/>
  <c r="S122" i="1"/>
  <c r="O123" i="1"/>
  <c r="S123" i="1"/>
  <c r="O124" i="1"/>
  <c r="S124" i="1"/>
  <c r="K125" i="1"/>
  <c r="S125" i="1"/>
  <c r="N130" i="1"/>
  <c r="S130" i="1"/>
  <c r="O114" i="1"/>
  <c r="N113" i="1"/>
  <c r="H133" i="1"/>
  <c r="I133" i="1"/>
  <c r="L133" i="1"/>
  <c r="M133" i="1"/>
  <c r="P133" i="1"/>
  <c r="Q133" i="1"/>
  <c r="R133" i="1"/>
  <c r="R109" i="1"/>
  <c r="Q109" i="1"/>
  <c r="P109" i="1"/>
  <c r="M109" i="1"/>
  <c r="L109" i="1"/>
  <c r="I109" i="1"/>
  <c r="H109" i="1"/>
  <c r="A109" i="1"/>
  <c r="K106" i="1"/>
  <c r="S106" i="1"/>
  <c r="K105" i="1"/>
  <c r="K104" i="1"/>
  <c r="S104" i="1"/>
  <c r="K103" i="1"/>
  <c r="S103" i="1"/>
  <c r="N102" i="1"/>
  <c r="S102" i="1"/>
  <c r="S101" i="1"/>
  <c r="O100" i="1"/>
  <c r="S100" i="1"/>
  <c r="N99" i="1"/>
  <c r="S99" i="1"/>
  <c r="O98" i="1"/>
  <c r="S98" i="1"/>
  <c r="N97" i="1"/>
  <c r="S97" i="1"/>
  <c r="S96" i="1"/>
  <c r="O95" i="1"/>
  <c r="S95" i="1"/>
  <c r="N94" i="1"/>
  <c r="S94" i="1"/>
  <c r="S93" i="1"/>
  <c r="O92" i="1"/>
  <c r="S92" i="1"/>
  <c r="O91" i="1"/>
  <c r="N90" i="1"/>
  <c r="S43" i="1"/>
  <c r="S39" i="1"/>
  <c r="S22" i="1"/>
  <c r="F41" i="1"/>
  <c r="I41" i="1"/>
  <c r="S41" i="1"/>
  <c r="F40" i="1"/>
  <c r="I40" i="1"/>
  <c r="S40" i="1"/>
  <c r="F52" i="1"/>
  <c r="I52" i="1"/>
  <c r="S56" i="1"/>
  <c r="S60" i="1"/>
  <c r="S61" i="1"/>
  <c r="S80" i="1"/>
  <c r="S81" i="1"/>
  <c r="N83" i="1"/>
  <c r="S83" i="1"/>
  <c r="N82" i="1"/>
  <c r="S82" i="1"/>
  <c r="K73" i="1"/>
  <c r="S73" i="1"/>
  <c r="K74" i="1"/>
  <c r="S74" i="1"/>
  <c r="K75" i="1"/>
  <c r="S75" i="1"/>
  <c r="K72" i="1"/>
  <c r="S72" i="1"/>
  <c r="N48" i="1"/>
  <c r="N15" i="1"/>
  <c r="N16" i="1"/>
  <c r="N53" i="1"/>
  <c r="K66" i="1"/>
  <c r="S66" i="1"/>
  <c r="K67" i="1"/>
  <c r="S67" i="1"/>
  <c r="K68" i="1"/>
  <c r="S68" i="1"/>
  <c r="K69" i="1"/>
  <c r="S69" i="1"/>
  <c r="K65" i="1"/>
  <c r="S65" i="1"/>
  <c r="O133" i="1"/>
  <c r="S53" i="1"/>
  <c r="N133" i="1"/>
  <c r="K133" i="1"/>
  <c r="N109" i="1"/>
  <c r="O109" i="1"/>
  <c r="K109" i="1"/>
  <c r="S90" i="1"/>
  <c r="S91" i="1"/>
  <c r="S105" i="1"/>
  <c r="N30" i="1"/>
  <c r="N49" i="1"/>
  <c r="S116" i="1"/>
  <c r="S115" i="1"/>
  <c r="S114" i="1"/>
  <c r="S113" i="1"/>
  <c r="R86" i="1"/>
  <c r="Q86" i="1"/>
  <c r="P86" i="1"/>
  <c r="M86" i="1"/>
  <c r="L86" i="1"/>
  <c r="K86" i="1"/>
  <c r="I86" i="1"/>
  <c r="H86" i="1"/>
  <c r="A86" i="1"/>
  <c r="O71" i="1"/>
  <c r="S71" i="1"/>
  <c r="N70" i="1"/>
  <c r="S70" i="1"/>
  <c r="O64" i="1"/>
  <c r="S64" i="1"/>
  <c r="N63" i="1"/>
  <c r="S63" i="1"/>
  <c r="N62" i="1"/>
  <c r="O59" i="1"/>
  <c r="S59" i="1"/>
  <c r="N58" i="1"/>
  <c r="S58" i="1"/>
  <c r="O57" i="1"/>
  <c r="S57" i="1"/>
  <c r="O55" i="1"/>
  <c r="S55" i="1"/>
  <c r="O54" i="1"/>
  <c r="S54" i="1"/>
  <c r="S52" i="1"/>
  <c r="G86" i="1"/>
  <c r="S109" i="1"/>
  <c r="S133" i="1"/>
  <c r="N86" i="1"/>
  <c r="N87" i="1"/>
  <c r="N110" i="1"/>
  <c r="N134" i="1"/>
  <c r="N148" i="1"/>
  <c r="S86" i="1"/>
  <c r="O86" i="1"/>
  <c r="A133" i="1"/>
  <c r="O45" i="1"/>
  <c r="S45" i="1"/>
  <c r="O44" i="1"/>
  <c r="S44" i="1"/>
  <c r="O42" i="1"/>
  <c r="S42" i="1"/>
  <c r="O38" i="1"/>
  <c r="S38" i="1"/>
  <c r="O37" i="1"/>
  <c r="S37" i="1"/>
  <c r="K34" i="1"/>
  <c r="S34" i="1"/>
  <c r="K35" i="1"/>
  <c r="S35" i="1"/>
  <c r="K36" i="1"/>
  <c r="S36" i="1"/>
  <c r="K33" i="1"/>
  <c r="S33" i="1"/>
  <c r="R48" i="1"/>
  <c r="Q48" i="1"/>
  <c r="P48" i="1"/>
  <c r="M48" i="1"/>
  <c r="L48" i="1"/>
  <c r="I48" i="1"/>
  <c r="H48" i="1"/>
  <c r="A48" i="1"/>
  <c r="H29" i="1"/>
  <c r="I29" i="1"/>
  <c r="L29" i="1"/>
  <c r="P29" i="1"/>
  <c r="Q29" i="1"/>
  <c r="R29" i="1"/>
  <c r="G29" i="1"/>
  <c r="K24" i="1"/>
  <c r="S24" i="1"/>
  <c r="K23" i="1"/>
  <c r="S23" i="1"/>
  <c r="O21" i="1"/>
  <c r="S21" i="1"/>
  <c r="O26" i="1"/>
  <c r="S26" i="1"/>
  <c r="O25" i="1"/>
  <c r="S25" i="1"/>
  <c r="O20" i="1"/>
  <c r="S20" i="1"/>
  <c r="O19" i="1"/>
  <c r="S19" i="1"/>
  <c r="A29" i="1"/>
  <c r="M15" i="1"/>
  <c r="M16" i="1"/>
  <c r="O12" i="1"/>
  <c r="S12" i="1"/>
  <c r="K29" i="1"/>
  <c r="K48" i="1"/>
  <c r="S48" i="1"/>
  <c r="M30" i="1"/>
  <c r="M49" i="1"/>
  <c r="M87" i="1"/>
  <c r="M110" i="1"/>
  <c r="M134" i="1"/>
  <c r="M148" i="1"/>
  <c r="M143" i="1"/>
  <c r="O48" i="1"/>
  <c r="O29" i="1"/>
  <c r="S29" i="1"/>
  <c r="S15" i="1"/>
  <c r="S16" i="1"/>
  <c r="S30" i="1"/>
  <c r="A15" i="1"/>
  <c r="S49" i="1"/>
  <c r="S87" i="1"/>
  <c r="S110" i="1"/>
  <c r="S134" i="1"/>
  <c r="S147" i="1"/>
  <c r="S148" i="1"/>
  <c r="H15" i="1"/>
  <c r="H16" i="1"/>
  <c r="G15" i="1"/>
  <c r="H30" i="1"/>
  <c r="H49" i="1"/>
  <c r="H87" i="1"/>
  <c r="H110" i="1"/>
  <c r="H134" i="1"/>
  <c r="H148" i="1"/>
  <c r="G16" i="1"/>
  <c r="G30" i="1"/>
  <c r="G49" i="1"/>
  <c r="G87" i="1"/>
  <c r="G110" i="1"/>
  <c r="R15" i="1"/>
  <c r="R16" i="1"/>
  <c r="Q15" i="1"/>
  <c r="Q16" i="1"/>
  <c r="P15" i="1"/>
  <c r="P16" i="1"/>
  <c r="O15" i="1"/>
  <c r="O16" i="1"/>
  <c r="L15" i="1"/>
  <c r="L16" i="1"/>
  <c r="K15" i="1"/>
  <c r="K16" i="1"/>
  <c r="I15" i="1"/>
  <c r="I16" i="1"/>
  <c r="I30" i="1"/>
  <c r="G134" i="1"/>
  <c r="G148" i="1"/>
  <c r="K30" i="1"/>
  <c r="K49" i="1"/>
  <c r="K87" i="1"/>
  <c r="K110" i="1"/>
  <c r="K134" i="1"/>
  <c r="K148" i="1"/>
  <c r="L30" i="1"/>
  <c r="L49" i="1"/>
  <c r="L87" i="1"/>
  <c r="L110" i="1"/>
  <c r="L134" i="1"/>
  <c r="L148" i="1"/>
  <c r="O30" i="1"/>
  <c r="O49" i="1"/>
  <c r="O87" i="1"/>
  <c r="O110" i="1"/>
  <c r="P30" i="1"/>
  <c r="P49" i="1"/>
  <c r="P87" i="1"/>
  <c r="P110" i="1"/>
  <c r="P134" i="1"/>
  <c r="P148" i="1"/>
  <c r="Q30" i="1"/>
  <c r="Q49" i="1"/>
  <c r="Q87" i="1"/>
  <c r="Q110" i="1"/>
  <c r="Q134" i="1"/>
  <c r="Q148" i="1"/>
  <c r="Q143" i="1"/>
  <c r="R30" i="1"/>
  <c r="R49" i="1"/>
  <c r="R87" i="1"/>
  <c r="R110" i="1"/>
  <c r="R134" i="1"/>
  <c r="R148" i="1"/>
  <c r="R142" i="1"/>
  <c r="I49" i="1"/>
  <c r="I87" i="1"/>
  <c r="I110" i="1"/>
  <c r="I134" i="1"/>
  <c r="I148" i="1"/>
  <c r="O134" i="1"/>
  <c r="O148" i="1"/>
  <c r="E142" i="1"/>
  <c r="S142" i="1"/>
  <c r="K140" i="1"/>
  <c r="O143" i="1"/>
  <c r="P143" i="1"/>
  <c r="S140" i="1"/>
  <c r="E140" i="1"/>
  <c r="I139" i="1"/>
  <c r="E139" i="1"/>
  <c r="L141" i="1"/>
  <c r="S143" i="1"/>
  <c r="S139" i="1"/>
  <c r="E141" i="1"/>
  <c r="S141" i="1"/>
</calcChain>
</file>

<file path=xl/sharedStrings.xml><?xml version="1.0" encoding="utf-8"?>
<sst xmlns="http://schemas.openxmlformats.org/spreadsheetml/2006/main" count="255" uniqueCount="98">
  <si>
    <t xml:space="preserve">                     Consultants                     </t>
  </si>
  <si>
    <t>Document/</t>
  </si>
  <si>
    <t>Depreciation</t>
  </si>
  <si>
    <t>Rate of Return</t>
  </si>
  <si>
    <t>Publish</t>
  </si>
  <si>
    <t>Transport/</t>
  </si>
  <si>
    <t>Journal Entry No.</t>
  </si>
  <si>
    <t>Legal</t>
  </si>
  <si>
    <t>Study</t>
  </si>
  <si>
    <t>Legal Notices</t>
  </si>
  <si>
    <t>Lodging/Meals</t>
  </si>
  <si>
    <t>Misc.</t>
  </si>
  <si>
    <t>Total</t>
  </si>
  <si>
    <t>Total Actual Costs to Date</t>
  </si>
  <si>
    <t>Demolition</t>
  </si>
  <si>
    <t>Duke Energy Kentucky, Inc.</t>
  </si>
  <si>
    <t>A) EXPENSES INCURRED TO DATE</t>
  </si>
  <si>
    <t>Invoice</t>
  </si>
  <si>
    <t>Date</t>
  </si>
  <si>
    <t>Payment</t>
  </si>
  <si>
    <t>Accounting</t>
  </si>
  <si>
    <t>Engineering</t>
  </si>
  <si>
    <t xml:space="preserve">Hours </t>
  </si>
  <si>
    <t>Worked</t>
  </si>
  <si>
    <t>Rate</t>
  </si>
  <si>
    <t>Per Hour</t>
  </si>
  <si>
    <t>B) ITEMIZED ESTIMATE OF TOTAL COSTS TO BE INCURRED</t>
  </si>
  <si>
    <t>TOTAL PROJECTED EXPENSES ASSOCIATED WITH THE RATE CASE</t>
  </si>
  <si>
    <t>Non Hour Based Costs</t>
  </si>
  <si>
    <t>Vendor Name / Description</t>
  </si>
  <si>
    <t>Professional Legal Services</t>
  </si>
  <si>
    <t>N/A</t>
  </si>
  <si>
    <t>Depreciation Consultant | Consulting Work</t>
  </si>
  <si>
    <t>Rate of Return Consulting Work</t>
  </si>
  <si>
    <t>Contractor Staffing</t>
  </si>
  <si>
    <t>Account 0186107</t>
  </si>
  <si>
    <t>Total Estimate Costs to be Incurred</t>
  </si>
  <si>
    <t>Electric Rate Case Expense</t>
  </si>
  <si>
    <t>Guidant Group | Contractor Staffing</t>
  </si>
  <si>
    <t>APACR13966</t>
  </si>
  <si>
    <t>May 2022</t>
  </si>
  <si>
    <t>Lead Lag</t>
  </si>
  <si>
    <t>June 2022</t>
  </si>
  <si>
    <t>APACR17806</t>
  </si>
  <si>
    <t>APACR19137</t>
  </si>
  <si>
    <t>APACR19619</t>
  </si>
  <si>
    <t>APACR23349</t>
  </si>
  <si>
    <t>APACR24430</t>
  </si>
  <si>
    <t>APACR26409</t>
  </si>
  <si>
    <t>Management Applications Consulting | Lead Lag</t>
  </si>
  <si>
    <t>Gannett Fleming | Depreciation Consultants</t>
  </si>
  <si>
    <t>July 2022</t>
  </si>
  <si>
    <t>400CR4222</t>
  </si>
  <si>
    <t>APACR29917</t>
  </si>
  <si>
    <t>APACR32038</t>
  </si>
  <si>
    <t>APACR32541</t>
  </si>
  <si>
    <t>APACR33011</t>
  </si>
  <si>
    <t>APACR33862</t>
  </si>
  <si>
    <t>APACR35039</t>
  </si>
  <si>
    <t>APACR36909</t>
  </si>
  <si>
    <t>Goss Samford | Professional Legal Services</t>
  </si>
  <si>
    <t>August 2022</t>
  </si>
  <si>
    <t>0002549154</t>
  </si>
  <si>
    <t>APACR39959</t>
  </si>
  <si>
    <t>APACR42456</t>
  </si>
  <si>
    <t>APACR43560</t>
  </si>
  <si>
    <t>APACR45468</t>
  </si>
  <si>
    <t>APACR45471</t>
  </si>
  <si>
    <t>APACR47160</t>
  </si>
  <si>
    <t>APACR48399</t>
  </si>
  <si>
    <t>APACR48918</t>
  </si>
  <si>
    <t>APACR49332</t>
  </si>
  <si>
    <t>APACR50564</t>
  </si>
  <si>
    <t>DEKINVACCT</t>
  </si>
  <si>
    <t>MISCJE001</t>
  </si>
  <si>
    <t>Burns McDonnell | Consulting Work</t>
  </si>
  <si>
    <t>September 2022</t>
  </si>
  <si>
    <t>APACR53610</t>
  </si>
  <si>
    <t>APACR53611</t>
  </si>
  <si>
    <t>APACR56086</t>
  </si>
  <si>
    <t>APACR58364</t>
  </si>
  <si>
    <t>APACR58657</t>
  </si>
  <si>
    <t>Case</t>
  </si>
  <si>
    <t>Taft Stettinius &amp; Hollister LLP | Professional Legal Services</t>
  </si>
  <si>
    <t>APACR62250</t>
  </si>
  <si>
    <t>APACR61312</t>
  </si>
  <si>
    <t>APACR60884</t>
  </si>
  <si>
    <t>October 2022</t>
  </si>
  <si>
    <t>APACR64597</t>
  </si>
  <si>
    <t>APACR66990</t>
  </si>
  <si>
    <t>APACR67474</t>
  </si>
  <si>
    <t>APACR68225</t>
  </si>
  <si>
    <t>APACR69415</t>
  </si>
  <si>
    <t>APACR71700</t>
  </si>
  <si>
    <t>APACR74707</t>
  </si>
  <si>
    <t>Generation</t>
  </si>
  <si>
    <t>Retirement Study</t>
  </si>
  <si>
    <t>Case No. 2022-00372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</si>
</sst>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14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1" fontId="1" fillId="0" borderId="0" xfId="0" applyNumberFormat="1" applyFont="1"/>
    <xf numFmtId="4" fontId="0" fillId="0" borderId="0" xfId="0" applyNumberFormat="1"/>
    <xf numFmtId="40" fontId="0" fillId="0" borderId="0" xfId="0" applyNumberFormat="1"/>
    <xf numFmtId="1" fontId="0" fillId="0" borderId="0" xfId="0" applyNumberFormat="1"/>
    <xf numFmtId="1" fontId="1" fillId="0" borderId="0" xfId="0" applyNumberFormat="1" applyFont="1" applyFill="1"/>
    <xf numFmtId="40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0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left"/>
    </xf>
    <xf numFmtId="40" fontId="0" fillId="0" borderId="0" xfId="0" applyNumberFormat="1" applyBorder="1"/>
    <xf numFmtId="40" fontId="0" fillId="0" borderId="1" xfId="0" applyNumberFormat="1" applyBorder="1"/>
    <xf numFmtId="40" fontId="0" fillId="0" borderId="2" xfId="0" applyNumberFormat="1" applyBorder="1"/>
    <xf numFmtId="1" fontId="3" fillId="0" borderId="0" xfId="0" applyNumberFormat="1" applyFont="1" applyAlignment="1">
      <alignment horizontal="left"/>
    </xf>
    <xf numFmtId="1" fontId="4" fillId="0" borderId="0" xfId="0" quotePrefix="1" applyNumberFormat="1" applyFont="1" applyAlignment="1">
      <alignment horizontal="left"/>
    </xf>
    <xf numFmtId="1" fontId="3" fillId="0" borderId="0" xfId="0" applyNumberFormat="1" applyFont="1" applyBorder="1" applyAlignment="1">
      <alignment horizontal="left"/>
    </xf>
    <xf numFmtId="4" fontId="3" fillId="0" borderId="0" xfId="0" applyNumberFormat="1" applyFont="1"/>
    <xf numFmtId="0" fontId="1" fillId="0" borderId="0" xfId="0" applyFont="1"/>
    <xf numFmtId="1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1" fillId="0" borderId="0" xfId="0" quotePrefix="1" applyNumberFormat="1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left"/>
    </xf>
    <xf numFmtId="40" fontId="0" fillId="0" borderId="0" xfId="0" applyNumberFormat="1" applyAlignment="1">
      <alignment horizontal="right"/>
    </xf>
    <xf numFmtId="1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1" fontId="8" fillId="0" borderId="0" xfId="0" applyNumberFormat="1" applyFont="1"/>
    <xf numFmtId="40" fontId="8" fillId="0" borderId="0" xfId="0" applyNumberFormat="1" applyFont="1"/>
    <xf numFmtId="0" fontId="1" fillId="0" borderId="0" xfId="0" quotePrefix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 indent="1"/>
    </xf>
    <xf numFmtId="44" fontId="7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left"/>
    </xf>
    <xf numFmtId="16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 applyAlignment="1">
      <alignment horizontal="center"/>
    </xf>
    <xf numFmtId="40" fontId="3" fillId="0" borderId="0" xfId="0" applyNumberFormat="1" applyFont="1" applyBorder="1"/>
    <xf numFmtId="44" fontId="3" fillId="0" borderId="0" xfId="1" applyFont="1" applyAlignment="1">
      <alignment horizontal="center"/>
    </xf>
    <xf numFmtId="40" fontId="3" fillId="0" borderId="0" xfId="0" applyNumberFormat="1" applyFont="1"/>
    <xf numFmtId="39" fontId="3" fillId="0" borderId="1" xfId="0" applyNumberFormat="1" applyFont="1" applyFill="1" applyBorder="1"/>
    <xf numFmtId="40" fontId="3" fillId="0" borderId="0" xfId="0" applyNumberFormat="1" applyFont="1" applyAlignment="1">
      <alignment horizontal="center"/>
    </xf>
    <xf numFmtId="49" fontId="12" fillId="0" borderId="0" xfId="0" applyNumberFormat="1" applyFont="1" applyFill="1" applyBorder="1" applyAlignment="1">
      <alignment horizontal="left" vertical="center"/>
    </xf>
    <xf numFmtId="164" fontId="3" fillId="0" borderId="0" xfId="0" quotePrefix="1" applyNumberFormat="1" applyFont="1" applyAlignment="1">
      <alignment horizontal="left"/>
    </xf>
    <xf numFmtId="4" fontId="11" fillId="0" borderId="0" xfId="0" applyNumberFormat="1" applyFont="1" applyFill="1" applyAlignment="1">
      <alignment horizontal="center"/>
    </xf>
    <xf numFmtId="40" fontId="0" fillId="0" borderId="0" xfId="0" applyNumberFormat="1" applyFill="1" applyBorder="1"/>
    <xf numFmtId="4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4" fontId="0" fillId="0" borderId="0" xfId="0" applyNumberFormat="1" applyFill="1"/>
    <xf numFmtId="4" fontId="3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center"/>
    </xf>
    <xf numFmtId="40" fontId="0" fillId="0" borderId="0" xfId="0" applyNumberFormat="1" applyFill="1"/>
    <xf numFmtId="40" fontId="3" fillId="0" borderId="1" xfId="0" applyNumberFormat="1" applyFont="1" applyBorder="1" applyAlignment="1"/>
    <xf numFmtId="1" fontId="0" fillId="0" borderId="0" xfId="0" applyNumberFormat="1" applyFill="1"/>
    <xf numFmtId="4" fontId="10" fillId="0" borderId="3" xfId="0" applyNumberFormat="1" applyFont="1" applyFill="1" applyBorder="1"/>
    <xf numFmtId="40" fontId="10" fillId="0" borderId="3" xfId="0" applyNumberFormat="1" applyFont="1" applyFill="1" applyBorder="1"/>
    <xf numFmtId="40" fontId="1" fillId="0" borderId="3" xfId="0" applyNumberFormat="1" applyFont="1" applyFill="1" applyBorder="1"/>
    <xf numFmtId="1" fontId="1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center"/>
    </xf>
    <xf numFmtId="44" fontId="13" fillId="0" borderId="0" xfId="1" applyNumberFormat="1" applyFont="1" applyFill="1" applyAlignment="1">
      <alignment horizontal="center"/>
    </xf>
  </cellXfs>
  <cellStyles count="3">
    <cellStyle name="Currency" xfId="1" builtinId="4"/>
    <cellStyle name="Normal" xfId="0" builtinId="0"/>
    <cellStyle name="Normal 2" xfId="2" xr:uid="{CA4F79F8-8B67-42DB-92EE-93F35E7E7CCE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49"/>
  <sheetViews>
    <sheetView tabSelected="1" view="pageLayout" zoomScaleNormal="90" workbookViewId="0">
      <selection activeCell="S1" sqref="S1"/>
    </sheetView>
  </sheetViews>
  <sheetFormatPr defaultColWidth="2.42578125" defaultRowHeight="12.75" x14ac:dyDescent="0.2"/>
  <cols>
    <col min="1" max="1" width="14.140625" style="4" customWidth="1"/>
    <col min="2" max="2" width="11.140625" style="4" customWidth="1"/>
    <col min="3" max="3" width="10.5703125" style="4" customWidth="1"/>
    <col min="4" max="4" width="49.5703125" style="2" bestFit="1" customWidth="1"/>
    <col min="5" max="5" width="12.5703125" style="8" customWidth="1"/>
    <col min="6" max="6" width="11" style="8" customWidth="1"/>
    <col min="7" max="7" width="12.42578125" style="2" customWidth="1"/>
    <col min="8" max="8" width="12.5703125" style="2" customWidth="1"/>
    <col min="9" max="9" width="12.140625" style="3" customWidth="1"/>
    <col min="10" max="10" width="15.7109375" style="3" customWidth="1"/>
    <col min="11" max="11" width="12" style="3" bestFit="1" customWidth="1"/>
    <col min="12" max="12" width="13.140625" style="3" customWidth="1"/>
    <col min="13" max="13" width="11.7109375" style="3" customWidth="1"/>
    <col min="14" max="14" width="12.140625" style="3" customWidth="1"/>
    <col min="15" max="15" width="11.5703125" style="3" customWidth="1"/>
    <col min="16" max="16" width="12.85546875" style="3" customWidth="1"/>
    <col min="17" max="17" width="13.5703125" style="3" customWidth="1"/>
    <col min="18" max="18" width="11.140625" style="3" bestFit="1" customWidth="1"/>
    <col min="19" max="19" width="14.42578125" style="3" customWidth="1"/>
    <col min="20" max="21" width="2.140625" style="2" customWidth="1"/>
    <col min="22" max="16384" width="2.42578125" style="2"/>
  </cols>
  <sheetData>
    <row r="1" spans="1:19" x14ac:dyDescent="0.2">
      <c r="A1" s="20" t="s">
        <v>15</v>
      </c>
      <c r="B1" s="20"/>
      <c r="C1" s="20"/>
      <c r="S1" s="30"/>
    </row>
    <row r="2" spans="1:19" x14ac:dyDescent="0.2">
      <c r="A2" s="20" t="s">
        <v>37</v>
      </c>
      <c r="B2" s="20"/>
      <c r="C2" s="20"/>
      <c r="S2" s="30"/>
    </row>
    <row r="3" spans="1:19" x14ac:dyDescent="0.2">
      <c r="A3" s="20" t="s">
        <v>97</v>
      </c>
      <c r="B3" s="20"/>
      <c r="C3" s="20"/>
    </row>
    <row r="4" spans="1:19" ht="15" x14ac:dyDescent="0.2">
      <c r="A4" s="20" t="s">
        <v>35</v>
      </c>
      <c r="B4" s="20"/>
      <c r="C4" s="42"/>
      <c r="I4" s="38"/>
      <c r="J4" s="38"/>
      <c r="K4" s="39"/>
      <c r="L4" s="38"/>
      <c r="M4" s="39"/>
      <c r="N4" s="39"/>
      <c r="O4" s="39"/>
      <c r="P4" s="38"/>
      <c r="Q4" s="39"/>
      <c r="R4" s="40"/>
    </row>
    <row r="5" spans="1:19" x14ac:dyDescent="0.2">
      <c r="A5" s="5"/>
      <c r="B5" s="5"/>
      <c r="C5" s="5"/>
      <c r="J5" s="14"/>
      <c r="K5" s="71" t="s">
        <v>0</v>
      </c>
      <c r="L5" s="71"/>
      <c r="M5" s="71"/>
      <c r="N5" s="71"/>
      <c r="O5" s="71"/>
    </row>
    <row r="6" spans="1:19" x14ac:dyDescent="0.2">
      <c r="A6" s="7" t="s">
        <v>1</v>
      </c>
      <c r="B6" s="22" t="s">
        <v>17</v>
      </c>
      <c r="C6" s="22" t="s">
        <v>19</v>
      </c>
      <c r="D6" s="8"/>
      <c r="E6" s="8" t="s">
        <v>22</v>
      </c>
      <c r="F6" s="8" t="s">
        <v>24</v>
      </c>
      <c r="G6" s="8"/>
      <c r="H6" s="8"/>
      <c r="I6" s="9"/>
      <c r="J6" s="9" t="s">
        <v>95</v>
      </c>
      <c r="K6" s="9" t="s">
        <v>2</v>
      </c>
      <c r="M6" s="9" t="s">
        <v>14</v>
      </c>
      <c r="N6" s="60" t="s">
        <v>24</v>
      </c>
      <c r="O6" s="60" t="s">
        <v>41</v>
      </c>
      <c r="P6" s="9" t="s">
        <v>4</v>
      </c>
      <c r="Q6" s="9" t="s">
        <v>5</v>
      </c>
      <c r="R6" s="9"/>
      <c r="S6" s="9"/>
    </row>
    <row r="7" spans="1:19" x14ac:dyDescent="0.2">
      <c r="A7" s="10" t="s">
        <v>6</v>
      </c>
      <c r="B7" s="10" t="s">
        <v>18</v>
      </c>
      <c r="C7" s="10" t="s">
        <v>18</v>
      </c>
      <c r="D7" s="11" t="s">
        <v>29</v>
      </c>
      <c r="E7" s="11" t="s">
        <v>23</v>
      </c>
      <c r="F7" s="11" t="s">
        <v>25</v>
      </c>
      <c r="G7" s="11" t="s">
        <v>20</v>
      </c>
      <c r="H7" s="11" t="s">
        <v>21</v>
      </c>
      <c r="I7" s="6" t="s">
        <v>7</v>
      </c>
      <c r="J7" s="6" t="s">
        <v>96</v>
      </c>
      <c r="K7" s="6" t="s">
        <v>8</v>
      </c>
      <c r="L7" s="6" t="s">
        <v>3</v>
      </c>
      <c r="M7" s="6" t="s">
        <v>8</v>
      </c>
      <c r="N7" s="6" t="s">
        <v>82</v>
      </c>
      <c r="O7" s="6" t="s">
        <v>8</v>
      </c>
      <c r="P7" s="6" t="s">
        <v>9</v>
      </c>
      <c r="Q7" s="6" t="s">
        <v>10</v>
      </c>
      <c r="R7" s="6" t="s">
        <v>11</v>
      </c>
      <c r="S7" s="6" t="s">
        <v>12</v>
      </c>
    </row>
    <row r="8" spans="1:19" x14ac:dyDescent="0.2">
      <c r="A8" s="10"/>
      <c r="B8" s="10"/>
      <c r="C8" s="10"/>
      <c r="D8" s="11"/>
      <c r="E8" s="11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s="35" customFormat="1" ht="15" x14ac:dyDescent="0.25">
      <c r="A9" s="31" t="s">
        <v>16</v>
      </c>
      <c r="B9" s="31"/>
      <c r="C9" s="31"/>
      <c r="D9" s="32"/>
      <c r="E9" s="32"/>
      <c r="F9" s="4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x14ac:dyDescent="0.2">
      <c r="A10" s="21"/>
      <c r="B10" s="21"/>
      <c r="C10" s="21"/>
      <c r="D10" s="11"/>
      <c r="E10" s="11"/>
      <c r="F10" s="4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x14ac:dyDescent="0.2">
      <c r="A11" s="17" t="s">
        <v>40</v>
      </c>
      <c r="B11" s="17"/>
      <c r="C11" s="17"/>
      <c r="F11" s="45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x14ac:dyDescent="0.2">
      <c r="A12" s="18" t="s">
        <v>39</v>
      </c>
      <c r="B12" s="41">
        <v>44705</v>
      </c>
      <c r="C12" s="41">
        <v>44719</v>
      </c>
      <c r="D12" s="19" t="s">
        <v>38</v>
      </c>
      <c r="E12" s="77">
        <v>18.75</v>
      </c>
      <c r="F12" s="78">
        <v>135.54</v>
      </c>
      <c r="G12" s="13"/>
      <c r="H12" s="13"/>
      <c r="I12" s="56"/>
      <c r="J12" s="56"/>
      <c r="K12" s="13"/>
      <c r="L12" s="13"/>
      <c r="M12" s="13"/>
      <c r="N12" s="13"/>
      <c r="O12" s="13">
        <f>E12*F12</f>
        <v>2541.375</v>
      </c>
      <c r="P12" s="13"/>
      <c r="Q12" s="13"/>
      <c r="S12" s="13">
        <f>ROUND(SUM(G12:Q12),2)</f>
        <v>2541.38</v>
      </c>
    </row>
    <row r="13" spans="1:19" x14ac:dyDescent="0.2">
      <c r="A13" s="18"/>
      <c r="B13" s="41"/>
      <c r="C13" s="23"/>
      <c r="E13" s="52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59"/>
      <c r="S13" s="14"/>
    </row>
    <row r="14" spans="1:19" x14ac:dyDescent="0.2">
      <c r="A14" s="16"/>
      <c r="B14" s="48"/>
      <c r="C14" s="24"/>
      <c r="E14" s="52"/>
      <c r="F14" s="5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A15" s="12" t="str">
        <f>"Total "&amp;A11</f>
        <v>Total May 2022</v>
      </c>
      <c r="B15" s="49"/>
      <c r="C15" s="25"/>
      <c r="E15" s="52"/>
      <c r="F15" s="53"/>
      <c r="G15" s="14">
        <f t="shared" ref="G15:S15" si="0">SUM(G12:G13)</f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ref="N15" si="1">SUM(N12:N13)</f>
        <v>0</v>
      </c>
      <c r="O15" s="14">
        <f t="shared" si="0"/>
        <v>2541.375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2541.38</v>
      </c>
    </row>
    <row r="16" spans="1:19" ht="13.5" thickBot="1" x14ac:dyDescent="0.25">
      <c r="A16" s="1" t="s">
        <v>13</v>
      </c>
      <c r="B16" s="50"/>
      <c r="C16" s="26"/>
      <c r="E16" s="52"/>
      <c r="F16" s="53"/>
      <c r="G16" s="15">
        <f>+G15</f>
        <v>0</v>
      </c>
      <c r="H16" s="15">
        <f>+H15</f>
        <v>0</v>
      </c>
      <c r="I16" s="15">
        <f>+I15</f>
        <v>0</v>
      </c>
      <c r="J16" s="15">
        <f>+J15</f>
        <v>0</v>
      </c>
      <c r="K16" s="15">
        <f>+K15</f>
        <v>0</v>
      </c>
      <c r="L16" s="15">
        <f t="shared" ref="L16:R16" si="2">+L15</f>
        <v>0</v>
      </c>
      <c r="M16" s="15">
        <f t="shared" ref="M16:N16" si="3">+M15</f>
        <v>0</v>
      </c>
      <c r="N16" s="15">
        <f t="shared" si="3"/>
        <v>0</v>
      </c>
      <c r="O16" s="15">
        <f t="shared" si="2"/>
        <v>2541.375</v>
      </c>
      <c r="P16" s="15">
        <f t="shared" si="2"/>
        <v>0</v>
      </c>
      <c r="Q16" s="15">
        <f t="shared" si="2"/>
        <v>0</v>
      </c>
      <c r="R16" s="15">
        <f t="shared" si="2"/>
        <v>0</v>
      </c>
      <c r="S16" s="15">
        <f>+S15</f>
        <v>2541.38</v>
      </c>
    </row>
    <row r="17" spans="1:19" ht="13.5" thickTop="1" x14ac:dyDescent="0.2">
      <c r="A17" s="10"/>
      <c r="B17" s="51"/>
      <c r="C17" s="27"/>
      <c r="D17" s="11"/>
      <c r="E17" s="54"/>
      <c r="F17" s="5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x14ac:dyDescent="0.2">
      <c r="A18" s="17" t="s">
        <v>42</v>
      </c>
      <c r="B18" s="17"/>
      <c r="C18" s="17"/>
      <c r="F18" s="45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x14ac:dyDescent="0.2">
      <c r="A19" s="61" t="s">
        <v>43</v>
      </c>
      <c r="B19" s="62">
        <v>44714</v>
      </c>
      <c r="C19" s="62">
        <v>44728</v>
      </c>
      <c r="D19" s="19" t="s">
        <v>38</v>
      </c>
      <c r="E19" s="8">
        <v>16</v>
      </c>
      <c r="F19" s="45">
        <v>135.54</v>
      </c>
      <c r="G19" s="13"/>
      <c r="H19" s="13"/>
      <c r="I19" s="13"/>
      <c r="J19" s="13"/>
      <c r="K19" s="13"/>
      <c r="L19" s="13"/>
      <c r="M19" s="13"/>
      <c r="N19" s="13"/>
      <c r="O19" s="13">
        <f>F19*E19</f>
        <v>2168.64</v>
      </c>
      <c r="P19" s="13"/>
      <c r="Q19" s="13"/>
      <c r="R19" s="13"/>
      <c r="S19" s="13">
        <f t="shared" ref="S19:S26" si="4">ROUND(SUM(G19:Q19),2)</f>
        <v>2168.64</v>
      </c>
    </row>
    <row r="20" spans="1:19" x14ac:dyDescent="0.2">
      <c r="A20" s="61" t="s">
        <v>44</v>
      </c>
      <c r="B20" s="62">
        <v>44718</v>
      </c>
      <c r="C20" s="62">
        <v>44729</v>
      </c>
      <c r="D20" s="19" t="s">
        <v>38</v>
      </c>
      <c r="E20" s="8">
        <v>16.5</v>
      </c>
      <c r="F20" s="45">
        <v>135.54</v>
      </c>
      <c r="G20" s="13"/>
      <c r="H20" s="13"/>
      <c r="I20" s="13"/>
      <c r="J20" s="13"/>
      <c r="K20" s="13"/>
      <c r="L20" s="13"/>
      <c r="M20" s="13"/>
      <c r="N20" s="13"/>
      <c r="O20" s="13">
        <f>F20*E20</f>
        <v>2236.41</v>
      </c>
      <c r="P20" s="13"/>
      <c r="Q20" s="13"/>
      <c r="R20" s="13"/>
      <c r="S20" s="13">
        <f t="shared" si="4"/>
        <v>2236.41</v>
      </c>
    </row>
    <row r="21" spans="1:19" x14ac:dyDescent="0.2">
      <c r="A21" s="61" t="s">
        <v>45</v>
      </c>
      <c r="B21" s="62">
        <v>44715</v>
      </c>
      <c r="C21" s="62">
        <v>44722</v>
      </c>
      <c r="D21" s="61" t="s">
        <v>49</v>
      </c>
      <c r="E21" s="8">
        <v>7.5</v>
      </c>
      <c r="F21" s="45">
        <v>225</v>
      </c>
      <c r="G21" s="13"/>
      <c r="H21" s="13"/>
      <c r="I21" s="13"/>
      <c r="J21" s="13"/>
      <c r="K21" s="13"/>
      <c r="L21" s="13"/>
      <c r="M21" s="13"/>
      <c r="N21" s="13"/>
      <c r="O21" s="13">
        <f>F21*E21</f>
        <v>1687.5</v>
      </c>
      <c r="P21" s="13"/>
      <c r="Q21" s="13"/>
      <c r="R21" s="13"/>
      <c r="S21" s="13">
        <f t="shared" si="4"/>
        <v>1687.5</v>
      </c>
    </row>
    <row r="22" spans="1:19" x14ac:dyDescent="0.2">
      <c r="A22" s="61" t="s">
        <v>45</v>
      </c>
      <c r="B22" s="62">
        <v>44715</v>
      </c>
      <c r="C22" s="62">
        <v>44722</v>
      </c>
      <c r="D22" s="61" t="s">
        <v>49</v>
      </c>
      <c r="E22" s="8" t="s">
        <v>31</v>
      </c>
      <c r="F22" s="45" t="s">
        <v>31</v>
      </c>
      <c r="G22" s="13"/>
      <c r="H22" s="13"/>
      <c r="I22" s="13"/>
      <c r="J22" s="13"/>
      <c r="K22" s="13"/>
      <c r="L22" s="13"/>
      <c r="M22" s="13"/>
      <c r="N22" s="13"/>
      <c r="O22" s="13">
        <v>84.38</v>
      </c>
      <c r="P22" s="13"/>
      <c r="Q22" s="13"/>
      <c r="R22" s="13"/>
      <c r="S22" s="13">
        <f t="shared" si="4"/>
        <v>84.38</v>
      </c>
    </row>
    <row r="23" spans="1:19" x14ac:dyDescent="0.2">
      <c r="A23" s="61" t="s">
        <v>46</v>
      </c>
      <c r="B23" s="62">
        <v>44665</v>
      </c>
      <c r="C23" s="62">
        <v>44733</v>
      </c>
      <c r="D23" s="19" t="s">
        <v>50</v>
      </c>
      <c r="E23" s="8">
        <v>1.5</v>
      </c>
      <c r="F23" s="45">
        <v>295</v>
      </c>
      <c r="G23" s="13"/>
      <c r="H23" s="13"/>
      <c r="I23" s="13"/>
      <c r="J23" s="13"/>
      <c r="K23" s="13">
        <f>F23*E23</f>
        <v>442.5</v>
      </c>
      <c r="L23" s="13"/>
      <c r="M23" s="13"/>
      <c r="N23" s="13"/>
      <c r="O23" s="13"/>
      <c r="P23" s="13"/>
      <c r="Q23" s="13"/>
      <c r="R23" s="13"/>
      <c r="S23" s="13">
        <f t="shared" si="4"/>
        <v>442.5</v>
      </c>
    </row>
    <row r="24" spans="1:19" x14ac:dyDescent="0.2">
      <c r="A24" s="61" t="s">
        <v>46</v>
      </c>
      <c r="B24" s="62">
        <v>44665</v>
      </c>
      <c r="C24" s="62">
        <v>44733</v>
      </c>
      <c r="D24" s="19" t="s">
        <v>50</v>
      </c>
      <c r="E24" s="8">
        <v>1.5</v>
      </c>
      <c r="F24" s="45">
        <v>125</v>
      </c>
      <c r="G24" s="13"/>
      <c r="H24" s="13"/>
      <c r="I24" s="13"/>
      <c r="J24" s="13"/>
      <c r="K24" s="13">
        <f>F24*E24</f>
        <v>187.5</v>
      </c>
      <c r="L24" s="13"/>
      <c r="M24" s="13"/>
      <c r="N24" s="13"/>
      <c r="O24" s="13"/>
      <c r="P24" s="13"/>
      <c r="Q24" s="13"/>
      <c r="R24" s="13"/>
      <c r="S24" s="13">
        <f t="shared" si="4"/>
        <v>187.5</v>
      </c>
    </row>
    <row r="25" spans="1:19" x14ac:dyDescent="0.2">
      <c r="A25" s="61" t="s">
        <v>47</v>
      </c>
      <c r="B25" s="62">
        <v>44733</v>
      </c>
      <c r="C25" s="62">
        <v>44747</v>
      </c>
      <c r="D25" s="19" t="s">
        <v>38</v>
      </c>
      <c r="E25" s="8">
        <v>6</v>
      </c>
      <c r="F25" s="45">
        <v>135.54</v>
      </c>
      <c r="G25" s="13"/>
      <c r="H25" s="13"/>
      <c r="I25" s="13"/>
      <c r="J25" s="13"/>
      <c r="K25" s="13"/>
      <c r="L25" s="13"/>
      <c r="M25" s="13"/>
      <c r="N25" s="13"/>
      <c r="O25" s="13">
        <f>F25*E25</f>
        <v>813.24</v>
      </c>
      <c r="P25" s="13"/>
      <c r="Q25" s="13"/>
      <c r="R25" s="13"/>
      <c r="S25" s="13">
        <f t="shared" si="4"/>
        <v>813.24</v>
      </c>
    </row>
    <row r="26" spans="1:19" x14ac:dyDescent="0.2">
      <c r="A26" s="61" t="s">
        <v>48</v>
      </c>
      <c r="B26" s="62">
        <v>44739</v>
      </c>
      <c r="C26" s="62">
        <v>44753</v>
      </c>
      <c r="D26" s="19" t="s">
        <v>38</v>
      </c>
      <c r="E26" s="8">
        <v>10</v>
      </c>
      <c r="F26" s="45">
        <v>135.54</v>
      </c>
      <c r="G26" s="13"/>
      <c r="H26" s="13"/>
      <c r="I26" s="13"/>
      <c r="J26" s="13"/>
      <c r="K26" s="13"/>
      <c r="L26" s="13"/>
      <c r="M26" s="13"/>
      <c r="N26" s="13"/>
      <c r="O26" s="13">
        <f>F26*E26</f>
        <v>1355.3999999999999</v>
      </c>
      <c r="P26" s="13"/>
      <c r="Q26" s="13"/>
      <c r="R26" s="13"/>
      <c r="S26" s="13">
        <f t="shared" si="4"/>
        <v>1355.4</v>
      </c>
    </row>
    <row r="27" spans="1:19" x14ac:dyDescent="0.2">
      <c r="A27" s="18"/>
      <c r="B27" s="41"/>
      <c r="C27" s="23"/>
      <c r="E27" s="52"/>
      <c r="F27" s="53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9"/>
      <c r="S27" s="14"/>
    </row>
    <row r="28" spans="1:19" x14ac:dyDescent="0.2">
      <c r="A28" s="16"/>
      <c r="B28" s="48"/>
      <c r="C28" s="24"/>
      <c r="E28" s="52"/>
      <c r="F28" s="5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x14ac:dyDescent="0.2">
      <c r="A29" s="12" t="str">
        <f>"Total "&amp;A18</f>
        <v>Total June 2022</v>
      </c>
      <c r="B29" s="49"/>
      <c r="C29" s="25"/>
      <c r="E29" s="52"/>
      <c r="F29" s="53"/>
      <c r="G29" s="14">
        <f t="shared" ref="G29:S29" si="5">SUM(G19:G27)</f>
        <v>0</v>
      </c>
      <c r="H29" s="14">
        <f t="shared" si="5"/>
        <v>0</v>
      </c>
      <c r="I29" s="14">
        <f t="shared" si="5"/>
        <v>0</v>
      </c>
      <c r="J29" s="14">
        <f t="shared" si="5"/>
        <v>0</v>
      </c>
      <c r="K29" s="14">
        <f t="shared" si="5"/>
        <v>630</v>
      </c>
      <c r="L29" s="14">
        <f t="shared" si="5"/>
        <v>0</v>
      </c>
      <c r="M29" s="14">
        <f t="shared" si="5"/>
        <v>0</v>
      </c>
      <c r="N29" s="14">
        <f t="shared" si="5"/>
        <v>0</v>
      </c>
      <c r="O29" s="14">
        <f t="shared" si="5"/>
        <v>8345.57</v>
      </c>
      <c r="P29" s="14">
        <f t="shared" si="5"/>
        <v>0</v>
      </c>
      <c r="Q29" s="14">
        <f t="shared" si="5"/>
        <v>0</v>
      </c>
      <c r="R29" s="14">
        <f t="shared" si="5"/>
        <v>0</v>
      </c>
      <c r="S29" s="14">
        <f t="shared" si="5"/>
        <v>8975.57</v>
      </c>
    </row>
    <row r="30" spans="1:19" ht="13.5" thickBot="1" x14ac:dyDescent="0.25">
      <c r="A30" s="1" t="s">
        <v>13</v>
      </c>
      <c r="B30" s="50"/>
      <c r="C30" s="26"/>
      <c r="E30" s="52"/>
      <c r="F30" s="53"/>
      <c r="G30" s="15">
        <f t="shared" ref="G30:S30" si="6">+G29+G16</f>
        <v>0</v>
      </c>
      <c r="H30" s="15">
        <f t="shared" si="6"/>
        <v>0</v>
      </c>
      <c r="I30" s="15">
        <f t="shared" si="6"/>
        <v>0</v>
      </c>
      <c r="J30" s="15">
        <f t="shared" si="6"/>
        <v>0</v>
      </c>
      <c r="K30" s="15">
        <f t="shared" si="6"/>
        <v>630</v>
      </c>
      <c r="L30" s="15">
        <f t="shared" si="6"/>
        <v>0</v>
      </c>
      <c r="M30" s="15">
        <f t="shared" si="6"/>
        <v>0</v>
      </c>
      <c r="N30" s="15">
        <f t="shared" si="6"/>
        <v>0</v>
      </c>
      <c r="O30" s="15">
        <f t="shared" si="6"/>
        <v>10886.945</v>
      </c>
      <c r="P30" s="15">
        <f t="shared" si="6"/>
        <v>0</v>
      </c>
      <c r="Q30" s="15">
        <f t="shared" si="6"/>
        <v>0</v>
      </c>
      <c r="R30" s="15">
        <f t="shared" si="6"/>
        <v>0</v>
      </c>
      <c r="S30" s="15">
        <f t="shared" si="6"/>
        <v>11516.95</v>
      </c>
    </row>
    <row r="31" spans="1:19" ht="13.5" thickTop="1" x14ac:dyDescent="0.2">
      <c r="A31" s="10"/>
      <c r="B31" s="51"/>
      <c r="C31" s="27"/>
      <c r="D31" s="11"/>
      <c r="E31" s="54"/>
      <c r="F31" s="5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2">
      <c r="A32" s="17" t="s">
        <v>51</v>
      </c>
      <c r="B32" s="17"/>
      <c r="C32" s="17"/>
      <c r="F32" s="45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x14ac:dyDescent="0.2">
      <c r="A33" s="61" t="s">
        <v>52</v>
      </c>
      <c r="B33" s="62">
        <v>44718</v>
      </c>
      <c r="C33" s="62">
        <v>44743</v>
      </c>
      <c r="D33" s="19" t="s">
        <v>50</v>
      </c>
      <c r="E33" s="8">
        <v>2</v>
      </c>
      <c r="F33" s="45">
        <v>295</v>
      </c>
      <c r="G33" s="13"/>
      <c r="H33" s="13"/>
      <c r="I33" s="13"/>
      <c r="J33" s="13"/>
      <c r="K33" s="13">
        <f>F33*E33</f>
        <v>590</v>
      </c>
      <c r="L33" s="13"/>
      <c r="M33" s="13"/>
      <c r="N33" s="13"/>
      <c r="O33" s="13"/>
      <c r="P33" s="13"/>
      <c r="Q33" s="13"/>
      <c r="R33" s="13"/>
      <c r="S33" s="13">
        <f t="shared" ref="S33:S45" si="7">ROUND(SUM(G33:R33),2)</f>
        <v>590</v>
      </c>
    </row>
    <row r="34" spans="1:19" x14ac:dyDescent="0.2">
      <c r="A34" s="61" t="s">
        <v>52</v>
      </c>
      <c r="B34" s="62">
        <v>44718</v>
      </c>
      <c r="C34" s="62">
        <v>44743</v>
      </c>
      <c r="D34" s="19" t="s">
        <v>50</v>
      </c>
      <c r="E34" s="8">
        <v>0.5</v>
      </c>
      <c r="F34" s="45">
        <v>195</v>
      </c>
      <c r="G34" s="13"/>
      <c r="H34" s="13"/>
      <c r="I34" s="13"/>
      <c r="J34" s="13"/>
      <c r="K34" s="13">
        <f>F34*E34</f>
        <v>97.5</v>
      </c>
      <c r="L34" s="13"/>
      <c r="M34" s="13"/>
      <c r="N34" s="13"/>
      <c r="O34" s="13"/>
      <c r="P34" s="13"/>
      <c r="Q34" s="13"/>
      <c r="R34" s="13"/>
      <c r="S34" s="13">
        <f t="shared" si="7"/>
        <v>97.5</v>
      </c>
    </row>
    <row r="35" spans="1:19" x14ac:dyDescent="0.2">
      <c r="A35" s="61" t="s">
        <v>52</v>
      </c>
      <c r="B35" s="62">
        <v>44718</v>
      </c>
      <c r="C35" s="62">
        <v>44743</v>
      </c>
      <c r="D35" s="19" t="s">
        <v>50</v>
      </c>
      <c r="E35" s="8">
        <v>2</v>
      </c>
      <c r="F35" s="45">
        <v>125</v>
      </c>
      <c r="G35" s="64"/>
      <c r="H35" s="64"/>
      <c r="I35" s="64"/>
      <c r="J35" s="64"/>
      <c r="K35" s="64">
        <f>F35*E35</f>
        <v>250</v>
      </c>
      <c r="L35" s="64"/>
      <c r="M35" s="64"/>
      <c r="N35" s="64"/>
      <c r="O35" s="64"/>
      <c r="P35" s="13"/>
      <c r="Q35" s="13"/>
      <c r="R35" s="13"/>
      <c r="S35" s="13">
        <f t="shared" si="7"/>
        <v>250</v>
      </c>
    </row>
    <row r="36" spans="1:19" x14ac:dyDescent="0.2">
      <c r="A36" s="61" t="s">
        <v>52</v>
      </c>
      <c r="B36" s="62">
        <v>44718</v>
      </c>
      <c r="C36" s="62">
        <v>44743</v>
      </c>
      <c r="D36" s="19" t="s">
        <v>50</v>
      </c>
      <c r="E36" s="8">
        <v>0.5</v>
      </c>
      <c r="F36" s="45">
        <v>125</v>
      </c>
      <c r="G36" s="64"/>
      <c r="H36" s="64"/>
      <c r="I36" s="64"/>
      <c r="J36" s="64"/>
      <c r="K36" s="64">
        <f>F36*E36</f>
        <v>62.5</v>
      </c>
      <c r="L36" s="64"/>
      <c r="M36" s="64"/>
      <c r="N36" s="64"/>
      <c r="O36" s="64"/>
      <c r="P36" s="13"/>
      <c r="Q36" s="13"/>
      <c r="R36" s="13"/>
      <c r="S36" s="13">
        <f t="shared" si="7"/>
        <v>62.5</v>
      </c>
    </row>
    <row r="37" spans="1:19" x14ac:dyDescent="0.2">
      <c r="A37" s="61" t="s">
        <v>53</v>
      </c>
      <c r="B37" s="62">
        <v>44747</v>
      </c>
      <c r="C37" s="62">
        <v>44761</v>
      </c>
      <c r="D37" s="19" t="s">
        <v>38</v>
      </c>
      <c r="E37" s="8">
        <v>12</v>
      </c>
      <c r="F37" s="45">
        <v>135.54</v>
      </c>
      <c r="G37" s="64"/>
      <c r="H37" s="64"/>
      <c r="I37" s="64"/>
      <c r="J37" s="64"/>
      <c r="K37" s="64"/>
      <c r="L37" s="64"/>
      <c r="M37" s="64"/>
      <c r="N37" s="64"/>
      <c r="O37" s="64">
        <f>$F37*$E37</f>
        <v>1626.48</v>
      </c>
      <c r="P37" s="13"/>
      <c r="Q37" s="13"/>
      <c r="R37" s="13"/>
      <c r="S37" s="13">
        <f t="shared" si="7"/>
        <v>1626.48</v>
      </c>
    </row>
    <row r="38" spans="1:19" x14ac:dyDescent="0.2">
      <c r="A38" s="61" t="s">
        <v>54</v>
      </c>
      <c r="B38" s="62">
        <v>44753</v>
      </c>
      <c r="C38" s="62">
        <v>44767</v>
      </c>
      <c r="D38" s="19" t="s">
        <v>38</v>
      </c>
      <c r="E38" s="8">
        <v>20.5</v>
      </c>
      <c r="F38" s="45">
        <v>135.54</v>
      </c>
      <c r="G38" s="64"/>
      <c r="H38" s="64"/>
      <c r="I38" s="64"/>
      <c r="J38" s="64"/>
      <c r="K38" s="64"/>
      <c r="L38" s="64"/>
      <c r="M38" s="64"/>
      <c r="N38" s="64"/>
      <c r="O38" s="64">
        <f>$F38*$E38</f>
        <v>2778.5699999999997</v>
      </c>
      <c r="P38" s="13"/>
      <c r="Q38" s="13"/>
      <c r="R38" s="13"/>
      <c r="S38" s="13">
        <f t="shared" si="7"/>
        <v>2778.57</v>
      </c>
    </row>
    <row r="39" spans="1:19" ht="14.1" customHeight="1" x14ac:dyDescent="0.2">
      <c r="A39" s="61" t="s">
        <v>55</v>
      </c>
      <c r="B39" s="62">
        <v>44754</v>
      </c>
      <c r="C39" s="62">
        <v>44768</v>
      </c>
      <c r="D39" s="19" t="s">
        <v>38</v>
      </c>
      <c r="E39" s="8">
        <v>2</v>
      </c>
      <c r="F39" s="45">
        <v>79.040000000000006</v>
      </c>
      <c r="H39" s="64"/>
      <c r="I39" s="64"/>
      <c r="J39" s="64"/>
      <c r="K39" s="64"/>
      <c r="L39" s="64"/>
      <c r="M39" s="64"/>
      <c r="N39" s="64">
        <v>158.08000000000001</v>
      </c>
      <c r="O39" s="64"/>
      <c r="P39" s="13"/>
      <c r="Q39" s="13"/>
      <c r="R39" s="13"/>
      <c r="S39" s="13">
        <f>ROUND(SUM(H39:R39),2)</f>
        <v>158.08000000000001</v>
      </c>
    </row>
    <row r="40" spans="1:19" x14ac:dyDescent="0.2">
      <c r="A40" s="61" t="s">
        <v>56</v>
      </c>
      <c r="B40" s="62">
        <v>44751</v>
      </c>
      <c r="C40" s="62">
        <v>44781</v>
      </c>
      <c r="D40" s="61" t="s">
        <v>60</v>
      </c>
      <c r="E40" s="8">
        <v>0.8</v>
      </c>
      <c r="F40" s="45">
        <f>285*0.95</f>
        <v>270.75</v>
      </c>
      <c r="G40" s="64"/>
      <c r="H40" s="64"/>
      <c r="I40" s="64">
        <f>ROUND(E40*F40,2)</f>
        <v>216.6</v>
      </c>
      <c r="J40" s="64"/>
      <c r="K40" s="64"/>
      <c r="L40" s="64"/>
      <c r="M40" s="64"/>
      <c r="N40" s="64"/>
      <c r="O40" s="64"/>
      <c r="P40" s="13"/>
      <c r="Q40" s="13"/>
      <c r="R40" s="13"/>
      <c r="S40" s="13">
        <f t="shared" si="7"/>
        <v>216.6</v>
      </c>
    </row>
    <row r="41" spans="1:19" x14ac:dyDescent="0.2">
      <c r="A41" s="61" t="s">
        <v>56</v>
      </c>
      <c r="B41" s="62">
        <v>44751</v>
      </c>
      <c r="C41" s="62">
        <v>44781</v>
      </c>
      <c r="D41" s="61" t="s">
        <v>60</v>
      </c>
      <c r="E41" s="8">
        <v>0.1</v>
      </c>
      <c r="F41" s="46">
        <f>250*0.95</f>
        <v>237.5</v>
      </c>
      <c r="G41" s="64"/>
      <c r="H41" s="64"/>
      <c r="I41" s="64">
        <f>ROUND(E41*F41,2)</f>
        <v>23.75</v>
      </c>
      <c r="J41" s="64"/>
      <c r="K41" s="64"/>
      <c r="L41" s="64"/>
      <c r="M41" s="64"/>
      <c r="N41" s="64"/>
      <c r="O41" s="64"/>
      <c r="P41" s="13"/>
      <c r="Q41" s="13"/>
      <c r="R41" s="13"/>
      <c r="S41" s="13">
        <f t="shared" si="7"/>
        <v>23.75</v>
      </c>
    </row>
    <row r="42" spans="1:19" x14ac:dyDescent="0.2">
      <c r="A42" s="61" t="s">
        <v>57</v>
      </c>
      <c r="B42" s="62">
        <v>44743</v>
      </c>
      <c r="C42" s="62">
        <v>44760</v>
      </c>
      <c r="D42" s="61" t="s">
        <v>49</v>
      </c>
      <c r="E42" s="8">
        <v>6.5</v>
      </c>
      <c r="F42" s="45">
        <v>225</v>
      </c>
      <c r="G42" s="64"/>
      <c r="H42" s="64"/>
      <c r="I42" s="64"/>
      <c r="J42" s="64"/>
      <c r="K42" s="64"/>
      <c r="L42" s="64"/>
      <c r="M42" s="64"/>
      <c r="N42" s="64"/>
      <c r="O42" s="64">
        <f t="shared" ref="O42:O45" si="8">$F42*$E42</f>
        <v>1462.5</v>
      </c>
      <c r="P42" s="13"/>
      <c r="Q42" s="13"/>
      <c r="R42" s="13"/>
      <c r="S42" s="13">
        <f t="shared" si="7"/>
        <v>1462.5</v>
      </c>
    </row>
    <row r="43" spans="1:19" x14ac:dyDescent="0.2">
      <c r="A43" s="61" t="s">
        <v>57</v>
      </c>
      <c r="B43" s="62">
        <v>44743</v>
      </c>
      <c r="C43" s="62">
        <v>44760</v>
      </c>
      <c r="D43" s="61" t="s">
        <v>49</v>
      </c>
      <c r="E43" s="8" t="s">
        <v>31</v>
      </c>
      <c r="F43" s="45" t="s">
        <v>31</v>
      </c>
      <c r="G43" s="64"/>
      <c r="H43" s="64"/>
      <c r="I43" s="64"/>
      <c r="J43" s="64"/>
      <c r="K43" s="64"/>
      <c r="L43" s="64"/>
      <c r="M43" s="64"/>
      <c r="N43" s="64"/>
      <c r="O43" s="64">
        <v>73.13</v>
      </c>
      <c r="P43" s="13"/>
      <c r="Q43" s="13"/>
      <c r="R43" s="13"/>
      <c r="S43" s="13">
        <f t="shared" si="7"/>
        <v>73.13</v>
      </c>
    </row>
    <row r="44" spans="1:19" x14ac:dyDescent="0.2">
      <c r="A44" s="61" t="s">
        <v>58</v>
      </c>
      <c r="B44" s="62">
        <v>44760</v>
      </c>
      <c r="C44" s="62">
        <v>44774</v>
      </c>
      <c r="D44" s="19" t="s">
        <v>38</v>
      </c>
      <c r="E44" s="8">
        <v>17.25</v>
      </c>
      <c r="F44" s="45">
        <v>135.54</v>
      </c>
      <c r="G44" s="64"/>
      <c r="H44" s="64"/>
      <c r="I44" s="64"/>
      <c r="J44" s="64"/>
      <c r="K44" s="64"/>
      <c r="L44" s="64"/>
      <c r="M44" s="64"/>
      <c r="N44" s="64"/>
      <c r="O44" s="64">
        <f t="shared" si="8"/>
        <v>2338.0650000000001</v>
      </c>
      <c r="P44" s="13"/>
      <c r="Q44" s="13"/>
      <c r="R44" s="13"/>
      <c r="S44" s="13">
        <f t="shared" si="7"/>
        <v>2338.0700000000002</v>
      </c>
    </row>
    <row r="45" spans="1:19" x14ac:dyDescent="0.2">
      <c r="A45" s="61" t="s">
        <v>59</v>
      </c>
      <c r="B45" s="62">
        <v>44767</v>
      </c>
      <c r="C45" s="62">
        <v>44781</v>
      </c>
      <c r="D45" s="19" t="s">
        <v>38</v>
      </c>
      <c r="E45" s="8">
        <v>8</v>
      </c>
      <c r="F45" s="45">
        <v>135.54</v>
      </c>
      <c r="G45" s="64"/>
      <c r="H45" s="64"/>
      <c r="I45" s="64"/>
      <c r="J45" s="64"/>
      <c r="K45" s="64"/>
      <c r="L45" s="64"/>
      <c r="M45" s="64"/>
      <c r="N45" s="64"/>
      <c r="O45" s="64">
        <f t="shared" si="8"/>
        <v>1084.32</v>
      </c>
      <c r="P45" s="13"/>
      <c r="Q45" s="13"/>
      <c r="R45" s="13"/>
      <c r="S45" s="13">
        <f t="shared" si="7"/>
        <v>1084.32</v>
      </c>
    </row>
    <row r="46" spans="1:19" x14ac:dyDescent="0.2">
      <c r="A46" s="18"/>
      <c r="B46" s="41"/>
      <c r="C46" s="23"/>
      <c r="E46" s="52"/>
      <c r="F46" s="5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59"/>
      <c r="S46" s="14"/>
    </row>
    <row r="47" spans="1:19" x14ac:dyDescent="0.2">
      <c r="A47" s="16"/>
      <c r="B47" s="48"/>
      <c r="C47" s="24"/>
      <c r="E47" s="52"/>
      <c r="F47" s="5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x14ac:dyDescent="0.2">
      <c r="A48" s="12" t="str">
        <f>"Total "&amp;A32</f>
        <v>Total July 2022</v>
      </c>
      <c r="B48" s="49"/>
      <c r="C48" s="25"/>
      <c r="E48" s="52"/>
      <c r="F48" s="53"/>
      <c r="G48" s="14">
        <f t="shared" ref="G48:S48" si="9">SUM(G33:G46)</f>
        <v>0</v>
      </c>
      <c r="H48" s="14">
        <f t="shared" si="9"/>
        <v>0</v>
      </c>
      <c r="I48" s="14">
        <f t="shared" si="9"/>
        <v>240.35</v>
      </c>
      <c r="J48" s="14">
        <f t="shared" si="9"/>
        <v>0</v>
      </c>
      <c r="K48" s="14">
        <f t="shared" si="9"/>
        <v>1000</v>
      </c>
      <c r="L48" s="14">
        <f t="shared" si="9"/>
        <v>0</v>
      </c>
      <c r="M48" s="14">
        <f t="shared" si="9"/>
        <v>0</v>
      </c>
      <c r="N48" s="14">
        <f t="shared" si="9"/>
        <v>158.08000000000001</v>
      </c>
      <c r="O48" s="14">
        <f t="shared" si="9"/>
        <v>9363.0649999999987</v>
      </c>
      <c r="P48" s="14">
        <f t="shared" si="9"/>
        <v>0</v>
      </c>
      <c r="Q48" s="14">
        <f t="shared" si="9"/>
        <v>0</v>
      </c>
      <c r="R48" s="14">
        <f t="shared" si="9"/>
        <v>0</v>
      </c>
      <c r="S48" s="14">
        <f t="shared" si="9"/>
        <v>10761.5</v>
      </c>
    </row>
    <row r="49" spans="1:21" ht="13.5" thickBot="1" x14ac:dyDescent="0.25">
      <c r="A49" s="1" t="s">
        <v>13</v>
      </c>
      <c r="B49" s="50"/>
      <c r="C49" s="26"/>
      <c r="E49" s="52"/>
      <c r="F49" s="53"/>
      <c r="G49" s="15">
        <f t="shared" ref="G49:S49" si="10">+G48+G30</f>
        <v>0</v>
      </c>
      <c r="H49" s="15">
        <f t="shared" si="10"/>
        <v>0</v>
      </c>
      <c r="I49" s="15">
        <f t="shared" si="10"/>
        <v>240.35</v>
      </c>
      <c r="J49" s="15">
        <f t="shared" si="10"/>
        <v>0</v>
      </c>
      <c r="K49" s="15">
        <f t="shared" si="10"/>
        <v>1630</v>
      </c>
      <c r="L49" s="15">
        <f t="shared" si="10"/>
        <v>0</v>
      </c>
      <c r="M49" s="15">
        <f t="shared" si="10"/>
        <v>0</v>
      </c>
      <c r="N49" s="15">
        <f t="shared" si="10"/>
        <v>158.08000000000001</v>
      </c>
      <c r="O49" s="15">
        <f t="shared" si="10"/>
        <v>20250.009999999998</v>
      </c>
      <c r="P49" s="15">
        <f t="shared" si="10"/>
        <v>0</v>
      </c>
      <c r="Q49" s="15">
        <f t="shared" si="10"/>
        <v>0</v>
      </c>
      <c r="R49" s="15">
        <f t="shared" si="10"/>
        <v>0</v>
      </c>
      <c r="S49" s="15">
        <f t="shared" si="10"/>
        <v>22278.45</v>
      </c>
    </row>
    <row r="50" spans="1:21" ht="13.5" thickTop="1" x14ac:dyDescent="0.2">
      <c r="A50" s="10"/>
      <c r="B50" s="51"/>
      <c r="C50" s="27"/>
      <c r="D50" s="11"/>
      <c r="E50" s="54"/>
      <c r="F50" s="5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21" x14ac:dyDescent="0.2">
      <c r="A51" s="17" t="s">
        <v>61</v>
      </c>
      <c r="B51" s="17"/>
      <c r="C51" s="17"/>
      <c r="F51" s="45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1" x14ac:dyDescent="0.2">
      <c r="A52" s="61" t="s">
        <v>63</v>
      </c>
      <c r="B52" s="66">
        <v>44774</v>
      </c>
      <c r="C52" s="66"/>
      <c r="D52" s="65" t="s">
        <v>83</v>
      </c>
      <c r="E52" s="52">
        <v>0.9</v>
      </c>
      <c r="F52" s="53">
        <f>452*0.93</f>
        <v>420.36</v>
      </c>
      <c r="G52" s="64"/>
      <c r="H52" s="64"/>
      <c r="I52" s="64">
        <f>E52*F52</f>
        <v>378.32400000000001</v>
      </c>
      <c r="J52" s="64"/>
      <c r="K52" s="64"/>
      <c r="L52" s="64"/>
      <c r="M52" s="64"/>
      <c r="N52" s="64"/>
      <c r="O52" s="64"/>
      <c r="P52" s="64"/>
      <c r="Q52" s="64"/>
      <c r="R52" s="64"/>
      <c r="S52" s="64">
        <f>SUM(G52:R52)</f>
        <v>378.32400000000001</v>
      </c>
      <c r="U52" s="19"/>
    </row>
    <row r="53" spans="1:21" x14ac:dyDescent="0.2">
      <c r="A53" s="61" t="s">
        <v>63</v>
      </c>
      <c r="B53" s="66">
        <v>44774</v>
      </c>
      <c r="C53" s="66">
        <v>44788</v>
      </c>
      <c r="D53" s="65" t="s">
        <v>38</v>
      </c>
      <c r="E53" s="52">
        <v>6.75</v>
      </c>
      <c r="F53" s="53">
        <v>79.040000000000006</v>
      </c>
      <c r="H53" s="64"/>
      <c r="I53" s="64"/>
      <c r="J53" s="64"/>
      <c r="K53" s="64"/>
      <c r="L53" s="64"/>
      <c r="M53" s="64"/>
      <c r="N53" s="64">
        <f>E53*F53</f>
        <v>533.5200000000001</v>
      </c>
      <c r="O53" s="64"/>
      <c r="P53" s="64"/>
      <c r="Q53" s="64"/>
      <c r="R53" s="64"/>
      <c r="S53" s="64">
        <f>ROUND(SUM(H53:R53),2)</f>
        <v>533.52</v>
      </c>
    </row>
    <row r="54" spans="1:21" x14ac:dyDescent="0.2">
      <c r="A54" s="61" t="s">
        <v>63</v>
      </c>
      <c r="B54" s="66">
        <v>44774</v>
      </c>
      <c r="C54" s="66">
        <v>44788</v>
      </c>
      <c r="D54" s="65" t="s">
        <v>38</v>
      </c>
      <c r="E54" s="52">
        <v>28.5</v>
      </c>
      <c r="F54" s="53">
        <v>135.54</v>
      </c>
      <c r="G54" s="64"/>
      <c r="H54" s="64"/>
      <c r="I54" s="64"/>
      <c r="J54" s="64"/>
      <c r="K54" s="64"/>
      <c r="L54" s="64"/>
      <c r="M54" s="64"/>
      <c r="N54" s="64"/>
      <c r="O54" s="64">
        <f>E54*F54</f>
        <v>3862.89</v>
      </c>
      <c r="P54" s="64"/>
      <c r="Q54" s="64"/>
      <c r="R54" s="64"/>
      <c r="S54" s="64">
        <f t="shared" ref="S54:S83" si="11">ROUND(SUM(G54:R54),2)</f>
        <v>3862.89</v>
      </c>
    </row>
    <row r="55" spans="1:21" x14ac:dyDescent="0.2">
      <c r="A55" s="61" t="s">
        <v>64</v>
      </c>
      <c r="B55" s="66">
        <v>44777</v>
      </c>
      <c r="C55" s="66">
        <v>44783</v>
      </c>
      <c r="D55" s="61" t="s">
        <v>49</v>
      </c>
      <c r="E55" s="52">
        <v>19.5</v>
      </c>
      <c r="F55" s="53">
        <v>225</v>
      </c>
      <c r="G55" s="64"/>
      <c r="H55" s="64"/>
      <c r="I55" s="64"/>
      <c r="J55" s="64"/>
      <c r="K55" s="64"/>
      <c r="L55" s="64"/>
      <c r="M55" s="64"/>
      <c r="N55" s="64"/>
      <c r="O55" s="64">
        <f>E55*F55</f>
        <v>4387.5</v>
      </c>
      <c r="P55" s="64"/>
      <c r="Q55" s="64"/>
      <c r="R55" s="64"/>
      <c r="S55" s="64">
        <f t="shared" si="11"/>
        <v>4387.5</v>
      </c>
    </row>
    <row r="56" spans="1:21" x14ac:dyDescent="0.2">
      <c r="A56" s="61" t="s">
        <v>64</v>
      </c>
      <c r="B56" s="66">
        <v>44777</v>
      </c>
      <c r="C56" s="66">
        <v>44783</v>
      </c>
      <c r="D56" s="61" t="s">
        <v>49</v>
      </c>
      <c r="E56" s="52" t="s">
        <v>31</v>
      </c>
      <c r="F56" s="53" t="s">
        <v>31</v>
      </c>
      <c r="G56" s="64"/>
      <c r="H56" s="64"/>
      <c r="I56" s="64"/>
      <c r="J56" s="64"/>
      <c r="K56" s="64"/>
      <c r="L56" s="64"/>
      <c r="M56" s="64"/>
      <c r="N56" s="64"/>
      <c r="O56" s="64">
        <v>219.38</v>
      </c>
      <c r="P56" s="64"/>
      <c r="Q56" s="64"/>
      <c r="R56" s="64"/>
      <c r="S56" s="64">
        <f t="shared" si="11"/>
        <v>219.38</v>
      </c>
    </row>
    <row r="57" spans="1:21" x14ac:dyDescent="0.2">
      <c r="A57" s="61" t="s">
        <v>65</v>
      </c>
      <c r="B57" s="66">
        <v>44782</v>
      </c>
      <c r="C57" s="66">
        <v>44796</v>
      </c>
      <c r="D57" s="65" t="s">
        <v>38</v>
      </c>
      <c r="E57" s="52">
        <v>6</v>
      </c>
      <c r="F57" s="53">
        <v>135.54</v>
      </c>
      <c r="G57" s="64"/>
      <c r="H57" s="64"/>
      <c r="I57" s="64"/>
      <c r="J57" s="64"/>
      <c r="K57" s="64"/>
      <c r="L57" s="64"/>
      <c r="M57" s="64"/>
      <c r="N57" s="64"/>
      <c r="O57" s="64">
        <f>E57*F57</f>
        <v>813.24</v>
      </c>
      <c r="P57" s="64"/>
      <c r="Q57" s="64"/>
      <c r="R57" s="64"/>
      <c r="S57" s="64">
        <f t="shared" si="11"/>
        <v>813.24</v>
      </c>
    </row>
    <row r="58" spans="1:21" x14ac:dyDescent="0.2">
      <c r="A58" s="61" t="s">
        <v>66</v>
      </c>
      <c r="B58" s="66">
        <v>44788</v>
      </c>
      <c r="C58" s="66">
        <v>44801</v>
      </c>
      <c r="D58" s="65" t="s">
        <v>38</v>
      </c>
      <c r="E58" s="52">
        <v>20</v>
      </c>
      <c r="F58" s="53">
        <v>110.02</v>
      </c>
      <c r="G58" s="64"/>
      <c r="H58" s="64"/>
      <c r="I58" s="64"/>
      <c r="J58" s="64"/>
      <c r="K58" s="64"/>
      <c r="L58" s="64"/>
      <c r="M58" s="64"/>
      <c r="N58" s="64">
        <f>E58*F58</f>
        <v>2200.4</v>
      </c>
      <c r="O58" s="67"/>
      <c r="P58" s="64"/>
      <c r="Q58" s="64"/>
      <c r="R58" s="64"/>
      <c r="S58" s="64">
        <f t="shared" si="11"/>
        <v>2200.4</v>
      </c>
    </row>
    <row r="59" spans="1:21" x14ac:dyDescent="0.2">
      <c r="A59" s="61" t="s">
        <v>66</v>
      </c>
      <c r="B59" s="66">
        <v>44788</v>
      </c>
      <c r="C59" s="66">
        <v>44802</v>
      </c>
      <c r="D59" s="65" t="s">
        <v>38</v>
      </c>
      <c r="E59" s="52">
        <v>1.5</v>
      </c>
      <c r="F59" s="53">
        <v>135.54</v>
      </c>
      <c r="G59" s="64"/>
      <c r="H59" s="64"/>
      <c r="I59" s="64"/>
      <c r="J59" s="64"/>
      <c r="K59" s="64"/>
      <c r="L59" s="64"/>
      <c r="M59" s="64"/>
      <c r="N59" s="64"/>
      <c r="O59" s="64">
        <f>E59*F59</f>
        <v>203.31</v>
      </c>
      <c r="P59" s="64"/>
      <c r="Q59" s="64"/>
      <c r="R59" s="64"/>
      <c r="S59" s="64">
        <f t="shared" si="11"/>
        <v>203.31</v>
      </c>
    </row>
    <row r="60" spans="1:21" x14ac:dyDescent="0.2">
      <c r="A60" s="61" t="s">
        <v>67</v>
      </c>
      <c r="B60" s="66">
        <v>44742</v>
      </c>
      <c r="C60" s="66">
        <v>44789</v>
      </c>
      <c r="D60" s="65" t="s">
        <v>75</v>
      </c>
      <c r="E60" s="52" t="s">
        <v>31</v>
      </c>
      <c r="F60" s="52" t="s">
        <v>31</v>
      </c>
      <c r="G60" s="64"/>
      <c r="H60" s="67"/>
      <c r="I60" s="64"/>
      <c r="J60" s="64"/>
      <c r="K60" s="64"/>
      <c r="L60" s="64"/>
      <c r="M60" s="64">
        <v>27500</v>
      </c>
      <c r="N60" s="64"/>
      <c r="O60" s="64"/>
      <c r="P60" s="64"/>
      <c r="Q60" s="64"/>
      <c r="R60" s="64"/>
      <c r="S60" s="64">
        <f t="shared" si="11"/>
        <v>27500</v>
      </c>
    </row>
    <row r="61" spans="1:21" x14ac:dyDescent="0.2">
      <c r="A61" s="61" t="s">
        <v>68</v>
      </c>
      <c r="B61" s="66">
        <v>44772</v>
      </c>
      <c r="C61" s="66">
        <v>44806</v>
      </c>
      <c r="D61" s="65" t="s">
        <v>75</v>
      </c>
      <c r="E61" s="52" t="s">
        <v>31</v>
      </c>
      <c r="F61" s="52" t="s">
        <v>31</v>
      </c>
      <c r="G61" s="64"/>
      <c r="H61" s="67"/>
      <c r="I61" s="64"/>
      <c r="J61" s="64"/>
      <c r="K61" s="64"/>
      <c r="L61" s="64"/>
      <c r="M61" s="64">
        <v>22000</v>
      </c>
      <c r="N61" s="64"/>
      <c r="O61" s="64"/>
      <c r="P61" s="64"/>
      <c r="Q61" s="64"/>
      <c r="R61" s="64"/>
      <c r="S61" s="64">
        <f t="shared" si="11"/>
        <v>22000</v>
      </c>
    </row>
    <row r="62" spans="1:21" x14ac:dyDescent="0.2">
      <c r="A62" s="61" t="s">
        <v>69</v>
      </c>
      <c r="B62" s="66">
        <v>44796</v>
      </c>
      <c r="C62" s="66">
        <v>44810</v>
      </c>
      <c r="D62" s="65" t="s">
        <v>38</v>
      </c>
      <c r="E62" s="52">
        <v>12</v>
      </c>
      <c r="F62" s="53">
        <v>91.02</v>
      </c>
      <c r="H62" s="64"/>
      <c r="I62" s="64"/>
      <c r="J62" s="64"/>
      <c r="K62" s="64"/>
      <c r="L62" s="64"/>
      <c r="M62" s="64"/>
      <c r="N62" s="64">
        <f>F62*E62</f>
        <v>1092.24</v>
      </c>
      <c r="O62" s="67"/>
      <c r="P62" s="64"/>
      <c r="Q62" s="64"/>
      <c r="R62" s="64"/>
      <c r="S62" s="64">
        <f>ROUND(SUM(H62:R62),2)</f>
        <v>1092.24</v>
      </c>
    </row>
    <row r="63" spans="1:21" x14ac:dyDescent="0.2">
      <c r="A63" s="61" t="s">
        <v>70</v>
      </c>
      <c r="B63" s="66">
        <v>44796</v>
      </c>
      <c r="C63" s="66">
        <v>44810</v>
      </c>
      <c r="D63" s="65" t="s">
        <v>38</v>
      </c>
      <c r="E63" s="52">
        <v>18.5</v>
      </c>
      <c r="F63" s="53">
        <v>110.02</v>
      </c>
      <c r="G63" s="64"/>
      <c r="H63" s="64"/>
      <c r="I63" s="64"/>
      <c r="J63" s="64"/>
      <c r="K63" s="64"/>
      <c r="L63" s="64"/>
      <c r="M63" s="64"/>
      <c r="N63" s="64">
        <f>F63*E63</f>
        <v>2035.37</v>
      </c>
      <c r="O63" s="67"/>
      <c r="P63" s="64"/>
      <c r="Q63" s="64"/>
      <c r="R63" s="64"/>
      <c r="S63" s="64">
        <f t="shared" si="11"/>
        <v>2035.37</v>
      </c>
    </row>
    <row r="64" spans="1:21" x14ac:dyDescent="0.2">
      <c r="A64" s="61" t="s">
        <v>70</v>
      </c>
      <c r="B64" s="66">
        <v>44796</v>
      </c>
      <c r="C64" s="66">
        <v>44810</v>
      </c>
      <c r="D64" s="65" t="s">
        <v>38</v>
      </c>
      <c r="E64" s="52">
        <v>13.5</v>
      </c>
      <c r="F64" s="53">
        <v>135.54</v>
      </c>
      <c r="G64" s="64"/>
      <c r="H64" s="64"/>
      <c r="I64" s="64"/>
      <c r="J64" s="64"/>
      <c r="K64" s="64"/>
      <c r="L64" s="64"/>
      <c r="M64" s="64"/>
      <c r="N64" s="64"/>
      <c r="O64" s="64">
        <f>F64*E64</f>
        <v>1829.79</v>
      </c>
      <c r="P64" s="64"/>
      <c r="Q64" s="64"/>
      <c r="R64" s="64"/>
      <c r="S64" s="64">
        <f t="shared" si="11"/>
        <v>1829.79</v>
      </c>
    </row>
    <row r="65" spans="1:21" x14ac:dyDescent="0.2">
      <c r="A65" s="61" t="s">
        <v>71</v>
      </c>
      <c r="B65" s="66">
        <v>44795</v>
      </c>
      <c r="C65" s="66">
        <v>44841</v>
      </c>
      <c r="D65" s="65" t="s">
        <v>50</v>
      </c>
      <c r="E65" s="52">
        <v>4</v>
      </c>
      <c r="F65" s="53">
        <v>295</v>
      </c>
      <c r="G65" s="64"/>
      <c r="H65" s="64"/>
      <c r="I65" s="64"/>
      <c r="J65" s="64"/>
      <c r="K65" s="64">
        <f>E65*F65</f>
        <v>1180</v>
      </c>
      <c r="L65" s="64"/>
      <c r="M65" s="64"/>
      <c r="N65" s="64"/>
      <c r="O65" s="64"/>
      <c r="P65" s="64"/>
      <c r="Q65" s="64"/>
      <c r="R65" s="64"/>
      <c r="S65" s="64">
        <f t="shared" si="11"/>
        <v>1180</v>
      </c>
    </row>
    <row r="66" spans="1:21" x14ac:dyDescent="0.2">
      <c r="A66" s="61" t="s">
        <v>71</v>
      </c>
      <c r="B66" s="66">
        <v>44795</v>
      </c>
      <c r="C66" s="66">
        <v>44841</v>
      </c>
      <c r="D66" s="65" t="s">
        <v>50</v>
      </c>
      <c r="E66" s="52">
        <v>14.5</v>
      </c>
      <c r="F66" s="53">
        <v>195</v>
      </c>
      <c r="G66" s="64"/>
      <c r="H66" s="64"/>
      <c r="I66" s="64"/>
      <c r="J66" s="64"/>
      <c r="K66" s="64">
        <f>E66*F66</f>
        <v>2827.5</v>
      </c>
      <c r="L66" s="64"/>
      <c r="M66" s="64"/>
      <c r="N66" s="64"/>
      <c r="O66" s="64"/>
      <c r="P66" s="64"/>
      <c r="Q66" s="64"/>
      <c r="R66" s="64"/>
      <c r="S66" s="64">
        <f t="shared" si="11"/>
        <v>2827.5</v>
      </c>
    </row>
    <row r="67" spans="1:21" x14ac:dyDescent="0.2">
      <c r="A67" s="61" t="s">
        <v>71</v>
      </c>
      <c r="B67" s="66">
        <v>44795</v>
      </c>
      <c r="C67" s="66">
        <v>44841</v>
      </c>
      <c r="D67" s="65" t="s">
        <v>50</v>
      </c>
      <c r="E67" s="52">
        <v>49</v>
      </c>
      <c r="F67" s="53">
        <v>160</v>
      </c>
      <c r="G67" s="64"/>
      <c r="H67" s="64"/>
      <c r="I67" s="64"/>
      <c r="J67" s="64"/>
      <c r="K67" s="64">
        <f>E67*F67</f>
        <v>7840</v>
      </c>
      <c r="L67" s="64"/>
      <c r="M67" s="64"/>
      <c r="N67" s="64"/>
      <c r="O67" s="64"/>
      <c r="P67" s="64"/>
      <c r="Q67" s="64"/>
      <c r="R67" s="64"/>
      <c r="S67" s="64">
        <f t="shared" si="11"/>
        <v>7840</v>
      </c>
    </row>
    <row r="68" spans="1:21" x14ac:dyDescent="0.2">
      <c r="A68" s="61" t="s">
        <v>71</v>
      </c>
      <c r="B68" s="66">
        <v>44795</v>
      </c>
      <c r="C68" s="66">
        <v>44841</v>
      </c>
      <c r="D68" s="65" t="s">
        <v>50</v>
      </c>
      <c r="E68" s="52">
        <v>4</v>
      </c>
      <c r="F68" s="53">
        <v>125</v>
      </c>
      <c r="G68" s="64"/>
      <c r="H68" s="64"/>
      <c r="I68" s="64"/>
      <c r="J68" s="64"/>
      <c r="K68" s="64">
        <f>E68*F68</f>
        <v>500</v>
      </c>
      <c r="L68" s="64"/>
      <c r="M68" s="64"/>
      <c r="N68" s="64"/>
      <c r="O68" s="64"/>
      <c r="P68" s="64"/>
      <c r="Q68" s="64"/>
      <c r="R68" s="64"/>
      <c r="S68" s="64">
        <f t="shared" si="11"/>
        <v>500</v>
      </c>
    </row>
    <row r="69" spans="1:21" x14ac:dyDescent="0.2">
      <c r="A69" s="61" t="s">
        <v>71</v>
      </c>
      <c r="B69" s="66">
        <v>44795</v>
      </c>
      <c r="C69" s="66">
        <v>44841</v>
      </c>
      <c r="D69" s="65" t="s">
        <v>50</v>
      </c>
      <c r="E69" s="52">
        <v>0.5</v>
      </c>
      <c r="F69" s="53">
        <v>125</v>
      </c>
      <c r="G69" s="64"/>
      <c r="H69" s="64"/>
      <c r="I69" s="64"/>
      <c r="J69" s="64"/>
      <c r="K69" s="64">
        <f>E69*F69</f>
        <v>62.5</v>
      </c>
      <c r="L69" s="64"/>
      <c r="M69" s="64"/>
      <c r="N69" s="64"/>
      <c r="O69" s="64"/>
      <c r="P69" s="64"/>
      <c r="Q69" s="64"/>
      <c r="R69" s="64"/>
      <c r="S69" s="64">
        <f t="shared" si="11"/>
        <v>62.5</v>
      </c>
    </row>
    <row r="70" spans="1:21" x14ac:dyDescent="0.2">
      <c r="A70" s="61" t="s">
        <v>72</v>
      </c>
      <c r="B70" s="66">
        <v>44802</v>
      </c>
      <c r="C70" s="66">
        <v>44816</v>
      </c>
      <c r="D70" s="65" t="s">
        <v>38</v>
      </c>
      <c r="E70" s="52">
        <v>20.75</v>
      </c>
      <c r="F70" s="53">
        <v>110.02</v>
      </c>
      <c r="G70" s="64"/>
      <c r="H70" s="64"/>
      <c r="I70" s="64"/>
      <c r="J70" s="64"/>
      <c r="K70" s="64"/>
      <c r="L70" s="64"/>
      <c r="M70" s="64"/>
      <c r="N70" s="64">
        <f>F70*E70</f>
        <v>2282.915</v>
      </c>
      <c r="O70" s="67"/>
      <c r="P70" s="64"/>
      <c r="Q70" s="64"/>
      <c r="R70" s="64"/>
      <c r="S70" s="64">
        <f t="shared" si="11"/>
        <v>2282.92</v>
      </c>
    </row>
    <row r="71" spans="1:21" x14ac:dyDescent="0.2">
      <c r="A71" s="61" t="s">
        <v>72</v>
      </c>
      <c r="B71" s="66">
        <v>44802</v>
      </c>
      <c r="C71" s="66">
        <v>44816</v>
      </c>
      <c r="D71" s="65" t="s">
        <v>38</v>
      </c>
      <c r="E71" s="52">
        <v>26.25</v>
      </c>
      <c r="F71" s="53">
        <v>135.54</v>
      </c>
      <c r="G71" s="64"/>
      <c r="H71" s="64"/>
      <c r="I71" s="64"/>
      <c r="J71" s="64"/>
      <c r="K71" s="64"/>
      <c r="L71" s="64"/>
      <c r="M71" s="64"/>
      <c r="N71" s="64"/>
      <c r="O71" s="64">
        <f>F71*E71</f>
        <v>3557.9249999999997</v>
      </c>
      <c r="P71" s="64"/>
      <c r="Q71" s="64"/>
      <c r="R71" s="64"/>
      <c r="S71" s="64">
        <f t="shared" si="11"/>
        <v>3557.93</v>
      </c>
    </row>
    <row r="72" spans="1:21" x14ac:dyDescent="0.2">
      <c r="A72" s="61" t="s">
        <v>73</v>
      </c>
      <c r="B72" s="66">
        <v>44718</v>
      </c>
      <c r="C72" s="66">
        <v>44743</v>
      </c>
      <c r="D72" s="65" t="s">
        <v>50</v>
      </c>
      <c r="E72" s="52">
        <v>2</v>
      </c>
      <c r="F72" s="53">
        <v>295</v>
      </c>
      <c r="G72" s="64"/>
      <c r="H72" s="64"/>
      <c r="I72" s="64"/>
      <c r="J72" s="64"/>
      <c r="K72" s="64">
        <f>E72*F72</f>
        <v>590</v>
      </c>
      <c r="L72" s="64"/>
      <c r="M72" s="64"/>
      <c r="N72" s="64"/>
      <c r="O72" s="64"/>
      <c r="P72" s="64"/>
      <c r="Q72" s="64"/>
      <c r="R72" s="64"/>
      <c r="S72" s="64">
        <f t="shared" si="11"/>
        <v>590</v>
      </c>
    </row>
    <row r="73" spans="1:21" x14ac:dyDescent="0.2">
      <c r="A73" s="61" t="s">
        <v>73</v>
      </c>
      <c r="B73" s="66">
        <v>44718</v>
      </c>
      <c r="C73" s="66">
        <v>44743</v>
      </c>
      <c r="D73" s="65" t="s">
        <v>50</v>
      </c>
      <c r="E73" s="52">
        <v>0.5</v>
      </c>
      <c r="F73" s="53">
        <v>195</v>
      </c>
      <c r="G73" s="64"/>
      <c r="H73" s="64"/>
      <c r="I73" s="64"/>
      <c r="J73" s="64"/>
      <c r="K73" s="64">
        <f>E73*F73</f>
        <v>97.5</v>
      </c>
      <c r="L73" s="64"/>
      <c r="M73" s="64"/>
      <c r="N73" s="64"/>
      <c r="O73" s="64"/>
      <c r="P73" s="64"/>
      <c r="Q73" s="64"/>
      <c r="R73" s="64"/>
      <c r="S73" s="64">
        <f t="shared" si="11"/>
        <v>97.5</v>
      </c>
    </row>
    <row r="74" spans="1:21" x14ac:dyDescent="0.2">
      <c r="A74" s="61" t="s">
        <v>73</v>
      </c>
      <c r="B74" s="66">
        <v>44718</v>
      </c>
      <c r="C74" s="66">
        <v>44743</v>
      </c>
      <c r="D74" s="65" t="s">
        <v>50</v>
      </c>
      <c r="E74" s="52">
        <v>2</v>
      </c>
      <c r="F74" s="53">
        <v>125</v>
      </c>
      <c r="G74" s="64"/>
      <c r="H74" s="64"/>
      <c r="I74" s="64"/>
      <c r="J74" s="64"/>
      <c r="K74" s="64">
        <f>E74*F74</f>
        <v>250</v>
      </c>
      <c r="L74" s="64"/>
      <c r="M74" s="64"/>
      <c r="N74" s="64"/>
      <c r="O74" s="64"/>
      <c r="P74" s="64"/>
      <c r="Q74" s="64"/>
      <c r="R74" s="64"/>
      <c r="S74" s="64">
        <f t="shared" si="11"/>
        <v>250</v>
      </c>
    </row>
    <row r="75" spans="1:21" x14ac:dyDescent="0.2">
      <c r="A75" s="61" t="s">
        <v>73</v>
      </c>
      <c r="B75" s="66">
        <v>44718</v>
      </c>
      <c r="C75" s="66">
        <v>44743</v>
      </c>
      <c r="D75" s="65" t="s">
        <v>50</v>
      </c>
      <c r="E75" s="52">
        <v>0.5</v>
      </c>
      <c r="F75" s="53">
        <v>125</v>
      </c>
      <c r="G75" s="64"/>
      <c r="H75" s="64"/>
      <c r="I75" s="64"/>
      <c r="J75" s="64"/>
      <c r="K75" s="64">
        <f>E75*F75</f>
        <v>62.5</v>
      </c>
      <c r="L75" s="64"/>
      <c r="M75" s="64"/>
      <c r="N75" s="64"/>
      <c r="O75" s="64"/>
      <c r="P75" s="64"/>
      <c r="Q75" s="64"/>
      <c r="R75" s="64"/>
      <c r="S75" s="64">
        <f t="shared" si="11"/>
        <v>62.5</v>
      </c>
    </row>
    <row r="76" spans="1:21" x14ac:dyDescent="0.2">
      <c r="A76" s="61" t="s">
        <v>74</v>
      </c>
      <c r="B76" s="62">
        <v>44664</v>
      </c>
      <c r="C76" s="62">
        <v>44678</v>
      </c>
      <c r="D76" s="65" t="s">
        <v>38</v>
      </c>
      <c r="E76" s="8">
        <v>3</v>
      </c>
      <c r="F76" s="45">
        <v>135.54</v>
      </c>
      <c r="G76" s="64"/>
      <c r="H76" s="64"/>
      <c r="I76" s="64"/>
      <c r="J76" s="64"/>
      <c r="K76" s="64"/>
      <c r="L76" s="64"/>
      <c r="M76" s="64"/>
      <c r="N76" s="64"/>
      <c r="O76" s="70">
        <f>F76*E76</f>
        <v>406.62</v>
      </c>
      <c r="P76" s="13"/>
      <c r="Q76" s="13"/>
      <c r="R76" s="13"/>
      <c r="S76" s="64">
        <f t="shared" si="11"/>
        <v>406.62</v>
      </c>
    </row>
    <row r="77" spans="1:21" x14ac:dyDescent="0.2">
      <c r="A77" s="61" t="s">
        <v>74</v>
      </c>
      <c r="B77" s="62">
        <v>44725</v>
      </c>
      <c r="C77" s="62">
        <v>44739</v>
      </c>
      <c r="D77" s="65" t="s">
        <v>38</v>
      </c>
      <c r="E77" s="8">
        <v>17.5</v>
      </c>
      <c r="F77" s="45">
        <v>135.54</v>
      </c>
      <c r="G77" s="64"/>
      <c r="H77" s="64"/>
      <c r="I77" s="64"/>
      <c r="J77" s="64"/>
      <c r="K77" s="64"/>
      <c r="L77" s="64"/>
      <c r="M77" s="64"/>
      <c r="N77" s="64"/>
      <c r="O77" s="70">
        <f>F77*E77</f>
        <v>2371.9499999999998</v>
      </c>
      <c r="P77" s="13"/>
      <c r="Q77" s="13"/>
      <c r="R77" s="13"/>
      <c r="S77" s="64">
        <f t="shared" si="11"/>
        <v>2371.9499999999998</v>
      </c>
    </row>
    <row r="78" spans="1:21" ht="14.1" customHeight="1" x14ac:dyDescent="0.2">
      <c r="A78" s="61" t="s">
        <v>74</v>
      </c>
      <c r="B78" s="62">
        <v>44761</v>
      </c>
      <c r="C78" s="62">
        <v>44775</v>
      </c>
      <c r="D78" s="65" t="s">
        <v>38</v>
      </c>
      <c r="E78" s="8">
        <v>40</v>
      </c>
      <c r="F78" s="45">
        <v>110.02</v>
      </c>
      <c r="G78" s="64"/>
      <c r="H78" s="64"/>
      <c r="I78" s="64"/>
      <c r="J78" s="64"/>
      <c r="K78" s="64"/>
      <c r="L78" s="64"/>
      <c r="M78" s="64"/>
      <c r="N78" s="64">
        <f>E78*F78</f>
        <v>4400.8</v>
      </c>
      <c r="O78" s="64"/>
      <c r="P78" s="13"/>
      <c r="Q78" s="13"/>
      <c r="R78" s="13"/>
      <c r="S78" s="64">
        <f t="shared" ref="S78:S79" si="12">ROUND(SUM(G78:R78),2)</f>
        <v>4400.8</v>
      </c>
      <c r="U78" s="19"/>
    </row>
    <row r="79" spans="1:21" ht="14.1" customHeight="1" x14ac:dyDescent="0.2">
      <c r="A79" s="61" t="s">
        <v>74</v>
      </c>
      <c r="B79" s="62">
        <v>44753</v>
      </c>
      <c r="C79" s="62">
        <v>44767</v>
      </c>
      <c r="D79" s="65" t="s">
        <v>38</v>
      </c>
      <c r="E79" s="8">
        <v>33</v>
      </c>
      <c r="F79" s="45">
        <v>110.02</v>
      </c>
      <c r="G79" s="64"/>
      <c r="H79" s="64"/>
      <c r="I79" s="64"/>
      <c r="J79" s="64"/>
      <c r="K79" s="64"/>
      <c r="L79" s="64"/>
      <c r="M79" s="64"/>
      <c r="N79" s="64">
        <f t="shared" ref="N79:N81" si="13">E79*F79</f>
        <v>3630.66</v>
      </c>
      <c r="O79" s="64"/>
      <c r="P79" s="13"/>
      <c r="Q79" s="13"/>
      <c r="R79" s="13"/>
      <c r="S79" s="64">
        <f t="shared" si="12"/>
        <v>3630.66</v>
      </c>
      <c r="U79" s="19"/>
    </row>
    <row r="80" spans="1:21" ht="14.1" customHeight="1" x14ac:dyDescent="0.2">
      <c r="A80" s="61" t="s">
        <v>74</v>
      </c>
      <c r="B80" s="62">
        <v>44767</v>
      </c>
      <c r="C80" s="62">
        <v>44781</v>
      </c>
      <c r="D80" s="65" t="s">
        <v>38</v>
      </c>
      <c r="E80" s="8">
        <v>21</v>
      </c>
      <c r="F80" s="45">
        <v>110.02</v>
      </c>
      <c r="G80" s="64"/>
      <c r="H80" s="64"/>
      <c r="I80" s="64"/>
      <c r="J80" s="64"/>
      <c r="K80" s="64"/>
      <c r="L80" s="64"/>
      <c r="M80" s="64"/>
      <c r="N80" s="64">
        <f>E80*F80+0.01</f>
        <v>2310.4300000000003</v>
      </c>
      <c r="O80" s="64"/>
      <c r="P80" s="13"/>
      <c r="Q80" s="13"/>
      <c r="R80" s="13"/>
      <c r="S80" s="64">
        <f t="shared" si="11"/>
        <v>2310.4299999999998</v>
      </c>
      <c r="U80" s="19"/>
    </row>
    <row r="81" spans="1:21" ht="14.1" customHeight="1" x14ac:dyDescent="0.2">
      <c r="A81" s="61" t="s">
        <v>74</v>
      </c>
      <c r="B81" s="62">
        <v>44774</v>
      </c>
      <c r="C81" s="62">
        <v>44788</v>
      </c>
      <c r="D81" s="65" t="s">
        <v>38</v>
      </c>
      <c r="E81" s="8">
        <v>21.75</v>
      </c>
      <c r="F81" s="45">
        <v>110.02</v>
      </c>
      <c r="G81" s="64"/>
      <c r="H81" s="64"/>
      <c r="I81" s="64"/>
      <c r="J81" s="64"/>
      <c r="K81" s="64"/>
      <c r="L81" s="64"/>
      <c r="M81" s="64"/>
      <c r="N81" s="64">
        <f t="shared" si="13"/>
        <v>2392.9349999999999</v>
      </c>
      <c r="O81" s="64"/>
      <c r="P81" s="13"/>
      <c r="Q81" s="13"/>
      <c r="R81" s="13"/>
      <c r="S81" s="64">
        <f t="shared" si="11"/>
        <v>2392.94</v>
      </c>
      <c r="U81" s="19"/>
    </row>
    <row r="82" spans="1:21" x14ac:dyDescent="0.2">
      <c r="A82" s="61" t="s">
        <v>62</v>
      </c>
      <c r="B82" s="62">
        <v>44767</v>
      </c>
      <c r="C82" s="62">
        <v>44781</v>
      </c>
      <c r="D82" s="65" t="s">
        <v>38</v>
      </c>
      <c r="E82" s="8">
        <v>21</v>
      </c>
      <c r="F82" s="45">
        <v>110.02</v>
      </c>
      <c r="G82" s="13"/>
      <c r="H82" s="13"/>
      <c r="I82" s="13"/>
      <c r="J82" s="13"/>
      <c r="K82" s="13"/>
      <c r="L82" s="13"/>
      <c r="M82" s="13"/>
      <c r="N82" s="64">
        <f>(E82*F82)-0.01</f>
        <v>2310.41</v>
      </c>
      <c r="O82" s="13"/>
      <c r="P82" s="13"/>
      <c r="Q82" s="13"/>
      <c r="R82" s="13"/>
      <c r="S82" s="64">
        <f t="shared" si="11"/>
        <v>2310.41</v>
      </c>
    </row>
    <row r="83" spans="1:21" x14ac:dyDescent="0.2">
      <c r="A83" s="61" t="s">
        <v>62</v>
      </c>
      <c r="B83" s="62">
        <v>44774</v>
      </c>
      <c r="C83" s="62">
        <v>44788</v>
      </c>
      <c r="D83" s="65" t="s">
        <v>38</v>
      </c>
      <c r="E83" s="8">
        <v>21.75</v>
      </c>
      <c r="F83" s="45">
        <v>110.02</v>
      </c>
      <c r="G83" s="13"/>
      <c r="H83" s="13"/>
      <c r="I83" s="13"/>
      <c r="J83" s="13"/>
      <c r="K83" s="13"/>
      <c r="L83" s="13"/>
      <c r="M83" s="13"/>
      <c r="N83" s="64">
        <f>(E83*F83)-0.01</f>
        <v>2392.9249999999997</v>
      </c>
      <c r="O83" s="13"/>
      <c r="P83" s="13"/>
      <c r="Q83" s="13"/>
      <c r="R83" s="13"/>
      <c r="S83" s="64">
        <f t="shared" si="11"/>
        <v>2392.9299999999998</v>
      </c>
    </row>
    <row r="84" spans="1:21" x14ac:dyDescent="0.2">
      <c r="A84" s="18"/>
      <c r="B84" s="41"/>
      <c r="C84" s="23"/>
      <c r="E84" s="52"/>
      <c r="F84" s="5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59"/>
      <c r="S84" s="14"/>
    </row>
    <row r="85" spans="1:21" x14ac:dyDescent="0.2">
      <c r="A85" s="16"/>
      <c r="B85" s="48"/>
      <c r="C85" s="24"/>
      <c r="E85" s="52"/>
      <c r="F85" s="5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1" x14ac:dyDescent="0.2">
      <c r="A86" s="12" t="str">
        <f>"Total "&amp;A51</f>
        <v>Total August 2022</v>
      </c>
      <c r="B86" s="49"/>
      <c r="C86" s="25"/>
      <c r="E86" s="52"/>
      <c r="F86" s="53"/>
      <c r="G86" s="14">
        <f t="shared" ref="G86:S86" si="14">SUM(G52:G84)</f>
        <v>0</v>
      </c>
      <c r="H86" s="14">
        <f t="shared" si="14"/>
        <v>0</v>
      </c>
      <c r="I86" s="14">
        <f t="shared" si="14"/>
        <v>378.32400000000001</v>
      </c>
      <c r="J86" s="14">
        <f t="shared" si="14"/>
        <v>0</v>
      </c>
      <c r="K86" s="14">
        <f t="shared" si="14"/>
        <v>13410</v>
      </c>
      <c r="L86" s="14">
        <f t="shared" si="14"/>
        <v>0</v>
      </c>
      <c r="M86" s="14">
        <f t="shared" si="14"/>
        <v>49500</v>
      </c>
      <c r="N86" s="14">
        <f t="shared" si="14"/>
        <v>25582.605</v>
      </c>
      <c r="O86" s="14">
        <f t="shared" si="14"/>
        <v>17652.604999999996</v>
      </c>
      <c r="P86" s="14">
        <f t="shared" si="14"/>
        <v>0</v>
      </c>
      <c r="Q86" s="14">
        <f t="shared" si="14"/>
        <v>0</v>
      </c>
      <c r="R86" s="14">
        <f t="shared" si="14"/>
        <v>0</v>
      </c>
      <c r="S86" s="14">
        <f t="shared" si="14"/>
        <v>106523.55399999997</v>
      </c>
    </row>
    <row r="87" spans="1:21" ht="13.5" thickBot="1" x14ac:dyDescent="0.25">
      <c r="A87" s="1" t="s">
        <v>13</v>
      </c>
      <c r="B87" s="50"/>
      <c r="C87" s="26"/>
      <c r="E87" s="52"/>
      <c r="F87" s="53"/>
      <c r="G87" s="15">
        <f t="shared" ref="G87:S87" si="15">+G86+G49</f>
        <v>0</v>
      </c>
      <c r="H87" s="15">
        <f t="shared" si="15"/>
        <v>0</v>
      </c>
      <c r="I87" s="15">
        <f t="shared" si="15"/>
        <v>618.67399999999998</v>
      </c>
      <c r="J87" s="15">
        <f t="shared" si="15"/>
        <v>0</v>
      </c>
      <c r="K87" s="15">
        <f t="shared" si="15"/>
        <v>15040</v>
      </c>
      <c r="L87" s="15">
        <f t="shared" si="15"/>
        <v>0</v>
      </c>
      <c r="M87" s="15">
        <f t="shared" si="15"/>
        <v>49500</v>
      </c>
      <c r="N87" s="15">
        <f t="shared" si="15"/>
        <v>25740.685000000001</v>
      </c>
      <c r="O87" s="15">
        <f t="shared" si="15"/>
        <v>37902.614999999991</v>
      </c>
      <c r="P87" s="15">
        <f t="shared" si="15"/>
        <v>0</v>
      </c>
      <c r="Q87" s="15">
        <f t="shared" si="15"/>
        <v>0</v>
      </c>
      <c r="R87" s="15">
        <f t="shared" si="15"/>
        <v>0</v>
      </c>
      <c r="S87" s="15">
        <f t="shared" si="15"/>
        <v>128802.00399999997</v>
      </c>
    </row>
    <row r="88" spans="1:21" ht="13.5" thickTop="1" x14ac:dyDescent="0.2">
      <c r="A88" s="10"/>
      <c r="B88" s="51"/>
      <c r="C88" s="27"/>
      <c r="D88" s="11"/>
      <c r="E88" s="54"/>
      <c r="F88" s="5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21" x14ac:dyDescent="0.2">
      <c r="A89" s="17" t="s">
        <v>76</v>
      </c>
      <c r="B89" s="17"/>
      <c r="C89" s="17"/>
      <c r="F89" s="45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1" x14ac:dyDescent="0.2">
      <c r="A90" s="61" t="s">
        <v>77</v>
      </c>
      <c r="B90" s="66">
        <v>44810</v>
      </c>
      <c r="C90" s="66">
        <v>44824</v>
      </c>
      <c r="D90" s="19" t="s">
        <v>38</v>
      </c>
      <c r="E90" s="52">
        <v>9.5</v>
      </c>
      <c r="F90" s="53">
        <v>43.14</v>
      </c>
      <c r="G90" s="64"/>
      <c r="H90" s="64"/>
      <c r="I90" s="64"/>
      <c r="J90" s="64"/>
      <c r="K90" s="64"/>
      <c r="L90" s="64"/>
      <c r="M90" s="64"/>
      <c r="N90" s="64">
        <f>(E90*F90)+0.01</f>
        <v>409.84</v>
      </c>
      <c r="O90" s="64"/>
      <c r="P90" s="64"/>
      <c r="Q90" s="64"/>
      <c r="R90" s="13"/>
      <c r="S90" s="13">
        <f t="shared" ref="S90:S106" si="16">ROUND(SUM(G90:R90),2)</f>
        <v>409.84</v>
      </c>
    </row>
    <row r="91" spans="1:21" x14ac:dyDescent="0.2">
      <c r="A91" s="61" t="s">
        <v>77</v>
      </c>
      <c r="B91" s="66">
        <v>44810</v>
      </c>
      <c r="C91" s="66">
        <v>44824</v>
      </c>
      <c r="D91" s="19" t="s">
        <v>38</v>
      </c>
      <c r="E91" s="52">
        <v>12</v>
      </c>
      <c r="F91" s="53">
        <v>135.54</v>
      </c>
      <c r="G91" s="64"/>
      <c r="H91" s="64"/>
      <c r="I91" s="64"/>
      <c r="J91" s="64"/>
      <c r="K91" s="64"/>
      <c r="L91" s="64"/>
      <c r="M91" s="64"/>
      <c r="N91" s="64"/>
      <c r="O91" s="64">
        <f>F91*E91</f>
        <v>1626.48</v>
      </c>
      <c r="P91" s="64"/>
      <c r="Q91" s="64"/>
      <c r="R91" s="13"/>
      <c r="S91" s="13">
        <f t="shared" si="16"/>
        <v>1626.48</v>
      </c>
    </row>
    <row r="92" spans="1:21" x14ac:dyDescent="0.2">
      <c r="A92" s="61" t="s">
        <v>78</v>
      </c>
      <c r="B92" s="66">
        <v>44806</v>
      </c>
      <c r="C92" s="66">
        <v>44813</v>
      </c>
      <c r="D92" s="61" t="s">
        <v>49</v>
      </c>
      <c r="E92" s="52">
        <v>19</v>
      </c>
      <c r="F92" s="53">
        <v>225</v>
      </c>
      <c r="G92" s="64"/>
      <c r="H92" s="64"/>
      <c r="I92" s="64"/>
      <c r="J92" s="64"/>
      <c r="K92" s="64"/>
      <c r="L92" s="64"/>
      <c r="M92" s="64"/>
      <c r="N92" s="64"/>
      <c r="O92" s="64">
        <f>F92*E92</f>
        <v>4275</v>
      </c>
      <c r="P92" s="64"/>
      <c r="Q92" s="64"/>
      <c r="R92" s="13"/>
      <c r="S92" s="13">
        <f t="shared" si="16"/>
        <v>4275</v>
      </c>
    </row>
    <row r="93" spans="1:21" x14ac:dyDescent="0.2">
      <c r="A93" s="61" t="s">
        <v>78</v>
      </c>
      <c r="B93" s="66">
        <v>44806</v>
      </c>
      <c r="C93" s="66">
        <v>44813</v>
      </c>
      <c r="D93" s="61" t="s">
        <v>49</v>
      </c>
      <c r="E93" s="68" t="s">
        <v>31</v>
      </c>
      <c r="F93" s="69" t="s">
        <v>31</v>
      </c>
      <c r="G93" s="64"/>
      <c r="H93" s="64"/>
      <c r="I93" s="64"/>
      <c r="J93" s="64"/>
      <c r="K93" s="64"/>
      <c r="L93" s="64"/>
      <c r="M93" s="64"/>
      <c r="N93" s="64"/>
      <c r="O93" s="64">
        <v>213.75</v>
      </c>
      <c r="P93" s="64"/>
      <c r="Q93" s="64"/>
      <c r="R93" s="13"/>
      <c r="S93" s="13">
        <f t="shared" si="16"/>
        <v>213.75</v>
      </c>
    </row>
    <row r="94" spans="1:21" x14ac:dyDescent="0.2">
      <c r="A94" s="61" t="s">
        <v>79</v>
      </c>
      <c r="B94" s="66">
        <v>44816</v>
      </c>
      <c r="C94" s="66">
        <v>44830</v>
      </c>
      <c r="D94" s="19" t="s">
        <v>38</v>
      </c>
      <c r="E94" s="52">
        <v>7.25</v>
      </c>
      <c r="F94" s="53">
        <v>43.14</v>
      </c>
      <c r="G94" s="64"/>
      <c r="H94" s="64"/>
      <c r="I94" s="64"/>
      <c r="J94" s="64"/>
      <c r="K94" s="64"/>
      <c r="L94" s="64"/>
      <c r="M94" s="64"/>
      <c r="N94" s="64">
        <f>E94*F94</f>
        <v>312.76499999999999</v>
      </c>
      <c r="O94" s="64"/>
      <c r="P94" s="64"/>
      <c r="Q94" s="64"/>
      <c r="R94" s="13"/>
      <c r="S94" s="13">
        <f t="shared" si="16"/>
        <v>312.77</v>
      </c>
    </row>
    <row r="95" spans="1:21" x14ac:dyDescent="0.2">
      <c r="A95" s="61" t="s">
        <v>79</v>
      </c>
      <c r="B95" s="66">
        <v>44816</v>
      </c>
      <c r="C95" s="66">
        <v>44830</v>
      </c>
      <c r="D95" s="19" t="s">
        <v>38</v>
      </c>
      <c r="E95" s="52">
        <v>12</v>
      </c>
      <c r="F95" s="53">
        <v>135.54</v>
      </c>
      <c r="G95" s="64"/>
      <c r="H95" s="64"/>
      <c r="I95" s="64"/>
      <c r="J95" s="64"/>
      <c r="K95" s="64"/>
      <c r="L95" s="64"/>
      <c r="M95" s="64"/>
      <c r="N95" s="64"/>
      <c r="O95" s="64">
        <f>F95*E95</f>
        <v>1626.48</v>
      </c>
      <c r="P95" s="64"/>
      <c r="Q95" s="64"/>
      <c r="R95" s="13"/>
      <c r="S95" s="13">
        <f t="shared" si="16"/>
        <v>1626.48</v>
      </c>
    </row>
    <row r="96" spans="1:21" x14ac:dyDescent="0.2">
      <c r="A96" s="61" t="s">
        <v>80</v>
      </c>
      <c r="B96" s="66">
        <v>44796</v>
      </c>
      <c r="C96" s="66">
        <v>44841</v>
      </c>
      <c r="D96" s="19" t="s">
        <v>75</v>
      </c>
      <c r="E96" s="68" t="s">
        <v>31</v>
      </c>
      <c r="F96" s="69" t="s">
        <v>31</v>
      </c>
      <c r="G96" s="64"/>
      <c r="I96" s="64"/>
      <c r="J96" s="64"/>
      <c r="K96" s="64"/>
      <c r="L96" s="64"/>
      <c r="M96" s="64">
        <v>5500</v>
      </c>
      <c r="N96" s="64"/>
      <c r="O96" s="64"/>
      <c r="P96" s="64"/>
      <c r="Q96" s="64"/>
      <c r="R96" s="13"/>
      <c r="S96" s="13">
        <f t="shared" si="16"/>
        <v>5500</v>
      </c>
    </row>
    <row r="97" spans="1:19" x14ac:dyDescent="0.2">
      <c r="A97" s="61" t="s">
        <v>81</v>
      </c>
      <c r="B97" s="66">
        <v>44824</v>
      </c>
      <c r="C97" s="66">
        <v>44838</v>
      </c>
      <c r="D97" s="19" t="s">
        <v>38</v>
      </c>
      <c r="E97" s="52">
        <v>8.25</v>
      </c>
      <c r="F97" s="53">
        <v>43.14</v>
      </c>
      <c r="G97" s="64"/>
      <c r="H97" s="64"/>
      <c r="I97" s="64"/>
      <c r="J97" s="64"/>
      <c r="K97" s="64"/>
      <c r="L97" s="64"/>
      <c r="M97" s="64"/>
      <c r="N97" s="64">
        <f>E97*F97</f>
        <v>355.90500000000003</v>
      </c>
      <c r="O97" s="64"/>
      <c r="P97" s="64"/>
      <c r="Q97" s="64"/>
      <c r="R97" s="13"/>
      <c r="S97" s="13">
        <f t="shared" si="16"/>
        <v>355.91</v>
      </c>
    </row>
    <row r="98" spans="1:19" x14ac:dyDescent="0.2">
      <c r="A98" s="61" t="s">
        <v>81</v>
      </c>
      <c r="B98" s="66">
        <v>44824</v>
      </c>
      <c r="C98" s="66">
        <v>44838</v>
      </c>
      <c r="D98" s="19" t="s">
        <v>38</v>
      </c>
      <c r="E98" s="52">
        <v>22</v>
      </c>
      <c r="F98" s="53">
        <v>135.54</v>
      </c>
      <c r="G98" s="64"/>
      <c r="H98" s="64"/>
      <c r="I98" s="64"/>
      <c r="J98" s="64"/>
      <c r="K98" s="64"/>
      <c r="L98" s="64"/>
      <c r="M98" s="64"/>
      <c r="N98" s="64"/>
      <c r="O98" s="64">
        <f>F98*E98</f>
        <v>2981.8799999999997</v>
      </c>
      <c r="P98" s="64"/>
      <c r="Q98" s="64"/>
      <c r="R98" s="13"/>
      <c r="S98" s="13">
        <f t="shared" si="16"/>
        <v>2981.88</v>
      </c>
    </row>
    <row r="99" spans="1:19" x14ac:dyDescent="0.2">
      <c r="A99" s="61" t="s">
        <v>81</v>
      </c>
      <c r="B99" s="66">
        <v>44824</v>
      </c>
      <c r="C99" s="66">
        <v>44838</v>
      </c>
      <c r="D99" s="19" t="s">
        <v>38</v>
      </c>
      <c r="E99" s="52">
        <v>1.5</v>
      </c>
      <c r="F99" s="53">
        <v>91.02</v>
      </c>
      <c r="G99" s="64"/>
      <c r="H99" s="64"/>
      <c r="I99" s="64"/>
      <c r="J99" s="64"/>
      <c r="K99" s="64"/>
      <c r="L99" s="64"/>
      <c r="M99" s="64"/>
      <c r="N99" s="64">
        <f>E99*F99</f>
        <v>136.53</v>
      </c>
      <c r="O99" s="64"/>
      <c r="P99" s="64"/>
      <c r="Q99" s="64"/>
      <c r="R99" s="13"/>
      <c r="S99" s="13">
        <f t="shared" si="16"/>
        <v>136.53</v>
      </c>
    </row>
    <row r="100" spans="1:19" x14ac:dyDescent="0.2">
      <c r="A100" s="61" t="s">
        <v>86</v>
      </c>
      <c r="B100" s="66">
        <v>44830</v>
      </c>
      <c r="C100" s="66">
        <v>44841</v>
      </c>
      <c r="D100" s="19" t="s">
        <v>38</v>
      </c>
      <c r="E100" s="52">
        <v>13.75</v>
      </c>
      <c r="F100" s="53">
        <v>135.54</v>
      </c>
      <c r="G100" s="64"/>
      <c r="H100" s="64"/>
      <c r="I100" s="64"/>
      <c r="J100" s="64"/>
      <c r="K100" s="64"/>
      <c r="L100" s="64"/>
      <c r="M100" s="64"/>
      <c r="N100" s="64"/>
      <c r="O100" s="64">
        <f>E100*F100</f>
        <v>1863.675</v>
      </c>
      <c r="P100" s="64"/>
      <c r="Q100" s="64"/>
      <c r="R100" s="13"/>
      <c r="S100" s="13">
        <f t="shared" si="16"/>
        <v>1863.68</v>
      </c>
    </row>
    <row r="101" spans="1:19" x14ac:dyDescent="0.2">
      <c r="A101" s="61" t="s">
        <v>86</v>
      </c>
      <c r="B101" s="66">
        <v>44804</v>
      </c>
      <c r="C101" s="66">
        <v>44834</v>
      </c>
      <c r="D101" s="65" t="s">
        <v>83</v>
      </c>
      <c r="E101" s="52" t="s">
        <v>31</v>
      </c>
      <c r="F101" s="52" t="s">
        <v>31</v>
      </c>
      <c r="G101" s="64"/>
      <c r="H101" s="64"/>
      <c r="I101" s="64">
        <v>608.97</v>
      </c>
      <c r="J101" s="64"/>
      <c r="K101" s="64"/>
      <c r="L101" s="64"/>
      <c r="M101" s="64"/>
      <c r="N101" s="64"/>
      <c r="O101" s="64"/>
      <c r="P101" s="64"/>
      <c r="Q101" s="64"/>
      <c r="R101" s="13"/>
      <c r="S101" s="13">
        <f t="shared" si="16"/>
        <v>608.97</v>
      </c>
    </row>
    <row r="102" spans="1:19" x14ac:dyDescent="0.2">
      <c r="A102" s="61" t="s">
        <v>85</v>
      </c>
      <c r="B102" s="66">
        <v>44831</v>
      </c>
      <c r="C102" s="66">
        <v>44845</v>
      </c>
      <c r="D102" s="19" t="s">
        <v>38</v>
      </c>
      <c r="E102" s="52">
        <v>9.74</v>
      </c>
      <c r="F102" s="53">
        <v>43.14</v>
      </c>
      <c r="G102" s="64"/>
      <c r="H102" s="64"/>
      <c r="I102" s="64"/>
      <c r="J102" s="64"/>
      <c r="K102" s="64"/>
      <c r="L102" s="64"/>
      <c r="M102" s="64"/>
      <c r="N102" s="64">
        <f>E102*F102</f>
        <v>420.18360000000001</v>
      </c>
      <c r="O102" s="64"/>
      <c r="P102" s="64"/>
      <c r="Q102" s="64"/>
      <c r="R102" s="13"/>
      <c r="S102" s="13">
        <f t="shared" si="16"/>
        <v>420.18</v>
      </c>
    </row>
    <row r="103" spans="1:19" x14ac:dyDescent="0.2">
      <c r="A103" s="61" t="s">
        <v>84</v>
      </c>
      <c r="B103" s="66">
        <v>44817</v>
      </c>
      <c r="C103" s="66">
        <v>44862</v>
      </c>
      <c r="D103" s="65" t="s">
        <v>50</v>
      </c>
      <c r="E103" s="52">
        <v>10.5</v>
      </c>
      <c r="F103" s="53">
        <v>295</v>
      </c>
      <c r="G103" s="64"/>
      <c r="H103" s="64"/>
      <c r="I103" s="64"/>
      <c r="J103" s="64"/>
      <c r="K103" s="64">
        <f>E103*F103</f>
        <v>3097.5</v>
      </c>
      <c r="L103" s="64"/>
      <c r="M103" s="64"/>
      <c r="N103" s="64"/>
      <c r="O103" s="64"/>
      <c r="P103" s="64"/>
      <c r="Q103" s="64"/>
      <c r="R103" s="13"/>
      <c r="S103" s="13">
        <f t="shared" si="16"/>
        <v>3097.5</v>
      </c>
    </row>
    <row r="104" spans="1:19" x14ac:dyDescent="0.2">
      <c r="A104" s="61" t="s">
        <v>84</v>
      </c>
      <c r="B104" s="66">
        <v>44817</v>
      </c>
      <c r="C104" s="66">
        <v>44862</v>
      </c>
      <c r="D104" s="65" t="s">
        <v>50</v>
      </c>
      <c r="E104" s="52">
        <v>14.5</v>
      </c>
      <c r="F104" s="53">
        <v>195</v>
      </c>
      <c r="G104" s="64"/>
      <c r="H104" s="64"/>
      <c r="I104" s="64"/>
      <c r="J104" s="64"/>
      <c r="K104" s="64">
        <f>E104*F104</f>
        <v>2827.5</v>
      </c>
      <c r="L104" s="64"/>
      <c r="M104" s="64"/>
      <c r="N104" s="64"/>
      <c r="O104" s="64"/>
      <c r="P104" s="64"/>
      <c r="Q104" s="64"/>
      <c r="R104" s="13"/>
      <c r="S104" s="13">
        <f t="shared" si="16"/>
        <v>2827.5</v>
      </c>
    </row>
    <row r="105" spans="1:19" x14ac:dyDescent="0.2">
      <c r="A105" s="61" t="s">
        <v>84</v>
      </c>
      <c r="B105" s="66">
        <v>44817</v>
      </c>
      <c r="C105" s="66">
        <v>44862</v>
      </c>
      <c r="D105" s="65" t="s">
        <v>50</v>
      </c>
      <c r="E105" s="52">
        <v>35.5</v>
      </c>
      <c r="F105" s="53">
        <v>160</v>
      </c>
      <c r="G105" s="64"/>
      <c r="H105" s="64"/>
      <c r="I105" s="64"/>
      <c r="J105" s="64"/>
      <c r="K105" s="64">
        <f>E105*F105</f>
        <v>5680</v>
      </c>
      <c r="L105" s="64"/>
      <c r="M105" s="64"/>
      <c r="N105" s="64"/>
      <c r="O105" s="64"/>
      <c r="P105" s="64"/>
      <c r="Q105" s="64"/>
      <c r="R105" s="13"/>
      <c r="S105" s="13">
        <f t="shared" si="16"/>
        <v>5680</v>
      </c>
    </row>
    <row r="106" spans="1:19" x14ac:dyDescent="0.2">
      <c r="A106" s="61" t="s">
        <v>84</v>
      </c>
      <c r="B106" s="66">
        <v>44817</v>
      </c>
      <c r="C106" s="66">
        <v>44862</v>
      </c>
      <c r="D106" s="65" t="s">
        <v>50</v>
      </c>
      <c r="E106" s="52">
        <v>0.5</v>
      </c>
      <c r="F106" s="53">
        <v>125</v>
      </c>
      <c r="G106" s="64"/>
      <c r="H106" s="64"/>
      <c r="I106" s="64"/>
      <c r="J106" s="64"/>
      <c r="K106" s="64">
        <f>E106*F106</f>
        <v>62.5</v>
      </c>
      <c r="L106" s="64"/>
      <c r="M106" s="64"/>
      <c r="N106" s="64"/>
      <c r="O106" s="64"/>
      <c r="P106" s="64"/>
      <c r="Q106" s="64"/>
      <c r="R106" s="13"/>
      <c r="S106" s="13">
        <f t="shared" si="16"/>
        <v>62.5</v>
      </c>
    </row>
    <row r="107" spans="1:19" x14ac:dyDescent="0.2">
      <c r="A107" s="18"/>
      <c r="B107" s="41"/>
      <c r="C107" s="23"/>
      <c r="E107" s="52"/>
      <c r="F107" s="53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59"/>
      <c r="S107" s="14"/>
    </row>
    <row r="108" spans="1:19" x14ac:dyDescent="0.2">
      <c r="A108" s="16"/>
      <c r="B108" s="48"/>
      <c r="C108" s="24"/>
      <c r="E108" s="52"/>
      <c r="F108" s="5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x14ac:dyDescent="0.2">
      <c r="A109" s="12" t="str">
        <f>"Total "&amp;A89</f>
        <v>Total September 2022</v>
      </c>
      <c r="B109" s="49"/>
      <c r="C109" s="25"/>
      <c r="E109" s="52"/>
      <c r="F109" s="53"/>
      <c r="G109" s="14">
        <f t="shared" ref="G109:S109" si="17">SUM(G90:G107)</f>
        <v>0</v>
      </c>
      <c r="H109" s="14">
        <f t="shared" si="17"/>
        <v>0</v>
      </c>
      <c r="I109" s="14">
        <f t="shared" si="17"/>
        <v>608.97</v>
      </c>
      <c r="J109" s="14">
        <f t="shared" si="17"/>
        <v>0</v>
      </c>
      <c r="K109" s="14">
        <f t="shared" si="17"/>
        <v>11667.5</v>
      </c>
      <c r="L109" s="14">
        <f t="shared" si="17"/>
        <v>0</v>
      </c>
      <c r="M109" s="14">
        <f t="shared" si="17"/>
        <v>5500</v>
      </c>
      <c r="N109" s="14">
        <f t="shared" si="17"/>
        <v>1635.2236</v>
      </c>
      <c r="O109" s="14">
        <f t="shared" si="17"/>
        <v>12587.264999999998</v>
      </c>
      <c r="P109" s="14">
        <f t="shared" si="17"/>
        <v>0</v>
      </c>
      <c r="Q109" s="14">
        <f t="shared" si="17"/>
        <v>0</v>
      </c>
      <c r="R109" s="14">
        <f t="shared" si="17"/>
        <v>0</v>
      </c>
      <c r="S109" s="14">
        <f t="shared" si="17"/>
        <v>31998.97</v>
      </c>
    </row>
    <row r="110" spans="1:19" ht="13.5" thickBot="1" x14ac:dyDescent="0.25">
      <c r="A110" s="1" t="s">
        <v>13</v>
      </c>
      <c r="B110" s="50"/>
      <c r="C110" s="26"/>
      <c r="E110" s="52"/>
      <c r="F110" s="53"/>
      <c r="G110" s="15">
        <f t="shared" ref="G110:S110" si="18">+G109+G87</f>
        <v>0</v>
      </c>
      <c r="H110" s="15">
        <f t="shared" si="18"/>
        <v>0</v>
      </c>
      <c r="I110" s="15">
        <f t="shared" si="18"/>
        <v>1227.644</v>
      </c>
      <c r="J110" s="15">
        <f t="shared" si="18"/>
        <v>0</v>
      </c>
      <c r="K110" s="15">
        <f t="shared" si="18"/>
        <v>26707.5</v>
      </c>
      <c r="L110" s="15">
        <f t="shared" si="18"/>
        <v>0</v>
      </c>
      <c r="M110" s="15">
        <f t="shared" si="18"/>
        <v>55000</v>
      </c>
      <c r="N110" s="15">
        <f t="shared" si="18"/>
        <v>27375.908600000002</v>
      </c>
      <c r="O110" s="15">
        <f t="shared" si="18"/>
        <v>50489.87999999999</v>
      </c>
      <c r="P110" s="15">
        <f t="shared" si="18"/>
        <v>0</v>
      </c>
      <c r="Q110" s="15">
        <f t="shared" si="18"/>
        <v>0</v>
      </c>
      <c r="R110" s="15">
        <f t="shared" si="18"/>
        <v>0</v>
      </c>
      <c r="S110" s="15">
        <f t="shared" si="18"/>
        <v>160800.97399999999</v>
      </c>
    </row>
    <row r="111" spans="1:19" ht="13.5" thickTop="1" x14ac:dyDescent="0.2">
      <c r="A111" s="10"/>
      <c r="B111" s="51"/>
      <c r="C111" s="27"/>
      <c r="D111" s="11"/>
      <c r="E111" s="54"/>
      <c r="F111" s="5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x14ac:dyDescent="0.2">
      <c r="A112" s="17" t="s">
        <v>87</v>
      </c>
      <c r="B112" s="17"/>
      <c r="C112" s="17"/>
      <c r="F112" s="45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x14ac:dyDescent="0.2">
      <c r="A113" s="61" t="s">
        <v>88</v>
      </c>
      <c r="B113" s="66">
        <v>44838</v>
      </c>
      <c r="C113" s="66">
        <v>44852</v>
      </c>
      <c r="D113" s="19" t="s">
        <v>38</v>
      </c>
      <c r="E113" s="52">
        <v>10</v>
      </c>
      <c r="F113" s="53">
        <v>43.14</v>
      </c>
      <c r="G113" s="64"/>
      <c r="H113" s="64"/>
      <c r="I113" s="64"/>
      <c r="J113" s="64"/>
      <c r="K113" s="64"/>
      <c r="L113" s="64"/>
      <c r="M113" s="64"/>
      <c r="N113" s="64">
        <f>E113*F113</f>
        <v>431.4</v>
      </c>
      <c r="O113" s="64"/>
      <c r="P113" s="64"/>
      <c r="Q113" s="64"/>
      <c r="R113" s="13"/>
      <c r="S113" s="13">
        <f t="shared" ref="S113:S130" si="19">ROUND(SUM(G113:R113),2)</f>
        <v>431.4</v>
      </c>
    </row>
    <row r="114" spans="1:19" x14ac:dyDescent="0.2">
      <c r="A114" s="61" t="s">
        <v>88</v>
      </c>
      <c r="B114" s="66">
        <v>44838</v>
      </c>
      <c r="C114" s="66">
        <v>44852</v>
      </c>
      <c r="D114" s="19" t="s">
        <v>38</v>
      </c>
      <c r="E114" s="52">
        <v>2</v>
      </c>
      <c r="F114" s="53">
        <v>135.54</v>
      </c>
      <c r="G114" s="64"/>
      <c r="H114" s="64"/>
      <c r="I114" s="64"/>
      <c r="J114" s="64"/>
      <c r="K114" s="64"/>
      <c r="L114" s="64"/>
      <c r="M114" s="64"/>
      <c r="O114" s="64">
        <f>E114*F114</f>
        <v>271.08</v>
      </c>
      <c r="P114" s="64"/>
      <c r="Q114" s="64"/>
      <c r="R114" s="13"/>
      <c r="S114" s="13">
        <f t="shared" si="19"/>
        <v>271.08</v>
      </c>
    </row>
    <row r="115" spans="1:19" x14ac:dyDescent="0.2">
      <c r="A115" s="61" t="s">
        <v>89</v>
      </c>
      <c r="B115" s="66">
        <v>44844</v>
      </c>
      <c r="C115" s="66">
        <v>44858</v>
      </c>
      <c r="D115" s="19" t="s">
        <v>38</v>
      </c>
      <c r="E115" s="52">
        <v>2.75</v>
      </c>
      <c r="F115" s="53">
        <v>135.54</v>
      </c>
      <c r="G115" s="64"/>
      <c r="H115" s="64"/>
      <c r="I115" s="64"/>
      <c r="J115" s="64"/>
      <c r="K115" s="64"/>
      <c r="L115" s="64"/>
      <c r="M115" s="64"/>
      <c r="O115" s="64">
        <f>E115*F115</f>
        <v>372.73499999999996</v>
      </c>
      <c r="P115" s="64"/>
      <c r="Q115" s="64"/>
      <c r="R115" s="13"/>
      <c r="S115" s="13">
        <f t="shared" si="19"/>
        <v>372.74</v>
      </c>
    </row>
    <row r="116" spans="1:19" x14ac:dyDescent="0.2">
      <c r="A116" s="61" t="s">
        <v>90</v>
      </c>
      <c r="B116" s="66">
        <v>44840</v>
      </c>
      <c r="C116" s="66">
        <v>44848</v>
      </c>
      <c r="D116" s="61" t="s">
        <v>49</v>
      </c>
      <c r="E116" s="52">
        <v>33.5</v>
      </c>
      <c r="F116" s="53">
        <v>225</v>
      </c>
      <c r="G116" s="64"/>
      <c r="H116" s="64"/>
      <c r="I116" s="64"/>
      <c r="J116" s="64"/>
      <c r="K116" s="64"/>
      <c r="L116" s="64"/>
      <c r="M116" s="64"/>
      <c r="O116" s="64">
        <f>E116*F116</f>
        <v>7537.5</v>
      </c>
      <c r="P116" s="64"/>
      <c r="Q116" s="64"/>
      <c r="R116" s="13"/>
      <c r="S116" s="13">
        <f t="shared" si="19"/>
        <v>7537.5</v>
      </c>
    </row>
    <row r="117" spans="1:19" x14ac:dyDescent="0.2">
      <c r="A117" s="61" t="s">
        <v>90</v>
      </c>
      <c r="B117" s="66">
        <v>44840</v>
      </c>
      <c r="C117" s="66">
        <v>44848</v>
      </c>
      <c r="D117" s="61" t="s">
        <v>49</v>
      </c>
      <c r="E117" s="68" t="s">
        <v>31</v>
      </c>
      <c r="F117" s="68" t="s">
        <v>31</v>
      </c>
      <c r="G117" s="64"/>
      <c r="H117" s="64"/>
      <c r="I117" s="64"/>
      <c r="J117" s="64"/>
      <c r="K117" s="64"/>
      <c r="L117" s="64"/>
      <c r="M117" s="64"/>
      <c r="O117" s="64">
        <v>376.88</v>
      </c>
      <c r="P117" s="64"/>
      <c r="Q117" s="64"/>
      <c r="R117" s="13"/>
      <c r="S117" s="13">
        <f t="shared" si="19"/>
        <v>376.88</v>
      </c>
    </row>
    <row r="118" spans="1:19" x14ac:dyDescent="0.2">
      <c r="A118" s="61" t="s">
        <v>91</v>
      </c>
      <c r="B118" s="66">
        <v>44847</v>
      </c>
      <c r="C118" s="66">
        <v>44861</v>
      </c>
      <c r="D118" s="19" t="s">
        <v>38</v>
      </c>
      <c r="E118" s="68">
        <v>1.5</v>
      </c>
      <c r="F118" s="69">
        <v>58.24</v>
      </c>
      <c r="G118" s="64"/>
      <c r="I118" s="64"/>
      <c r="J118" s="64"/>
      <c r="K118" s="64"/>
      <c r="L118" s="64"/>
      <c r="M118" s="64"/>
      <c r="N118" s="64">
        <f>E118*F118</f>
        <v>87.36</v>
      </c>
      <c r="O118" s="64"/>
      <c r="P118" s="64"/>
      <c r="Q118" s="64"/>
      <c r="R118" s="13"/>
      <c r="S118" s="13">
        <f t="shared" si="19"/>
        <v>87.36</v>
      </c>
    </row>
    <row r="119" spans="1:19" x14ac:dyDescent="0.2">
      <c r="A119" s="61" t="s">
        <v>91</v>
      </c>
      <c r="B119" s="66">
        <v>44847</v>
      </c>
      <c r="C119" s="66">
        <v>44861</v>
      </c>
      <c r="D119" s="19" t="s">
        <v>38</v>
      </c>
      <c r="E119" s="52">
        <v>9.25</v>
      </c>
      <c r="F119" s="53">
        <v>43.14</v>
      </c>
      <c r="G119" s="64"/>
      <c r="H119" s="64"/>
      <c r="I119" s="64"/>
      <c r="J119" s="64"/>
      <c r="K119" s="64"/>
      <c r="L119" s="64"/>
      <c r="M119" s="64"/>
      <c r="N119" s="64">
        <f>E119*F119</f>
        <v>399.04500000000002</v>
      </c>
      <c r="O119" s="64"/>
      <c r="P119" s="64"/>
      <c r="Q119" s="64"/>
      <c r="R119" s="13"/>
      <c r="S119" s="13">
        <f t="shared" si="19"/>
        <v>399.05</v>
      </c>
    </row>
    <row r="120" spans="1:19" x14ac:dyDescent="0.2">
      <c r="A120" s="61" t="s">
        <v>92</v>
      </c>
      <c r="B120" s="66">
        <v>44851</v>
      </c>
      <c r="C120" s="66">
        <v>44865</v>
      </c>
      <c r="D120" s="19" t="s">
        <v>38</v>
      </c>
      <c r="E120" s="52">
        <v>2</v>
      </c>
      <c r="F120" s="53">
        <v>135.54</v>
      </c>
      <c r="G120" s="64"/>
      <c r="H120" s="64"/>
      <c r="I120" s="64"/>
      <c r="J120" s="64"/>
      <c r="K120" s="64"/>
      <c r="L120" s="64"/>
      <c r="M120" s="64"/>
      <c r="O120" s="64">
        <f>E120*F120</f>
        <v>271.08</v>
      </c>
      <c r="P120" s="64"/>
      <c r="Q120" s="64"/>
      <c r="R120" s="13"/>
      <c r="S120" s="13">
        <f t="shared" si="19"/>
        <v>271.08</v>
      </c>
    </row>
    <row r="121" spans="1:19" x14ac:dyDescent="0.2">
      <c r="A121" s="61" t="s">
        <v>92</v>
      </c>
      <c r="B121" s="66">
        <v>44851</v>
      </c>
      <c r="C121" s="66">
        <v>44865</v>
      </c>
      <c r="D121" s="19" t="s">
        <v>38</v>
      </c>
      <c r="E121" s="52">
        <v>10</v>
      </c>
      <c r="F121" s="53">
        <v>43.14</v>
      </c>
      <c r="G121" s="64"/>
      <c r="H121" s="64"/>
      <c r="I121" s="64"/>
      <c r="J121" s="64"/>
      <c r="K121" s="64"/>
      <c r="L121" s="64"/>
      <c r="M121" s="64"/>
      <c r="N121" s="64">
        <f>E121*F121+0.01</f>
        <v>431.40999999999997</v>
      </c>
      <c r="O121" s="64"/>
      <c r="P121" s="64"/>
      <c r="Q121" s="64"/>
      <c r="R121" s="13"/>
      <c r="S121" s="13">
        <f t="shared" si="19"/>
        <v>431.41</v>
      </c>
    </row>
    <row r="122" spans="1:19" x14ac:dyDescent="0.2">
      <c r="A122" s="61" t="s">
        <v>93</v>
      </c>
      <c r="B122" s="66">
        <v>44858</v>
      </c>
      <c r="C122" s="66">
        <v>44872</v>
      </c>
      <c r="D122" s="19" t="s">
        <v>38</v>
      </c>
      <c r="E122" s="52">
        <v>6.25</v>
      </c>
      <c r="F122" s="53">
        <v>43.14</v>
      </c>
      <c r="G122" s="64"/>
      <c r="H122" s="64"/>
      <c r="I122" s="64"/>
      <c r="J122" s="64"/>
      <c r="K122" s="64"/>
      <c r="L122" s="64"/>
      <c r="M122" s="64"/>
      <c r="N122" s="64">
        <f>E122*F122</f>
        <v>269.625</v>
      </c>
      <c r="O122" s="64"/>
      <c r="P122" s="64"/>
      <c r="Q122" s="64"/>
      <c r="R122" s="13"/>
      <c r="S122" s="13">
        <f t="shared" si="19"/>
        <v>269.63</v>
      </c>
    </row>
    <row r="123" spans="1:19" x14ac:dyDescent="0.2">
      <c r="A123" s="61" t="s">
        <v>93</v>
      </c>
      <c r="B123" s="66">
        <v>44858</v>
      </c>
      <c r="C123" s="66">
        <v>44872</v>
      </c>
      <c r="D123" s="19" t="s">
        <v>38</v>
      </c>
      <c r="E123" s="52">
        <v>2</v>
      </c>
      <c r="F123" s="53">
        <v>135.54</v>
      </c>
      <c r="G123" s="64"/>
      <c r="H123" s="64"/>
      <c r="I123" s="64"/>
      <c r="J123" s="64"/>
      <c r="K123" s="64"/>
      <c r="L123" s="64"/>
      <c r="M123" s="64"/>
      <c r="O123" s="64">
        <f>E123*F123</f>
        <v>271.08</v>
      </c>
      <c r="P123" s="64"/>
      <c r="Q123" s="64"/>
      <c r="R123" s="13"/>
      <c r="S123" s="13">
        <f t="shared" si="19"/>
        <v>271.08</v>
      </c>
    </row>
    <row r="124" spans="1:19" x14ac:dyDescent="0.2">
      <c r="A124" s="61" t="s">
        <v>94</v>
      </c>
      <c r="B124" s="66">
        <v>44865</v>
      </c>
      <c r="C124" s="66">
        <v>44879</v>
      </c>
      <c r="D124" s="19" t="s">
        <v>38</v>
      </c>
      <c r="E124" s="52">
        <v>5.5</v>
      </c>
      <c r="F124" s="53">
        <v>135.54</v>
      </c>
      <c r="G124" s="64"/>
      <c r="H124" s="64"/>
      <c r="I124" s="64"/>
      <c r="J124" s="64"/>
      <c r="K124" s="64"/>
      <c r="L124" s="64"/>
      <c r="M124" s="64"/>
      <c r="O124" s="64">
        <f>E124*F124</f>
        <v>745.46999999999991</v>
      </c>
      <c r="P124" s="64"/>
      <c r="Q124" s="64"/>
      <c r="R124" s="13"/>
      <c r="S124" s="13">
        <f t="shared" si="19"/>
        <v>745.47</v>
      </c>
    </row>
    <row r="125" spans="1:19" x14ac:dyDescent="0.2">
      <c r="A125" s="61" t="s">
        <v>94</v>
      </c>
      <c r="B125" s="66">
        <v>44852</v>
      </c>
      <c r="C125" s="66">
        <v>44888</v>
      </c>
      <c r="D125" s="65" t="s">
        <v>50</v>
      </c>
      <c r="E125" s="52">
        <v>3</v>
      </c>
      <c r="F125" s="53">
        <v>160</v>
      </c>
      <c r="G125" s="64"/>
      <c r="H125" s="64"/>
      <c r="I125" s="64"/>
      <c r="J125" s="64"/>
      <c r="K125" s="64">
        <f>E125*F125</f>
        <v>480</v>
      </c>
      <c r="L125" s="64"/>
      <c r="M125" s="64"/>
      <c r="O125" s="64"/>
      <c r="P125" s="64"/>
      <c r="Q125" s="64"/>
      <c r="R125" s="13"/>
      <c r="S125" s="13">
        <f t="shared" si="19"/>
        <v>480</v>
      </c>
    </row>
    <row r="126" spans="1:19" x14ac:dyDescent="0.2">
      <c r="A126" s="61" t="s">
        <v>94</v>
      </c>
      <c r="B126" s="66">
        <v>44852</v>
      </c>
      <c r="C126" s="66">
        <v>44888</v>
      </c>
      <c r="D126" s="65" t="s">
        <v>50</v>
      </c>
      <c r="E126" s="52">
        <v>7</v>
      </c>
      <c r="F126" s="53">
        <v>295</v>
      </c>
      <c r="G126" s="64"/>
      <c r="H126" s="64"/>
      <c r="I126" s="64"/>
      <c r="J126" s="64"/>
      <c r="K126" s="64">
        <f>E126*F126</f>
        <v>2065</v>
      </c>
      <c r="L126" s="64"/>
      <c r="M126" s="64"/>
      <c r="O126" s="64"/>
      <c r="P126" s="64"/>
      <c r="Q126" s="64"/>
      <c r="R126" s="13"/>
      <c r="S126" s="13">
        <f t="shared" si="19"/>
        <v>2065</v>
      </c>
    </row>
    <row r="127" spans="1:19" x14ac:dyDescent="0.2">
      <c r="A127" s="61" t="s">
        <v>94</v>
      </c>
      <c r="B127" s="66">
        <v>44852</v>
      </c>
      <c r="C127" s="66">
        <v>44888</v>
      </c>
      <c r="D127" s="65" t="s">
        <v>50</v>
      </c>
      <c r="E127" s="52">
        <v>5.5</v>
      </c>
      <c r="F127" s="53">
        <v>195</v>
      </c>
      <c r="G127" s="64"/>
      <c r="H127" s="64"/>
      <c r="I127" s="64"/>
      <c r="J127" s="64"/>
      <c r="K127" s="64">
        <f>E127*F127</f>
        <v>1072.5</v>
      </c>
      <c r="L127" s="64"/>
      <c r="M127" s="64"/>
      <c r="O127" s="64"/>
      <c r="P127" s="64"/>
      <c r="Q127" s="64"/>
      <c r="R127" s="13"/>
      <c r="S127" s="13">
        <f t="shared" si="19"/>
        <v>1072.5</v>
      </c>
    </row>
    <row r="128" spans="1:19" x14ac:dyDescent="0.2">
      <c r="A128" s="61" t="s">
        <v>94</v>
      </c>
      <c r="B128" s="66">
        <v>44852</v>
      </c>
      <c r="C128" s="66">
        <v>44888</v>
      </c>
      <c r="D128" s="65" t="s">
        <v>50</v>
      </c>
      <c r="E128" s="52">
        <v>5</v>
      </c>
      <c r="F128" s="53">
        <v>125</v>
      </c>
      <c r="G128" s="64"/>
      <c r="H128" s="64"/>
      <c r="I128" s="64"/>
      <c r="J128" s="64"/>
      <c r="K128" s="64">
        <f>E128*F128</f>
        <v>625</v>
      </c>
      <c r="L128" s="64"/>
      <c r="M128" s="64"/>
      <c r="O128" s="64"/>
      <c r="P128" s="64"/>
      <c r="Q128" s="64"/>
      <c r="R128" s="13"/>
      <c r="S128" s="13">
        <f t="shared" si="19"/>
        <v>625</v>
      </c>
    </row>
    <row r="129" spans="1:19" x14ac:dyDescent="0.2">
      <c r="A129" s="61" t="s">
        <v>94</v>
      </c>
      <c r="B129" s="66">
        <v>44852</v>
      </c>
      <c r="C129" s="66">
        <v>44888</v>
      </c>
      <c r="D129" s="65" t="s">
        <v>50</v>
      </c>
      <c r="E129" s="52">
        <v>0.5</v>
      </c>
      <c r="F129" s="53">
        <v>125</v>
      </c>
      <c r="G129" s="64"/>
      <c r="H129" s="64"/>
      <c r="I129" s="64"/>
      <c r="J129" s="64"/>
      <c r="K129" s="64">
        <f>E129*F129</f>
        <v>62.5</v>
      </c>
      <c r="L129" s="64"/>
      <c r="M129" s="64"/>
      <c r="O129" s="64"/>
      <c r="P129" s="64"/>
      <c r="Q129" s="64"/>
      <c r="R129" s="13"/>
      <c r="S129" s="13">
        <f t="shared" si="19"/>
        <v>62.5</v>
      </c>
    </row>
    <row r="130" spans="1:19" x14ac:dyDescent="0.2">
      <c r="A130" s="61" t="s">
        <v>94</v>
      </c>
      <c r="B130" s="66">
        <v>44865</v>
      </c>
      <c r="C130" s="66">
        <v>44879</v>
      </c>
      <c r="D130" s="19" t="s">
        <v>38</v>
      </c>
      <c r="E130" s="52">
        <v>9.25</v>
      </c>
      <c r="F130" s="53">
        <v>43.14</v>
      </c>
      <c r="G130" s="64"/>
      <c r="H130" s="64"/>
      <c r="I130" s="64"/>
      <c r="J130" s="64"/>
      <c r="K130" s="64"/>
      <c r="L130" s="64"/>
      <c r="M130" s="64"/>
      <c r="N130" s="64">
        <f>E130*F130</f>
        <v>399.04500000000002</v>
      </c>
      <c r="O130" s="64"/>
      <c r="P130" s="64"/>
      <c r="Q130" s="64"/>
      <c r="R130" s="13"/>
      <c r="S130" s="13">
        <f t="shared" si="19"/>
        <v>399.05</v>
      </c>
    </row>
    <row r="131" spans="1:19" x14ac:dyDescent="0.2">
      <c r="A131" s="18"/>
      <c r="B131" s="41"/>
      <c r="C131" s="23"/>
      <c r="E131" s="52"/>
      <c r="F131" s="53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59"/>
      <c r="S131" s="14"/>
    </row>
    <row r="132" spans="1:19" x14ac:dyDescent="0.2">
      <c r="A132" s="16"/>
      <c r="B132" s="48"/>
      <c r="C132" s="24"/>
      <c r="E132" s="52"/>
      <c r="F132" s="5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x14ac:dyDescent="0.2">
      <c r="A133" s="12" t="str">
        <f>"Total "&amp;A112</f>
        <v>Total October 2022</v>
      </c>
      <c r="B133" s="49"/>
      <c r="C133" s="25"/>
      <c r="E133" s="52"/>
      <c r="F133" s="53"/>
      <c r="G133" s="14">
        <f t="shared" ref="G133:S133" si="20">SUM(G113:G131)</f>
        <v>0</v>
      </c>
      <c r="H133" s="14">
        <f t="shared" si="20"/>
        <v>0</v>
      </c>
      <c r="I133" s="14">
        <f t="shared" si="20"/>
        <v>0</v>
      </c>
      <c r="J133" s="14">
        <f t="shared" si="20"/>
        <v>0</v>
      </c>
      <c r="K133" s="14">
        <f t="shared" si="20"/>
        <v>4305</v>
      </c>
      <c r="L133" s="14">
        <f t="shared" si="20"/>
        <v>0</v>
      </c>
      <c r="M133" s="14">
        <f t="shared" si="20"/>
        <v>0</v>
      </c>
      <c r="N133" s="14">
        <f t="shared" si="20"/>
        <v>2017.8850000000002</v>
      </c>
      <c r="O133" s="14">
        <f t="shared" si="20"/>
        <v>9845.8249999999989</v>
      </c>
      <c r="P133" s="14">
        <f t="shared" si="20"/>
        <v>0</v>
      </c>
      <c r="Q133" s="14">
        <f t="shared" si="20"/>
        <v>0</v>
      </c>
      <c r="R133" s="14">
        <f t="shared" si="20"/>
        <v>0</v>
      </c>
      <c r="S133" s="14">
        <f t="shared" si="20"/>
        <v>16168.729999999996</v>
      </c>
    </row>
    <row r="134" spans="1:19" ht="13.5" thickBot="1" x14ac:dyDescent="0.25">
      <c r="A134" s="1" t="s">
        <v>13</v>
      </c>
      <c r="B134" s="50"/>
      <c r="C134" s="26"/>
      <c r="E134" s="52"/>
      <c r="F134" s="53"/>
      <c r="G134" s="15">
        <f t="shared" ref="G134:S134" si="21">+G133+G110</f>
        <v>0</v>
      </c>
      <c r="H134" s="15">
        <f t="shared" si="21"/>
        <v>0</v>
      </c>
      <c r="I134" s="15">
        <f t="shared" si="21"/>
        <v>1227.644</v>
      </c>
      <c r="J134" s="15">
        <f t="shared" si="21"/>
        <v>0</v>
      </c>
      <c r="K134" s="15">
        <f t="shared" si="21"/>
        <v>31012.5</v>
      </c>
      <c r="L134" s="15">
        <f t="shared" si="21"/>
        <v>0</v>
      </c>
      <c r="M134" s="15">
        <f t="shared" si="21"/>
        <v>55000</v>
      </c>
      <c r="N134" s="15">
        <f t="shared" si="21"/>
        <v>29393.793600000005</v>
      </c>
      <c r="O134" s="15">
        <f t="shared" si="21"/>
        <v>60335.704999999987</v>
      </c>
      <c r="P134" s="15">
        <f t="shared" si="21"/>
        <v>0</v>
      </c>
      <c r="Q134" s="15">
        <f t="shared" si="21"/>
        <v>0</v>
      </c>
      <c r="R134" s="15">
        <f t="shared" si="21"/>
        <v>0</v>
      </c>
      <c r="S134" s="15">
        <f t="shared" si="21"/>
        <v>176969.70399999997</v>
      </c>
    </row>
    <row r="135" spans="1:19" ht="13.5" thickTop="1" x14ac:dyDescent="0.2">
      <c r="A135" s="10"/>
      <c r="B135" s="51"/>
      <c r="C135" s="27"/>
      <c r="D135" s="11"/>
      <c r="E135" s="54"/>
      <c r="F135" s="5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x14ac:dyDescent="0.2">
      <c r="A136" s="10"/>
      <c r="B136" s="27"/>
      <c r="C136" s="27"/>
      <c r="D136" s="11"/>
      <c r="E136" s="11"/>
      <c r="F136" s="44"/>
      <c r="G136" s="11"/>
      <c r="H136" s="11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x14ac:dyDescent="0.2">
      <c r="A137" s="21"/>
      <c r="D137" s="63"/>
      <c r="F137" s="45"/>
    </row>
    <row r="138" spans="1:19" s="35" customFormat="1" ht="15" x14ac:dyDescent="0.25">
      <c r="A138" s="31" t="s">
        <v>26</v>
      </c>
      <c r="B138" s="36"/>
      <c r="C138" s="36"/>
      <c r="E138" s="34"/>
      <c r="F138" s="4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</row>
    <row r="139" spans="1:19" hidden="1" x14ac:dyDescent="0.2">
      <c r="A139" s="21"/>
      <c r="D139" s="19" t="s">
        <v>30</v>
      </c>
      <c r="E139" s="28">
        <f>I139/F139</f>
        <v>1695.089424</v>
      </c>
      <c r="F139" s="57">
        <v>250</v>
      </c>
      <c r="G139" s="19"/>
      <c r="H139" s="19"/>
      <c r="I139" s="58">
        <f>I148</f>
        <v>423772.35600000003</v>
      </c>
      <c r="J139" s="58"/>
      <c r="K139" s="58"/>
      <c r="L139" s="58"/>
      <c r="M139" s="58"/>
      <c r="N139" s="58"/>
      <c r="O139" s="58"/>
      <c r="P139" s="58"/>
      <c r="Q139" s="58"/>
      <c r="R139" s="58"/>
      <c r="S139" s="3">
        <f>SUM(G139:R139)</f>
        <v>423772.35600000003</v>
      </c>
    </row>
    <row r="140" spans="1:19" hidden="1" x14ac:dyDescent="0.2">
      <c r="A140" s="2"/>
      <c r="D140" s="19" t="s">
        <v>32</v>
      </c>
      <c r="E140" s="28">
        <f>K140/F140</f>
        <v>161.04166666666666</v>
      </c>
      <c r="F140" s="57">
        <v>180</v>
      </c>
      <c r="G140" s="19"/>
      <c r="H140" s="19"/>
      <c r="I140" s="58"/>
      <c r="J140" s="58"/>
      <c r="K140" s="58">
        <f>K148</f>
        <v>28987.5</v>
      </c>
      <c r="L140" s="58"/>
      <c r="M140" s="58"/>
      <c r="N140" s="58"/>
      <c r="O140" s="58"/>
      <c r="P140" s="58"/>
      <c r="Q140" s="58"/>
      <c r="R140" s="58"/>
      <c r="S140" s="3">
        <f>SUM(G140:R140)</f>
        <v>28987.5</v>
      </c>
    </row>
    <row r="141" spans="1:19" hidden="1" x14ac:dyDescent="0.2">
      <c r="A141" s="2"/>
      <c r="D141" s="19" t="s">
        <v>33</v>
      </c>
      <c r="E141" s="28">
        <f>L141/F141</f>
        <v>250</v>
      </c>
      <c r="F141" s="57">
        <v>300</v>
      </c>
      <c r="G141" s="19"/>
      <c r="H141" s="19"/>
      <c r="I141" s="58"/>
      <c r="J141" s="58"/>
      <c r="K141" s="58"/>
      <c r="L141" s="58">
        <f>L148</f>
        <v>75000</v>
      </c>
      <c r="M141" s="58"/>
      <c r="N141" s="58"/>
      <c r="O141" s="58"/>
      <c r="P141" s="58"/>
      <c r="Q141" s="58"/>
      <c r="R141" s="58"/>
      <c r="S141" s="3">
        <f>SUM(G141:R141)</f>
        <v>75000</v>
      </c>
    </row>
    <row r="142" spans="1:19" hidden="1" x14ac:dyDescent="0.2">
      <c r="A142" s="2"/>
      <c r="D142" s="19" t="s">
        <v>34</v>
      </c>
      <c r="E142" s="28">
        <f>R142/F142</f>
        <v>104.07993338884263</v>
      </c>
      <c r="F142" s="57">
        <v>96.08</v>
      </c>
      <c r="G142" s="19"/>
      <c r="H142" s="19"/>
      <c r="I142" s="58"/>
      <c r="J142" s="58"/>
      <c r="K142" s="58"/>
      <c r="L142" s="58"/>
      <c r="M142" s="58"/>
      <c r="N142" s="58"/>
      <c r="O142" s="58"/>
      <c r="P142" s="58"/>
      <c r="Q142" s="58"/>
      <c r="R142" s="58">
        <f>R148</f>
        <v>10000</v>
      </c>
      <c r="S142" s="3">
        <f>SUM(G142:R142)</f>
        <v>10000</v>
      </c>
    </row>
    <row r="143" spans="1:19" hidden="1" x14ac:dyDescent="0.2">
      <c r="A143" s="2"/>
      <c r="D143" s="19" t="s">
        <v>28</v>
      </c>
      <c r="E143" s="28" t="s">
        <v>31</v>
      </c>
      <c r="F143" s="57" t="s">
        <v>31</v>
      </c>
      <c r="G143" s="19"/>
      <c r="H143" s="19"/>
      <c r="I143" s="58"/>
      <c r="J143" s="58"/>
      <c r="K143" s="58"/>
      <c r="L143" s="58"/>
      <c r="M143" s="58">
        <f>M148</f>
        <v>50000</v>
      </c>
      <c r="N143" s="58"/>
      <c r="O143" s="58">
        <f>O148</f>
        <v>49664.295000000013</v>
      </c>
      <c r="P143" s="58">
        <f>P148</f>
        <v>40000</v>
      </c>
      <c r="Q143" s="58">
        <f>Q148</f>
        <v>50000</v>
      </c>
      <c r="R143" s="2"/>
      <c r="S143" s="3">
        <f>SUM(G143:R143)</f>
        <v>189664.29500000001</v>
      </c>
    </row>
    <row r="144" spans="1:19" hidden="1" x14ac:dyDescent="0.2">
      <c r="A144" s="2"/>
      <c r="D144" s="19"/>
      <c r="E144" s="28"/>
      <c r="F144" s="46"/>
      <c r="G144" s="19"/>
      <c r="H144" s="19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9" hidden="1" x14ac:dyDescent="0.2">
      <c r="A145" s="29"/>
      <c r="F145" s="45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idden="1" x14ac:dyDescent="0.2">
      <c r="F146" s="45"/>
    </row>
    <row r="147" spans="1:19" s="67" customFormat="1" x14ac:dyDescent="0.2">
      <c r="A147" s="5" t="s">
        <v>27</v>
      </c>
      <c r="B147" s="72"/>
      <c r="C147" s="72"/>
      <c r="E147" s="52"/>
      <c r="F147" s="53"/>
      <c r="G147" s="73">
        <v>0</v>
      </c>
      <c r="H147" s="73">
        <v>0</v>
      </c>
      <c r="I147" s="74">
        <v>425000</v>
      </c>
      <c r="J147" s="74">
        <v>85000</v>
      </c>
      <c r="K147" s="74">
        <v>60000</v>
      </c>
      <c r="L147" s="74">
        <v>75000</v>
      </c>
      <c r="M147" s="74">
        <v>105000</v>
      </c>
      <c r="N147" s="74">
        <v>176000</v>
      </c>
      <c r="O147" s="74">
        <v>110000</v>
      </c>
      <c r="P147" s="74">
        <v>40000</v>
      </c>
      <c r="Q147" s="74">
        <v>50000</v>
      </c>
      <c r="R147" s="74">
        <v>10000</v>
      </c>
      <c r="S147" s="75">
        <f>SUM(G147:R147)</f>
        <v>1136000</v>
      </c>
    </row>
    <row r="148" spans="1:19" s="67" customFormat="1" x14ac:dyDescent="0.2">
      <c r="A148" s="76" t="s">
        <v>36</v>
      </c>
      <c r="B148" s="72"/>
      <c r="C148" s="72"/>
      <c r="D148" s="63"/>
      <c r="E148" s="52"/>
      <c r="F148" s="53"/>
      <c r="G148" s="64">
        <f>G147-G134</f>
        <v>0</v>
      </c>
      <c r="H148" s="64">
        <f>H147-H134</f>
        <v>0</v>
      </c>
      <c r="I148" s="64">
        <f>I147-I134</f>
        <v>423772.35600000003</v>
      </c>
      <c r="J148" s="64">
        <f t="shared" ref="J148:N148" si="22">J147-J134</f>
        <v>85000</v>
      </c>
      <c r="K148" s="64">
        <f t="shared" si="22"/>
        <v>28987.5</v>
      </c>
      <c r="L148" s="64">
        <f t="shared" si="22"/>
        <v>75000</v>
      </c>
      <c r="M148" s="64">
        <f t="shared" si="22"/>
        <v>50000</v>
      </c>
      <c r="N148" s="64">
        <f t="shared" si="22"/>
        <v>146606.2064</v>
      </c>
      <c r="O148" s="64">
        <f>O147-O134</f>
        <v>49664.295000000013</v>
      </c>
      <c r="P148" s="64">
        <f t="shared" ref="P148:R148" si="23">P147-P134</f>
        <v>40000</v>
      </c>
      <c r="Q148" s="64">
        <f t="shared" si="23"/>
        <v>50000</v>
      </c>
      <c r="R148" s="64">
        <f t="shared" si="23"/>
        <v>10000</v>
      </c>
      <c r="S148" s="64">
        <f>S147-S134</f>
        <v>959030.29600000009</v>
      </c>
    </row>
    <row r="149" spans="1:19" x14ac:dyDescent="0.2">
      <c r="F149" s="45"/>
    </row>
  </sheetData>
  <phoneticPr fontId="0" type="noConversion"/>
  <printOptions horizontalCentered="1"/>
  <pageMargins left="0.1" right="0.1" top="1.0833333333333333" bottom="0" header="0.5" footer="0.25"/>
  <pageSetup scale="50" fitToHeight="0" orientation="landscape" r:id="rId1"/>
  <headerFooter>
    <oddHeader xml:space="preserve">&amp;R&amp;"Times New Roman,Bold"KyPSC Case No. 2022-00372
STAFF-DR-01-014 Attachment 1
Page &amp;P of &amp;N
</oddHeader>
  </headerFooter>
  <ignoredErrors>
    <ignoredError sqref="S39 S62 N8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5ba878c6-b33b-4b7d-8b1a-66240161f50d">Steinkuhl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6E46BEEC65514998BA1B34889D3D88" ma:contentTypeVersion="3" ma:contentTypeDescription="Create a new document." ma:contentTypeScope="" ma:versionID="5f70709f997a255503caa87cc4490572">
  <xsd:schema xmlns:xsd="http://www.w3.org/2001/XMLSchema" xmlns:xs="http://www.w3.org/2001/XMLSchema" xmlns:p="http://schemas.microsoft.com/office/2006/metadata/properties" xmlns:ns2="5ba878c6-b33b-4b7d-8b1a-66240161f50d" xmlns:ns3="745fd72d-7e83-4669-aadd-86863736241e" targetNamespace="http://schemas.microsoft.com/office/2006/metadata/properties" ma:root="true" ma:fieldsID="65a65b56572e544c80ac03f53f2369bf" ns2:_="" ns3:_="">
    <xsd:import namespace="5ba878c6-b33b-4b7d-8b1a-66240161f50d"/>
    <xsd:import namespace="745fd72d-7e83-4669-aadd-86863736241e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878c6-b33b-4b7d-8b1a-66240161f50d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fd72d-7e83-4669-aadd-868637362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381566-7FD8-4B09-AE36-2629914F7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874309-57BF-416A-81B9-420713DC545B}">
  <ds:schemaRefs>
    <ds:schemaRef ds:uri="745fd72d-7e83-4669-aadd-86863736241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a878c6-b33b-4b7d-8b1a-66240161f50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AA2C47-E61B-43DC-ADB2-1F0ECACDB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878c6-b33b-4b7d-8b1a-66240161f50d"/>
    <ds:schemaRef ds:uri="745fd72d-7e83-4669-aadd-868637362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 Case Exp. Analysis</vt:lpstr>
      <vt:lpstr>'Rate Case Exp. Analysis'!Print_Area</vt:lpstr>
      <vt:lpstr>'Rate Case Exp. Analysis'!Print_Titles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STAFF-DR-01-059 Attachment A</dc:title>
  <dc:subject>Rate Case Expense Listing</dc:subject>
  <dc:creator>t10555</dc:creator>
  <cp:lastModifiedBy>Sunderman, Minna</cp:lastModifiedBy>
  <cp:lastPrinted>2022-12-15T20:32:58Z</cp:lastPrinted>
  <dcterms:created xsi:type="dcterms:W3CDTF">2002-05-09T15:21:11Z</dcterms:created>
  <dcterms:modified xsi:type="dcterms:W3CDTF">2022-12-15T20:33:01Z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0x0101005C6E46BEEC65514998BA1B34889D3D88</vt:lpwstr>
  </property>
</Properties>
</file>