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2KYGRC/KyPSC Case No 202200xxx KY Electric Rate Case/Discovery/STAFF 2nd Set Data Requests/"/>
    </mc:Choice>
  </mc:AlternateContent>
  <xr:revisionPtr revIDLastSave="0" documentId="13_ncr:1_{94A356E8-4203-4C1D-B700-C8D592923A25}" xr6:coauthVersionLast="47" xr6:coauthVersionMax="47" xr10:uidLastSave="{00000000-0000-0000-0000-000000000000}"/>
  <bookViews>
    <workbookView xWindow="-120" yWindow="-120" windowWidth="29040" windowHeight="15840" xr2:uid="{1CD00BA4-3409-46F1-A081-D4B0BCBF255D}"/>
  </bookViews>
  <sheets>
    <sheet name="Summary" sheetId="2" r:id="rId1"/>
    <sheet name="Calculation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8" i="2" l="1"/>
  <c r="J48" i="1"/>
  <c r="I52" i="1"/>
  <c r="J25" i="1"/>
  <c r="J13" i="1"/>
  <c r="J52" i="1"/>
  <c r="J51" i="1"/>
  <c r="J50" i="1"/>
  <c r="J49" i="1"/>
  <c r="J47" i="1"/>
  <c r="J46" i="1"/>
  <c r="J45" i="1"/>
  <c r="I51" i="1"/>
  <c r="I50" i="1"/>
  <c r="I49" i="1"/>
  <c r="I48" i="1"/>
  <c r="I47" i="1"/>
  <c r="I46" i="1"/>
  <c r="G52" i="1"/>
  <c r="G51" i="1"/>
  <c r="G50" i="1"/>
  <c r="G49" i="1"/>
  <c r="G48" i="1"/>
  <c r="G47" i="1"/>
  <c r="G46" i="1"/>
  <c r="G45" i="1"/>
  <c r="F51" i="1"/>
  <c r="F50" i="1"/>
  <c r="F49" i="1"/>
  <c r="F48" i="1"/>
  <c r="F47" i="1"/>
  <c r="F46" i="1"/>
  <c r="J40" i="1"/>
  <c r="J39" i="1"/>
  <c r="J38" i="1"/>
  <c r="J37" i="1"/>
  <c r="J36" i="1"/>
  <c r="J35" i="1"/>
  <c r="J34" i="1"/>
  <c r="J33" i="1"/>
  <c r="I40" i="1"/>
  <c r="I39" i="1"/>
  <c r="I38" i="1"/>
  <c r="I37" i="1"/>
  <c r="I36" i="1"/>
  <c r="I35" i="1"/>
  <c r="I34" i="1"/>
  <c r="G40" i="1"/>
  <c r="G33" i="1"/>
  <c r="J18" i="1"/>
  <c r="I25" i="1"/>
  <c r="I24" i="1"/>
  <c r="I23" i="1"/>
  <c r="I22" i="1"/>
  <c r="I21" i="1"/>
  <c r="I20" i="1"/>
  <c r="I19" i="1"/>
  <c r="G25" i="1"/>
  <c r="G24" i="1"/>
  <c r="G23" i="1"/>
  <c r="G22" i="1"/>
  <c r="G21" i="1"/>
  <c r="G20" i="1"/>
  <c r="G19" i="1"/>
  <c r="G18" i="1"/>
  <c r="F25" i="1"/>
  <c r="F24" i="1"/>
  <c r="F23" i="1"/>
  <c r="F22" i="1"/>
  <c r="F21" i="1"/>
  <c r="F20" i="1"/>
  <c r="F19" i="1"/>
  <c r="D25" i="1"/>
  <c r="C25" i="1"/>
  <c r="J12" i="1"/>
  <c r="J11" i="1"/>
  <c r="J10" i="1"/>
  <c r="J9" i="1"/>
  <c r="J8" i="1"/>
  <c r="J7" i="1"/>
  <c r="J6" i="1"/>
  <c r="J5" i="1"/>
  <c r="I13" i="1"/>
  <c r="I12" i="1"/>
  <c r="I11" i="1"/>
  <c r="I10" i="1"/>
  <c r="I9" i="1"/>
  <c r="I8" i="1"/>
  <c r="I7" i="1"/>
  <c r="I6" i="1"/>
  <c r="G5" i="1"/>
  <c r="G13" i="1"/>
  <c r="G12" i="1"/>
  <c r="G11" i="1"/>
  <c r="G10" i="1"/>
  <c r="G9" i="1"/>
  <c r="G8" i="1"/>
  <c r="G7" i="1"/>
  <c r="G6" i="1"/>
  <c r="F12" i="1"/>
  <c r="F11" i="1"/>
  <c r="F10" i="1"/>
  <c r="F9" i="1"/>
  <c r="F8" i="1"/>
  <c r="F7" i="1"/>
  <c r="F6" i="1"/>
  <c r="H51" i="1" l="1"/>
  <c r="H50" i="1"/>
  <c r="H49" i="1"/>
  <c r="H48" i="1"/>
  <c r="H47" i="1"/>
  <c r="H46" i="1"/>
  <c r="H39" i="1"/>
  <c r="H38" i="1"/>
  <c r="H37" i="1"/>
  <c r="H36" i="1"/>
  <c r="H35" i="1"/>
  <c r="H34" i="1"/>
  <c r="H20" i="1"/>
  <c r="H21" i="1"/>
  <c r="H22" i="1"/>
  <c r="H23" i="1"/>
  <c r="H24" i="1"/>
  <c r="H19" i="1"/>
  <c r="H7" i="1"/>
  <c r="H8" i="1"/>
  <c r="H9" i="1"/>
  <c r="H10" i="1"/>
  <c r="H11" i="1"/>
  <c r="H12" i="1"/>
  <c r="H6" i="1"/>
  <c r="D52" i="1"/>
  <c r="F52" i="1"/>
  <c r="C52" i="1"/>
  <c r="D40" i="1"/>
  <c r="C40" i="1"/>
  <c r="D13" i="1"/>
  <c r="C13" i="1"/>
  <c r="G39" i="1"/>
  <c r="F39" i="1"/>
  <c r="G38" i="1"/>
  <c r="F38" i="1"/>
  <c r="G37" i="1"/>
  <c r="F37" i="1"/>
  <c r="G36" i="1"/>
  <c r="F36" i="1"/>
  <c r="G35" i="1"/>
  <c r="F35" i="1"/>
  <c r="G34" i="1"/>
  <c r="F34" i="1"/>
  <c r="F40" i="1" s="1"/>
  <c r="J23" i="1"/>
  <c r="F13" i="1" l="1"/>
  <c r="J20" i="1"/>
  <c r="J21" i="1"/>
  <c r="J24" i="1"/>
  <c r="J22" i="1"/>
  <c r="J19" i="1"/>
  <c r="B9" i="2" l="1"/>
  <c r="B15" i="2"/>
  <c r="B10" i="2"/>
  <c r="B16" i="2" l="1"/>
</calcChain>
</file>

<file path=xl/sharedStrings.xml><?xml version="1.0" encoding="utf-8"?>
<sst xmlns="http://schemas.openxmlformats.org/spreadsheetml/2006/main" count="101" uniqueCount="40">
  <si>
    <t>East Bend Assets</t>
  </si>
  <si>
    <t>Gross Cost</t>
  </si>
  <si>
    <t>Current Annual Rate</t>
  </si>
  <si>
    <t>Est. Annual Depr</t>
  </si>
  <si>
    <t>Current NBV</t>
  </si>
  <si>
    <t>Years to Retirement</t>
  </si>
  <si>
    <t>Est. Additional Reserve</t>
  </si>
  <si>
    <t xml:space="preserve"> Estimated NBV @ June 2035</t>
  </si>
  <si>
    <t>STRUCTURES AND IMPROVEMENTS</t>
  </si>
  <si>
    <t>BOILER PLANT EQUIPMENT - SCR CATALYST</t>
  </si>
  <si>
    <t>BOILER PLANT EQUIPMENT</t>
  </si>
  <si>
    <t>TURBOGENERATOR UNITS</t>
  </si>
  <si>
    <t>ACCESSORY ELECTRIC EQUIPMENT</t>
  </si>
  <si>
    <t>MISCELLANEOUS POWER PLANT EQUIPMENT</t>
  </si>
  <si>
    <t>Total:</t>
  </si>
  <si>
    <t>Woodsdale Assets</t>
  </si>
  <si>
    <t xml:space="preserve"> Estimated NBV @ June 2040</t>
  </si>
  <si>
    <t>FUEL HOLDERS, PRODUCERS AND ACCESSORIES</t>
  </si>
  <si>
    <t>PRIME MOVERS</t>
  </si>
  <si>
    <t>GENERATORS</t>
  </si>
  <si>
    <t>Proposed Annual Rate</t>
  </si>
  <si>
    <t>Duke Energy Kentucky</t>
  </si>
  <si>
    <t>(with current expected retirement date of June 2035 for East Bend and June 2040 for Woodsdale)</t>
  </si>
  <si>
    <t>East Bend</t>
  </si>
  <si>
    <t>Woodsdale</t>
  </si>
  <si>
    <t>As of Nov'22</t>
  </si>
  <si>
    <t>Current Depreciation Rates</t>
  </si>
  <si>
    <t>Proposed Depreciation Rates</t>
  </si>
  <si>
    <t>LAND</t>
  </si>
  <si>
    <t xml:space="preserve">1.  Based on current depreciation rates (life only).  </t>
  </si>
  <si>
    <t xml:space="preserve">Notes: </t>
  </si>
  <si>
    <t xml:space="preserve">2.  Based on proposed depreciation rates (life only).  </t>
  </si>
  <si>
    <t>Assumed zero additions and retirements after Nov'22</t>
  </si>
  <si>
    <t>Gross Plant and Life Reserve balance as of Nov'22</t>
  </si>
  <si>
    <t>Dec'22-June 2035</t>
  </si>
  <si>
    <t>Dec'22-June 2040</t>
  </si>
  <si>
    <t xml:space="preserve">Estimated Net Book Value (Life) </t>
  </si>
  <si>
    <t>(Life, net salvage)</t>
  </si>
  <si>
    <t>East Bend and Woodsdale (Production Assets, excluding AROs)</t>
  </si>
  <si>
    <t>Life Reserve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</si>
</sst>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"/>
    <numFmt numFmtId="166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3" fillId="0" borderId="0" xfId="0" applyFont="1"/>
    <xf numFmtId="0" fontId="5" fillId="0" borderId="0" xfId="0" applyFont="1" applyAlignment="1">
      <alignment horizontal="right"/>
    </xf>
    <xf numFmtId="43" fontId="5" fillId="0" borderId="0" xfId="0" applyNumberFormat="1" applyFont="1"/>
    <xf numFmtId="39" fontId="0" fillId="0" borderId="0" xfId="0" applyNumberFormat="1"/>
    <xf numFmtId="43" fontId="0" fillId="0" borderId="0" xfId="0" applyNumberFormat="1"/>
    <xf numFmtId="0" fontId="2" fillId="0" borderId="0" xfId="0" applyFont="1" applyAlignment="1">
      <alignment horizontal="right"/>
    </xf>
    <xf numFmtId="0" fontId="0" fillId="0" borderId="0" xfId="0" applyFont="1"/>
    <xf numFmtId="44" fontId="0" fillId="0" borderId="0" xfId="2" applyFont="1"/>
    <xf numFmtId="166" fontId="0" fillId="0" borderId="0" xfId="2" applyNumberFormat="1" applyFont="1"/>
    <xf numFmtId="0" fontId="0" fillId="2" borderId="0" xfId="0" applyFill="1"/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2" borderId="0" xfId="0" applyFont="1" applyFill="1"/>
    <xf numFmtId="0" fontId="6" fillId="0" borderId="0" xfId="0" applyFont="1"/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3" fillId="0" borderId="2" xfId="1" applyNumberFormat="1" applyFont="1" applyBorder="1"/>
    <xf numFmtId="43" fontId="3" fillId="0" borderId="0" xfId="1" applyFont="1" applyBorder="1"/>
    <xf numFmtId="2" fontId="0" fillId="0" borderId="0" xfId="0" applyNumberForma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DFDBC-E61C-4F2C-9EED-592A97478F10}">
  <sheetPr>
    <pageSetUpPr fitToPage="1"/>
  </sheetPr>
  <dimension ref="A1:J48"/>
  <sheetViews>
    <sheetView tabSelected="1" view="pageLayout" zoomScaleNormal="100" workbookViewId="0">
      <selection activeCell="P4" sqref="P4"/>
    </sheetView>
  </sheetViews>
  <sheetFormatPr defaultRowHeight="15" x14ac:dyDescent="0.25"/>
  <cols>
    <col min="1" max="1" width="12.28515625" customWidth="1"/>
    <col min="2" max="2" width="16.28515625" bestFit="1" customWidth="1"/>
    <col min="8" max="8" width="11.85546875" customWidth="1"/>
  </cols>
  <sheetData>
    <row r="1" spans="1:2" x14ac:dyDescent="0.25">
      <c r="A1" t="s">
        <v>21</v>
      </c>
    </row>
    <row r="2" spans="1:2" x14ac:dyDescent="0.25">
      <c r="A2" t="s">
        <v>38</v>
      </c>
    </row>
    <row r="3" spans="1:2" x14ac:dyDescent="0.25">
      <c r="A3" t="s">
        <v>36</v>
      </c>
    </row>
    <row r="4" spans="1:2" x14ac:dyDescent="0.25">
      <c r="A4" t="s">
        <v>22</v>
      </c>
    </row>
    <row r="7" spans="1:2" x14ac:dyDescent="0.25">
      <c r="A7" s="13" t="s">
        <v>29</v>
      </c>
    </row>
    <row r="9" spans="1:2" x14ac:dyDescent="0.25">
      <c r="A9" s="7" t="s">
        <v>23</v>
      </c>
      <c r="B9" s="15">
        <f>Calculation!J13</f>
        <v>252906510.74976432</v>
      </c>
    </row>
    <row r="10" spans="1:2" x14ac:dyDescent="0.25">
      <c r="A10" s="7" t="s">
        <v>24</v>
      </c>
      <c r="B10" s="15">
        <f>Calculation!J25</f>
        <v>38333615.818184838</v>
      </c>
    </row>
    <row r="13" spans="1:2" x14ac:dyDescent="0.25">
      <c r="A13" t="s">
        <v>31</v>
      </c>
    </row>
    <row r="15" spans="1:2" x14ac:dyDescent="0.25">
      <c r="A15" s="7" t="s">
        <v>23</v>
      </c>
      <c r="B15" s="14">
        <f>Calculation!J40</f>
        <v>17028918.793069225</v>
      </c>
    </row>
    <row r="16" spans="1:2" x14ac:dyDescent="0.25">
      <c r="A16" s="7" t="s">
        <v>24</v>
      </c>
      <c r="B16" s="14">
        <f>Calculation!J52</f>
        <v>4098046.5734259184</v>
      </c>
    </row>
    <row r="19" spans="1:1" x14ac:dyDescent="0.25">
      <c r="A19" s="20" t="s">
        <v>30</v>
      </c>
    </row>
    <row r="20" spans="1:1" x14ac:dyDescent="0.25">
      <c r="A20" t="s">
        <v>33</v>
      </c>
    </row>
    <row r="21" spans="1:1" x14ac:dyDescent="0.25">
      <c r="A21" t="s">
        <v>32</v>
      </c>
    </row>
    <row r="48" spans="10:10" x14ac:dyDescent="0.25">
      <c r="J48">
        <f>IF(G48-I48&lt;0,0,G48-I48)</f>
        <v>0</v>
      </c>
    </row>
  </sheetData>
  <pageMargins left="0.7" right="0.7" top="0.75" bottom="0.75" header="0.3" footer="0.3"/>
  <pageSetup scale="72" orientation="landscape" r:id="rId1"/>
  <headerFooter>
    <oddHeader>&amp;R&amp;"Times New Roman,Bold"&amp;10KyPSC Case No. 2022-00372
STAFF-DR-02-020 Attachment
 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D4382-FD2D-441D-873A-1C6D22B09D1F}">
  <sheetPr>
    <pageSetUpPr fitToPage="1"/>
  </sheetPr>
  <dimension ref="B1:L53"/>
  <sheetViews>
    <sheetView showGridLines="0" view="pageLayout" topLeftCell="D1" zoomScaleNormal="100" workbookViewId="0">
      <selection activeCell="B1" sqref="B1"/>
    </sheetView>
  </sheetViews>
  <sheetFormatPr defaultRowHeight="15" x14ac:dyDescent="0.25"/>
  <cols>
    <col min="1" max="1" width="1.5703125" customWidth="1"/>
    <col min="2" max="2" width="50.28515625" customWidth="1"/>
    <col min="3" max="3" width="27.28515625" customWidth="1"/>
    <col min="4" max="4" width="23.42578125" bestFit="1" customWidth="1"/>
    <col min="5" max="5" width="20.5703125" customWidth="1"/>
    <col min="6" max="6" width="21" bestFit="1" customWidth="1"/>
    <col min="7" max="7" width="23.5703125" customWidth="1"/>
    <col min="8" max="8" width="24.140625" customWidth="1"/>
    <col min="9" max="9" width="24.28515625" bestFit="1" customWidth="1"/>
    <col min="10" max="10" width="33.28515625" customWidth="1"/>
    <col min="11" max="11" width="14.5703125" bestFit="1" customWidth="1"/>
    <col min="12" max="12" width="15" bestFit="1" customWidth="1"/>
  </cols>
  <sheetData>
    <row r="1" spans="2:10" x14ac:dyDescent="0.25">
      <c r="B1" s="19" t="s">
        <v>26</v>
      </c>
      <c r="C1" s="16"/>
      <c r="D1" s="16"/>
      <c r="E1" s="16"/>
      <c r="F1" s="16"/>
      <c r="G1" s="16"/>
      <c r="H1" s="16"/>
      <c r="I1" s="16"/>
      <c r="J1" s="16"/>
    </row>
    <row r="3" spans="2:10" x14ac:dyDescent="0.25">
      <c r="B3" s="21" t="s">
        <v>0</v>
      </c>
      <c r="C3" s="2" t="s">
        <v>1</v>
      </c>
      <c r="D3" s="2" t="s">
        <v>39</v>
      </c>
      <c r="E3" s="2" t="s">
        <v>2</v>
      </c>
      <c r="F3" s="3" t="s">
        <v>3</v>
      </c>
      <c r="G3" s="3" t="s">
        <v>4</v>
      </c>
      <c r="H3" s="2" t="s">
        <v>5</v>
      </c>
      <c r="I3" s="2" t="s">
        <v>6</v>
      </c>
      <c r="J3" s="2" t="s">
        <v>7</v>
      </c>
    </row>
    <row r="4" spans="2:10" x14ac:dyDescent="0.25">
      <c r="B4" s="17"/>
      <c r="C4" s="1" t="s">
        <v>25</v>
      </c>
      <c r="D4" s="1" t="s">
        <v>25</v>
      </c>
      <c r="E4" s="1" t="s">
        <v>37</v>
      </c>
      <c r="F4" s="3"/>
      <c r="G4" s="1" t="s">
        <v>25</v>
      </c>
      <c r="H4" s="2" t="s">
        <v>34</v>
      </c>
      <c r="I4" s="2"/>
      <c r="J4" s="2"/>
    </row>
    <row r="5" spans="2:10" x14ac:dyDescent="0.25">
      <c r="B5" s="18" t="s">
        <v>28</v>
      </c>
      <c r="C5" s="4">
        <v>7036025.2199999997</v>
      </c>
      <c r="D5" s="2"/>
      <c r="E5" s="2"/>
      <c r="F5" s="3"/>
      <c r="G5" s="4">
        <f t="shared" ref="G5:G12" si="0">C5-D5</f>
        <v>7036025.2199999997</v>
      </c>
      <c r="H5" s="2"/>
      <c r="I5" s="2"/>
      <c r="J5" s="6">
        <f t="shared" ref="J5" si="1">IF(G5-I5&lt;0,0,G5-I5)</f>
        <v>7036025.2199999997</v>
      </c>
    </row>
    <row r="6" spans="2:10" x14ac:dyDescent="0.25">
      <c r="B6" t="s">
        <v>8</v>
      </c>
      <c r="C6" s="4">
        <v>183112157.13</v>
      </c>
      <c r="D6" s="4">
        <v>49610129.219999999</v>
      </c>
      <c r="E6" s="5">
        <v>2.0899999999999998E-2</v>
      </c>
      <c r="F6" s="4">
        <f t="shared" ref="F6:F12" si="2">C6*E6</f>
        <v>3827044.0840169997</v>
      </c>
      <c r="G6" s="4">
        <f t="shared" si="0"/>
        <v>133502027.91</v>
      </c>
      <c r="H6" s="25">
        <f>12+7/12</f>
        <v>12.583333333333334</v>
      </c>
      <c r="I6" s="6">
        <f t="shared" ref="I6:I12" si="3">H6*F6</f>
        <v>48156971.390547246</v>
      </c>
      <c r="J6" s="6">
        <f t="shared" ref="J6:J12" si="4">IF(G6-I6&lt;0,0,G6-I6)</f>
        <v>85345056.519452751</v>
      </c>
    </row>
    <row r="7" spans="2:10" x14ac:dyDescent="0.25">
      <c r="B7" t="s">
        <v>9</v>
      </c>
      <c r="C7" s="4">
        <v>8567826.4199999999</v>
      </c>
      <c r="D7" s="4">
        <v>4466391.95</v>
      </c>
      <c r="E7" s="5">
        <v>4.5600000000000002E-2</v>
      </c>
      <c r="F7" s="4">
        <f t="shared" si="2"/>
        <v>390692.88475199998</v>
      </c>
      <c r="G7" s="4">
        <f t="shared" si="0"/>
        <v>4101434.4699999997</v>
      </c>
      <c r="H7" s="25">
        <f t="shared" ref="H7:H12" si="5">12+7/12</f>
        <v>12.583333333333334</v>
      </c>
      <c r="I7" s="6">
        <f t="shared" si="3"/>
        <v>4916218.7997960001</v>
      </c>
      <c r="J7" s="6">
        <f t="shared" si="4"/>
        <v>0</v>
      </c>
    </row>
    <row r="8" spans="2:10" x14ac:dyDescent="0.25">
      <c r="B8" t="s">
        <v>10</v>
      </c>
      <c r="C8" s="4">
        <v>495563777.63</v>
      </c>
      <c r="D8" s="4">
        <v>269984404.25</v>
      </c>
      <c r="E8" s="5">
        <v>1.8800000000000001E-2</v>
      </c>
      <c r="F8" s="4">
        <f t="shared" si="2"/>
        <v>9316599.019444</v>
      </c>
      <c r="G8" s="4">
        <f t="shared" si="0"/>
        <v>225579373.38</v>
      </c>
      <c r="H8" s="25">
        <f t="shared" si="5"/>
        <v>12.583333333333334</v>
      </c>
      <c r="I8" s="6">
        <f t="shared" si="3"/>
        <v>117233870.99467033</v>
      </c>
      <c r="J8" s="6">
        <f t="shared" si="4"/>
        <v>108345502.38532966</v>
      </c>
    </row>
    <row r="9" spans="2:10" x14ac:dyDescent="0.25">
      <c r="B9" t="s">
        <v>10</v>
      </c>
      <c r="C9" s="4">
        <v>53604026.369999997</v>
      </c>
      <c r="D9" s="4">
        <v>35027002.329999998</v>
      </c>
      <c r="E9" s="5">
        <v>1.8800000000000001E-2</v>
      </c>
      <c r="F9" s="4">
        <f t="shared" si="2"/>
        <v>1007755.695756</v>
      </c>
      <c r="G9" s="4">
        <f t="shared" si="0"/>
        <v>18577024.039999999</v>
      </c>
      <c r="H9" s="25">
        <f t="shared" si="5"/>
        <v>12.583333333333334</v>
      </c>
      <c r="I9" s="6">
        <f t="shared" si="3"/>
        <v>12680925.838263001</v>
      </c>
      <c r="J9" s="6">
        <f t="shared" si="4"/>
        <v>5896098.2017369978</v>
      </c>
    </row>
    <row r="10" spans="2:10" x14ac:dyDescent="0.25">
      <c r="B10" t="s">
        <v>11</v>
      </c>
      <c r="C10" s="4">
        <v>115364148.88000001</v>
      </c>
      <c r="D10" s="4">
        <v>51404988.100000001</v>
      </c>
      <c r="E10" s="5">
        <v>1.9800000000000002E-2</v>
      </c>
      <c r="F10" s="4">
        <f t="shared" si="2"/>
        <v>2284210.1478240006</v>
      </c>
      <c r="G10" s="4">
        <f t="shared" si="0"/>
        <v>63959160.780000009</v>
      </c>
      <c r="H10" s="25">
        <f t="shared" si="5"/>
        <v>12.583333333333334</v>
      </c>
      <c r="I10" s="6">
        <f t="shared" si="3"/>
        <v>28742977.693452008</v>
      </c>
      <c r="J10" s="6">
        <f t="shared" si="4"/>
        <v>35216183.086548001</v>
      </c>
    </row>
    <row r="11" spans="2:10" x14ac:dyDescent="0.25">
      <c r="B11" t="s">
        <v>12</v>
      </c>
      <c r="C11" s="4">
        <v>49744602.269999996</v>
      </c>
      <c r="D11" s="4">
        <v>30313077.84</v>
      </c>
      <c r="E11" s="5">
        <v>1.9099999999999999E-2</v>
      </c>
      <c r="F11" s="4">
        <f t="shared" si="2"/>
        <v>950121.90335699986</v>
      </c>
      <c r="G11" s="4">
        <f t="shared" si="0"/>
        <v>19431524.429999996</v>
      </c>
      <c r="H11" s="25">
        <f t="shared" si="5"/>
        <v>12.583333333333334</v>
      </c>
      <c r="I11" s="6">
        <f t="shared" si="3"/>
        <v>11955700.617242249</v>
      </c>
      <c r="J11" s="6">
        <f t="shared" si="4"/>
        <v>7475823.8127577472</v>
      </c>
    </row>
    <row r="12" spans="2:10" x14ac:dyDescent="0.25">
      <c r="B12" t="s">
        <v>13</v>
      </c>
      <c r="C12" s="4">
        <v>24098731.299999997</v>
      </c>
      <c r="D12" s="4">
        <v>12289041.58</v>
      </c>
      <c r="E12" s="5">
        <v>2.7099999999999999E-2</v>
      </c>
      <c r="F12" s="4">
        <f t="shared" si="2"/>
        <v>653075.61822999991</v>
      </c>
      <c r="G12" s="4">
        <f t="shared" si="0"/>
        <v>11809689.719999997</v>
      </c>
      <c r="H12" s="25">
        <f t="shared" si="5"/>
        <v>12.583333333333334</v>
      </c>
      <c r="I12" s="6">
        <f t="shared" si="3"/>
        <v>8217868.1960608326</v>
      </c>
      <c r="J12" s="6">
        <f t="shared" si="4"/>
        <v>3591821.5239391644</v>
      </c>
    </row>
    <row r="13" spans="2:10" x14ac:dyDescent="0.25">
      <c r="B13" s="7" t="s">
        <v>14</v>
      </c>
      <c r="C13" s="23">
        <f>SUM(C5:C12)</f>
        <v>937091295.21999991</v>
      </c>
      <c r="D13" s="23">
        <f>SUM(D5:D12)</f>
        <v>453095035.26999998</v>
      </c>
      <c r="E13" s="24"/>
      <c r="F13" s="23">
        <f>SUM(F5:F12)</f>
        <v>18429499.353379998</v>
      </c>
      <c r="G13" s="23">
        <f>SUM(G5:G12)</f>
        <v>483996259.95000005</v>
      </c>
      <c r="H13" s="24"/>
      <c r="I13" s="23">
        <f>SUM(I5:I12)</f>
        <v>231904533.53003168</v>
      </c>
      <c r="J13" s="23">
        <f>SUM(J5:J12)</f>
        <v>252906510.74976432</v>
      </c>
    </row>
    <row r="14" spans="2:10" x14ac:dyDescent="0.25">
      <c r="C14" s="8"/>
      <c r="D14" s="9"/>
      <c r="G14" s="6"/>
      <c r="J14" s="4"/>
    </row>
    <row r="15" spans="2:10" x14ac:dyDescent="0.25">
      <c r="C15" s="1"/>
      <c r="D15" s="1"/>
      <c r="E15" s="1"/>
    </row>
    <row r="16" spans="2:10" x14ac:dyDescent="0.25">
      <c r="B16" s="21" t="s">
        <v>15</v>
      </c>
      <c r="C16" s="2" t="s">
        <v>1</v>
      </c>
      <c r="D16" s="2" t="s">
        <v>39</v>
      </c>
      <c r="E16" s="2" t="s">
        <v>2</v>
      </c>
      <c r="F16" s="3" t="s">
        <v>3</v>
      </c>
      <c r="G16" s="3" t="s">
        <v>4</v>
      </c>
      <c r="H16" s="2" t="s">
        <v>5</v>
      </c>
      <c r="I16" s="2" t="s">
        <v>6</v>
      </c>
      <c r="J16" s="2" t="s">
        <v>16</v>
      </c>
    </row>
    <row r="17" spans="2:12" x14ac:dyDescent="0.25">
      <c r="B17" s="17"/>
      <c r="C17" s="1" t="s">
        <v>25</v>
      </c>
      <c r="D17" s="1" t="s">
        <v>25</v>
      </c>
      <c r="E17" s="1" t="s">
        <v>37</v>
      </c>
      <c r="F17" s="3"/>
      <c r="G17" s="3"/>
      <c r="H17" s="2" t="s">
        <v>35</v>
      </c>
      <c r="I17" s="2"/>
      <c r="J17" s="2"/>
    </row>
    <row r="18" spans="2:12" x14ac:dyDescent="0.25">
      <c r="B18" s="18" t="s">
        <v>28</v>
      </c>
      <c r="C18" s="4">
        <v>2258588.39</v>
      </c>
      <c r="D18" s="2"/>
      <c r="E18" s="2"/>
      <c r="F18" s="3"/>
      <c r="G18" s="4">
        <f t="shared" ref="G18" si="6">C18-D18</f>
        <v>2258588.39</v>
      </c>
      <c r="H18" s="2"/>
      <c r="I18" s="2"/>
      <c r="J18" s="6">
        <f t="shared" ref="J18:J24" si="7">IF(G18-I18&lt;0,0,G18-I18)</f>
        <v>2258588.39</v>
      </c>
    </row>
    <row r="19" spans="2:12" x14ac:dyDescent="0.25">
      <c r="B19" t="s">
        <v>8</v>
      </c>
      <c r="C19" s="4">
        <v>36402707.899999999</v>
      </c>
      <c r="D19" s="4">
        <v>28261194.109999999</v>
      </c>
      <c r="E19" s="5">
        <v>2.4199999999999999E-2</v>
      </c>
      <c r="F19" s="4">
        <f t="shared" ref="F19:F24" si="8">C19*E19</f>
        <v>880945.53117999993</v>
      </c>
      <c r="G19" s="4">
        <f t="shared" ref="G19:G24" si="9">C19-D19</f>
        <v>8141513.7899999991</v>
      </c>
      <c r="H19" s="25">
        <f>17+7/12</f>
        <v>17.583333333333332</v>
      </c>
      <c r="I19" s="6">
        <f t="shared" ref="I19:I24" si="10">H19*F19</f>
        <v>15489958.923248332</v>
      </c>
      <c r="J19" s="6">
        <f t="shared" si="7"/>
        <v>0</v>
      </c>
    </row>
    <row r="20" spans="2:12" x14ac:dyDescent="0.25">
      <c r="B20" t="s">
        <v>17</v>
      </c>
      <c r="C20" s="4">
        <v>61310889.910000004</v>
      </c>
      <c r="D20" s="4">
        <v>9630523.0099999998</v>
      </c>
      <c r="E20" s="5">
        <v>2.0500000000000001E-2</v>
      </c>
      <c r="F20" s="4">
        <f t="shared" si="8"/>
        <v>1256873.243155</v>
      </c>
      <c r="G20" s="4">
        <f t="shared" si="9"/>
        <v>51680366.900000006</v>
      </c>
      <c r="H20" s="25">
        <f t="shared" ref="H20:H24" si="11">17+7/12</f>
        <v>17.583333333333332</v>
      </c>
      <c r="I20" s="6">
        <f t="shared" si="10"/>
        <v>22100021.192142084</v>
      </c>
      <c r="J20" s="6">
        <f t="shared" si="7"/>
        <v>29580345.707857922</v>
      </c>
    </row>
    <row r="21" spans="2:12" x14ac:dyDescent="0.25">
      <c r="B21" t="s">
        <v>18</v>
      </c>
      <c r="C21" s="4">
        <v>10506033.709999999</v>
      </c>
      <c r="D21" s="4">
        <v>-1844623.65</v>
      </c>
      <c r="E21" s="5">
        <v>3.1699999999999999E-2</v>
      </c>
      <c r="F21" s="4">
        <f t="shared" si="8"/>
        <v>333041.26860699995</v>
      </c>
      <c r="G21" s="4">
        <f t="shared" si="9"/>
        <v>12350657.359999999</v>
      </c>
      <c r="H21" s="25">
        <f t="shared" si="11"/>
        <v>17.583333333333332</v>
      </c>
      <c r="I21" s="6">
        <f t="shared" si="10"/>
        <v>5855975.6396730822</v>
      </c>
      <c r="J21" s="6">
        <f t="shared" si="7"/>
        <v>6494681.7203269172</v>
      </c>
    </row>
    <row r="22" spans="2:12" x14ac:dyDescent="0.25">
      <c r="B22" t="s">
        <v>19</v>
      </c>
      <c r="C22" s="4">
        <v>211248425.06999999</v>
      </c>
      <c r="D22" s="4">
        <v>137557452.05000001</v>
      </c>
      <c r="E22" s="5">
        <v>3.1699999999999999E-2</v>
      </c>
      <c r="F22" s="4">
        <f t="shared" si="8"/>
        <v>6696575.0747189997</v>
      </c>
      <c r="G22" s="4">
        <f t="shared" si="9"/>
        <v>73690973.019999981</v>
      </c>
      <c r="H22" s="25">
        <f t="shared" si="11"/>
        <v>17.583333333333332</v>
      </c>
      <c r="I22" s="6">
        <f t="shared" si="10"/>
        <v>117748111.73047574</v>
      </c>
      <c r="J22" s="6">
        <f t="shared" si="7"/>
        <v>0</v>
      </c>
    </row>
    <row r="23" spans="2:12" x14ac:dyDescent="0.25">
      <c r="B23" t="s">
        <v>12</v>
      </c>
      <c r="C23" s="4">
        <v>19861716.390000001</v>
      </c>
      <c r="D23" s="4">
        <v>12915236.390000001</v>
      </c>
      <c r="E23" s="5">
        <v>3.6700000000000003E-2</v>
      </c>
      <c r="F23" s="4">
        <f t="shared" si="8"/>
        <v>728924.9915130001</v>
      </c>
      <c r="G23" s="4">
        <f t="shared" si="9"/>
        <v>6946480</v>
      </c>
      <c r="H23" s="25">
        <f t="shared" si="11"/>
        <v>17.583333333333332</v>
      </c>
      <c r="I23" s="6">
        <f t="shared" si="10"/>
        <v>12816931.100770252</v>
      </c>
      <c r="J23" s="6">
        <f t="shared" si="7"/>
        <v>0</v>
      </c>
    </row>
    <row r="24" spans="2:12" x14ac:dyDescent="0.25">
      <c r="B24" t="s">
        <v>13</v>
      </c>
      <c r="C24" s="4">
        <v>5170790.5200000005</v>
      </c>
      <c r="D24" s="4">
        <v>3486458.74</v>
      </c>
      <c r="E24" s="5">
        <v>3.5700000000000003E-2</v>
      </c>
      <c r="F24" s="4">
        <f t="shared" si="8"/>
        <v>184597.22156400004</v>
      </c>
      <c r="G24" s="4">
        <f t="shared" si="9"/>
        <v>1684331.7800000003</v>
      </c>
      <c r="H24" s="25">
        <f t="shared" si="11"/>
        <v>17.583333333333332</v>
      </c>
      <c r="I24" s="6">
        <f t="shared" si="10"/>
        <v>3245834.4791670004</v>
      </c>
      <c r="J24" s="6">
        <f t="shared" si="7"/>
        <v>0</v>
      </c>
    </row>
    <row r="25" spans="2:12" x14ac:dyDescent="0.25">
      <c r="B25" s="7" t="s">
        <v>14</v>
      </c>
      <c r="C25" s="23">
        <f>SUM(C18:C24)</f>
        <v>346759151.88999999</v>
      </c>
      <c r="D25" s="23">
        <f>SUM(D18:D24)</f>
        <v>190006240.65000004</v>
      </c>
      <c r="E25" s="24"/>
      <c r="F25" s="23">
        <f>SUM(F18:F24)</f>
        <v>10080957.330738001</v>
      </c>
      <c r="G25" s="23">
        <f>SUM(G18:G24)</f>
        <v>156752911.23999998</v>
      </c>
      <c r="H25" s="24"/>
      <c r="I25" s="23">
        <f>SUM(I18:I24)</f>
        <v>177256833.06547654</v>
      </c>
      <c r="J25" s="23">
        <f>SUM(J18:J24)</f>
        <v>38333615.818184838</v>
      </c>
      <c r="K25" s="10"/>
      <c r="L25" s="11"/>
    </row>
    <row r="26" spans="2:12" x14ac:dyDescent="0.25">
      <c r="C26" s="12"/>
      <c r="D26" s="9"/>
      <c r="G26" s="6"/>
    </row>
    <row r="27" spans="2:12" x14ac:dyDescent="0.25">
      <c r="C27" s="12"/>
      <c r="D27" s="9"/>
    </row>
    <row r="28" spans="2:12" x14ac:dyDescent="0.25">
      <c r="B28" s="19" t="s">
        <v>27</v>
      </c>
      <c r="C28" s="16"/>
      <c r="D28" s="16"/>
      <c r="E28" s="16"/>
      <c r="F28" s="16"/>
      <c r="G28" s="16"/>
      <c r="H28" s="16"/>
      <c r="I28" s="16"/>
      <c r="J28" s="16"/>
    </row>
    <row r="30" spans="2:12" x14ac:dyDescent="0.25">
      <c r="C30" s="1"/>
      <c r="D30" s="1"/>
      <c r="E30" s="1"/>
    </row>
    <row r="31" spans="2:12" x14ac:dyDescent="0.25">
      <c r="B31" s="21" t="s">
        <v>0</v>
      </c>
      <c r="C31" s="2" t="s">
        <v>1</v>
      </c>
      <c r="D31" s="2" t="s">
        <v>39</v>
      </c>
      <c r="E31" s="2" t="s">
        <v>20</v>
      </c>
      <c r="F31" s="3" t="s">
        <v>3</v>
      </c>
      <c r="G31" s="3" t="s">
        <v>4</v>
      </c>
      <c r="H31" s="2" t="s">
        <v>5</v>
      </c>
      <c r="I31" s="2" t="s">
        <v>6</v>
      </c>
      <c r="J31" s="2" t="s">
        <v>7</v>
      </c>
    </row>
    <row r="32" spans="2:12" x14ac:dyDescent="0.25">
      <c r="B32" s="22"/>
      <c r="C32" s="1" t="s">
        <v>25</v>
      </c>
      <c r="D32" s="1" t="s">
        <v>25</v>
      </c>
      <c r="E32" s="1" t="s">
        <v>37</v>
      </c>
      <c r="F32" s="3"/>
      <c r="G32" s="3"/>
      <c r="H32" s="2" t="s">
        <v>34</v>
      </c>
      <c r="I32" s="2"/>
      <c r="J32" s="2"/>
    </row>
    <row r="33" spans="2:12" x14ac:dyDescent="0.25">
      <c r="B33" s="18" t="s">
        <v>28</v>
      </c>
      <c r="C33" s="4">
        <v>7036025.2199999997</v>
      </c>
      <c r="D33" s="2"/>
      <c r="E33" s="2"/>
      <c r="F33" s="3"/>
      <c r="G33" s="4">
        <f t="shared" ref="G33:G39" si="12">C33-D33</f>
        <v>7036025.2199999997</v>
      </c>
      <c r="H33" s="2"/>
      <c r="I33" s="2"/>
      <c r="J33" s="6">
        <f t="shared" ref="J33:J39" si="13">IF(G33-I33&lt;0,0,G33-I33)</f>
        <v>7036025.2199999997</v>
      </c>
    </row>
    <row r="34" spans="2:12" x14ac:dyDescent="0.25">
      <c r="B34" t="s">
        <v>8</v>
      </c>
      <c r="C34" s="4">
        <v>183112157.13</v>
      </c>
      <c r="D34" s="4">
        <v>49610129.219999999</v>
      </c>
      <c r="E34" s="5">
        <v>5.6700000000000007E-2</v>
      </c>
      <c r="F34" s="4">
        <f t="shared" ref="F34:F39" si="14">C34*E34</f>
        <v>10382459.309271</v>
      </c>
      <c r="G34" s="4">
        <f t="shared" si="12"/>
        <v>133502027.91</v>
      </c>
      <c r="H34" s="25">
        <f t="shared" ref="H34:H39" si="15">12+7/12</f>
        <v>12.583333333333334</v>
      </c>
      <c r="I34" s="6">
        <f t="shared" ref="I34:I39" si="16">H34*F34</f>
        <v>130645946.30832677</v>
      </c>
      <c r="J34" s="6">
        <f t="shared" si="13"/>
        <v>2856081.6016732305</v>
      </c>
    </row>
    <row r="35" spans="2:12" x14ac:dyDescent="0.25">
      <c r="B35" t="s">
        <v>9</v>
      </c>
      <c r="C35" s="4">
        <v>62171852.789999999</v>
      </c>
      <c r="D35" s="4">
        <v>39493394.280000001</v>
      </c>
      <c r="E35" s="5">
        <v>5.91E-2</v>
      </c>
      <c r="F35" s="4">
        <f t="shared" si="14"/>
        <v>3674356.4998889999</v>
      </c>
      <c r="G35" s="4">
        <f t="shared" si="12"/>
        <v>22678458.509999998</v>
      </c>
      <c r="H35" s="25">
        <f t="shared" si="15"/>
        <v>12.583333333333334</v>
      </c>
      <c r="I35" s="6">
        <f t="shared" si="16"/>
        <v>46235652.623603247</v>
      </c>
      <c r="J35" s="6">
        <f t="shared" si="13"/>
        <v>0</v>
      </c>
    </row>
    <row r="36" spans="2:12" x14ac:dyDescent="0.25">
      <c r="B36" t="s">
        <v>10</v>
      </c>
      <c r="C36" s="4">
        <v>495563777.63</v>
      </c>
      <c r="D36" s="4">
        <v>269984404.25</v>
      </c>
      <c r="E36" s="5">
        <v>3.9E-2</v>
      </c>
      <c r="F36" s="4">
        <f t="shared" si="14"/>
        <v>19326987.327569999</v>
      </c>
      <c r="G36" s="4">
        <f t="shared" si="12"/>
        <v>225579373.38</v>
      </c>
      <c r="H36" s="25">
        <f t="shared" si="15"/>
        <v>12.583333333333334</v>
      </c>
      <c r="I36" s="6">
        <f t="shared" si="16"/>
        <v>243197923.87192249</v>
      </c>
      <c r="J36" s="6">
        <f t="shared" si="13"/>
        <v>0</v>
      </c>
    </row>
    <row r="37" spans="2:12" x14ac:dyDescent="0.25">
      <c r="B37" t="s">
        <v>11</v>
      </c>
      <c r="C37" s="4">
        <v>115364148.88000001</v>
      </c>
      <c r="D37" s="4">
        <v>51404988.100000001</v>
      </c>
      <c r="E37" s="5">
        <v>4.0800000000000003E-2</v>
      </c>
      <c r="F37" s="4">
        <f t="shared" si="14"/>
        <v>4706857.2743040007</v>
      </c>
      <c r="G37" s="4">
        <f t="shared" si="12"/>
        <v>63959160.780000009</v>
      </c>
      <c r="H37" s="25">
        <f t="shared" si="15"/>
        <v>12.583333333333334</v>
      </c>
      <c r="I37" s="6">
        <f t="shared" si="16"/>
        <v>59227954.034992009</v>
      </c>
      <c r="J37" s="6">
        <f t="shared" si="13"/>
        <v>4731206.7450079992</v>
      </c>
    </row>
    <row r="38" spans="2:12" x14ac:dyDescent="0.25">
      <c r="B38" t="s">
        <v>12</v>
      </c>
      <c r="C38" s="4">
        <v>49744602.269999996</v>
      </c>
      <c r="D38" s="4">
        <v>30313077.84</v>
      </c>
      <c r="E38" s="5">
        <v>2.7200000000000002E-2</v>
      </c>
      <c r="F38" s="4">
        <f t="shared" si="14"/>
        <v>1353053.1817439999</v>
      </c>
      <c r="G38" s="4">
        <f t="shared" si="12"/>
        <v>19431524.429999996</v>
      </c>
      <c r="H38" s="25">
        <f t="shared" si="15"/>
        <v>12.583333333333334</v>
      </c>
      <c r="I38" s="6">
        <f t="shared" si="16"/>
        <v>17025919.203612</v>
      </c>
      <c r="J38" s="6">
        <f t="shared" si="13"/>
        <v>2405605.2263879962</v>
      </c>
    </row>
    <row r="39" spans="2:12" x14ac:dyDescent="0.25">
      <c r="B39" t="s">
        <v>13</v>
      </c>
      <c r="C39" s="4">
        <v>24098731.299999997</v>
      </c>
      <c r="D39" s="4">
        <v>12289041.58</v>
      </c>
      <c r="E39" s="5">
        <v>4.4399999999999995E-2</v>
      </c>
      <c r="F39" s="4">
        <f t="shared" si="14"/>
        <v>1069983.6697199997</v>
      </c>
      <c r="G39" s="4">
        <f t="shared" si="12"/>
        <v>11809689.719999997</v>
      </c>
      <c r="H39" s="25">
        <f t="shared" si="15"/>
        <v>12.583333333333334</v>
      </c>
      <c r="I39" s="6">
        <f t="shared" si="16"/>
        <v>13463961.177309996</v>
      </c>
      <c r="J39" s="6">
        <f t="shared" si="13"/>
        <v>0</v>
      </c>
    </row>
    <row r="40" spans="2:12" x14ac:dyDescent="0.25">
      <c r="B40" s="7" t="s">
        <v>14</v>
      </c>
      <c r="C40" s="23">
        <f>SUM(C33:C39)</f>
        <v>937091295.21999991</v>
      </c>
      <c r="D40" s="23">
        <f t="shared" ref="D40:F40" si="17">SUM(D33:D39)</f>
        <v>453095035.26999998</v>
      </c>
      <c r="E40" s="24"/>
      <c r="F40" s="23">
        <f t="shared" si="17"/>
        <v>40513697.262498006</v>
      </c>
      <c r="G40" s="23">
        <f>SUM(G33:G39)</f>
        <v>483996259.94999999</v>
      </c>
      <c r="H40" s="24"/>
      <c r="I40" s="23">
        <f>SUM(I33:I39)</f>
        <v>509797357.2197665</v>
      </c>
      <c r="J40" s="23">
        <f>SUM(J33:J39)</f>
        <v>17028918.793069225</v>
      </c>
      <c r="K40" s="10"/>
      <c r="L40" s="11"/>
    </row>
    <row r="41" spans="2:12" x14ac:dyDescent="0.25">
      <c r="C41" s="8"/>
      <c r="D41" s="9"/>
      <c r="G41" s="6"/>
      <c r="I41" s="6"/>
      <c r="J41" s="6"/>
    </row>
    <row r="42" spans="2:12" x14ac:dyDescent="0.25">
      <c r="C42" s="1"/>
      <c r="D42" s="1"/>
      <c r="E42" s="1"/>
    </row>
    <row r="43" spans="2:12" x14ac:dyDescent="0.25">
      <c r="B43" s="21" t="s">
        <v>15</v>
      </c>
      <c r="C43" s="2" t="s">
        <v>1</v>
      </c>
      <c r="D43" s="2" t="s">
        <v>39</v>
      </c>
      <c r="E43" s="2" t="s">
        <v>20</v>
      </c>
      <c r="F43" s="3" t="s">
        <v>3</v>
      </c>
      <c r="G43" s="3" t="s">
        <v>4</v>
      </c>
      <c r="H43" s="2" t="s">
        <v>5</v>
      </c>
      <c r="I43" s="2" t="s">
        <v>6</v>
      </c>
      <c r="J43" s="2" t="s">
        <v>16</v>
      </c>
    </row>
    <row r="44" spans="2:12" x14ac:dyDescent="0.25">
      <c r="B44" s="22"/>
      <c r="C44" s="1" t="s">
        <v>25</v>
      </c>
      <c r="D44" s="1" t="s">
        <v>25</v>
      </c>
      <c r="E44" s="1" t="s">
        <v>37</v>
      </c>
      <c r="F44" s="3"/>
      <c r="G44" s="3"/>
      <c r="H44" s="2" t="s">
        <v>35</v>
      </c>
      <c r="I44" s="2"/>
      <c r="J44" s="2"/>
    </row>
    <row r="45" spans="2:12" x14ac:dyDescent="0.25">
      <c r="B45" s="18" t="s">
        <v>28</v>
      </c>
      <c r="C45" s="4">
        <v>2258588.39</v>
      </c>
      <c r="D45" s="2"/>
      <c r="E45" s="2"/>
      <c r="F45" s="3"/>
      <c r="G45" s="4">
        <f t="shared" ref="G45:G51" si="18">C45-D45</f>
        <v>2258588.39</v>
      </c>
      <c r="H45" s="2"/>
      <c r="I45" s="2"/>
      <c r="J45" s="6">
        <f t="shared" ref="J45:J51" si="19">IF(G45-I45&lt;0,0,G45-I45)</f>
        <v>2258588.39</v>
      </c>
    </row>
    <row r="46" spans="2:12" x14ac:dyDescent="0.25">
      <c r="B46" t="s">
        <v>8</v>
      </c>
      <c r="C46" s="4">
        <v>36402707.899999999</v>
      </c>
      <c r="D46" s="4">
        <v>28261194.109999999</v>
      </c>
      <c r="E46" s="5">
        <v>1.6400000000000001E-2</v>
      </c>
      <c r="F46" s="4">
        <f t="shared" ref="F46:F51" si="20">C46*E46</f>
        <v>597004.40956000006</v>
      </c>
      <c r="G46" s="4">
        <f t="shared" si="18"/>
        <v>8141513.7899999991</v>
      </c>
      <c r="H46" s="25">
        <f t="shared" ref="H46:H51" si="21">17+7/12</f>
        <v>17.583333333333332</v>
      </c>
      <c r="I46" s="6">
        <f t="shared" ref="I46:I51" si="22">H46*F46</f>
        <v>10497327.534763334</v>
      </c>
      <c r="J46" s="6">
        <f t="shared" si="19"/>
        <v>0</v>
      </c>
    </row>
    <row r="47" spans="2:12" x14ac:dyDescent="0.25">
      <c r="B47" t="s">
        <v>17</v>
      </c>
      <c r="C47" s="4">
        <v>61310889.910000004</v>
      </c>
      <c r="D47" s="4">
        <v>9630523.0099999998</v>
      </c>
      <c r="E47" s="5">
        <v>0.05</v>
      </c>
      <c r="F47" s="4">
        <f t="shared" si="20"/>
        <v>3065544.4955000002</v>
      </c>
      <c r="G47" s="4">
        <f t="shared" si="18"/>
        <v>51680366.900000006</v>
      </c>
      <c r="H47" s="25">
        <f t="shared" si="21"/>
        <v>17.583333333333332</v>
      </c>
      <c r="I47" s="6">
        <f t="shared" si="22"/>
        <v>53902490.71254167</v>
      </c>
      <c r="J47" s="6">
        <f t="shared" si="19"/>
        <v>0</v>
      </c>
    </row>
    <row r="48" spans="2:12" x14ac:dyDescent="0.25">
      <c r="B48" t="s">
        <v>18</v>
      </c>
      <c r="C48" s="4">
        <v>10506033.709999999</v>
      </c>
      <c r="D48" s="4">
        <v>-1844623.65</v>
      </c>
      <c r="E48" s="5">
        <v>5.6899999999999992E-2</v>
      </c>
      <c r="F48" s="4">
        <f t="shared" si="20"/>
        <v>597793.31809899991</v>
      </c>
      <c r="G48" s="4">
        <f t="shared" si="18"/>
        <v>12350657.359999999</v>
      </c>
      <c r="H48" s="25">
        <f t="shared" si="21"/>
        <v>17.583333333333332</v>
      </c>
      <c r="I48" s="6">
        <f t="shared" si="22"/>
        <v>10511199.176574081</v>
      </c>
      <c r="J48" s="6">
        <f t="shared" si="19"/>
        <v>1839458.1834259182</v>
      </c>
    </row>
    <row r="49" spans="2:12" x14ac:dyDescent="0.25">
      <c r="B49" t="s">
        <v>19</v>
      </c>
      <c r="C49" s="4">
        <v>211248425.06999999</v>
      </c>
      <c r="D49" s="4">
        <v>137557452.05000001</v>
      </c>
      <c r="E49" s="5">
        <v>2.5700000000000004E-2</v>
      </c>
      <c r="F49" s="4">
        <f t="shared" si="20"/>
        <v>5429084.5242990004</v>
      </c>
      <c r="G49" s="4">
        <f t="shared" si="18"/>
        <v>73690973.019999981</v>
      </c>
      <c r="H49" s="25">
        <f t="shared" si="21"/>
        <v>17.583333333333332</v>
      </c>
      <c r="I49" s="6">
        <f t="shared" si="22"/>
        <v>95461402.885590747</v>
      </c>
      <c r="J49" s="6">
        <f t="shared" si="19"/>
        <v>0</v>
      </c>
    </row>
    <row r="50" spans="2:12" x14ac:dyDescent="0.25">
      <c r="B50" t="s">
        <v>12</v>
      </c>
      <c r="C50" s="4">
        <v>19861716.390000001</v>
      </c>
      <c r="D50" s="4">
        <v>12915236.390000001</v>
      </c>
      <c r="E50" s="5">
        <v>2.9900000000000003E-2</v>
      </c>
      <c r="F50" s="4">
        <f t="shared" si="20"/>
        <v>593865.32006100006</v>
      </c>
      <c r="G50" s="4">
        <f t="shared" si="18"/>
        <v>6946480</v>
      </c>
      <c r="H50" s="25">
        <f t="shared" si="21"/>
        <v>17.583333333333332</v>
      </c>
      <c r="I50" s="6">
        <f t="shared" si="22"/>
        <v>10442131.877739251</v>
      </c>
      <c r="J50" s="6">
        <f t="shared" si="19"/>
        <v>0</v>
      </c>
    </row>
    <row r="51" spans="2:12" x14ac:dyDescent="0.25">
      <c r="B51" t="s">
        <v>13</v>
      </c>
      <c r="C51" s="4">
        <v>5170790.5200000005</v>
      </c>
      <c r="D51" s="4">
        <v>3486458.74</v>
      </c>
      <c r="E51" s="5">
        <v>2.4300000000000002E-2</v>
      </c>
      <c r="F51" s="4">
        <f t="shared" si="20"/>
        <v>125650.20963600003</v>
      </c>
      <c r="G51" s="4">
        <f t="shared" si="18"/>
        <v>1684331.7800000003</v>
      </c>
      <c r="H51" s="25">
        <f t="shared" si="21"/>
        <v>17.583333333333332</v>
      </c>
      <c r="I51" s="6">
        <f t="shared" si="22"/>
        <v>2209349.5194330001</v>
      </c>
      <c r="J51" s="6">
        <f t="shared" si="19"/>
        <v>0</v>
      </c>
    </row>
    <row r="52" spans="2:12" x14ac:dyDescent="0.25">
      <c r="B52" s="7" t="s">
        <v>14</v>
      </c>
      <c r="C52" s="23">
        <f>SUM(C45:C51)</f>
        <v>346759151.88999999</v>
      </c>
      <c r="D52" s="23">
        <f t="shared" ref="D52:F52" si="23">SUM(D45:D51)</f>
        <v>190006240.65000004</v>
      </c>
      <c r="E52" s="24"/>
      <c r="F52" s="23">
        <f t="shared" si="23"/>
        <v>10408942.277155001</v>
      </c>
      <c r="G52" s="23">
        <f>SUM(G45:G51)</f>
        <v>156752911.23999998</v>
      </c>
      <c r="H52" s="24"/>
      <c r="I52" s="23">
        <f>SUM(I45:I51)</f>
        <v>183023901.70664206</v>
      </c>
      <c r="J52" s="23">
        <f>SUM(J45:J51)</f>
        <v>4098046.5734259184</v>
      </c>
      <c r="K52" s="10"/>
      <c r="L52" s="11"/>
    </row>
    <row r="53" spans="2:12" x14ac:dyDescent="0.25">
      <c r="C53" s="12"/>
      <c r="D53" s="9"/>
    </row>
  </sheetData>
  <pageMargins left="0.2" right="0.2" top="0.75" bottom="0.75" header="0.3" footer="0.3"/>
  <pageSetup scale="54" orientation="landscape" r:id="rId1"/>
  <headerFooter>
    <oddHeader>&amp;R&amp;"Times New Roman,Bold"&amp;10KyPSC Case No. 2022-00372
STAFF-DR-02-020 Attachment
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6E46BEEC65514998BA1B34889D3D88" ma:contentTypeVersion="3" ma:contentTypeDescription="Create a new document." ma:contentTypeScope="" ma:versionID="5f70709f997a255503caa87cc4490572">
  <xsd:schema xmlns:xsd="http://www.w3.org/2001/XMLSchema" xmlns:xs="http://www.w3.org/2001/XMLSchema" xmlns:p="http://schemas.microsoft.com/office/2006/metadata/properties" xmlns:ns2="5ba878c6-b33b-4b7d-8b1a-66240161f50d" xmlns:ns3="745fd72d-7e83-4669-aadd-86863736241e" targetNamespace="http://schemas.microsoft.com/office/2006/metadata/properties" ma:root="true" ma:fieldsID="65a65b56572e544c80ac03f53f2369bf" ns2:_="" ns3:_="">
    <xsd:import namespace="5ba878c6-b33b-4b7d-8b1a-66240161f50d"/>
    <xsd:import namespace="745fd72d-7e83-4669-aadd-86863736241e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878c6-b33b-4b7d-8b1a-66240161f50d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5fd72d-7e83-4669-aadd-868637362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5ba878c6-b33b-4b7d-8b1a-66240161f50d">Dang</Witness>
  </documentManagement>
</p:properties>
</file>

<file path=customXml/itemProps1.xml><?xml version="1.0" encoding="utf-8"?>
<ds:datastoreItem xmlns:ds="http://schemas.openxmlformats.org/officeDocument/2006/customXml" ds:itemID="{941644C0-2AD2-421B-BC3A-83A22146F7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a878c6-b33b-4b7d-8b1a-66240161f50d"/>
    <ds:schemaRef ds:uri="745fd72d-7e83-4669-aadd-868637362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ED8ECC-391B-410B-B2F7-64FF88915C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DFEE59-2293-4E1F-BE83-910442F38D2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745fd72d-7e83-4669-aadd-86863736241e"/>
    <ds:schemaRef ds:uri="5ba878c6-b33b-4b7d-8b1a-66240161f50d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NBV of East Bend and Woodsdale</dc:subject>
  <dc:creator>Mitchell, Sharif</dc:creator>
  <cp:lastModifiedBy>Sunderman, Minna</cp:lastModifiedBy>
  <cp:lastPrinted>2023-01-20T03:19:24Z</cp:lastPrinted>
  <dcterms:created xsi:type="dcterms:W3CDTF">2023-01-19T16:00:10Z</dcterms:created>
  <dcterms:modified xsi:type="dcterms:W3CDTF">2023-01-23T20:17:39Z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0x0101005C6E46BEEC65514998BA1B34889D3D88</vt:lpwstr>
  </property>
</Properties>
</file>