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showInkAnnotation="0" codeName="ThisWorkbook" defaultThemeVersion="124226"/>
  <xr:revisionPtr revIDLastSave="0" documentId="13_ncr:1_{D03904C0-FCB8-43C7-9B94-082DA2F0551A}" xr6:coauthVersionLast="47" xr6:coauthVersionMax="47" xr10:uidLastSave="{00000000-0000-0000-0000-000000000000}"/>
  <bookViews>
    <workbookView xWindow="-120" yWindow="-120" windowWidth="29040" windowHeight="15840" tabRatio="880" firstSheet="1" activeTab="1" xr2:uid="{00000000-000D-0000-FFFF-FFFF00000000}"/>
  </bookViews>
  <sheets>
    <sheet name="__snloffice" sheetId="93" state="veryHidden" r:id="rId1"/>
    <sheet name="JCN-2 Comprehensive Summary" sheetId="100" r:id="rId2"/>
    <sheet name="JCN 3 - Proxy Selection" sheetId="87" r:id="rId3"/>
    <sheet name="JCN-4 Constant DCF" sheetId="20" r:id="rId4"/>
    <sheet name="JCN-5 SP 500 MRP 1" sheetId="80" r:id="rId5"/>
    <sheet name="JCN-5 SP 500 MRP 2" sheetId="101" r:id="rId6"/>
    <sheet name="JCN-6 CAPM 1" sheetId="77" r:id="rId7"/>
    <sheet name="JCN-6 CAPM 2" sheetId="102" r:id="rId8"/>
    <sheet name="JCN-7 Risk Premium" sheetId="76" r:id="rId9"/>
    <sheet name="JCN-8 Expected Earnings" sheetId="61" r:id="rId10"/>
    <sheet name="JCN-9 Reg Risk" sheetId="105" r:id="rId11"/>
    <sheet name="JCN-10 Capital Structure" sheetId="91"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10" hidden="1">[1]lt!#REF!</definedName>
    <definedName name="__123Graph_A" hidden="1">[1]lt!#REF!</definedName>
    <definedName name="__123Graph_B" localSheetId="10" hidden="1">[1]lt!#REF!</definedName>
    <definedName name="__123Graph_B" hidden="1">[1]lt!#REF!</definedName>
    <definedName name="__123Graph_C" localSheetId="10" hidden="1">[1]lt!#REF!</definedName>
    <definedName name="__123Graph_C" hidden="1">[1]lt!#REF!</definedName>
    <definedName name="__123Graph_D" localSheetId="10" hidden="1">[1]lt!#REF!</definedName>
    <definedName name="__123Graph_D" hidden="1">[1]lt!#REF!</definedName>
    <definedName name="__123Graph_E" localSheetId="10" hidden="1">[1]lt!#REF!</definedName>
    <definedName name="__123Graph_E" hidden="1">[1]lt!#REF!</definedName>
    <definedName name="__123Graph_F" hidden="1">[1]lt!#REF!</definedName>
    <definedName name="__123Graph_X" hidden="1">[1]lt!#REF!</definedName>
    <definedName name="__FDS_HYPERLINK_TOGGLE_STATE__" hidden="1">"ON"</definedName>
    <definedName name="_Fill" localSheetId="4" hidden="1">#REF!</definedName>
    <definedName name="_Fill" localSheetId="5" hidden="1">#REF!</definedName>
    <definedName name="_Fill" localSheetId="9" hidden="1">#REF!</definedName>
    <definedName name="_Fill" localSheetId="10" hidden="1">#REF!</definedName>
    <definedName name="_Fill" hidden="1">#REF!</definedName>
    <definedName name="_xlnm._FilterDatabase" localSheetId="10" hidden="1">'JCN-9 Reg Risk'!$A$9:$D$77</definedName>
    <definedName name="_Key1" localSheetId="2" hidden="1">#REF!</definedName>
    <definedName name="_Key1" localSheetId="4" hidden="1">#REF!</definedName>
    <definedName name="_Key1" localSheetId="5" hidden="1">#REF!</definedName>
    <definedName name="_Key1" localSheetId="9" hidden="1">#REF!</definedName>
    <definedName name="_Key1" localSheetId="10" hidden="1">#REF!</definedName>
    <definedName name="_Key1" hidden="1">#REF!</definedName>
    <definedName name="_Key11" localSheetId="2" hidden="1">#REF!</definedName>
    <definedName name="_Key11" localSheetId="11" hidden="1">#REF!</definedName>
    <definedName name="_Key11" localSheetId="4" hidden="1">#REF!</definedName>
    <definedName name="_Key11" localSheetId="5" hidden="1">#REF!</definedName>
    <definedName name="_Key11" localSheetId="9" hidden="1">#REF!</definedName>
    <definedName name="_Key11" hidden="1">#REF!</definedName>
    <definedName name="_key2" localSheetId="2" hidden="1">#REF!</definedName>
    <definedName name="_key2" localSheetId="11" hidden="1">#REF!</definedName>
    <definedName name="_key2" hidden="1">#REF!</definedName>
    <definedName name="_new23" localSheetId="2" hidden="1">{#N/A,#N/A,FALSE,"SCA";#N/A,#N/A,FALSE,"NCA";#N/A,#N/A,FALSE,"SAZ";#N/A,#N/A,FALSE,"CAZ";#N/A,#N/A,FALSE,"SNV";#N/A,#N/A,FALSE,"NNV";#N/A,#N/A,FALSE,"PP";#N/A,#N/A,FALSE,"SA"}</definedName>
    <definedName name="_new23" localSheetId="4" hidden="1">{#N/A,#N/A,FALSE,"SCA";#N/A,#N/A,FALSE,"NCA";#N/A,#N/A,FALSE,"SAZ";#N/A,#N/A,FALSE,"CAZ";#N/A,#N/A,FALSE,"SNV";#N/A,#N/A,FALSE,"NNV";#N/A,#N/A,FALSE,"PP";#N/A,#N/A,FALSE,"SA"}</definedName>
    <definedName name="_new23" localSheetId="5" hidden="1">{#N/A,#N/A,FALSE,"SCA";#N/A,#N/A,FALSE,"NCA";#N/A,#N/A,FALSE,"SAZ";#N/A,#N/A,FALSE,"CAZ";#N/A,#N/A,FALSE,"SNV";#N/A,#N/A,FALSE,"NNV";#N/A,#N/A,FALSE,"PP";#N/A,#N/A,FALSE,"SA"}</definedName>
    <definedName name="_new23" localSheetId="9" hidden="1">{#N/A,#N/A,FALSE,"SCA";#N/A,#N/A,FALSE,"NCA";#N/A,#N/A,FALSE,"SAZ";#N/A,#N/A,FALSE,"CAZ";#N/A,#N/A,FALSE,"SNV";#N/A,#N/A,FALSE,"NNV";#N/A,#N/A,FALSE,"PP";#N/A,#N/A,FALSE,"SA"}</definedName>
    <definedName name="_new23" localSheetId="10"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2" hidden="1">{#N/A,#N/A,FALSE,"SCA";#N/A,#N/A,FALSE,"NCA";#N/A,#N/A,FALSE,"SAZ";#N/A,#N/A,FALSE,"CAZ";#N/A,#N/A,FALSE,"SNV";#N/A,#N/A,FALSE,"NNV";#N/A,#N/A,FALSE,"PP";#N/A,#N/A,FALSE,"SA"}</definedName>
    <definedName name="_new37" localSheetId="4" hidden="1">{#N/A,#N/A,FALSE,"SCA";#N/A,#N/A,FALSE,"NCA";#N/A,#N/A,FALSE,"SAZ";#N/A,#N/A,FALSE,"CAZ";#N/A,#N/A,FALSE,"SNV";#N/A,#N/A,FALSE,"NNV";#N/A,#N/A,FALSE,"PP";#N/A,#N/A,FALSE,"SA"}</definedName>
    <definedName name="_new37" localSheetId="5" hidden="1">{#N/A,#N/A,FALSE,"SCA";#N/A,#N/A,FALSE,"NCA";#N/A,#N/A,FALSE,"SAZ";#N/A,#N/A,FALSE,"CAZ";#N/A,#N/A,FALSE,"SNV";#N/A,#N/A,FALSE,"NNV";#N/A,#N/A,FALSE,"PP";#N/A,#N/A,FALSE,"SA"}</definedName>
    <definedName name="_new37" localSheetId="9" hidden="1">{#N/A,#N/A,FALSE,"SCA";#N/A,#N/A,FALSE,"NCA";#N/A,#N/A,FALSE,"SAZ";#N/A,#N/A,FALSE,"CAZ";#N/A,#N/A,FALSE,"SNV";#N/A,#N/A,FALSE,"NNV";#N/A,#N/A,FALSE,"PP";#N/A,#N/A,FALSE,"SA"}</definedName>
    <definedName name="_new37" localSheetId="10"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2" hidden="1">{"caz2",#N/A,FALSE,"Central Arizona 2";"saz2",#N/A,FALSE,"Southern Arizona 2";"snv2",#N/A,FALSE,"Southern Nevada 2";"nnv2",#N/A,FALSE,"Northern Nevada 2";"sca2",#N/A,FALSE,"Southern California 2";"nca2",#N/A,FALSE,"Northern California 2";"pai2",#N/A,FALSE,"Paiute 2"}</definedName>
    <definedName name="_new41" localSheetId="4" hidden="1">{"caz2",#N/A,FALSE,"Central Arizona 2";"saz2",#N/A,FALSE,"Southern Arizona 2";"snv2",#N/A,FALSE,"Southern Nevada 2";"nnv2",#N/A,FALSE,"Northern Nevada 2";"sca2",#N/A,FALSE,"Southern California 2";"nca2",#N/A,FALSE,"Northern California 2";"pai2",#N/A,FALSE,"Paiute 2"}</definedName>
    <definedName name="_new41" localSheetId="5" hidden="1">{"caz2",#N/A,FALSE,"Central Arizona 2";"saz2",#N/A,FALSE,"Southern Arizona 2";"snv2",#N/A,FALSE,"Southern Nevada 2";"nnv2",#N/A,FALSE,"Northern Nevada 2";"sca2",#N/A,FALSE,"Southern California 2";"nca2",#N/A,FALSE,"Northern California 2";"pai2",#N/A,FALSE,"Paiute 2"}</definedName>
    <definedName name="_new41" localSheetId="9" hidden="1">{"caz2",#N/A,FALSE,"Central Arizona 2";"saz2",#N/A,FALSE,"Southern Arizona 2";"snv2",#N/A,FALSE,"Southern Nevada 2";"nnv2",#N/A,FALSE,"Northern Nevada 2";"sca2",#N/A,FALSE,"Southern California 2";"nca2",#N/A,FALSE,"Northern California 2";"pai2",#N/A,FALSE,"Paiute 2"}</definedName>
    <definedName name="_new41" localSheetId="10"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2" hidden="1">{#N/A,#N/A,FALSE,"SCA";#N/A,#N/A,FALSE,"NCA";#N/A,#N/A,FALSE,"SAZ";#N/A,#N/A,FALSE,"CAZ";#N/A,#N/A,FALSE,"SNV";#N/A,#N/A,FALSE,"NNV";#N/A,#N/A,FALSE,"PP";#N/A,#N/A,FALSE,"SA"}</definedName>
    <definedName name="_new43" localSheetId="4" hidden="1">{#N/A,#N/A,FALSE,"SCA";#N/A,#N/A,FALSE,"NCA";#N/A,#N/A,FALSE,"SAZ";#N/A,#N/A,FALSE,"CAZ";#N/A,#N/A,FALSE,"SNV";#N/A,#N/A,FALSE,"NNV";#N/A,#N/A,FALSE,"PP";#N/A,#N/A,FALSE,"SA"}</definedName>
    <definedName name="_new43" localSheetId="5" hidden="1">{#N/A,#N/A,FALSE,"SCA";#N/A,#N/A,FALSE,"NCA";#N/A,#N/A,FALSE,"SAZ";#N/A,#N/A,FALSE,"CAZ";#N/A,#N/A,FALSE,"SNV";#N/A,#N/A,FALSE,"NNV";#N/A,#N/A,FALSE,"PP";#N/A,#N/A,FALSE,"SA"}</definedName>
    <definedName name="_new43" localSheetId="9" hidden="1">{#N/A,#N/A,FALSE,"SCA";#N/A,#N/A,FALSE,"NCA";#N/A,#N/A,FALSE,"SAZ";#N/A,#N/A,FALSE,"CAZ";#N/A,#N/A,FALSE,"SNV";#N/A,#N/A,FALSE,"NNV";#N/A,#N/A,FALSE,"PP";#N/A,#N/A,FALSE,"SA"}</definedName>
    <definedName name="_new43" localSheetId="10"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2" hidden="1">{#N/A,#N/A,FALSE,"SCA";#N/A,#N/A,FALSE,"NCA";#N/A,#N/A,FALSE,"SAZ";#N/A,#N/A,FALSE,"CAZ";#N/A,#N/A,FALSE,"SNV";#N/A,#N/A,FALSE,"NNV";#N/A,#N/A,FALSE,"PP";#N/A,#N/A,FALSE,"SA"}</definedName>
    <definedName name="_new57" localSheetId="4" hidden="1">{#N/A,#N/A,FALSE,"SCA";#N/A,#N/A,FALSE,"NCA";#N/A,#N/A,FALSE,"SAZ";#N/A,#N/A,FALSE,"CAZ";#N/A,#N/A,FALSE,"SNV";#N/A,#N/A,FALSE,"NNV";#N/A,#N/A,FALSE,"PP";#N/A,#N/A,FALSE,"SA"}</definedName>
    <definedName name="_new57" localSheetId="5" hidden="1">{#N/A,#N/A,FALSE,"SCA";#N/A,#N/A,FALSE,"NCA";#N/A,#N/A,FALSE,"SAZ";#N/A,#N/A,FALSE,"CAZ";#N/A,#N/A,FALSE,"SNV";#N/A,#N/A,FALSE,"NNV";#N/A,#N/A,FALSE,"PP";#N/A,#N/A,FALSE,"SA"}</definedName>
    <definedName name="_new57" localSheetId="9" hidden="1">{#N/A,#N/A,FALSE,"SCA";#N/A,#N/A,FALSE,"NCA";#N/A,#N/A,FALSE,"SAZ";#N/A,#N/A,FALSE,"CAZ";#N/A,#N/A,FALSE,"SNV";#N/A,#N/A,FALSE,"NNV";#N/A,#N/A,FALSE,"PP";#N/A,#N/A,FALSE,"SA"}</definedName>
    <definedName name="_new57" localSheetId="10"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2" hidden="1">{#N/A,#N/A,FALSE,"SCA";#N/A,#N/A,FALSE,"NCA";#N/A,#N/A,FALSE,"SAZ";#N/A,#N/A,FALSE,"CAZ";#N/A,#N/A,FALSE,"SNV";#N/A,#N/A,FALSE,"NNV";#N/A,#N/A,FALSE,"PP";#N/A,#N/A,FALSE,"SA"}</definedName>
    <definedName name="_new58" localSheetId="4" hidden="1">{#N/A,#N/A,FALSE,"SCA";#N/A,#N/A,FALSE,"NCA";#N/A,#N/A,FALSE,"SAZ";#N/A,#N/A,FALSE,"CAZ";#N/A,#N/A,FALSE,"SNV";#N/A,#N/A,FALSE,"NNV";#N/A,#N/A,FALSE,"PP";#N/A,#N/A,FALSE,"SA"}</definedName>
    <definedName name="_new58" localSheetId="5" hidden="1">{#N/A,#N/A,FALSE,"SCA";#N/A,#N/A,FALSE,"NCA";#N/A,#N/A,FALSE,"SAZ";#N/A,#N/A,FALSE,"CAZ";#N/A,#N/A,FALSE,"SNV";#N/A,#N/A,FALSE,"NNV";#N/A,#N/A,FALSE,"PP";#N/A,#N/A,FALSE,"SA"}</definedName>
    <definedName name="_new58" localSheetId="9" hidden="1">{#N/A,#N/A,FALSE,"SCA";#N/A,#N/A,FALSE,"NCA";#N/A,#N/A,FALSE,"SAZ";#N/A,#N/A,FALSE,"CAZ";#N/A,#N/A,FALSE,"SNV";#N/A,#N/A,FALSE,"NNV";#N/A,#N/A,FALSE,"PP";#N/A,#N/A,FALSE,"SA"}</definedName>
    <definedName name="_new58" localSheetId="10"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localSheetId="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localSheetId="5"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localSheetId="9"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2" hidden="1">{#N/A,#N/A,FALSE,"SCA";#N/A,#N/A,FALSE,"NCA";#N/A,#N/A,FALSE,"SAZ";#N/A,#N/A,FALSE,"CAZ";#N/A,#N/A,FALSE,"SNV";#N/A,#N/A,FALSE,"NNV";#N/A,#N/A,FALSE,"PP";#N/A,#N/A,FALSE,"SA"}</definedName>
    <definedName name="_new71" localSheetId="4" hidden="1">{#N/A,#N/A,FALSE,"SCA";#N/A,#N/A,FALSE,"NCA";#N/A,#N/A,FALSE,"SAZ";#N/A,#N/A,FALSE,"CAZ";#N/A,#N/A,FALSE,"SNV";#N/A,#N/A,FALSE,"NNV";#N/A,#N/A,FALSE,"PP";#N/A,#N/A,FALSE,"SA"}</definedName>
    <definedName name="_new71" localSheetId="5" hidden="1">{#N/A,#N/A,FALSE,"SCA";#N/A,#N/A,FALSE,"NCA";#N/A,#N/A,FALSE,"SAZ";#N/A,#N/A,FALSE,"CAZ";#N/A,#N/A,FALSE,"SNV";#N/A,#N/A,FALSE,"NNV";#N/A,#N/A,FALSE,"PP";#N/A,#N/A,FALSE,"SA"}</definedName>
    <definedName name="_new71" localSheetId="9" hidden="1">{#N/A,#N/A,FALSE,"SCA";#N/A,#N/A,FALSE,"NCA";#N/A,#N/A,FALSE,"SAZ";#N/A,#N/A,FALSE,"CAZ";#N/A,#N/A,FALSE,"SNV";#N/A,#N/A,FALSE,"NNV";#N/A,#N/A,FALSE,"PP";#N/A,#N/A,FALSE,"SA"}</definedName>
    <definedName name="_new71" localSheetId="10"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2" hidden="1">{#N/A,#N/A,FALSE,"SCA";#N/A,#N/A,FALSE,"NCA";#N/A,#N/A,FALSE,"SAZ";#N/A,#N/A,FALSE,"CAZ";#N/A,#N/A,FALSE,"SNV";#N/A,#N/A,FALSE,"NNV";#N/A,#N/A,FALSE,"PP";#N/A,#N/A,FALSE,"SA"}</definedName>
    <definedName name="_new72" localSheetId="4" hidden="1">{#N/A,#N/A,FALSE,"SCA";#N/A,#N/A,FALSE,"NCA";#N/A,#N/A,FALSE,"SAZ";#N/A,#N/A,FALSE,"CAZ";#N/A,#N/A,FALSE,"SNV";#N/A,#N/A,FALSE,"NNV";#N/A,#N/A,FALSE,"PP";#N/A,#N/A,FALSE,"SA"}</definedName>
    <definedName name="_new72" localSheetId="5" hidden="1">{#N/A,#N/A,FALSE,"SCA";#N/A,#N/A,FALSE,"NCA";#N/A,#N/A,FALSE,"SAZ";#N/A,#N/A,FALSE,"CAZ";#N/A,#N/A,FALSE,"SNV";#N/A,#N/A,FALSE,"NNV";#N/A,#N/A,FALSE,"PP";#N/A,#N/A,FALSE,"SA"}</definedName>
    <definedName name="_new72" localSheetId="9" hidden="1">{#N/A,#N/A,FALSE,"SCA";#N/A,#N/A,FALSE,"NCA";#N/A,#N/A,FALSE,"SAZ";#N/A,#N/A,FALSE,"CAZ";#N/A,#N/A,FALSE,"SNV";#N/A,#N/A,FALSE,"NNV";#N/A,#N/A,FALSE,"PP";#N/A,#N/A,FALSE,"SA"}</definedName>
    <definedName name="_new72" localSheetId="10"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2" hidden="1">{#N/A,#N/A,FALSE,"Page 1";#N/A,#N/A,FALSE,"Page 2";#N/A,#N/A,FALSE,"Page 3";#N/A,#N/A,FALSE,"Page 4";#N/A,#N/A,FALSE,"Page 5";#N/A,#N/A,FALSE,"Page 6";#N/A,#N/A,FALSE,"Page 7";#N/A,#N/A,FALSE,"Page 8";#N/A,#N/A,FALSE,"Page 9";#N/A,#N/A,FALSE,"PG8WP";#N/A,#N/A,FALSE,"PG9WP"}</definedName>
    <definedName name="_new73" localSheetId="4" hidden="1">{#N/A,#N/A,FALSE,"Page 1";#N/A,#N/A,FALSE,"Page 2";#N/A,#N/A,FALSE,"Page 3";#N/A,#N/A,FALSE,"Page 4";#N/A,#N/A,FALSE,"Page 5";#N/A,#N/A,FALSE,"Page 6";#N/A,#N/A,FALSE,"Page 7";#N/A,#N/A,FALSE,"Page 8";#N/A,#N/A,FALSE,"Page 9";#N/A,#N/A,FALSE,"PG8WP";#N/A,#N/A,FALSE,"PG9WP"}</definedName>
    <definedName name="_new73" localSheetId="5" hidden="1">{#N/A,#N/A,FALSE,"Page 1";#N/A,#N/A,FALSE,"Page 2";#N/A,#N/A,FALSE,"Page 3";#N/A,#N/A,FALSE,"Page 4";#N/A,#N/A,FALSE,"Page 5";#N/A,#N/A,FALSE,"Page 6";#N/A,#N/A,FALSE,"Page 7";#N/A,#N/A,FALSE,"Page 8";#N/A,#N/A,FALSE,"Page 9";#N/A,#N/A,FALSE,"PG8WP";#N/A,#N/A,FALSE,"PG9WP"}</definedName>
    <definedName name="_new73" localSheetId="9" hidden="1">{#N/A,#N/A,FALSE,"Page 1";#N/A,#N/A,FALSE,"Page 2";#N/A,#N/A,FALSE,"Page 3";#N/A,#N/A,FALSE,"Page 4";#N/A,#N/A,FALSE,"Page 5";#N/A,#N/A,FALSE,"Page 6";#N/A,#N/A,FALSE,"Page 7";#N/A,#N/A,FALSE,"Page 8";#N/A,#N/A,FALSE,"Page 9";#N/A,#N/A,FALSE,"PG8WP";#N/A,#N/A,FALSE,"PG9WP"}</definedName>
    <definedName name="_new73" localSheetId="10"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localSheetId="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localSheetId="5"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localSheetId="9"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2" hidden="1">{"caz2",#N/A,FALSE,"Central Arizona 2";"saz2",#N/A,FALSE,"Southern Arizona 2";"snv2",#N/A,FALSE,"Southern Nevada 2";"nnv2",#N/A,FALSE,"Northern Nevada 2";"sca2",#N/A,FALSE,"Southern California 2";"nca2",#N/A,FALSE,"Northern California 2";"pai2",#N/A,FALSE,"Paiute 2"}</definedName>
    <definedName name="_new75" localSheetId="4" hidden="1">{"caz2",#N/A,FALSE,"Central Arizona 2";"saz2",#N/A,FALSE,"Southern Arizona 2";"snv2",#N/A,FALSE,"Southern Nevada 2";"nnv2",#N/A,FALSE,"Northern Nevada 2";"sca2",#N/A,FALSE,"Southern California 2";"nca2",#N/A,FALSE,"Northern California 2";"pai2",#N/A,FALSE,"Paiute 2"}</definedName>
    <definedName name="_new75" localSheetId="5" hidden="1">{"caz2",#N/A,FALSE,"Central Arizona 2";"saz2",#N/A,FALSE,"Southern Arizona 2";"snv2",#N/A,FALSE,"Southern Nevada 2";"nnv2",#N/A,FALSE,"Northern Nevada 2";"sca2",#N/A,FALSE,"Southern California 2";"nca2",#N/A,FALSE,"Northern California 2";"pai2",#N/A,FALSE,"Paiute 2"}</definedName>
    <definedName name="_new75" localSheetId="9" hidden="1">{"caz2",#N/A,FALSE,"Central Arizona 2";"saz2",#N/A,FALSE,"Southern Arizona 2";"snv2",#N/A,FALSE,"Southern Nevada 2";"nnv2",#N/A,FALSE,"Northern Nevada 2";"sca2",#N/A,FALSE,"Southern California 2";"nca2",#N/A,FALSE,"Northern California 2";"pai2",#N/A,FALSE,"Paiute 2"}</definedName>
    <definedName name="_new75" localSheetId="10"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localSheetId="4" hidden="1">#REF!</definedName>
    <definedName name="_Regression_Out" localSheetId="5" hidden="1">#REF!</definedName>
    <definedName name="_Regression_Out" localSheetId="9" hidden="1">#REF!</definedName>
    <definedName name="_Regression_Out" localSheetId="10" hidden="1">#REF!</definedName>
    <definedName name="_Regression_Out" hidden="1">#REF!</definedName>
    <definedName name="_Regression_X" localSheetId="2" hidden="1">#REF!</definedName>
    <definedName name="_Regression_X" localSheetId="11" hidden="1">#REF!</definedName>
    <definedName name="_Regression_X" localSheetId="4" hidden="1">#REF!</definedName>
    <definedName name="_Regression_X" localSheetId="5" hidden="1">#REF!</definedName>
    <definedName name="_Regression_X" localSheetId="9" hidden="1">#REF!</definedName>
    <definedName name="_Regression_X" hidden="1">#REF!</definedName>
    <definedName name="_Regression_Y" localSheetId="2" hidden="1">#REF!</definedName>
    <definedName name="_Regression_Y" localSheetId="11" hidden="1">#REF!</definedName>
    <definedName name="_Regression_Y" localSheetId="4" hidden="1">#REF!</definedName>
    <definedName name="_Regression_Y" localSheetId="5" hidden="1">#REF!</definedName>
    <definedName name="_Regression_Y" localSheetId="9" hidden="1">#REF!</definedName>
    <definedName name="_Regression_Y" hidden="1">#REF!</definedName>
    <definedName name="_Sort" localSheetId="2" hidden="1">#REF!</definedName>
    <definedName name="_Sort" localSheetId="11" hidden="1">#REF!</definedName>
    <definedName name="_Sort" hidden="1">#REF!</definedName>
    <definedName name="_Table2_Out" localSheetId="2" hidden="1">#REF!</definedName>
    <definedName name="_Table2_Out" localSheetId="11" hidden="1">#REF!</definedName>
    <definedName name="_Table2_Out" localSheetId="9"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wvu.DATABASE." localSheetId="2" hidden="1">[2]DATABASE!#REF!</definedName>
    <definedName name="ACwvu.DATABASE." localSheetId="11" hidden="1">[2]DATABASE!#REF!</definedName>
    <definedName name="ACwvu.DATABASE." localSheetId="10" hidden="1">[3]DATABASE!#REF!</definedName>
    <definedName name="ACwvu.DATABASE." hidden="1">[2]DATABASE!#REF!</definedName>
    <definedName name="ACwvu.OP." localSheetId="2" hidden="1">#REF!</definedName>
    <definedName name="ACwvu.OP." localSheetId="11" hidden="1">#REF!</definedName>
    <definedName name="ACwvu.OP." hidden="1">#REF!</definedName>
    <definedName name="afd"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fd"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fd"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nscount" hidden="1">3</definedName>
    <definedName name="AS2DocOpenMode" hidden="1">"AS2DocumentEdit"</definedName>
    <definedName name="BLPH2" localSheetId="4" hidden="1">'[4]Commercial Paper'!#REF!</definedName>
    <definedName name="BLPH2" localSheetId="5" hidden="1">'[4]Commercial Paper'!#REF!</definedName>
    <definedName name="BLPH2" localSheetId="9" hidden="1">'[5]Commercial Paper'!#REF!</definedName>
    <definedName name="BLPH2" localSheetId="10" hidden="1">'[6]Commercial Paper'!#REF!</definedName>
    <definedName name="BLPH2" hidden="1">'[7]Commercial Paper'!#REF!</definedName>
    <definedName name="BLPH3" localSheetId="4" hidden="1">'[4]Commercial Paper'!#REF!</definedName>
    <definedName name="BLPH3" localSheetId="5" hidden="1">'[4]Commercial Paper'!#REF!</definedName>
    <definedName name="BLPH3" localSheetId="9" hidden="1">'[5]Commercial Paper'!#REF!</definedName>
    <definedName name="BLPH3" localSheetId="10" hidden="1">'[6]Commercial Paper'!#REF!</definedName>
    <definedName name="BLPH3" hidden="1">'[7]Commercial Paper'!#REF!</definedName>
    <definedName name="BLPH4" localSheetId="4" hidden="1">'[4]Commercial Paper'!#REF!</definedName>
    <definedName name="BLPH4" localSheetId="5" hidden="1">'[4]Commercial Paper'!#REF!</definedName>
    <definedName name="BLPH4" localSheetId="9" hidden="1">'[5]Commercial Paper'!#REF!</definedName>
    <definedName name="BLPH4" localSheetId="10" hidden="1">'[6]Commercial Paper'!#REF!</definedName>
    <definedName name="BLPH4" hidden="1">'[7]Commercial Paper'!#REF!</definedName>
    <definedName name="BLPH5" localSheetId="4" hidden="1">'[4]Commercial Paper'!#REF!</definedName>
    <definedName name="BLPH5" localSheetId="5" hidden="1">'[4]Commercial Paper'!#REF!</definedName>
    <definedName name="BLPH5" localSheetId="9" hidden="1">'[5]Commercial Paper'!#REF!</definedName>
    <definedName name="BLPH5" localSheetId="10" hidden="1">'[6]Commercial Paper'!#REF!</definedName>
    <definedName name="BLPH5" hidden="1">'[7]Commercial Paper'!#REF!</definedName>
    <definedName name="BLPH6" localSheetId="4" hidden="1">'[4]Commercial Paper'!#REF!</definedName>
    <definedName name="BLPH6" localSheetId="5" hidden="1">'[4]Commercial Paper'!#REF!</definedName>
    <definedName name="BLPH6" localSheetId="9" hidden="1">'[5]Commercial Paper'!#REF!</definedName>
    <definedName name="BLPH6" localSheetId="10" hidden="1">'[6]Commercial Paper'!#REF!</definedName>
    <definedName name="BLPH6" hidden="1">'[7]Commercial Paper'!#REF!</definedName>
    <definedName name="c.LTMYear" localSheetId="9" hidden="1">#REF!</definedName>
    <definedName name="c.LTMYear" localSheetId="10" hidden="1">#REF!</definedName>
    <definedName name="c.LTMYear" hidden="1">#REF!</definedName>
    <definedName name="CIQWBGuid" hidden="1">"Peoples Gas ROE - 12-20-2019.xlsx"</definedName>
    <definedName name="COGE" localSheetId="10" hidden="1">{"VUE95",#N/A,TRUE,"D";"VUE96",#N/A,TRUE,"E";"VUE97",#N/A,TRUE,"F";"VUE98",#N/A,TRUE,"G"}</definedName>
    <definedName name="COGE" hidden="1">{"VUE95",#N/A,TRUE,"D";"VUE96",#N/A,TRUE,"E";"VUE97",#N/A,TRUE,"F";"VUE98",#N/A,TRUE,"G"}</definedName>
    <definedName name="Common" localSheetId="2" hidden="1">{#N/A,#N/A,FALSE,"SCA";#N/A,#N/A,FALSE,"NCA";#N/A,#N/A,FALSE,"SAZ";#N/A,#N/A,FALSE,"CAZ";#N/A,#N/A,FALSE,"SNV";#N/A,#N/A,FALSE,"NNV";#N/A,#N/A,FALSE,"PP";#N/A,#N/A,FALSE,"SA"}</definedName>
    <definedName name="Common" localSheetId="4" hidden="1">{#N/A,#N/A,FALSE,"SCA";#N/A,#N/A,FALSE,"NCA";#N/A,#N/A,FALSE,"SAZ";#N/A,#N/A,FALSE,"CAZ";#N/A,#N/A,FALSE,"SNV";#N/A,#N/A,FALSE,"NNV";#N/A,#N/A,FALSE,"PP";#N/A,#N/A,FALSE,"SA"}</definedName>
    <definedName name="Common" localSheetId="5" hidden="1">{#N/A,#N/A,FALSE,"SCA";#N/A,#N/A,FALSE,"NCA";#N/A,#N/A,FALSE,"SAZ";#N/A,#N/A,FALSE,"CAZ";#N/A,#N/A,FALSE,"SNV";#N/A,#N/A,FALSE,"NNV";#N/A,#N/A,FALSE,"PP";#N/A,#N/A,FALSE,"SA"}</definedName>
    <definedName name="Common" localSheetId="9" hidden="1">{#N/A,#N/A,FALSE,"SCA";#N/A,#N/A,FALSE,"NCA";#N/A,#N/A,FALSE,"SAZ";#N/A,#N/A,FALSE,"CAZ";#N/A,#N/A,FALSE,"SNV";#N/A,#N/A,FALSE,"NNV";#N/A,#N/A,FALSE,"PP";#N/A,#N/A,FALSE,"SA"}</definedName>
    <definedName name="Common" localSheetId="10" hidden="1">{#N/A,#N/A,FALSE,"SCA";#N/A,#N/A,FALSE,"NCA";#N/A,#N/A,FALSE,"SAZ";#N/A,#N/A,FALSE,"CAZ";#N/A,#N/A,FALSE,"SNV";#N/A,#N/A,FALSE,"NNV";#N/A,#N/A,FALSE,"PP";#N/A,#N/A,FALSE,"SA"}</definedName>
    <definedName name="Common" hidden="1">{#N/A,#N/A,FALSE,"SCA";#N/A,#N/A,FALSE,"NCA";#N/A,#N/A,FALSE,"SAZ";#N/A,#N/A,FALSE,"CAZ";#N/A,#N/A,FALSE,"SNV";#N/A,#N/A,FALSE,"NNV";#N/A,#N/A,FALSE,"PP";#N/A,#N/A,FALSE,"SA"}</definedName>
    <definedName name="cover" localSheetId="4" hidden="1">#REF!</definedName>
    <definedName name="cover" localSheetId="5" hidden="1">#REF!</definedName>
    <definedName name="cover" localSheetId="9" hidden="1">#REF!</definedName>
    <definedName name="cover" localSheetId="10" hidden="1">#REF!</definedName>
    <definedName name="cover" hidden="1">#REF!</definedName>
    <definedName name="d" localSheetId="2" hidden="1">#REF!</definedName>
    <definedName name="d" localSheetId="11" hidden="1">#REF!</definedName>
    <definedName name="d" localSheetId="4" hidden="1">#REF!</definedName>
    <definedName name="d" localSheetId="5" hidden="1">#REF!</definedName>
    <definedName name="d" localSheetId="9" hidden="1">#REF!</definedName>
    <definedName name="d" hidden="1">#REF!</definedName>
    <definedName name="ddd" localSheetId="10" hidden="1">{"VUE95",#N/A,TRUE,"D";"VUE96",#N/A,TRUE,"E";"VUE97",#N/A,TRUE,"F";"VUE98",#N/A,TRUE,"G"}</definedName>
    <definedName name="ddd" hidden="1">{"VUE95",#N/A,TRUE,"D";"VUE96",#N/A,TRUE,"E";"VUE97",#N/A,TRUE,"F";"VUE98",#N/A,TRUE,"G"}</definedName>
    <definedName name="er" localSheetId="10"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v.Calculation" hidden="1">-4105</definedName>
    <definedName name="ev.Initialized" hidden="1">FALSE</definedName>
    <definedName name="EV__LASTREFTIME__" hidden="1">39198.5712152778</definedName>
    <definedName name="f" localSheetId="4" hidden="1">#REF!</definedName>
    <definedName name="f" localSheetId="5" hidden="1">#REF!</definedName>
    <definedName name="f" localSheetId="9" hidden="1">#REF!</definedName>
    <definedName name="f" localSheetId="10" hidden="1">#REF!</definedName>
    <definedName name="f" hidden="1">#REF!</definedName>
    <definedName name="Faib" localSheetId="10" hidden="1">{"VUE95",#N/A,TRUE,"D";"VUE96",#N/A,TRUE,"E";"VUE97",#N/A,TRUE,"F";"VUE98",#N/A,TRUE,"G"}</definedName>
    <definedName name="Faib" hidden="1">{"VUE95",#N/A,TRUE,"D";"VUE96",#N/A,TRUE,"E";"VUE97",#N/A,TRUE,"F";"VUE98",#N/A,TRUE,"G"}</definedName>
    <definedName name="Faible" localSheetId="10" hidden="1">{"VUE95",#N/A,TRUE,"D";"VUE96",#N/A,TRUE,"E";"VUE97",#N/A,TRUE,"F";"VUE98",#N/A,TRUE,"G"}</definedName>
    <definedName name="Faible" hidden="1">{"VUE95",#N/A,TRUE,"D";"VUE96",#N/A,TRUE,"E";"VUE97",#N/A,TRUE,"F";"VUE98",#N/A,TRUE,"G"}</definedName>
    <definedName name="fdv" localSheetId="9" hidden="1">{"quarterly",#N/A,FALSE,"Income Statement";#N/A,#N/A,FALSE,"print segment";#N/A,#N/A,FALSE,"Balance Sheet";#N/A,#N/A,FALSE,"Annl Inc";#N/A,#N/A,FALSE,"Cash Flow"}</definedName>
    <definedName name="fdv" localSheetId="10" hidden="1">{"quarterly",#N/A,FALSE,"Income Statement";#N/A,#N/A,FALSE,"print segment";#N/A,#N/A,FALSE,"Balance Sheet";#N/A,#N/A,FALSE,"Annl Inc";#N/A,#N/A,FALSE,"Cash Flow"}</definedName>
    <definedName name="fdv" hidden="1">{"quarterly",#N/A,FALSE,"Income Statement";#N/A,#N/A,FALSE,"print segment";#N/A,#N/A,FALSE,"Balance Sheet";#N/A,#N/A,FALSE,"Annl Inc";#N/A,#N/A,FALSE,"Cash Flow"}</definedName>
    <definedName name="ff" localSheetId="10" hidden="1">#REF!</definedName>
    <definedName name="ff" hidden="1">#REF!</definedName>
    <definedName name="fffff" localSheetId="10" hidden="1">#REF!</definedName>
    <definedName name="fffff" hidden="1">#REF!</definedName>
    <definedName name="fffffffffffffffffffff" localSheetId="10" hidden="1">#REF!</definedName>
    <definedName name="fffffffffffffffffffff" hidden="1">#REF!</definedName>
    <definedName name="FuelCycle" localSheetId="9" hidden="1">{#N/A,#N/A,FALSE,"AltFuel"}</definedName>
    <definedName name="FuelCycle" localSheetId="10" hidden="1">{#N/A,#N/A,FALSE,"AltFuel"}</definedName>
    <definedName name="FuelCycle" hidden="1">{#N/A,#N/A,FALSE,"AltFuel"}</definedName>
    <definedName name="hn._I006" localSheetId="9" hidden="1">#REF!</definedName>
    <definedName name="hn._I006" localSheetId="10" hidden="1">#REF!</definedName>
    <definedName name="hn._I006" hidden="1">#REF!</definedName>
    <definedName name="hn._I018" localSheetId="2" hidden="1">#REF!</definedName>
    <definedName name="hn._I018" localSheetId="11" hidden="1">#REF!</definedName>
    <definedName name="hn._I018" localSheetId="9" hidden="1">#REF!</definedName>
    <definedName name="hn._I018" hidden="1">#REF!</definedName>
    <definedName name="hn._I024" localSheetId="2" hidden="1">#REF!</definedName>
    <definedName name="hn._I024" localSheetId="11" hidden="1">#REF!</definedName>
    <definedName name="hn._I024" localSheetId="9" hidden="1">#REF!</definedName>
    <definedName name="hn._I024" hidden="1">#REF!</definedName>
    <definedName name="hn._I028" localSheetId="2" hidden="1">#REF!</definedName>
    <definedName name="hn._I028" localSheetId="11" hidden="1">#REF!</definedName>
    <definedName name="hn._I028" localSheetId="9" hidden="1">#REF!</definedName>
    <definedName name="hn._I028" hidden="1">#REF!</definedName>
    <definedName name="hn._I029" localSheetId="2" hidden="1">#REF!</definedName>
    <definedName name="hn._I029" localSheetId="11" hidden="1">#REF!</definedName>
    <definedName name="hn._I029" localSheetId="9" hidden="1">#REF!</definedName>
    <definedName name="hn._I029" hidden="1">#REF!</definedName>
    <definedName name="hn._I030" localSheetId="2" hidden="1">#REF!</definedName>
    <definedName name="hn._I030" localSheetId="11" hidden="1">#REF!</definedName>
    <definedName name="hn._I030" localSheetId="9" hidden="1">#REF!</definedName>
    <definedName name="hn._I030" hidden="1">#REF!</definedName>
    <definedName name="hn._I031" localSheetId="2" hidden="1">#REF!</definedName>
    <definedName name="hn._I031" localSheetId="11" hidden="1">#REF!</definedName>
    <definedName name="hn._I031" localSheetId="9" hidden="1">#REF!</definedName>
    <definedName name="hn._I031" hidden="1">#REF!</definedName>
    <definedName name="hn._I059" localSheetId="2" hidden="1">#REF!</definedName>
    <definedName name="hn._I059" localSheetId="11" hidden="1">#REF!</definedName>
    <definedName name="hn._I059" localSheetId="9" hidden="1">#REF!</definedName>
    <definedName name="hn._I059" hidden="1">#REF!</definedName>
    <definedName name="hn._I071" localSheetId="2" hidden="1">#REF!</definedName>
    <definedName name="hn._I071" localSheetId="11" hidden="1">#REF!</definedName>
    <definedName name="hn._I071" localSheetId="9" hidden="1">#REF!</definedName>
    <definedName name="hn._I071" hidden="1">#REF!</definedName>
    <definedName name="hn._I075" localSheetId="2" hidden="1">#REF!</definedName>
    <definedName name="hn._I075" localSheetId="11" hidden="1">#REF!</definedName>
    <definedName name="hn._I075" localSheetId="9" hidden="1">#REF!</definedName>
    <definedName name="hn._I075" hidden="1">#REF!</definedName>
    <definedName name="hn._I083" localSheetId="2" hidden="1">#REF!</definedName>
    <definedName name="hn._I083" localSheetId="11" hidden="1">#REF!</definedName>
    <definedName name="hn._I083" localSheetId="9" hidden="1">#REF!</definedName>
    <definedName name="hn._I083" hidden="1">#REF!</definedName>
    <definedName name="hn._I085" localSheetId="2" hidden="1">#REF!</definedName>
    <definedName name="hn._I085" localSheetId="11" hidden="1">#REF!</definedName>
    <definedName name="hn._I085" localSheetId="9" hidden="1">#REF!</definedName>
    <definedName name="hn._I085" hidden="1">#REF!</definedName>
    <definedName name="hn._P001" localSheetId="2" hidden="1">#REF!</definedName>
    <definedName name="hn._P001" localSheetId="11" hidden="1">#REF!</definedName>
    <definedName name="hn._P001" localSheetId="9" hidden="1">#REF!</definedName>
    <definedName name="hn._P001" hidden="1">#REF!</definedName>
    <definedName name="hn._P004" localSheetId="2" hidden="1">#REF!</definedName>
    <definedName name="hn._P004" localSheetId="11" hidden="1">#REF!</definedName>
    <definedName name="hn._P004" localSheetId="9" hidden="1">#REF!</definedName>
    <definedName name="hn._P004" hidden="1">#REF!</definedName>
    <definedName name="hn._P014" localSheetId="2" hidden="1">#REF!</definedName>
    <definedName name="hn._P014" localSheetId="11" hidden="1">#REF!</definedName>
    <definedName name="hn._P014" localSheetId="9" hidden="1">#REF!</definedName>
    <definedName name="hn._P014" hidden="1">#REF!</definedName>
    <definedName name="hn._P016" localSheetId="2" hidden="1">#REF!</definedName>
    <definedName name="hn._P016" localSheetId="11" hidden="1">#REF!</definedName>
    <definedName name="hn._P016" localSheetId="9" hidden="1">#REF!</definedName>
    <definedName name="hn._P016" hidden="1">#REF!</definedName>
    <definedName name="hn._P021" localSheetId="2" hidden="1">#REF!</definedName>
    <definedName name="hn._P021" localSheetId="11" hidden="1">#REF!</definedName>
    <definedName name="hn._P021" localSheetId="9" hidden="1">#REF!</definedName>
    <definedName name="hn._P021" hidden="1">#REF!</definedName>
    <definedName name="hn._P024" localSheetId="2" hidden="1">#REF!</definedName>
    <definedName name="hn._P024" localSheetId="11" hidden="1">#REF!</definedName>
    <definedName name="hn._P024" localSheetId="9" hidden="1">#REF!</definedName>
    <definedName name="hn._P024" hidden="1">#REF!</definedName>
    <definedName name="hn.Add015" localSheetId="2" hidden="1">#REF!</definedName>
    <definedName name="hn.Add015" localSheetId="11" hidden="1">#REF!</definedName>
    <definedName name="hn.Add015" localSheetId="9" hidden="1">#REF!</definedName>
    <definedName name="hn.Add015" hidden="1">#REF!</definedName>
    <definedName name="hn.Delete015" localSheetId="9" hidden="1">#REF!,#REF!,#REF!,#REF!,#REF!</definedName>
    <definedName name="hn.Delete015" localSheetId="10" hidden="1">#REF!,#REF!,#REF!,#REF!,#REF!</definedName>
    <definedName name="hn.Delete015" hidden="1">#REF!,#REF!,#REF!,#REF!,#REF!</definedName>
    <definedName name="hn.ModelVersion" hidden="1">1</definedName>
    <definedName name="hn.NoUpload" hidden="1">0</definedName>
    <definedName name="hn.PrivateLTMYear" localSheetId="9" hidden="1">#REF!</definedName>
    <definedName name="hn.PrivateLTMYear" localSheetId="10" hidden="1">#REF!</definedName>
    <definedName name="hn.PrivateLTMYear" hidden="1">#REF!</definedName>
    <definedName name="IncomeStatement" localSheetId="9" hidden="1">{#N/A,#N/A,FALSE,"FinStateUS"}</definedName>
    <definedName name="IncomeStatement" localSheetId="10" hidden="1">{#N/A,#N/A,FALSE,"FinStateUS"}</definedName>
    <definedName name="IncomeStatement" hidden="1">{#N/A,#N/A,FALSE,"FinStateUS"}</definedName>
    <definedName name="IncomeStatement6Years" localSheetId="9" hidden="1">{"IncStatement 6 years",#N/A,FALSE,"FinStateUS"}</definedName>
    <definedName name="IncomeStatement6Years" localSheetId="10" hidden="1">{"IncStatement 6 years",#N/A,FALSE,"FinStateUS"}</definedName>
    <definedName name="IncomeStatement6Years" hidden="1">{"IncStatement 6 years",#N/A,FALSE,"FinStateUS"}</definedName>
    <definedName name="Indicateurs1" localSheetId="10" hidden="1">{"VUE95",#N/A,TRUE,"D";"VUE96",#N/A,TRUE,"E";"VUE97",#N/A,TRUE,"F";"VUE98",#N/A,TRUE,"G"}</definedName>
    <definedName name="Indicateurs1" hidden="1">{"VUE95",#N/A,TRUE,"D";"VUE96",#N/A,TRUE,"E";"VUE97",#N/A,TRUE,"F";"VUE98",#N/A,TRUE,"G"}</definedName>
    <definedName name="IQ_ADDIN" hidden="1">"AUTO"</definedName>
    <definedName name="IQ_CH" hidden="1">110000</definedName>
    <definedName name="IQ_CQ" hidden="1">5000</definedName>
    <definedName name="IQ_CY" hidden="1">10000</definedName>
    <definedName name="IQ_DAILY">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40164.5046875</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je" localSheetId="2" hidden="1">{#N/A,#N/A,FALSE,"SCA";#N/A,#N/A,FALSE,"NCA";#N/A,#N/A,FALSE,"SAZ";#N/A,#N/A,FALSE,"CAZ";#N/A,#N/A,FALSE,"SNV";#N/A,#N/A,FALSE,"NNV";#N/A,#N/A,FALSE,"PP";#N/A,#N/A,FALSE,"SA"}</definedName>
    <definedName name="je" localSheetId="4" hidden="1">{#N/A,#N/A,FALSE,"SCA";#N/A,#N/A,FALSE,"NCA";#N/A,#N/A,FALSE,"SAZ";#N/A,#N/A,FALSE,"CAZ";#N/A,#N/A,FALSE,"SNV";#N/A,#N/A,FALSE,"NNV";#N/A,#N/A,FALSE,"PP";#N/A,#N/A,FALSE,"SA"}</definedName>
    <definedName name="je" localSheetId="5" hidden="1">{#N/A,#N/A,FALSE,"SCA";#N/A,#N/A,FALSE,"NCA";#N/A,#N/A,FALSE,"SAZ";#N/A,#N/A,FALSE,"CAZ";#N/A,#N/A,FALSE,"SNV";#N/A,#N/A,FALSE,"NNV";#N/A,#N/A,FALSE,"PP";#N/A,#N/A,FALSE,"SA"}</definedName>
    <definedName name="je" localSheetId="9" hidden="1">{#N/A,#N/A,FALSE,"SCA";#N/A,#N/A,FALSE,"NCA";#N/A,#N/A,FALSE,"SAZ";#N/A,#N/A,FALSE,"CAZ";#N/A,#N/A,FALSE,"SNV";#N/A,#N/A,FALSE,"NNV";#N/A,#N/A,FALSE,"PP";#N/A,#N/A,FALSE,"SA"}</definedName>
    <definedName name="je" localSheetId="10" hidden="1">{#N/A,#N/A,FALSE,"SCA";#N/A,#N/A,FALSE,"NCA";#N/A,#N/A,FALSE,"SAZ";#N/A,#N/A,FALSE,"CAZ";#N/A,#N/A,FALSE,"SNV";#N/A,#N/A,FALSE,"NNV";#N/A,#N/A,FALSE,"PP";#N/A,#N/A,FALSE,"SA"}</definedName>
    <definedName name="je" hidden="1">{#N/A,#N/A,FALSE,"SCA";#N/A,#N/A,FALSE,"NCA";#N/A,#N/A,FALSE,"SAZ";#N/A,#N/A,FALSE,"CAZ";#N/A,#N/A,FALSE,"SNV";#N/A,#N/A,FALSE,"NNV";#N/A,#N/A,FALSE,"PP";#N/A,#N/A,FALSE,"SA"}</definedName>
    <definedName name="KI" localSheetId="2" hidden="1">#REF!,#REF!</definedName>
    <definedName name="KI" localSheetId="11" hidden="1">#REF!,#REF!</definedName>
    <definedName name="KI" hidden="1">#REF!,#REF!</definedName>
    <definedName name="KL" localSheetId="2" hidden="1">#REF!</definedName>
    <definedName name="KL" localSheetId="11" hidden="1">#REF!</definedName>
    <definedName name="KL" hidden="1">#REF!</definedName>
    <definedName name="l" localSheetId="4" hidden="1">#REF!</definedName>
    <definedName name="l" localSheetId="5" hidden="1">#REF!</definedName>
    <definedName name="l" localSheetId="9" hidden="1">#REF!</definedName>
    <definedName name="l" localSheetId="10" hidden="1">#REF!</definedName>
    <definedName name="l" hidden="1">#REF!</definedName>
    <definedName name="NADA" localSheetId="2" hidden="1">{"caz2",#N/A,FALSE,"Central Arizona 2";"saz2",#N/A,FALSE,"Southern Arizona 2";"snv2",#N/A,FALSE,"Southern Nevada 2";"nnv2",#N/A,FALSE,"Northern Nevada 2";"sca2",#N/A,FALSE,"Southern California 2";"nca2",#N/A,FALSE,"Northern California 2";"pai2",#N/A,FALSE,"Paiute 2"}</definedName>
    <definedName name="NADA" localSheetId="4" hidden="1">{"caz2",#N/A,FALSE,"Central Arizona 2";"saz2",#N/A,FALSE,"Southern Arizona 2";"snv2",#N/A,FALSE,"Southern Nevada 2";"nnv2",#N/A,FALSE,"Northern Nevada 2";"sca2",#N/A,FALSE,"Southern California 2";"nca2",#N/A,FALSE,"Northern California 2";"pai2",#N/A,FALSE,"Paiute 2"}</definedName>
    <definedName name="NADA" localSheetId="5" hidden="1">{"caz2",#N/A,FALSE,"Central Arizona 2";"saz2",#N/A,FALSE,"Southern Arizona 2";"snv2",#N/A,FALSE,"Southern Nevada 2";"nnv2",#N/A,FALSE,"Northern Nevada 2";"sca2",#N/A,FALSE,"Southern California 2";"nca2",#N/A,FALSE,"Northern California 2";"pai2",#N/A,FALSE,"Paiute 2"}</definedName>
    <definedName name="NADA" localSheetId="9" hidden="1">{"caz2",#N/A,FALSE,"Central Arizona 2";"saz2",#N/A,FALSE,"Southern Arizona 2";"snv2",#N/A,FALSE,"Southern Nevada 2";"nnv2",#N/A,FALSE,"Northern Nevada 2";"sca2",#N/A,FALSE,"Southern California 2";"nca2",#N/A,FALSE,"Northern California 2";"pai2",#N/A,FALSE,"Paiute 2"}</definedName>
    <definedName name="NADA" localSheetId="10"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ONE" localSheetId="2" hidden="1">{#N/A,#N/A,FALSE,"SCA";#N/A,#N/A,FALSE,"NCA";#N/A,#N/A,FALSE,"SAZ";#N/A,#N/A,FALSE,"CAZ";#N/A,#N/A,FALSE,"SNV";#N/A,#N/A,FALSE,"NNV";#N/A,#N/A,FALSE,"PP";#N/A,#N/A,FALSE,"SA"}</definedName>
    <definedName name="NONE" localSheetId="4" hidden="1">{#N/A,#N/A,FALSE,"SCA";#N/A,#N/A,FALSE,"NCA";#N/A,#N/A,FALSE,"SAZ";#N/A,#N/A,FALSE,"CAZ";#N/A,#N/A,FALSE,"SNV";#N/A,#N/A,FALSE,"NNV";#N/A,#N/A,FALSE,"PP";#N/A,#N/A,FALSE,"SA"}</definedName>
    <definedName name="NONE" localSheetId="5" hidden="1">{#N/A,#N/A,FALSE,"SCA";#N/A,#N/A,FALSE,"NCA";#N/A,#N/A,FALSE,"SAZ";#N/A,#N/A,FALSE,"CAZ";#N/A,#N/A,FALSE,"SNV";#N/A,#N/A,FALSE,"NNV";#N/A,#N/A,FALSE,"PP";#N/A,#N/A,FALSE,"SA"}</definedName>
    <definedName name="NONE" localSheetId="9" hidden="1">{#N/A,#N/A,FALSE,"SCA";#N/A,#N/A,FALSE,"NCA";#N/A,#N/A,FALSE,"SAZ";#N/A,#N/A,FALSE,"CAZ";#N/A,#N/A,FALSE,"SNV";#N/A,#N/A,FALSE,"NNV";#N/A,#N/A,FALSE,"PP";#N/A,#N/A,FALSE,"SA"}</definedName>
    <definedName name="NONE" localSheetId="10"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2" hidden="1">{#N/A,#N/A,FALSE,"SCA";#N/A,#N/A,FALSE,"NCA";#N/A,#N/A,FALSE,"SAZ";#N/A,#N/A,FALSE,"CAZ";#N/A,#N/A,FALSE,"SNV";#N/A,#N/A,FALSE,"NNV";#N/A,#N/A,FALSE,"PP";#N/A,#N/A,FALSE,"SA"}</definedName>
    <definedName name="PERO" localSheetId="4" hidden="1">{#N/A,#N/A,FALSE,"SCA";#N/A,#N/A,FALSE,"NCA";#N/A,#N/A,FALSE,"SAZ";#N/A,#N/A,FALSE,"CAZ";#N/A,#N/A,FALSE,"SNV";#N/A,#N/A,FALSE,"NNV";#N/A,#N/A,FALSE,"PP";#N/A,#N/A,FALSE,"SA"}</definedName>
    <definedName name="PERO" localSheetId="5" hidden="1">{#N/A,#N/A,FALSE,"SCA";#N/A,#N/A,FALSE,"NCA";#N/A,#N/A,FALSE,"SAZ";#N/A,#N/A,FALSE,"CAZ";#N/A,#N/A,FALSE,"SNV";#N/A,#N/A,FALSE,"NNV";#N/A,#N/A,FALSE,"PP";#N/A,#N/A,FALSE,"SA"}</definedName>
    <definedName name="PERO" localSheetId="9" hidden="1">{#N/A,#N/A,FALSE,"SCA";#N/A,#N/A,FALSE,"NCA";#N/A,#N/A,FALSE,"SAZ";#N/A,#N/A,FALSE,"CAZ";#N/A,#N/A,FALSE,"SNV";#N/A,#N/A,FALSE,"NNV";#N/A,#N/A,FALSE,"PP";#N/A,#N/A,FALSE,"SA"}</definedName>
    <definedName name="PERO" localSheetId="10" hidden="1">{#N/A,#N/A,FALSE,"SCA";#N/A,#N/A,FALSE,"NCA";#N/A,#N/A,FALSE,"SAZ";#N/A,#N/A,FALSE,"CAZ";#N/A,#N/A,FALSE,"SNV";#N/A,#N/A,FALSE,"NNV";#N/A,#N/A,FALSE,"PP";#N/A,#N/A,FALSE,"SA"}</definedName>
    <definedName name="PERO" hidden="1">{#N/A,#N/A,FALSE,"SCA";#N/A,#N/A,FALSE,"NCA";#N/A,#N/A,FALSE,"SAZ";#N/A,#N/A,FALSE,"CAZ";#N/A,#N/A,FALSE,"SNV";#N/A,#N/A,FALSE,"NNV";#N/A,#N/A,FALSE,"PP";#N/A,#N/A,FALSE,"SA"}</definedName>
    <definedName name="PopCache_GL_INTERFACE_REFERENCE7" localSheetId="10" hidden="1">[8]PopCache!$A$1:$A$2</definedName>
    <definedName name="PopCache_GL_INTERFACE_REFERENCE7" hidden="1">[8]PopCache!$A$1:$A$2</definedName>
    <definedName name="_xlnm.Print_Area" localSheetId="2">'JCN 3 - Proxy Selection'!$A$1:$L$30</definedName>
    <definedName name="_xlnm.Print_Area" localSheetId="11">'JCN-10 Capital Structure'!$A$1:$AM$67</definedName>
    <definedName name="_xlnm.Print_Area" localSheetId="6">'JCN-6 CAPM 1'!$B$1:$S$91</definedName>
    <definedName name="_xlnm.Print_Area" localSheetId="7">'JCN-6 CAPM 2'!$B$1:$S$91</definedName>
    <definedName name="_xlnm.Print_Area" localSheetId="8">'JCN-7 Risk Premium'!$A$1:$F$133,'JCN-7 Risk Premium'!$H$1:$P$65</definedName>
    <definedName name="_xlnm.Print_Area" localSheetId="9">'JCN-8 Expected Earnings'!$A$1:$M$34</definedName>
    <definedName name="_xlnm.Print_Area" localSheetId="10">'JCN-9 Reg Risk'!$A$1:$N$90</definedName>
    <definedName name="_xlnm.Print_Titles" localSheetId="4">'JCN-5 SP 500 MRP 1'!$18:$19</definedName>
    <definedName name="_xlnm.Print_Titles" localSheetId="5">'JCN-5 SP 500 MRP 2'!$18:$19</definedName>
    <definedName name="_xlnm.Print_Titles" localSheetId="8">'JCN-7 Risk Premium'!$1:$6</definedName>
    <definedName name="_xlnm.Print_Titles" localSheetId="10">'JCN-9 Reg Risk'!$1:$8</definedName>
    <definedName name="q" localSheetId="10" hidden="1">{"VUE95",#N/A,TRUE,"D";"VUE96",#N/A,TRUE,"E";"VUE97",#N/A,TRUE,"F";"VUE98",#N/A,TRUE,"G"}</definedName>
    <definedName name="q" hidden="1">{"VUE95",#N/A,TRUE,"D";"VUE96",#N/A,TRUE,"E";"VUE97",#N/A,TRUE,"F";"VUE98",#N/A,TRUE,"G"}</definedName>
    <definedName name="rk" localSheetId="2" hidden="1">{#N/A,#N/A,FALSE,"SCA";#N/A,#N/A,FALSE,"NCA";#N/A,#N/A,FALSE,"SAZ";#N/A,#N/A,FALSE,"CAZ";#N/A,#N/A,FALSE,"SNV";#N/A,#N/A,FALSE,"NNV";#N/A,#N/A,FALSE,"PP";#N/A,#N/A,FALSE,"SA"}</definedName>
    <definedName name="rk" localSheetId="4" hidden="1">{#N/A,#N/A,FALSE,"SCA";#N/A,#N/A,FALSE,"NCA";#N/A,#N/A,FALSE,"SAZ";#N/A,#N/A,FALSE,"CAZ";#N/A,#N/A,FALSE,"SNV";#N/A,#N/A,FALSE,"NNV";#N/A,#N/A,FALSE,"PP";#N/A,#N/A,FALSE,"SA"}</definedName>
    <definedName name="rk" localSheetId="5" hidden="1">{#N/A,#N/A,FALSE,"SCA";#N/A,#N/A,FALSE,"NCA";#N/A,#N/A,FALSE,"SAZ";#N/A,#N/A,FALSE,"CAZ";#N/A,#N/A,FALSE,"SNV";#N/A,#N/A,FALSE,"NNV";#N/A,#N/A,FALSE,"PP";#N/A,#N/A,FALSE,"SA"}</definedName>
    <definedName name="rk" localSheetId="9" hidden="1">{#N/A,#N/A,FALSE,"SCA";#N/A,#N/A,FALSE,"NCA";#N/A,#N/A,FALSE,"SAZ";#N/A,#N/A,FALSE,"CAZ";#N/A,#N/A,FALSE,"SNV";#N/A,#N/A,FALSE,"NNV";#N/A,#N/A,FALSE,"PP";#N/A,#N/A,FALSE,"SA"}</definedName>
    <definedName name="rk" localSheetId="10" hidden="1">{#N/A,#N/A,FALSE,"SCA";#N/A,#N/A,FALSE,"NCA";#N/A,#N/A,FALSE,"SAZ";#N/A,#N/A,FALSE,"CAZ";#N/A,#N/A,FALSE,"SNV";#N/A,#N/A,FALSE,"NNV";#N/A,#N/A,FALSE,"PP";#N/A,#N/A,FALSE,"SA"}</definedName>
    <definedName name="rk" hidden="1">{#N/A,#N/A,FALSE,"SCA";#N/A,#N/A,FALSE,"NCA";#N/A,#N/A,FALSE,"SAZ";#N/A,#N/A,FALSE,"CAZ";#N/A,#N/A,FALSE,"SNV";#N/A,#N/A,FALSE,"NNV";#N/A,#N/A,FALSE,"PP";#N/A,#N/A,FALSE,"SA"}</definedName>
    <definedName name="S" localSheetId="4" hidden="1">#REF!</definedName>
    <definedName name="S" localSheetId="5" hidden="1">#REF!</definedName>
    <definedName name="S" localSheetId="9" hidden="1">#REF!</definedName>
    <definedName name="S" localSheetId="10" hidden="1">#REF!</definedName>
    <definedName name="S" hidden="1">#REF!</definedName>
    <definedName name="SI" localSheetId="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localSheetId="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localSheetId="5"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localSheetId="9"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wvu.DATABASE." localSheetId="10" hidden="1">[3]DATABASE!#REF!</definedName>
    <definedName name="Swvu.DATABASE." hidden="1">[2]DATABASE!#REF!</definedName>
    <definedName name="Swvu.OP." localSheetId="2" hidden="1">#REF!</definedName>
    <definedName name="Swvu.OP." localSheetId="11" hidden="1">#REF!</definedName>
    <definedName name="Swvu.OP." hidden="1">#REF!</definedName>
    <definedName name="TEST" localSheetId="10"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9" hidden="1">{"quarterly",#N/A,FALSE,"Income Statement";#N/A,#N/A,FALSE,"print segment";#N/A,#N/A,FALSE,"Balance Sheet";#N/A,#N/A,FALSE,"Annl Inc";#N/A,#N/A,FALSE,"Cash Flow"}</definedName>
    <definedName name="w" localSheetId="10" hidden="1">{"quarterly",#N/A,FALSE,"Income Statement";#N/A,#N/A,FALSE,"print segment";#N/A,#N/A,FALSE,"Balance Sheet";#N/A,#N/A,FALSE,"Annl Inc";#N/A,#N/A,FALSE,"Cash Flow"}</definedName>
    <definedName name="w" hidden="1">{"quarterly",#N/A,FALSE,"Income Statement";#N/A,#N/A,FALSE,"print segment";#N/A,#N/A,FALSE,"Balance Sheet";#N/A,#N/A,FALSE,"Annl Inc";#N/A,#N/A,FALSE,"Cash Flow"}</definedName>
    <definedName name="wrn.agexpense." localSheetId="2" hidden="1">{"pb",#N/A,FALSE,"Sheet3";"pd",#N/A,FALSE,"Sheet3";"pe",#N/A,FALSE,"Sheet3"}</definedName>
    <definedName name="wrn.agexpense." localSheetId="4" hidden="1">{"pb",#N/A,FALSE,"Sheet3";"pd",#N/A,FALSE,"Sheet3";"pe",#N/A,FALSE,"Sheet3"}</definedName>
    <definedName name="wrn.agexpense." localSheetId="5" hidden="1">{"pb",#N/A,FALSE,"Sheet3";"pd",#N/A,FALSE,"Sheet3";"pe",#N/A,FALSE,"Sheet3"}</definedName>
    <definedName name="wrn.agexpense." localSheetId="9" hidden="1">{"pb",#N/A,FALSE,"Sheet3";"pd",#N/A,FALSE,"Sheet3";"pe",#N/A,FALSE,"Sheet3"}</definedName>
    <definedName name="wrn.agexpense." localSheetId="10" hidden="1">{"pb",#N/A,FALSE,"Sheet3";"pd",#N/A,FALSE,"Sheet3";"pe",#N/A,FALSE,"Sheet3"}</definedName>
    <definedName name="wrn.agexpense." hidden="1">{"pb",#N/A,FALSE,"Sheet3";"pd",#N/A,FALSE,"Sheet3";"pe",#N/A,FALSE,"Sheet3"}</definedName>
    <definedName name="wrn.AllRjs." localSheetId="2" hidden="1">{#N/A,#N/A,FALSE,"SCA";#N/A,#N/A,FALSE,"NCA";#N/A,#N/A,FALSE,"SAZ";#N/A,#N/A,FALSE,"CAZ";#N/A,#N/A,FALSE,"SNV";#N/A,#N/A,FALSE,"NNV";#N/A,#N/A,FALSE,"PP";#N/A,#N/A,FALSE,"SA"}</definedName>
    <definedName name="wrn.AllRjs." localSheetId="4" hidden="1">{#N/A,#N/A,FALSE,"SCA";#N/A,#N/A,FALSE,"NCA";#N/A,#N/A,FALSE,"SAZ";#N/A,#N/A,FALSE,"CAZ";#N/A,#N/A,FALSE,"SNV";#N/A,#N/A,FALSE,"NNV";#N/A,#N/A,FALSE,"PP";#N/A,#N/A,FALSE,"SA"}</definedName>
    <definedName name="wrn.AllRjs." localSheetId="5" hidden="1">{#N/A,#N/A,FALSE,"SCA";#N/A,#N/A,FALSE,"NCA";#N/A,#N/A,FALSE,"SAZ";#N/A,#N/A,FALSE,"CAZ";#N/A,#N/A,FALSE,"SNV";#N/A,#N/A,FALSE,"NNV";#N/A,#N/A,FALSE,"PP";#N/A,#N/A,FALSE,"SA"}</definedName>
    <definedName name="wrn.AllRjs." localSheetId="9" hidden="1">{#N/A,#N/A,FALSE,"SCA";#N/A,#N/A,FALSE,"NCA";#N/A,#N/A,FALSE,"SAZ";#N/A,#N/A,FALSE,"CAZ";#N/A,#N/A,FALSE,"SNV";#N/A,#N/A,FALSE,"NNV";#N/A,#N/A,FALSE,"PP";#N/A,#N/A,FALSE,"SA"}</definedName>
    <definedName name="wrn.AllRjs." localSheetId="10"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2" hidden="1">{#N/A,#N/A,FALSE,"SCA";#N/A,#N/A,FALSE,"NCA";#N/A,#N/A,FALSE,"SAZ";#N/A,#N/A,FALSE,"CAZ";#N/A,#N/A,FALSE,"SNV";#N/A,#N/A,FALSE,"NNV";#N/A,#N/A,FALSE,"PP";#N/A,#N/A,FALSE,"SA"}</definedName>
    <definedName name="wrn.alrjs." localSheetId="4" hidden="1">{#N/A,#N/A,FALSE,"SCA";#N/A,#N/A,FALSE,"NCA";#N/A,#N/A,FALSE,"SAZ";#N/A,#N/A,FALSE,"CAZ";#N/A,#N/A,FALSE,"SNV";#N/A,#N/A,FALSE,"NNV";#N/A,#N/A,FALSE,"PP";#N/A,#N/A,FALSE,"SA"}</definedName>
    <definedName name="wrn.alrjs." localSheetId="5" hidden="1">{#N/A,#N/A,FALSE,"SCA";#N/A,#N/A,FALSE,"NCA";#N/A,#N/A,FALSE,"SAZ";#N/A,#N/A,FALSE,"CAZ";#N/A,#N/A,FALSE,"SNV";#N/A,#N/A,FALSE,"NNV";#N/A,#N/A,FALSE,"PP";#N/A,#N/A,FALSE,"SA"}</definedName>
    <definedName name="wrn.alrjs." localSheetId="9" hidden="1">{#N/A,#N/A,FALSE,"SCA";#N/A,#N/A,FALSE,"NCA";#N/A,#N/A,FALSE,"SAZ";#N/A,#N/A,FALSE,"CAZ";#N/A,#N/A,FALSE,"SNV";#N/A,#N/A,FALSE,"NNV";#N/A,#N/A,FALSE,"PP";#N/A,#N/A,FALSE,"SA"}</definedName>
    <definedName name="wrn.alrjs." localSheetId="10" hidden="1">{#N/A,#N/A,FALSE,"SCA";#N/A,#N/A,FALSE,"NCA";#N/A,#N/A,FALSE,"SAZ";#N/A,#N/A,FALSE,"CAZ";#N/A,#N/A,FALSE,"SNV";#N/A,#N/A,FALSE,"NNV";#N/A,#N/A,FALSE,"PP";#N/A,#N/A,FALSE,"SA"}</definedName>
    <definedName name="wrn.alrjs." hidden="1">{#N/A,#N/A,FALSE,"SCA";#N/A,#N/A,FALSE,"NCA";#N/A,#N/A,FALSE,"SAZ";#N/A,#N/A,FALSE,"CAZ";#N/A,#N/A,FALSE,"SNV";#N/A,#N/A,FALSE,"NNV";#N/A,#N/A,FALSE,"PP";#N/A,#N/A,FALSE,"SA"}</definedName>
    <definedName name="wrn.Comparaison." localSheetId="10" hidden="1">{"page1",#N/A,FALSE,"Comparaison";"page2",#N/A,FALSE,"Comparaison";"page3",#N/A,FALSE,"Comparaison";"page4",#N/A,FALSE,"Comparaison"}</definedName>
    <definedName name="wrn.Comparaison." hidden="1">{"page1",#N/A,FALSE,"Comparaison";"page2",#N/A,FALSE,"Comparaison";"page3",#N/A,FALSE,"Comparaison";"page4",#N/A,FALSE,"Comparaison"}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el._.Cycle." localSheetId="9" hidden="1">{#N/A,#N/A,FALSE,"AltFuel"}</definedName>
    <definedName name="wrn.Fuel._.Cycle." localSheetId="10" hidden="1">{#N/A,#N/A,FALSE,"AltFuel"}</definedName>
    <definedName name="wrn.Fuel._.Cycle." hidden="1">{#N/A,#N/A,FALSE,"AltFuel"}</definedName>
    <definedName name="wrn.handout." localSheetId="9" hidden="1">{"quarterly",#N/A,FALSE,"Income Statement";#N/A,#N/A,FALSE,"print segment";#N/A,#N/A,FALSE,"Balance Sheet";#N/A,#N/A,FALSE,"Annl Inc";#N/A,#N/A,FALSE,"Cash Flow"}</definedName>
    <definedName name="wrn.handout." localSheetId="10" hidden="1">{"quarterly",#N/A,FALSE,"Income Statement";#N/A,#N/A,FALSE,"print segment";#N/A,#N/A,FALSE,"Balance Sheet";#N/A,#N/A,FALSE,"Annl Inc";#N/A,#N/A,FALSE,"Cash Flow"}</definedName>
    <definedName name="wrn.handout." hidden="1">{"quarterly",#N/A,FALSE,"Income Statement";#N/A,#N/A,FALSE,"print segment";#N/A,#N/A,FALSE,"Balance Sheet";#N/A,#N/A,FALSE,"Annl Inc";#N/A,#N/A,FALSE,"Cash Flow"}</definedName>
    <definedName name="wrn.IncStatement._.15._.years." localSheetId="9" hidden="1">{#N/A,#N/A,FALSE,"FinStateUS"}</definedName>
    <definedName name="wrn.IncStatement._.15._.years." localSheetId="10" hidden="1">{#N/A,#N/A,FALSE,"FinStateUS"}</definedName>
    <definedName name="wrn.IncStatement._.15._.years." hidden="1">{#N/A,#N/A,FALSE,"FinStateUS"}</definedName>
    <definedName name="wrn.IncStatement._.6._.years." localSheetId="9" hidden="1">{"IncStatement 6 years",#N/A,FALSE,"FinStateUS"}</definedName>
    <definedName name="wrn.IncStatement._.6._.years." localSheetId="10" hidden="1">{"IncStatement 6 years",#N/A,FALSE,"FinStateUS"}</definedName>
    <definedName name="wrn.IncStatement._.6._.years." hidden="1">{"IncStatement 6 years",#N/A,FALSE,"FinStateUS"}</definedName>
    <definedName name="wrn.market._.share." localSheetId="9" hidden="1">{#N/A,#N/A,FALSE,"Bestfoods";#N/A,#N/A,FALSE,"Campbell";#N/A,#N/A,FALSE,"ConAgra";#N/A,#N/A,FALSE,"Healthy Choice";#N/A,#N/A,FALSE,"Int'l Home Foods";#N/A,#N/A,FALSE,"General Mills";#N/A,#N/A,FALSE,"Heinz";#N/A,#N/A,FALSE,"Kellogg";#N/A,#N/A,FALSE,"Kraft";#N/A,#N/A,FALSE,"Nabisco";#N/A,#N/A,FALSE,"Quaker Oats";#N/A,#N/A,FALSE,"Sara Lee";#N/A,#N/A,FALSE,"print summary"}</definedName>
    <definedName name="wrn.market._.share." localSheetId="10" hidden="1">{#N/A,#N/A,FALSE,"Bestfoods";#N/A,#N/A,FALSE,"Campbell";#N/A,#N/A,FALSE,"ConAgra";#N/A,#N/A,FALSE,"Healthy Choice";#N/A,#N/A,FALSE,"Int'l Home Foods";#N/A,#N/A,FALSE,"General Mills";#N/A,#N/A,FALSE,"Heinz";#N/A,#N/A,FALSE,"Kellogg";#N/A,#N/A,FALSE,"Kraft";#N/A,#N/A,FALSE,"Nabisco";#N/A,#N/A,FALSE,"Quaker Oats";#N/A,#N/A,FALSE,"Sara Lee";#N/A,#N/A,FALSE,"print summary"}</definedName>
    <definedName name="wrn.market._.share." hidden="1">{#N/A,#N/A,FALSE,"Bestfoods";#N/A,#N/A,FALSE,"Campbell";#N/A,#N/A,FALSE,"ConAgra";#N/A,#N/A,FALSE,"Healthy Choice";#N/A,#N/A,FALSE,"Int'l Home Foods";#N/A,#N/A,FALSE,"General Mills";#N/A,#N/A,FALSE,"Heinz";#N/A,#N/A,FALSE,"Kellogg";#N/A,#N/A,FALSE,"Kraft";#N/A,#N/A,FALSE,"Nabisco";#N/A,#N/A,FALSE,"Quaker Oats";#N/A,#N/A,FALSE,"Sara Lee";#N/A,#N/A,FALSE,"print summary"}</definedName>
    <definedName name="wrn.MFR." localSheetId="2"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4"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5"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10"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2" hidden="1">{#N/A,#N/A,FALSE,"Page 1";#N/A,#N/A,FALSE,"Page 2";#N/A,#N/A,FALSE,"Page 3";#N/A,#N/A,FALSE,"Page 4";#N/A,#N/A,FALSE,"Page 5";#N/A,#N/A,FALSE,"Page 6";#N/A,#N/A,FALSE,"Page 7";#N/A,#N/A,FALSE,"Page 8";#N/A,#N/A,FALSE,"Page 9";#N/A,#N/A,FALSE,"PG8WP";#N/A,#N/A,FALSE,"PG9WP"}</definedName>
    <definedName name="wrn.MMFRENT." localSheetId="4" hidden="1">{#N/A,#N/A,FALSE,"Page 1";#N/A,#N/A,FALSE,"Page 2";#N/A,#N/A,FALSE,"Page 3";#N/A,#N/A,FALSE,"Page 4";#N/A,#N/A,FALSE,"Page 5";#N/A,#N/A,FALSE,"Page 6";#N/A,#N/A,FALSE,"Page 7";#N/A,#N/A,FALSE,"Page 8";#N/A,#N/A,FALSE,"Page 9";#N/A,#N/A,FALSE,"PG8WP";#N/A,#N/A,FALSE,"PG9WP"}</definedName>
    <definedName name="wrn.MMFRENT." localSheetId="5" hidden="1">{#N/A,#N/A,FALSE,"Page 1";#N/A,#N/A,FALSE,"Page 2";#N/A,#N/A,FALSE,"Page 3";#N/A,#N/A,FALSE,"Page 4";#N/A,#N/A,FALSE,"Page 5";#N/A,#N/A,FALSE,"Page 6";#N/A,#N/A,FALSE,"Page 7";#N/A,#N/A,FALSE,"Page 8";#N/A,#N/A,FALSE,"Page 9";#N/A,#N/A,FALSE,"PG8WP";#N/A,#N/A,FALSE,"PG9WP"}</definedName>
    <definedName name="wrn.MMFRENT." localSheetId="9" hidden="1">{#N/A,#N/A,FALSE,"Page 1";#N/A,#N/A,FALSE,"Page 2";#N/A,#N/A,FALSE,"Page 3";#N/A,#N/A,FALSE,"Page 4";#N/A,#N/A,FALSE,"Page 5";#N/A,#N/A,FALSE,"Page 6";#N/A,#N/A,FALSE,"Page 7";#N/A,#N/A,FALSE,"Page 8";#N/A,#N/A,FALSE,"Page 9";#N/A,#N/A,FALSE,"PG8WP";#N/A,#N/A,FALSE,"PG9WP"}</definedName>
    <definedName name="wrn.MMFRENT." localSheetId="10"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2" hidden="1">{#N/A,#N/A,FALSE,"Page 1";#N/A,#N/A,FALSE,"Page 2";#N/A,#N/A,FALSE,"Page 3";#N/A,#N/A,FALSE,"Page 4";#N/A,#N/A,FALSE,"Page 5";#N/A,#N/A,FALSE,"Page 6";#N/A,#N/A,FALSE,"Page 7";#N/A,#N/A,FALSE,"Page 8";#N/A,#N/A,FALSE,"Page 9";#N/A,#N/A,FALSE,"PG8WP";#N/A,#N/A,FALSE,"PG9WP"}</definedName>
    <definedName name="wrn.mmfrent2" localSheetId="4" hidden="1">{#N/A,#N/A,FALSE,"Page 1";#N/A,#N/A,FALSE,"Page 2";#N/A,#N/A,FALSE,"Page 3";#N/A,#N/A,FALSE,"Page 4";#N/A,#N/A,FALSE,"Page 5";#N/A,#N/A,FALSE,"Page 6";#N/A,#N/A,FALSE,"Page 7";#N/A,#N/A,FALSE,"Page 8";#N/A,#N/A,FALSE,"Page 9";#N/A,#N/A,FALSE,"PG8WP";#N/A,#N/A,FALSE,"PG9WP"}</definedName>
    <definedName name="wrn.mmfrent2" localSheetId="5" hidden="1">{#N/A,#N/A,FALSE,"Page 1";#N/A,#N/A,FALSE,"Page 2";#N/A,#N/A,FALSE,"Page 3";#N/A,#N/A,FALSE,"Page 4";#N/A,#N/A,FALSE,"Page 5";#N/A,#N/A,FALSE,"Page 6";#N/A,#N/A,FALSE,"Page 7";#N/A,#N/A,FALSE,"Page 8";#N/A,#N/A,FALSE,"Page 9";#N/A,#N/A,FALSE,"PG8WP";#N/A,#N/A,FALSE,"PG9WP"}</definedName>
    <definedName name="wrn.mmfrent2" localSheetId="9" hidden="1">{#N/A,#N/A,FALSE,"Page 1";#N/A,#N/A,FALSE,"Page 2";#N/A,#N/A,FALSE,"Page 3";#N/A,#N/A,FALSE,"Page 4";#N/A,#N/A,FALSE,"Page 5";#N/A,#N/A,FALSE,"Page 6";#N/A,#N/A,FALSE,"Page 7";#N/A,#N/A,FALSE,"Page 8";#N/A,#N/A,FALSE,"Page 9";#N/A,#N/A,FALSE,"PG8WP";#N/A,#N/A,FALSE,"PG9WP"}</definedName>
    <definedName name="wrn.mmfrent2" localSheetId="10"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2" hidden="1">{"PF",#N/A,FALSE,"Sheet4";"PG",#N/A,FALSE,"Sheet4";"PH",#N/A,FALSE,"Sheet4";"PI",#N/A,FALSE,"Sheet4";"PJ",#N/A,FALSE,"Sheet4"}</definedName>
    <definedName name="wrn.OMEXPENSE." localSheetId="4" hidden="1">{"PF",#N/A,FALSE,"Sheet4";"PG",#N/A,FALSE,"Sheet4";"PH",#N/A,FALSE,"Sheet4";"PI",#N/A,FALSE,"Sheet4";"PJ",#N/A,FALSE,"Sheet4"}</definedName>
    <definedName name="wrn.OMEXPENSE." localSheetId="5" hidden="1">{"PF",#N/A,FALSE,"Sheet4";"PG",#N/A,FALSE,"Sheet4";"PH",#N/A,FALSE,"Sheet4";"PI",#N/A,FALSE,"Sheet4";"PJ",#N/A,FALSE,"Sheet4"}</definedName>
    <definedName name="wrn.OMEXPENSE." localSheetId="9" hidden="1">{"PF",#N/A,FALSE,"Sheet4";"PG",#N/A,FALSE,"Sheet4";"PH",#N/A,FALSE,"Sheet4";"PI",#N/A,FALSE,"Sheet4";"PJ",#N/A,FALSE,"Sheet4"}</definedName>
    <definedName name="wrn.OMEXPENSE." localSheetId="10" hidden="1">{"PF",#N/A,FALSE,"Sheet4";"PG",#N/A,FALSE,"Sheet4";"PH",#N/A,FALSE,"Sheet4";"PI",#N/A,FALSE,"Sheet4";"PJ",#N/A,FALSE,"Sheet4"}</definedName>
    <definedName name="wrn.OMEXPENSE." hidden="1">{"PF",#N/A,FALSE,"Sheet4";"PG",#N/A,FALSE,"Sheet4";"PH",#N/A,FALSE,"Sheet4";"PI",#N/A,FALSE,"Sheet4";"PJ",#N/A,FALSE,"Sheet4"}</definedName>
    <definedName name="wrn.one." localSheetId="9" hidden="1">{"page1",#N/A,FALSE,"A";"page2",#N/A,FALSE,"A"}</definedName>
    <definedName name="wrn.one." localSheetId="10" hidden="1">{"page1",#N/A,FALSE,"A";"page2",#N/A,FALSE,"A"}</definedName>
    <definedName name="wrn.one." hidden="1">{"page1",#N/A,FALSE,"A";"page2",#N/A,FALSE,"A"}</definedName>
    <definedName name="wrn.PPJOURNAL._.ENTRY." localSheetId="10"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table1." localSheetId="2" hidden="1">{"print1",#N/A,FALSE,"D21CUSTS"}</definedName>
    <definedName name="wrn.printtable1." localSheetId="4" hidden="1">{"print1",#N/A,FALSE,"D21CUSTS"}</definedName>
    <definedName name="wrn.printtable1." localSheetId="5" hidden="1">{"print1",#N/A,FALSE,"D21CUSTS"}</definedName>
    <definedName name="wrn.printtable1." localSheetId="9" hidden="1">{"print1",#N/A,FALSE,"D21CUSTS"}</definedName>
    <definedName name="wrn.printtable1." localSheetId="10" hidden="1">{"print1",#N/A,FALSE,"D21CUSTS"}</definedName>
    <definedName name="wrn.printtable1." hidden="1">{"print1",#N/A,FALSE,"D21CUSTS"}</definedName>
    <definedName name="wrn.printtable2." localSheetId="2" hidden="1">{"print2",#N/A,FALSE,"D21CUSTS"}</definedName>
    <definedName name="wrn.printtable2." localSheetId="4" hidden="1">{"print2",#N/A,FALSE,"D21CUSTS"}</definedName>
    <definedName name="wrn.printtable2." localSheetId="5" hidden="1">{"print2",#N/A,FALSE,"D21CUSTS"}</definedName>
    <definedName name="wrn.printtable2." localSheetId="9" hidden="1">{"print2",#N/A,FALSE,"D21CUSTS"}</definedName>
    <definedName name="wrn.printtable2." localSheetId="10" hidden="1">{"print2",#N/A,FALSE,"D21CUSTS"}</definedName>
    <definedName name="wrn.printtable2." hidden="1">{"print2",#N/A,FALSE,"D21CUSTS"}</definedName>
    <definedName name="wrn.printtable3." localSheetId="2" hidden="1">{"print3",#N/A,FALSE,"D21CUSTS"}</definedName>
    <definedName name="wrn.printtable3." localSheetId="4" hidden="1">{"print3",#N/A,FALSE,"D21CUSTS"}</definedName>
    <definedName name="wrn.printtable3." localSheetId="5" hidden="1">{"print3",#N/A,FALSE,"D21CUSTS"}</definedName>
    <definedName name="wrn.printtable3." localSheetId="9" hidden="1">{"print3",#N/A,FALSE,"D21CUSTS"}</definedName>
    <definedName name="wrn.printtable3." localSheetId="10" hidden="1">{"print3",#N/A,FALSE,"D21CUSTS"}</definedName>
    <definedName name="wrn.printtable3." hidden="1">{"print3",#N/A,FALSE,"D21CUSTS"}</definedName>
    <definedName name="wrn.printtable4." localSheetId="2" hidden="1">{"print4",#N/A,FALSE,"D21CUSTS"}</definedName>
    <definedName name="wrn.printtable4." localSheetId="4" hidden="1">{"print4",#N/A,FALSE,"D21CUSTS"}</definedName>
    <definedName name="wrn.printtable4." localSheetId="5" hidden="1">{"print4",#N/A,FALSE,"D21CUSTS"}</definedName>
    <definedName name="wrn.printtable4." localSheetId="9" hidden="1">{"print4",#N/A,FALSE,"D21CUSTS"}</definedName>
    <definedName name="wrn.printtable4." localSheetId="10" hidden="1">{"print4",#N/A,FALSE,"D21CUSTS"}</definedName>
    <definedName name="wrn.printtable4." hidden="1">{"print4",#N/A,FALSE,"D21CUSTS"}</definedName>
    <definedName name="wrn.PRIOR._.PERIOD._.ADJMT." localSheetId="10" hidden="1">{#N/A,#N/A,FALSE,"PRIOR PERIOD ADJMT"}</definedName>
    <definedName name="wrn.PRIOR._.PERIOD._.ADJMT." hidden="1">{#N/A,#N/A,FALSE,"PRIOR PERIOD ADJMT"}</definedName>
    <definedName name="wrn.Projected._.Def._.Adjustments." localSheetId="2"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localSheetId="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localSheetId="5"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localSheetId="9"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localSheetId="1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2" hidden="1">{"caz2",#N/A,FALSE,"Central Arizona 2";"saz2",#N/A,FALSE,"Southern Arizona 2";"snv2",#N/A,FALSE,"Southern Nevada 2";"nnv2",#N/A,FALSE,"Northern Nevada 2";"sca2",#N/A,FALSE,"Southern California 2";"nca2",#N/A,FALSE,"Northern California 2";"pai2",#N/A,FALSE,"Paiute 2"}</definedName>
    <definedName name="wrn.Projected._.Defiency." localSheetId="4" hidden="1">{"caz2",#N/A,FALSE,"Central Arizona 2";"saz2",#N/A,FALSE,"Southern Arizona 2";"snv2",#N/A,FALSE,"Southern Nevada 2";"nnv2",#N/A,FALSE,"Northern Nevada 2";"sca2",#N/A,FALSE,"Southern California 2";"nca2",#N/A,FALSE,"Northern California 2";"pai2",#N/A,FALSE,"Paiute 2"}</definedName>
    <definedName name="wrn.Projected._.Defiency." localSheetId="5" hidden="1">{"caz2",#N/A,FALSE,"Central Arizona 2";"saz2",#N/A,FALSE,"Southern Arizona 2";"snv2",#N/A,FALSE,"Southern Nevada 2";"nnv2",#N/A,FALSE,"Northern Nevada 2";"sca2",#N/A,FALSE,"Southern California 2";"nca2",#N/A,FALSE,"Northern California 2";"pai2",#N/A,FALSE,"Paiute 2"}</definedName>
    <definedName name="wrn.Projected._.Defiency." localSheetId="9" hidden="1">{"caz2",#N/A,FALSE,"Central Arizona 2";"saz2",#N/A,FALSE,"Southern Arizona 2";"snv2",#N/A,FALSE,"Southern Nevada 2";"nnv2",#N/A,FALSE,"Northern Nevada 2";"sca2",#N/A,FALSE,"Southern California 2";"nca2",#N/A,FALSE,"Northern California 2";"pai2",#N/A,FALSE,"Paiute 2"}</definedName>
    <definedName name="wrn.Projected._.Defiency." localSheetId="10"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Report1." localSheetId="9" hidden="1">{#N/A,#N/A,TRUE,"TOC";#N/A,#N/A,TRUE,"Assum";#N/A,#N/A,TRUE,"Op-BS";#N/A,#N/A,TRUE,"IS";#N/A,#N/A,TRUE,"BSCF";#N/A,#N/A,TRUE,"Ratios";#N/A,#N/A,TRUE,"Sens";#N/A,#N/A,TRUE,"Holmes_IS";#N/A,#N/A,TRUE,"Holmes_BSCF";#N/A,#N/A,TRUE,"Holmes_Rat";#N/A,#N/A,TRUE,"Hound_IS";#N/A,#N/A,TRUE,"Hound_BSCF";#N/A,#N/A,TRUE,"Hound_Rat";#N/A,#N/A,TRUE,"Hound_DCF1"}</definedName>
    <definedName name="wrn.Report1." localSheetId="10" hidden="1">{#N/A,#N/A,TRUE,"TOC";#N/A,#N/A,TRUE,"Assum";#N/A,#N/A,TRUE,"Op-BS";#N/A,#N/A,TRUE,"IS";#N/A,#N/A,TRUE,"BSCF";#N/A,#N/A,TRUE,"Ratios";#N/A,#N/A,TRUE,"Sens";#N/A,#N/A,TRUE,"Holmes_IS";#N/A,#N/A,TRUE,"Holmes_BSCF";#N/A,#N/A,TRUE,"Holmes_Rat";#N/A,#N/A,TRUE,"Hound_IS";#N/A,#N/A,TRUE,"Hound_BSCF";#N/A,#N/A,TRUE,"Hound_Rat";#N/A,#N/A,TRUE,"Hound_DCF1"}</definedName>
    <definedName name="wrn.Report1." hidden="1">{#N/A,#N/A,TRUE,"TOC";#N/A,#N/A,TRUE,"Assum";#N/A,#N/A,TRUE,"Op-BS";#N/A,#N/A,TRUE,"IS";#N/A,#N/A,TRUE,"BSCF";#N/A,#N/A,TRUE,"Ratios";#N/A,#N/A,TRUE,"Sens";#N/A,#N/A,TRUE,"Holmes_IS";#N/A,#N/A,TRUE,"Holmes_BSCF";#N/A,#N/A,TRUE,"Holmes_Rat";#N/A,#N/A,TRUE,"Hound_IS";#N/A,#N/A,TRUE,"Hound_BSCF";#N/A,#N/A,TRUE,"Hound_Rat";#N/A,#N/A,TRUE,"Hound_DCF1"}</definedName>
    <definedName name="wrn.SUP." localSheetId="2"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4"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5"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10"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9510." localSheetId="10" hidden="1">{"VUE95",#N/A,TRUE,"D";"VUE96",#N/A,TRUE,"E";"VUE97",#N/A,TRUE,"F";"VUE98",#N/A,TRUE,"G"}</definedName>
    <definedName name="wrn.TAB9510." hidden="1">{"VUE95",#N/A,TRUE,"D";"VUE96",#N/A,TRUE,"E";"VUE97",#N/A,TRUE,"F";"VUE98",#N/A,TRUE,"G"}</definedName>
    <definedName name="wrn.tables." localSheetId="2" hidden="1">{"print1",#N/A,FALSE,"D21CUSTS";"print2",#N/A,FALSE,"D21CUSTS";"print3",#N/A,FALSE,"D21CUSTS";"print4",#N/A,FALSE,"D21CUSTS"}</definedName>
    <definedName name="wrn.tables." localSheetId="4" hidden="1">{"print1",#N/A,FALSE,"D21CUSTS";"print2",#N/A,FALSE,"D21CUSTS";"print3",#N/A,FALSE,"D21CUSTS";"print4",#N/A,FALSE,"D21CUSTS"}</definedName>
    <definedName name="wrn.tables." localSheetId="5" hidden="1">{"print1",#N/A,FALSE,"D21CUSTS";"print2",#N/A,FALSE,"D21CUSTS";"print3",#N/A,FALSE,"D21CUSTS";"print4",#N/A,FALSE,"D21CUSTS"}</definedName>
    <definedName name="wrn.tables." localSheetId="9" hidden="1">{"print1",#N/A,FALSE,"D21CUSTS";"print2",#N/A,FALSE,"D21CUSTS";"print3",#N/A,FALSE,"D21CUSTS";"print4",#N/A,FALSE,"D21CUSTS"}</definedName>
    <definedName name="wrn.tables." localSheetId="10" hidden="1">{"print1",#N/A,FALSE,"D21CUSTS";"print2",#N/A,FALSE,"D21CUSTS";"print3",#N/A,FALSE,"D21CUSTS";"print4",#N/A,FALSE,"D21CUSTS"}</definedName>
    <definedName name="wrn.tables." hidden="1">{"print1",#N/A,FALSE,"D21CUSTS";"print2",#N/A,FALSE,"D21CUSTS";"print3",#N/A,FALSE,"D21CUSTS";"print4",#N/A,FALSE,"D21CUSTS"}</definedName>
    <definedName name="wvu.DATABASE." localSheetId="1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1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10"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 localSheetId="4" hidden="1">#REF!</definedName>
    <definedName name="X" localSheetId="5" hidden="1">#REF!</definedName>
    <definedName name="X" localSheetId="9" hidden="1">#REF!</definedName>
    <definedName name="X" localSheetId="10" hidden="1">#REF!</definedName>
    <definedName name="X" hidden="1">#REF!</definedName>
    <definedName name="xxx" hidden="1">[1]lt!#REF!</definedName>
    <definedName name="Y" localSheetId="2" hidden="1">#REF!</definedName>
    <definedName name="Y" localSheetId="11" hidden="1">#REF!</definedName>
    <definedName name="Y" localSheetId="4" hidden="1">#REF!</definedName>
    <definedName name="Y" localSheetId="5" hidden="1">#REF!</definedName>
    <definedName name="Y" localSheetId="9" hidden="1">#REF!</definedName>
    <definedName name="Y" hidden="1">#REF!</definedName>
    <definedName name="Yvan" localSheetId="10" hidden="1">{"VUE95",#N/A,TRUE,"D";"VUE96",#N/A,TRUE,"E";"VUE97",#N/A,TRUE,"F";"VUE98",#N/A,TRUE,"G"}</definedName>
    <definedName name="Yvan" hidden="1">{"VUE95",#N/A,TRUE,"D";"VUE96",#N/A,TRUE,"E";"VUE97",#N/A,TRUE,"F";"VUE98",#N/A,TRUE,"G"}</definedName>
    <definedName name="Z" localSheetId="2" hidden="1">#REF!</definedName>
    <definedName name="Z" localSheetId="11" hidden="1">#REF!</definedName>
    <definedName name="Z" localSheetId="4" hidden="1">#REF!</definedName>
    <definedName name="Z" localSheetId="5" hidden="1">#REF!</definedName>
    <definedName name="Z" localSheetId="9" hidden="1">#REF!</definedName>
    <definedName name="Z" hidden="1">#REF!</definedName>
    <definedName name="Z_055ABE5A_5E06_11D2_8EED_0008C7BCAF29_.wvu.PrintArea" localSheetId="2" hidden="1">#REF!</definedName>
    <definedName name="Z_055ABE5A_5E06_11D2_8EED_0008C7BCAF29_.wvu.PrintArea" localSheetId="11" hidden="1">#REF!</definedName>
    <definedName name="Z_055ABE5A_5E06_11D2_8EED_0008C7BCAF29_.wvu.PrintArea" hidden="1">#REF!</definedName>
    <definedName name="Z_055ABE5A_5E06_11D2_8EED_0008C7BCAF29_.wvu.PrintTitles" localSheetId="2" hidden="1">#REF!</definedName>
    <definedName name="Z_055ABE5A_5E06_11D2_8EED_0008C7BCAF29_.wvu.PrintTitles" localSheetId="11" hidden="1">#REF!</definedName>
    <definedName name="Z_055ABE5A_5E06_11D2_8EED_0008C7BCAF29_.wvu.PrintTitles" hidden="1">#REF!</definedName>
    <definedName name="Z_055ABE69_5E06_11D2_8EED_0008C7BCAF29_.wvu.PrintArea" localSheetId="2" hidden="1">#REF!</definedName>
    <definedName name="Z_055ABE69_5E06_11D2_8EED_0008C7BCAF29_.wvu.PrintArea" localSheetId="11" hidden="1">#REF!</definedName>
    <definedName name="Z_055ABE69_5E06_11D2_8EED_0008C7BCAF29_.wvu.PrintArea" hidden="1">#REF!</definedName>
    <definedName name="Z_055ABE69_5E06_11D2_8EED_0008C7BCAF29_.wvu.PrintTitles" localSheetId="2" hidden="1">#REF!</definedName>
    <definedName name="Z_055ABE69_5E06_11D2_8EED_0008C7BCAF29_.wvu.PrintTitles" localSheetId="11" hidden="1">#REF!</definedName>
    <definedName name="Z_055ABE69_5E06_11D2_8EED_0008C7BCAF29_.wvu.PrintTitles" hidden="1">#REF!</definedName>
    <definedName name="Z_055ABE76_5E06_11D2_8EED_0008C7BCAF29_.wvu.PrintArea" localSheetId="2" hidden="1">#REF!</definedName>
    <definedName name="Z_055ABE76_5E06_11D2_8EED_0008C7BCAF29_.wvu.PrintArea" localSheetId="11" hidden="1">#REF!</definedName>
    <definedName name="Z_055ABE76_5E06_11D2_8EED_0008C7BCAF29_.wvu.PrintArea" hidden="1">#REF!</definedName>
    <definedName name="Z_055ABE76_5E06_11D2_8EED_0008C7BCAF29_.wvu.PrintTitles" localSheetId="2" hidden="1">#REF!,#REF!</definedName>
    <definedName name="Z_055ABE76_5E06_11D2_8EED_0008C7BCAF29_.wvu.PrintTitles" localSheetId="11" hidden="1">#REF!,#REF!</definedName>
    <definedName name="Z_055ABE76_5E06_11D2_8EED_0008C7BCAF29_.wvu.PrintTitles" hidden="1">#REF!,#REF!</definedName>
    <definedName name="Z_055ABE84_5E06_11D2_8EED_0008C7BCAF29_.wvu.PrintArea" localSheetId="2" hidden="1">#REF!</definedName>
    <definedName name="Z_055ABE84_5E06_11D2_8EED_0008C7BCAF29_.wvu.PrintArea" localSheetId="11" hidden="1">#REF!</definedName>
    <definedName name="Z_055ABE84_5E06_11D2_8EED_0008C7BCAF29_.wvu.PrintArea" hidden="1">#REF!</definedName>
    <definedName name="Z_055ABE84_5E06_11D2_8EED_0008C7BCAF29_.wvu.PrintTitles" localSheetId="2" hidden="1">#REF!</definedName>
    <definedName name="Z_055ABE84_5E06_11D2_8EED_0008C7BCAF29_.wvu.PrintTitles" localSheetId="11" hidden="1">#REF!</definedName>
    <definedName name="Z_055ABE84_5E06_11D2_8EED_0008C7BCAF29_.wvu.PrintTitles" hidden="1">#REF!</definedName>
    <definedName name="Z_055ABE93_5E06_11D2_8EED_0008C7BCAF29_.wvu.PrintArea" localSheetId="2" hidden="1">#REF!</definedName>
    <definedName name="Z_055ABE93_5E06_11D2_8EED_0008C7BCAF29_.wvu.PrintArea" localSheetId="11" hidden="1">#REF!</definedName>
    <definedName name="Z_055ABE93_5E06_11D2_8EED_0008C7BCAF29_.wvu.PrintArea" hidden="1">#REF!</definedName>
    <definedName name="Z_055ABE93_5E06_11D2_8EED_0008C7BCAF29_.wvu.PrintTitles" localSheetId="2" hidden="1">#REF!</definedName>
    <definedName name="Z_055ABE93_5E06_11D2_8EED_0008C7BCAF29_.wvu.PrintTitles" localSheetId="11" hidden="1">#REF!</definedName>
    <definedName name="Z_055ABE93_5E06_11D2_8EED_0008C7BCAF29_.wvu.PrintTitles" hidden="1">#REF!</definedName>
    <definedName name="Z_055ABEA0_5E06_11D2_8EED_0008C7BCAF29_.wvu.PrintArea" localSheetId="2" hidden="1">#REF!</definedName>
    <definedName name="Z_055ABEA0_5E06_11D2_8EED_0008C7BCAF29_.wvu.PrintArea" localSheetId="11" hidden="1">#REF!</definedName>
    <definedName name="Z_055ABEA0_5E06_11D2_8EED_0008C7BCAF29_.wvu.PrintArea" hidden="1">#REF!</definedName>
    <definedName name="Z_055ABEA0_5E06_11D2_8EED_0008C7BCAF29_.wvu.PrintTitles" localSheetId="2" hidden="1">#REF!,#REF!</definedName>
    <definedName name="Z_055ABEA0_5E06_11D2_8EED_0008C7BCAF29_.wvu.PrintTitles" localSheetId="11" hidden="1">#REF!,#REF!</definedName>
    <definedName name="Z_055ABEA0_5E06_11D2_8EED_0008C7BCAF29_.wvu.PrintTitles" hidden="1">#REF!,#REF!</definedName>
    <definedName name="Z_05DE23E1_1046_11D2_8E70_0008C77C0743_.wvu.PrintArea" localSheetId="10" hidden="1">#REF!</definedName>
    <definedName name="Z_05DE23E1_1046_11D2_8E70_0008C77C0743_.wvu.PrintArea" hidden="1">#REF!</definedName>
    <definedName name="Z_05DE23E1_1046_11D2_8E70_0008C77C0743_.wvu.PrintTitles" localSheetId="10" hidden="1">#REF!,#REF!</definedName>
    <definedName name="Z_05DE23E1_1046_11D2_8E70_0008C77C0743_.wvu.PrintTitles" hidden="1">#REF!,#REF!</definedName>
    <definedName name="Z_05DE23E4_1046_11D2_8E70_0008C77C0743_.wvu.PrintArea" localSheetId="10" hidden="1">#REF!</definedName>
    <definedName name="Z_05DE23E4_1046_11D2_8E70_0008C77C0743_.wvu.PrintArea" hidden="1">#REF!</definedName>
    <definedName name="Z_05DE23E4_1046_11D2_8E70_0008C77C0743_.wvu.PrintTitles" localSheetId="10" hidden="1">#REF!</definedName>
    <definedName name="Z_05DE23E4_1046_11D2_8E70_0008C77C0743_.wvu.PrintTitles" hidden="1">#REF!</definedName>
    <definedName name="Z_05DE23E9_1046_11D2_8E70_0008C77C0743_.wvu.PrintArea" localSheetId="10" hidden="1">#REF!</definedName>
    <definedName name="Z_05DE23E9_1046_11D2_8E70_0008C77C0743_.wvu.PrintArea" hidden="1">#REF!</definedName>
    <definedName name="Z_05DE23E9_1046_11D2_8E70_0008C77C0743_.wvu.PrintTitles" localSheetId="10" hidden="1">#REF!,#REF!</definedName>
    <definedName name="Z_05DE23E9_1046_11D2_8E70_0008C77C0743_.wvu.PrintTitles" hidden="1">#REF!,#REF!</definedName>
    <definedName name="Z_05DE23EB_1046_11D2_8E70_0008C77C0743_.wvu.PrintArea" localSheetId="10" hidden="1">#REF!</definedName>
    <definedName name="Z_05DE23EB_1046_11D2_8E70_0008C77C0743_.wvu.PrintArea" hidden="1">#REF!</definedName>
    <definedName name="Z_05DE23EB_1046_11D2_8E70_0008C77C0743_.wvu.PrintTitles" localSheetId="10" hidden="1">#REF!,#REF!</definedName>
    <definedName name="Z_05DE23EB_1046_11D2_8E70_0008C77C0743_.wvu.PrintTitles" hidden="1">#REF!,#REF!</definedName>
    <definedName name="Z_05DE23EE_1046_11D2_8E70_0008C77C0743_.wvu.PrintArea" localSheetId="10" hidden="1">#REF!</definedName>
    <definedName name="Z_05DE23EE_1046_11D2_8E70_0008C77C0743_.wvu.PrintArea" hidden="1">#REF!</definedName>
    <definedName name="Z_05DE23EE_1046_11D2_8E70_0008C77C0743_.wvu.PrintTitles" localSheetId="10" hidden="1">#REF!</definedName>
    <definedName name="Z_05DE23EE_1046_11D2_8E70_0008C77C0743_.wvu.PrintTitles" hidden="1">#REF!</definedName>
    <definedName name="Z_05DE23F3_1046_11D2_8E70_0008C77C0743_.wvu.PrintArea" localSheetId="10" hidden="1">#REF!</definedName>
    <definedName name="Z_05DE23F3_1046_11D2_8E70_0008C77C0743_.wvu.PrintArea" hidden="1">#REF!</definedName>
    <definedName name="Z_05DE23F3_1046_11D2_8E70_0008C77C0743_.wvu.PrintTitles" localSheetId="10" hidden="1">#REF!,#REF!</definedName>
    <definedName name="Z_05DE23F3_1046_11D2_8E70_0008C77C0743_.wvu.PrintTitles" hidden="1">#REF!,#REF!</definedName>
    <definedName name="Z_05DE23F6_1046_11D2_8E70_0008C77C0743_.wvu.PrintArea" localSheetId="10" hidden="1">#REF!</definedName>
    <definedName name="Z_05DE23F6_1046_11D2_8E70_0008C77C0743_.wvu.PrintArea" hidden="1">#REF!</definedName>
    <definedName name="Z_05DE23F6_1046_11D2_8E70_0008C77C0743_.wvu.PrintTitles" localSheetId="10" hidden="1">#REF!,#REF!</definedName>
    <definedName name="Z_05DE23F6_1046_11D2_8E70_0008C77C0743_.wvu.PrintTitles" hidden="1">#REF!,#REF!</definedName>
    <definedName name="Z_0CE6A482_5DEF_11D2_8EC3_0008C77C0743_.wvu.PrintArea" localSheetId="10" hidden="1">#REF!</definedName>
    <definedName name="Z_0CE6A482_5DEF_11D2_8EC3_0008C77C0743_.wvu.PrintArea" hidden="1">#REF!</definedName>
    <definedName name="Z_0CE6A482_5DEF_11D2_8EC3_0008C77C0743_.wvu.PrintTitles" localSheetId="10" hidden="1">#REF!</definedName>
    <definedName name="Z_0CE6A482_5DEF_11D2_8EC3_0008C77C0743_.wvu.PrintTitles" hidden="1">#REF!</definedName>
    <definedName name="Z_0CE6A491_5DEF_11D2_8EC3_0008C77C0743_.wvu.PrintArea" localSheetId="10" hidden="1">#REF!</definedName>
    <definedName name="Z_0CE6A491_5DEF_11D2_8EC3_0008C77C0743_.wvu.PrintArea" hidden="1">#REF!</definedName>
    <definedName name="Z_0CE6A491_5DEF_11D2_8EC3_0008C77C0743_.wvu.PrintTitles" localSheetId="2" hidden="1">#REF!</definedName>
    <definedName name="Z_0CE6A491_5DEF_11D2_8EC3_0008C77C0743_.wvu.PrintTitles" localSheetId="11" hidden="1">#REF!</definedName>
    <definedName name="Z_0CE6A491_5DEF_11D2_8EC3_0008C77C0743_.wvu.PrintTitles" hidden="1">#REF!</definedName>
    <definedName name="Z_0CE6A49E_5DEF_11D2_8EC3_0008C77C0743_.wvu.PrintArea" localSheetId="2" hidden="1">#REF!</definedName>
    <definedName name="Z_0CE6A49E_5DEF_11D2_8EC3_0008C77C0743_.wvu.PrintArea" localSheetId="11" hidden="1">#REF!</definedName>
    <definedName name="Z_0CE6A49E_5DEF_11D2_8EC3_0008C77C0743_.wvu.PrintArea" hidden="1">#REF!</definedName>
    <definedName name="Z_0CE6A49E_5DEF_11D2_8EC3_0008C77C0743_.wvu.PrintTitles" localSheetId="10" hidden="1">#REF!,#REF!</definedName>
    <definedName name="Z_0CE6A49E_5DEF_11D2_8EC3_0008C77C0743_.wvu.PrintTitles" hidden="1">#REF!,#REF!</definedName>
    <definedName name="Z_0CE6A4AB_5DEF_11D2_8EC3_0008C77C0743_.wvu.PrintArea" localSheetId="10" hidden="1">#REF!</definedName>
    <definedName name="Z_0CE6A4AB_5DEF_11D2_8EC3_0008C77C0743_.wvu.PrintArea" hidden="1">#REF!</definedName>
    <definedName name="Z_0CE6A4AB_5DEF_11D2_8EC3_0008C77C0743_.wvu.PrintTitles" localSheetId="10" hidden="1">#REF!</definedName>
    <definedName name="Z_0CE6A4AB_5DEF_11D2_8EC3_0008C77C0743_.wvu.PrintTitles" hidden="1">#REF!</definedName>
    <definedName name="Z_0CE6A4BA_5DEF_11D2_8EC3_0008C77C0743_.wvu.PrintArea" localSheetId="10" hidden="1">#REF!</definedName>
    <definedName name="Z_0CE6A4BA_5DEF_11D2_8EC3_0008C77C0743_.wvu.PrintArea" hidden="1">#REF!</definedName>
    <definedName name="Z_0CE6A4BA_5DEF_11D2_8EC3_0008C77C0743_.wvu.PrintTitles" localSheetId="2" hidden="1">#REF!</definedName>
    <definedName name="Z_0CE6A4BA_5DEF_11D2_8EC3_0008C77C0743_.wvu.PrintTitles" localSheetId="11" hidden="1">#REF!</definedName>
    <definedName name="Z_0CE6A4BA_5DEF_11D2_8EC3_0008C77C0743_.wvu.PrintTitles" hidden="1">#REF!</definedName>
    <definedName name="Z_0CE6A4C7_5DEF_11D2_8EC3_0008C77C0743_.wvu.PrintArea" localSheetId="2" hidden="1">#REF!</definedName>
    <definedName name="Z_0CE6A4C7_5DEF_11D2_8EC3_0008C77C0743_.wvu.PrintArea" localSheetId="11" hidden="1">#REF!</definedName>
    <definedName name="Z_0CE6A4C7_5DEF_11D2_8EC3_0008C77C0743_.wvu.PrintArea" hidden="1">#REF!</definedName>
    <definedName name="Z_0CE6A4C7_5DEF_11D2_8EC3_0008C77C0743_.wvu.PrintTitles" localSheetId="10" hidden="1">#REF!,#REF!</definedName>
    <definedName name="Z_0CE6A4C7_5DEF_11D2_8EC3_0008C77C0743_.wvu.PrintTitles" hidden="1">#REF!,#REF!</definedName>
    <definedName name="Z_0CE6A4D4_5DEF_11D2_8EC3_0008C77C0743_.wvu.PrintArea" localSheetId="10" hidden="1">#REF!</definedName>
    <definedName name="Z_0CE6A4D4_5DEF_11D2_8EC3_0008C77C0743_.wvu.PrintArea" hidden="1">#REF!</definedName>
    <definedName name="Z_0CE6A4D4_5DEF_11D2_8EC3_0008C77C0743_.wvu.PrintTitles" localSheetId="10" hidden="1">#REF!</definedName>
    <definedName name="Z_0CE6A4D4_5DEF_11D2_8EC3_0008C77C0743_.wvu.PrintTitles" hidden="1">#REF!</definedName>
    <definedName name="Z_0CE6A4E3_5DEF_11D2_8EC3_0008C77C0743_.wvu.PrintArea" localSheetId="10" hidden="1">#REF!</definedName>
    <definedName name="Z_0CE6A4E3_5DEF_11D2_8EC3_0008C77C0743_.wvu.PrintArea" hidden="1">#REF!</definedName>
    <definedName name="Z_0CE6A4E3_5DEF_11D2_8EC3_0008C77C0743_.wvu.PrintTitles" localSheetId="2" hidden="1">#REF!</definedName>
    <definedName name="Z_0CE6A4E3_5DEF_11D2_8EC3_0008C77C0743_.wvu.PrintTitles" localSheetId="11" hidden="1">#REF!</definedName>
    <definedName name="Z_0CE6A4E3_5DEF_11D2_8EC3_0008C77C0743_.wvu.PrintTitles" hidden="1">#REF!</definedName>
    <definedName name="Z_0CE6A4F0_5DEF_11D2_8EC3_0008C77C0743_.wvu.PrintArea" localSheetId="2" hidden="1">#REF!</definedName>
    <definedName name="Z_0CE6A4F0_5DEF_11D2_8EC3_0008C77C0743_.wvu.PrintArea" localSheetId="11" hidden="1">#REF!</definedName>
    <definedName name="Z_0CE6A4F0_5DEF_11D2_8EC3_0008C77C0743_.wvu.PrintArea" hidden="1">#REF!</definedName>
    <definedName name="Z_0CE6A4F0_5DEF_11D2_8EC3_0008C77C0743_.wvu.PrintTitles" localSheetId="10" hidden="1">#REF!,#REF!</definedName>
    <definedName name="Z_0CE6A4F0_5DEF_11D2_8EC3_0008C77C0743_.wvu.PrintTitles" hidden="1">#REF!,#REF!</definedName>
    <definedName name="Z_0CE6A4FD_5DEF_11D2_8EC3_0008C77C0743_.wvu.PrintArea" localSheetId="10" hidden="1">#REF!</definedName>
    <definedName name="Z_0CE6A4FD_5DEF_11D2_8EC3_0008C77C0743_.wvu.PrintArea" hidden="1">#REF!</definedName>
    <definedName name="Z_0CE6A4FD_5DEF_11D2_8EC3_0008C77C0743_.wvu.PrintTitles" localSheetId="10" hidden="1">#REF!</definedName>
    <definedName name="Z_0CE6A4FD_5DEF_11D2_8EC3_0008C77C0743_.wvu.PrintTitles" hidden="1">#REF!</definedName>
    <definedName name="Z_0CE6A50C_5DEF_11D2_8EC3_0008C77C0743_.wvu.PrintArea" localSheetId="10" hidden="1">#REF!</definedName>
    <definedName name="Z_0CE6A50C_5DEF_11D2_8EC3_0008C77C0743_.wvu.PrintArea" hidden="1">#REF!</definedName>
    <definedName name="Z_0CE6A50C_5DEF_11D2_8EC3_0008C77C0743_.wvu.PrintTitles" localSheetId="2" hidden="1">#REF!</definedName>
    <definedName name="Z_0CE6A50C_5DEF_11D2_8EC3_0008C77C0743_.wvu.PrintTitles" localSheetId="11" hidden="1">#REF!</definedName>
    <definedName name="Z_0CE6A50C_5DEF_11D2_8EC3_0008C77C0743_.wvu.PrintTitles" hidden="1">#REF!</definedName>
    <definedName name="Z_0CE6A519_5DEF_11D2_8EC3_0008C77C0743_.wvu.PrintArea" localSheetId="2" hidden="1">#REF!</definedName>
    <definedName name="Z_0CE6A519_5DEF_11D2_8EC3_0008C77C0743_.wvu.PrintArea" localSheetId="11" hidden="1">#REF!</definedName>
    <definedName name="Z_0CE6A519_5DEF_11D2_8EC3_0008C77C0743_.wvu.PrintArea" hidden="1">#REF!</definedName>
    <definedName name="Z_0CE6A519_5DEF_11D2_8EC3_0008C77C0743_.wvu.PrintTitles" localSheetId="10" hidden="1">#REF!,#REF!</definedName>
    <definedName name="Z_0CE6A519_5DEF_11D2_8EC3_0008C77C0743_.wvu.PrintTitles" hidden="1">#REF!,#REF!</definedName>
    <definedName name="Z_0E8DEF60_5D61_11D2_8EEB_0008C7BCAF29_.wvu.PrintArea" localSheetId="10" hidden="1">#REF!</definedName>
    <definedName name="Z_0E8DEF60_5D61_11D2_8EEB_0008C7BCAF29_.wvu.PrintArea" hidden="1">#REF!</definedName>
    <definedName name="Z_0E8DEF60_5D61_11D2_8EEB_0008C7BCAF29_.wvu.PrintTitles" localSheetId="10" hidden="1">#REF!,#REF!</definedName>
    <definedName name="Z_0E8DEF60_5D61_11D2_8EEB_0008C7BCAF29_.wvu.PrintTitles" hidden="1">#REF!,#REF!</definedName>
    <definedName name="Z_0E8DEF63_5D61_11D2_8EEB_0008C7BCAF29_.wvu.PrintArea" localSheetId="10" hidden="1">#REF!</definedName>
    <definedName name="Z_0E8DEF63_5D61_11D2_8EEB_0008C7BCAF29_.wvu.PrintArea" hidden="1">#REF!</definedName>
    <definedName name="Z_0E8DEF63_5D61_11D2_8EEB_0008C7BCAF29_.wvu.PrintTitles" localSheetId="10" hidden="1">#REF!</definedName>
    <definedName name="Z_0E8DEF63_5D61_11D2_8EEB_0008C7BCAF29_.wvu.PrintTitles" hidden="1">#REF!</definedName>
    <definedName name="Z_0E8DEF68_5D61_11D2_8EEB_0008C7BCAF29_.wvu.PrintArea" localSheetId="10" hidden="1">#REF!</definedName>
    <definedName name="Z_0E8DEF68_5D61_11D2_8EEB_0008C7BCAF29_.wvu.PrintArea" hidden="1">#REF!</definedName>
    <definedName name="Z_0E8DEF68_5D61_11D2_8EEB_0008C7BCAF29_.wvu.PrintTitles" localSheetId="10" hidden="1">#REF!,#REF!</definedName>
    <definedName name="Z_0E8DEF68_5D61_11D2_8EEB_0008C7BCAF29_.wvu.PrintTitles" hidden="1">#REF!,#REF!</definedName>
    <definedName name="Z_0E8DEF6A_5D61_11D2_8EEB_0008C7BCAF29_.wvu.PrintArea" localSheetId="10" hidden="1">#REF!</definedName>
    <definedName name="Z_0E8DEF6A_5D61_11D2_8EEB_0008C7BCAF29_.wvu.PrintArea" hidden="1">#REF!</definedName>
    <definedName name="Z_0E8DEF6A_5D61_11D2_8EEB_0008C7BCAF29_.wvu.PrintTitles" localSheetId="10" hidden="1">#REF!,#REF!</definedName>
    <definedName name="Z_0E8DEF6A_5D61_11D2_8EEB_0008C7BCAF29_.wvu.PrintTitles" hidden="1">#REF!,#REF!</definedName>
    <definedName name="Z_0E8DEF6D_5D61_11D2_8EEB_0008C7BCAF29_.wvu.PrintArea" localSheetId="10" hidden="1">#REF!</definedName>
    <definedName name="Z_0E8DEF6D_5D61_11D2_8EEB_0008C7BCAF29_.wvu.PrintArea" hidden="1">#REF!</definedName>
    <definedName name="Z_0E8DEF6D_5D61_11D2_8EEB_0008C7BCAF29_.wvu.PrintTitles" localSheetId="10" hidden="1">#REF!</definedName>
    <definedName name="Z_0E8DEF6D_5D61_11D2_8EEB_0008C7BCAF29_.wvu.PrintTitles" hidden="1">#REF!</definedName>
    <definedName name="Z_0E8DEF72_5D61_11D2_8EEB_0008C7BCAF29_.wvu.PrintArea" localSheetId="10" hidden="1">#REF!</definedName>
    <definedName name="Z_0E8DEF72_5D61_11D2_8EEB_0008C7BCAF29_.wvu.PrintArea" hidden="1">#REF!</definedName>
    <definedName name="Z_0E8DEF72_5D61_11D2_8EEB_0008C7BCAF29_.wvu.PrintTitles" localSheetId="10" hidden="1">#REF!,#REF!</definedName>
    <definedName name="Z_0E8DEF72_5D61_11D2_8EEB_0008C7BCAF29_.wvu.PrintTitles" hidden="1">#REF!,#REF!</definedName>
    <definedName name="Z_0E8DEF75_5D61_11D2_8EEB_0008C7BCAF29_.wvu.PrintArea" localSheetId="10" hidden="1">#REF!</definedName>
    <definedName name="Z_0E8DEF75_5D61_11D2_8EEB_0008C7BCAF29_.wvu.PrintArea" hidden="1">#REF!</definedName>
    <definedName name="Z_0E8DEF75_5D61_11D2_8EEB_0008C7BCAF29_.wvu.PrintTitles" localSheetId="10" hidden="1">#REF!,#REF!</definedName>
    <definedName name="Z_0E8DEF75_5D61_11D2_8EEB_0008C7BCAF29_.wvu.PrintTitles" hidden="1">#REF!,#REF!</definedName>
    <definedName name="Z_179EFDC8_A1B1_11D3_8FA9_0008C7809E09_.wvu.PrintArea" localSheetId="10" hidden="1">#REF!</definedName>
    <definedName name="Z_179EFDC8_A1B1_11D3_8FA9_0008C7809E09_.wvu.PrintArea" hidden="1">#REF!</definedName>
    <definedName name="Z_179EFDC8_A1B1_11D3_8FA9_0008C7809E09_.wvu.PrintTitles" localSheetId="10" hidden="1">#REF!,#REF!</definedName>
    <definedName name="Z_179EFDC8_A1B1_11D3_8FA9_0008C7809E09_.wvu.PrintTitles" hidden="1">#REF!,#REF!</definedName>
    <definedName name="Z_179EFDC9_A1B1_11D3_8FA9_0008C7809E09_.wvu.PrintArea" localSheetId="10" hidden="1">#REF!</definedName>
    <definedName name="Z_179EFDC9_A1B1_11D3_8FA9_0008C7809E09_.wvu.PrintArea" hidden="1">#REF!</definedName>
    <definedName name="Z_179EFDC9_A1B1_11D3_8FA9_0008C7809E09_.wvu.PrintTitles" localSheetId="10" hidden="1">#REF!,#REF!</definedName>
    <definedName name="Z_179EFDC9_A1B1_11D3_8FA9_0008C7809E09_.wvu.PrintTitles" hidden="1">#REF!,#REF!</definedName>
    <definedName name="Z_179EFDCA_A1B1_11D3_8FA9_0008C7809E09_.wvu.PrintArea" localSheetId="10" hidden="1">#REF!</definedName>
    <definedName name="Z_179EFDCA_A1B1_11D3_8FA9_0008C7809E09_.wvu.PrintArea" hidden="1">#REF!</definedName>
    <definedName name="Z_179EFDCA_A1B1_11D3_8FA9_0008C7809E09_.wvu.PrintTitles" localSheetId="10" hidden="1">#REF!,#REF!</definedName>
    <definedName name="Z_179EFDCA_A1B1_11D3_8FA9_0008C7809E09_.wvu.PrintTitles" hidden="1">#REF!,#REF!</definedName>
    <definedName name="Z_179EFDCB_A1B1_11D3_8FA9_0008C7809E09_.wvu.PrintArea" localSheetId="10" hidden="1">#REF!</definedName>
    <definedName name="Z_179EFDCB_A1B1_11D3_8FA9_0008C7809E09_.wvu.PrintArea" hidden="1">#REF!</definedName>
    <definedName name="Z_179EFDCB_A1B1_11D3_8FA9_0008C7809E09_.wvu.PrintTitles" localSheetId="10" hidden="1">#REF!,#REF!</definedName>
    <definedName name="Z_179EFDCB_A1B1_11D3_8FA9_0008C7809E09_.wvu.PrintTitles" hidden="1">#REF!,#REF!</definedName>
    <definedName name="Z_179EFDCC_A1B1_11D3_8FA9_0008C7809E09_.wvu.PrintArea" localSheetId="10" hidden="1">#REF!</definedName>
    <definedName name="Z_179EFDCC_A1B1_11D3_8FA9_0008C7809E09_.wvu.PrintArea" hidden="1">#REF!</definedName>
    <definedName name="Z_179EFDCC_A1B1_11D3_8FA9_0008C7809E09_.wvu.PrintTitles" localSheetId="10" hidden="1">#REF!,#REF!</definedName>
    <definedName name="Z_179EFDCC_A1B1_11D3_8FA9_0008C7809E09_.wvu.PrintTitles" hidden="1">#REF!,#REF!</definedName>
    <definedName name="Z_179EFDCD_A1B1_11D3_8FA9_0008C7809E09_.wvu.PrintArea" localSheetId="10" hidden="1">#REF!</definedName>
    <definedName name="Z_179EFDCD_A1B1_11D3_8FA9_0008C7809E09_.wvu.PrintArea" hidden="1">#REF!</definedName>
    <definedName name="Z_179EFDCD_A1B1_11D3_8FA9_0008C7809E09_.wvu.PrintTitles" localSheetId="10" hidden="1">#REF!,#REF!</definedName>
    <definedName name="Z_179EFDCD_A1B1_11D3_8FA9_0008C7809E09_.wvu.PrintTitles" hidden="1">#REF!,#REF!</definedName>
    <definedName name="Z_179EFDCE_A1B1_11D3_8FA9_0008C7809E09_.wvu.PrintArea" localSheetId="10" hidden="1">#REF!</definedName>
    <definedName name="Z_179EFDCE_A1B1_11D3_8FA9_0008C7809E09_.wvu.PrintArea" hidden="1">#REF!</definedName>
    <definedName name="Z_179EFDCE_A1B1_11D3_8FA9_0008C7809E09_.wvu.PrintTitles" localSheetId="10" hidden="1">#REF!,#REF!</definedName>
    <definedName name="Z_179EFDCE_A1B1_11D3_8FA9_0008C7809E09_.wvu.PrintTitles" hidden="1">#REF!,#REF!</definedName>
    <definedName name="Z_179EFDCF_A1B1_11D3_8FA9_0008C7809E09_.wvu.PrintArea" localSheetId="10" hidden="1">#REF!</definedName>
    <definedName name="Z_179EFDCF_A1B1_11D3_8FA9_0008C7809E09_.wvu.PrintArea" hidden="1">#REF!</definedName>
    <definedName name="Z_179EFDCF_A1B1_11D3_8FA9_0008C7809E09_.wvu.PrintTitles" localSheetId="10" hidden="1">#REF!,#REF!</definedName>
    <definedName name="Z_179EFDCF_A1B1_11D3_8FA9_0008C7809E09_.wvu.PrintTitles" hidden="1">#REF!,#REF!</definedName>
    <definedName name="Z_179EFDD0_A1B1_11D3_8FA9_0008C7809E09_.wvu.PrintArea" localSheetId="10" hidden="1">#REF!</definedName>
    <definedName name="Z_179EFDD0_A1B1_11D3_8FA9_0008C7809E09_.wvu.PrintArea" hidden="1">#REF!</definedName>
    <definedName name="Z_179EFDD0_A1B1_11D3_8FA9_0008C7809E09_.wvu.PrintTitles" localSheetId="10" hidden="1">#REF!,#REF!</definedName>
    <definedName name="Z_179EFDD0_A1B1_11D3_8FA9_0008C7809E09_.wvu.PrintTitles" hidden="1">#REF!,#REF!</definedName>
    <definedName name="Z_179EFDD1_A1B1_11D3_8FA9_0008C7809E09_.wvu.PrintArea" localSheetId="10" hidden="1">#REF!</definedName>
    <definedName name="Z_179EFDD1_A1B1_11D3_8FA9_0008C7809E09_.wvu.PrintArea" hidden="1">#REF!</definedName>
    <definedName name="Z_179EFDD1_A1B1_11D3_8FA9_0008C7809E09_.wvu.PrintTitles" localSheetId="10" hidden="1">#REF!,#REF!</definedName>
    <definedName name="Z_179EFDD1_A1B1_11D3_8FA9_0008C7809E09_.wvu.PrintTitles" hidden="1">#REF!,#REF!</definedName>
    <definedName name="Z_179EFDD2_A1B1_11D3_8FA9_0008C7809E09_.wvu.PrintArea" localSheetId="10" hidden="1">#REF!</definedName>
    <definedName name="Z_179EFDD2_A1B1_11D3_8FA9_0008C7809E09_.wvu.PrintArea" hidden="1">#REF!</definedName>
    <definedName name="Z_179EFDD2_A1B1_11D3_8FA9_0008C7809E09_.wvu.PrintTitles" localSheetId="10" hidden="1">#REF!,#REF!</definedName>
    <definedName name="Z_179EFDD2_A1B1_11D3_8FA9_0008C7809E09_.wvu.PrintTitles" hidden="1">#REF!,#REF!</definedName>
    <definedName name="Z_179EFDD3_A1B1_11D3_8FA9_0008C7809E09_.wvu.PrintArea" localSheetId="10" hidden="1">#REF!</definedName>
    <definedName name="Z_179EFDD3_A1B1_11D3_8FA9_0008C7809E09_.wvu.PrintArea" hidden="1">#REF!</definedName>
    <definedName name="Z_179EFDD3_A1B1_11D3_8FA9_0008C7809E09_.wvu.PrintTitles" localSheetId="10" hidden="1">#REF!,#REF!</definedName>
    <definedName name="Z_179EFDD3_A1B1_11D3_8FA9_0008C7809E09_.wvu.PrintTitles" hidden="1">#REF!,#REF!</definedName>
    <definedName name="Z_179EFDD4_A1B1_11D3_8FA9_0008C7809E09_.wvu.PrintArea" localSheetId="10" hidden="1">#REF!</definedName>
    <definedName name="Z_179EFDD4_A1B1_11D3_8FA9_0008C7809E09_.wvu.PrintArea" hidden="1">#REF!</definedName>
    <definedName name="Z_179EFDD4_A1B1_11D3_8FA9_0008C7809E09_.wvu.PrintTitles" localSheetId="10" hidden="1">#REF!,#REF!</definedName>
    <definedName name="Z_179EFDD4_A1B1_11D3_8FA9_0008C7809E09_.wvu.PrintTitles" hidden="1">#REF!,#REF!</definedName>
    <definedName name="Z_179EFDD5_A1B1_11D3_8FA9_0008C7809E09_.wvu.PrintArea" localSheetId="10" hidden="1">#REF!</definedName>
    <definedName name="Z_179EFDD5_A1B1_11D3_8FA9_0008C7809E09_.wvu.PrintArea" hidden="1">#REF!</definedName>
    <definedName name="Z_179EFDD5_A1B1_11D3_8FA9_0008C7809E09_.wvu.PrintTitles" localSheetId="10" hidden="1">#REF!,#REF!</definedName>
    <definedName name="Z_179EFDD5_A1B1_11D3_8FA9_0008C7809E09_.wvu.PrintTitles" hidden="1">#REF!,#REF!</definedName>
    <definedName name="Z_179EFDD6_A1B1_11D3_8FA9_0008C7809E09_.wvu.PrintArea" localSheetId="10" hidden="1">#REF!</definedName>
    <definedName name="Z_179EFDD6_A1B1_11D3_8FA9_0008C7809E09_.wvu.PrintArea" hidden="1">#REF!</definedName>
    <definedName name="Z_179EFDD6_A1B1_11D3_8FA9_0008C7809E09_.wvu.PrintTitles" localSheetId="10" hidden="1">#REF!,#REF!</definedName>
    <definedName name="Z_179EFDD6_A1B1_11D3_8FA9_0008C7809E09_.wvu.PrintTitles" hidden="1">#REF!,#REF!</definedName>
    <definedName name="Z_179EFDD7_A1B1_11D3_8FA9_0008C7809E09_.wvu.PrintArea" localSheetId="10" hidden="1">#REF!</definedName>
    <definedName name="Z_179EFDD7_A1B1_11D3_8FA9_0008C7809E09_.wvu.PrintArea" hidden="1">#REF!</definedName>
    <definedName name="Z_179EFDD7_A1B1_11D3_8FA9_0008C7809E09_.wvu.PrintTitles" localSheetId="10" hidden="1">#REF!,#REF!</definedName>
    <definedName name="Z_179EFDD7_A1B1_11D3_8FA9_0008C7809E09_.wvu.PrintTitles" hidden="1">#REF!,#REF!</definedName>
    <definedName name="Z_179EFDD8_A1B1_11D3_8FA9_0008C7809E09_.wvu.PrintArea" localSheetId="10" hidden="1">#REF!</definedName>
    <definedName name="Z_179EFDD8_A1B1_11D3_8FA9_0008C7809E09_.wvu.PrintArea" hidden="1">#REF!</definedName>
    <definedName name="Z_179EFDD8_A1B1_11D3_8FA9_0008C7809E09_.wvu.PrintTitles" localSheetId="10" hidden="1">#REF!,#REF!</definedName>
    <definedName name="Z_179EFDD8_A1B1_11D3_8FA9_0008C7809E09_.wvu.PrintTitles" hidden="1">#REF!,#REF!</definedName>
    <definedName name="Z_179EFDD9_A1B1_11D3_8FA9_0008C7809E09_.wvu.PrintArea" localSheetId="10" hidden="1">#REF!</definedName>
    <definedName name="Z_179EFDD9_A1B1_11D3_8FA9_0008C7809E09_.wvu.PrintArea" hidden="1">#REF!</definedName>
    <definedName name="Z_179EFDD9_A1B1_11D3_8FA9_0008C7809E09_.wvu.PrintTitles" localSheetId="10" hidden="1">#REF!,#REF!</definedName>
    <definedName name="Z_179EFDD9_A1B1_11D3_8FA9_0008C7809E09_.wvu.PrintTitles" hidden="1">#REF!,#REF!</definedName>
    <definedName name="Z_179EFDDA_A1B1_11D3_8FA9_0008C7809E09_.wvu.PrintArea" localSheetId="10" hidden="1">#REF!</definedName>
    <definedName name="Z_179EFDDA_A1B1_11D3_8FA9_0008C7809E09_.wvu.PrintArea" hidden="1">#REF!</definedName>
    <definedName name="Z_179EFDDA_A1B1_11D3_8FA9_0008C7809E09_.wvu.PrintTitles" localSheetId="10" hidden="1">#REF!,#REF!</definedName>
    <definedName name="Z_179EFDDA_A1B1_11D3_8FA9_0008C7809E09_.wvu.PrintTitles" hidden="1">#REF!,#REF!</definedName>
    <definedName name="Z_179EFDDB_A1B1_11D3_8FA9_0008C7809E09_.wvu.PrintArea" localSheetId="10" hidden="1">#REF!</definedName>
    <definedName name="Z_179EFDDB_A1B1_11D3_8FA9_0008C7809E09_.wvu.PrintArea" hidden="1">#REF!</definedName>
    <definedName name="Z_179EFDDB_A1B1_11D3_8FA9_0008C7809E09_.wvu.PrintTitles" localSheetId="10" hidden="1">#REF!,#REF!</definedName>
    <definedName name="Z_179EFDDB_A1B1_11D3_8FA9_0008C7809E09_.wvu.PrintTitles" hidden="1">#REF!,#REF!</definedName>
    <definedName name="Z_179EFDDC_A1B1_11D3_8FA9_0008C7809E09_.wvu.PrintArea" localSheetId="10" hidden="1">#REF!</definedName>
    <definedName name="Z_179EFDDC_A1B1_11D3_8FA9_0008C7809E09_.wvu.PrintArea" hidden="1">#REF!</definedName>
    <definedName name="Z_179EFDDC_A1B1_11D3_8FA9_0008C7809E09_.wvu.PrintTitles" localSheetId="10" hidden="1">#REF!,#REF!</definedName>
    <definedName name="Z_179EFDDC_A1B1_11D3_8FA9_0008C7809E09_.wvu.PrintTitles" hidden="1">#REF!,#REF!</definedName>
    <definedName name="Z_179EFDDD_A1B1_11D3_8FA9_0008C7809E09_.wvu.PrintArea" localSheetId="10" hidden="1">#REF!</definedName>
    <definedName name="Z_179EFDDD_A1B1_11D3_8FA9_0008C7809E09_.wvu.PrintArea" hidden="1">#REF!</definedName>
    <definedName name="Z_179EFDDD_A1B1_11D3_8FA9_0008C7809E09_.wvu.PrintTitles" localSheetId="10" hidden="1">#REF!,#REF!</definedName>
    <definedName name="Z_179EFDDD_A1B1_11D3_8FA9_0008C7809E09_.wvu.PrintTitles" hidden="1">#REF!,#REF!</definedName>
    <definedName name="Z_179EFDDE_A1B1_11D3_8FA9_0008C7809E09_.wvu.PrintArea" localSheetId="10" hidden="1">#REF!</definedName>
    <definedName name="Z_179EFDDE_A1B1_11D3_8FA9_0008C7809E09_.wvu.PrintArea" hidden="1">#REF!</definedName>
    <definedName name="Z_179EFDDE_A1B1_11D3_8FA9_0008C7809E09_.wvu.PrintTitles" localSheetId="10" hidden="1">#REF!,#REF!</definedName>
    <definedName name="Z_179EFDDE_A1B1_11D3_8FA9_0008C7809E09_.wvu.PrintTitles" hidden="1">#REF!,#REF!</definedName>
    <definedName name="Z_179EFDDF_A1B1_11D3_8FA9_0008C7809E09_.wvu.PrintArea" localSheetId="10" hidden="1">#REF!</definedName>
    <definedName name="Z_179EFDDF_A1B1_11D3_8FA9_0008C7809E09_.wvu.PrintArea" hidden="1">#REF!</definedName>
    <definedName name="Z_179EFDDF_A1B1_11D3_8FA9_0008C7809E09_.wvu.PrintTitles" localSheetId="10" hidden="1">#REF!,#REF!</definedName>
    <definedName name="Z_179EFDDF_A1B1_11D3_8FA9_0008C7809E09_.wvu.PrintTitles" hidden="1">#REF!,#REF!</definedName>
    <definedName name="Z_179EFDE0_A1B1_11D3_8FA9_0008C7809E09_.wvu.PrintArea" localSheetId="10" hidden="1">#REF!</definedName>
    <definedName name="Z_179EFDE0_A1B1_11D3_8FA9_0008C7809E09_.wvu.PrintArea" hidden="1">#REF!</definedName>
    <definedName name="Z_179EFDE0_A1B1_11D3_8FA9_0008C7809E09_.wvu.PrintTitles" localSheetId="10" hidden="1">#REF!,#REF!</definedName>
    <definedName name="Z_179EFDE0_A1B1_11D3_8FA9_0008C7809E09_.wvu.PrintTitles" hidden="1">#REF!,#REF!</definedName>
    <definedName name="Z_179EFDE1_A1B1_11D3_8FA9_0008C7809E09_.wvu.PrintArea" localSheetId="10" hidden="1">#REF!</definedName>
    <definedName name="Z_179EFDE1_A1B1_11D3_8FA9_0008C7809E09_.wvu.PrintArea" hidden="1">#REF!</definedName>
    <definedName name="Z_179EFDE1_A1B1_11D3_8FA9_0008C7809E09_.wvu.PrintTitles" localSheetId="10" hidden="1">#REF!,#REF!</definedName>
    <definedName name="Z_179EFDE1_A1B1_11D3_8FA9_0008C7809E09_.wvu.PrintTitles" hidden="1">#REF!,#REF!</definedName>
    <definedName name="Z_179EFDE2_A1B1_11D3_8FA9_0008C7809E09_.wvu.PrintArea" localSheetId="10" hidden="1">#REF!</definedName>
    <definedName name="Z_179EFDE2_A1B1_11D3_8FA9_0008C7809E09_.wvu.PrintArea" hidden="1">#REF!</definedName>
    <definedName name="Z_179EFDE2_A1B1_11D3_8FA9_0008C7809E09_.wvu.PrintTitles" localSheetId="10" hidden="1">#REF!,#REF!</definedName>
    <definedName name="Z_179EFDE2_A1B1_11D3_8FA9_0008C7809E09_.wvu.PrintTitles" hidden="1">#REF!,#REF!</definedName>
    <definedName name="Z_179EFDE3_A1B1_11D3_8FA9_0008C7809E09_.wvu.PrintArea" localSheetId="10" hidden="1">#REF!</definedName>
    <definedName name="Z_179EFDE3_A1B1_11D3_8FA9_0008C7809E09_.wvu.PrintArea" hidden="1">#REF!</definedName>
    <definedName name="Z_179EFDE3_A1B1_11D3_8FA9_0008C7809E09_.wvu.PrintTitles" localSheetId="10" hidden="1">#REF!,#REF!</definedName>
    <definedName name="Z_179EFDE3_A1B1_11D3_8FA9_0008C7809E09_.wvu.PrintTitles" hidden="1">#REF!,#REF!</definedName>
    <definedName name="Z_179EFDE4_A1B1_11D3_8FA9_0008C7809E09_.wvu.PrintArea" localSheetId="10" hidden="1">#REF!</definedName>
    <definedName name="Z_179EFDE4_A1B1_11D3_8FA9_0008C7809E09_.wvu.PrintArea" hidden="1">#REF!</definedName>
    <definedName name="Z_179EFDE4_A1B1_11D3_8FA9_0008C7809E09_.wvu.PrintTitles" localSheetId="10" hidden="1">#REF!,#REF!</definedName>
    <definedName name="Z_179EFDE4_A1B1_11D3_8FA9_0008C7809E09_.wvu.PrintTitles" hidden="1">#REF!,#REF!</definedName>
    <definedName name="Z_179EFDE5_A1B1_11D3_8FA9_0008C7809E09_.wvu.PrintArea" localSheetId="10" hidden="1">#REF!</definedName>
    <definedName name="Z_179EFDE5_A1B1_11D3_8FA9_0008C7809E09_.wvu.PrintArea" hidden="1">#REF!</definedName>
    <definedName name="Z_179EFDE5_A1B1_11D3_8FA9_0008C7809E09_.wvu.PrintTitles" localSheetId="10" hidden="1">#REF!,#REF!</definedName>
    <definedName name="Z_179EFDE5_A1B1_11D3_8FA9_0008C7809E09_.wvu.PrintTitles" hidden="1">#REF!,#REF!</definedName>
    <definedName name="Z_179EFDE6_A1B1_11D3_8FA9_0008C7809E09_.wvu.PrintArea" localSheetId="10" hidden="1">#REF!</definedName>
    <definedName name="Z_179EFDE6_A1B1_11D3_8FA9_0008C7809E09_.wvu.PrintArea" hidden="1">#REF!</definedName>
    <definedName name="Z_179EFDE6_A1B1_11D3_8FA9_0008C7809E09_.wvu.PrintTitles" localSheetId="10" hidden="1">#REF!</definedName>
    <definedName name="Z_179EFDE6_A1B1_11D3_8FA9_0008C7809E09_.wvu.PrintTitles" hidden="1">#REF!</definedName>
    <definedName name="Z_179EFDE7_A1B1_11D3_8FA9_0008C7809E09_.wvu.PrintArea" localSheetId="10" hidden="1">#REF!</definedName>
    <definedName name="Z_179EFDE7_A1B1_11D3_8FA9_0008C7809E09_.wvu.PrintArea" hidden="1">#REF!</definedName>
    <definedName name="Z_179EFDE7_A1B1_11D3_8FA9_0008C7809E09_.wvu.PrintTitles" localSheetId="2" hidden="1">#REF!</definedName>
    <definedName name="Z_179EFDE7_A1B1_11D3_8FA9_0008C7809E09_.wvu.PrintTitles" localSheetId="11" hidden="1">#REF!</definedName>
    <definedName name="Z_179EFDE7_A1B1_11D3_8FA9_0008C7809E09_.wvu.PrintTitles" hidden="1">#REF!</definedName>
    <definedName name="Z_179EFDE8_A1B1_11D3_8FA9_0008C7809E09_.wvu.PrintArea" localSheetId="2" hidden="1">#REF!</definedName>
    <definedName name="Z_179EFDE8_A1B1_11D3_8FA9_0008C7809E09_.wvu.PrintArea" localSheetId="11" hidden="1">#REF!</definedName>
    <definedName name="Z_179EFDE8_A1B1_11D3_8FA9_0008C7809E09_.wvu.PrintArea" hidden="1">#REF!</definedName>
    <definedName name="Z_179EFDE8_A1B1_11D3_8FA9_0008C7809E09_.wvu.PrintTitles" localSheetId="2" hidden="1">#REF!</definedName>
    <definedName name="Z_179EFDE8_A1B1_11D3_8FA9_0008C7809E09_.wvu.PrintTitles" localSheetId="11" hidden="1">#REF!</definedName>
    <definedName name="Z_179EFDE8_A1B1_11D3_8FA9_0008C7809E09_.wvu.PrintTitles" hidden="1">#REF!</definedName>
    <definedName name="Z_179EFDE9_A1B1_11D3_8FA9_0008C7809E09_.wvu.PrintArea" localSheetId="2" hidden="1">#REF!</definedName>
    <definedName name="Z_179EFDE9_A1B1_11D3_8FA9_0008C7809E09_.wvu.PrintArea" localSheetId="11" hidden="1">#REF!</definedName>
    <definedName name="Z_179EFDE9_A1B1_11D3_8FA9_0008C7809E09_.wvu.PrintArea" hidden="1">#REF!</definedName>
    <definedName name="Z_179EFDE9_A1B1_11D3_8FA9_0008C7809E09_.wvu.PrintTitles" localSheetId="2" hidden="1">#REF!</definedName>
    <definedName name="Z_179EFDE9_A1B1_11D3_8FA9_0008C7809E09_.wvu.PrintTitles" localSheetId="11" hidden="1">#REF!</definedName>
    <definedName name="Z_179EFDE9_A1B1_11D3_8FA9_0008C7809E09_.wvu.PrintTitles" hidden="1">#REF!</definedName>
    <definedName name="Z_179EFDEA_A1B1_11D3_8FA9_0008C7809E09_.wvu.PrintArea" localSheetId="2" hidden="1">#REF!</definedName>
    <definedName name="Z_179EFDEA_A1B1_11D3_8FA9_0008C7809E09_.wvu.PrintArea" localSheetId="11" hidden="1">#REF!</definedName>
    <definedName name="Z_179EFDEA_A1B1_11D3_8FA9_0008C7809E09_.wvu.PrintArea" hidden="1">#REF!</definedName>
    <definedName name="Z_179EFDEA_A1B1_11D3_8FA9_0008C7809E09_.wvu.PrintTitles" localSheetId="2" hidden="1">#REF!</definedName>
    <definedName name="Z_179EFDEA_A1B1_11D3_8FA9_0008C7809E09_.wvu.PrintTitles" localSheetId="11" hidden="1">#REF!</definedName>
    <definedName name="Z_179EFDEA_A1B1_11D3_8FA9_0008C7809E09_.wvu.PrintTitles" hidden="1">#REF!</definedName>
    <definedName name="Z_179EFDEB_A1B1_11D3_8FA9_0008C7809E09_.wvu.PrintArea" localSheetId="2" hidden="1">#REF!</definedName>
    <definedName name="Z_179EFDEB_A1B1_11D3_8FA9_0008C7809E09_.wvu.PrintArea" localSheetId="11" hidden="1">#REF!</definedName>
    <definedName name="Z_179EFDEB_A1B1_11D3_8FA9_0008C7809E09_.wvu.PrintArea" hidden="1">#REF!</definedName>
    <definedName name="Z_179EFDEB_A1B1_11D3_8FA9_0008C7809E09_.wvu.PrintTitles" localSheetId="2" hidden="1">#REF!</definedName>
    <definedName name="Z_179EFDEB_A1B1_11D3_8FA9_0008C7809E09_.wvu.PrintTitles" localSheetId="11" hidden="1">#REF!</definedName>
    <definedName name="Z_179EFDEB_A1B1_11D3_8FA9_0008C7809E09_.wvu.PrintTitles" hidden="1">#REF!</definedName>
    <definedName name="Z_179EFDEC_A1B1_11D3_8FA9_0008C7809E09_.wvu.PrintArea" localSheetId="2" hidden="1">#REF!</definedName>
    <definedName name="Z_179EFDEC_A1B1_11D3_8FA9_0008C7809E09_.wvu.PrintArea" localSheetId="11" hidden="1">#REF!</definedName>
    <definedName name="Z_179EFDEC_A1B1_11D3_8FA9_0008C7809E09_.wvu.PrintArea" hidden="1">#REF!</definedName>
    <definedName name="Z_179EFDEC_A1B1_11D3_8FA9_0008C7809E09_.wvu.PrintTitles" localSheetId="2" hidden="1">#REF!</definedName>
    <definedName name="Z_179EFDEC_A1B1_11D3_8FA9_0008C7809E09_.wvu.PrintTitles" localSheetId="11" hidden="1">#REF!</definedName>
    <definedName name="Z_179EFDEC_A1B1_11D3_8FA9_0008C7809E09_.wvu.PrintTitles" hidden="1">#REF!</definedName>
    <definedName name="Z_179EFDED_A1B1_11D3_8FA9_0008C7809E09_.wvu.PrintArea" localSheetId="2" hidden="1">#REF!</definedName>
    <definedName name="Z_179EFDED_A1B1_11D3_8FA9_0008C7809E09_.wvu.PrintArea" localSheetId="11" hidden="1">#REF!</definedName>
    <definedName name="Z_179EFDED_A1B1_11D3_8FA9_0008C7809E09_.wvu.PrintArea" hidden="1">#REF!</definedName>
    <definedName name="Z_179EFDED_A1B1_11D3_8FA9_0008C7809E09_.wvu.PrintTitles" localSheetId="2" hidden="1">#REF!</definedName>
    <definedName name="Z_179EFDED_A1B1_11D3_8FA9_0008C7809E09_.wvu.PrintTitles" localSheetId="11" hidden="1">#REF!</definedName>
    <definedName name="Z_179EFDED_A1B1_11D3_8FA9_0008C7809E09_.wvu.PrintTitles" hidden="1">#REF!</definedName>
    <definedName name="Z_179EFDEE_A1B1_11D3_8FA9_0008C7809E09_.wvu.PrintArea" localSheetId="2" hidden="1">#REF!</definedName>
    <definedName name="Z_179EFDEE_A1B1_11D3_8FA9_0008C7809E09_.wvu.PrintArea" localSheetId="11" hidden="1">#REF!</definedName>
    <definedName name="Z_179EFDEE_A1B1_11D3_8FA9_0008C7809E09_.wvu.PrintArea" hidden="1">#REF!</definedName>
    <definedName name="Z_179EFDEE_A1B1_11D3_8FA9_0008C7809E09_.wvu.PrintTitles" localSheetId="2" hidden="1">#REF!</definedName>
    <definedName name="Z_179EFDEE_A1B1_11D3_8FA9_0008C7809E09_.wvu.PrintTitles" localSheetId="11" hidden="1">#REF!</definedName>
    <definedName name="Z_179EFDEE_A1B1_11D3_8FA9_0008C7809E09_.wvu.PrintTitles" hidden="1">#REF!</definedName>
    <definedName name="Z_179EFDEF_A1B1_11D3_8FA9_0008C7809E09_.wvu.PrintArea" localSheetId="2" hidden="1">#REF!</definedName>
    <definedName name="Z_179EFDEF_A1B1_11D3_8FA9_0008C7809E09_.wvu.PrintArea" localSheetId="11" hidden="1">#REF!</definedName>
    <definedName name="Z_179EFDEF_A1B1_11D3_8FA9_0008C7809E09_.wvu.PrintArea" hidden="1">#REF!</definedName>
    <definedName name="Z_179EFDEF_A1B1_11D3_8FA9_0008C7809E09_.wvu.PrintTitles" localSheetId="2" hidden="1">#REF!</definedName>
    <definedName name="Z_179EFDEF_A1B1_11D3_8FA9_0008C7809E09_.wvu.PrintTitles" localSheetId="11" hidden="1">#REF!</definedName>
    <definedName name="Z_179EFDEF_A1B1_11D3_8FA9_0008C7809E09_.wvu.PrintTitles" hidden="1">#REF!</definedName>
    <definedName name="Z_179EFDF0_A1B1_11D3_8FA9_0008C7809E09_.wvu.PrintArea" localSheetId="2" hidden="1">#REF!</definedName>
    <definedName name="Z_179EFDF0_A1B1_11D3_8FA9_0008C7809E09_.wvu.PrintArea" localSheetId="11" hidden="1">#REF!</definedName>
    <definedName name="Z_179EFDF0_A1B1_11D3_8FA9_0008C7809E09_.wvu.PrintArea" hidden="1">#REF!</definedName>
    <definedName name="Z_179EFDF0_A1B1_11D3_8FA9_0008C7809E09_.wvu.PrintTitles" localSheetId="2" hidden="1">#REF!</definedName>
    <definedName name="Z_179EFDF0_A1B1_11D3_8FA9_0008C7809E09_.wvu.PrintTitles" localSheetId="11" hidden="1">#REF!</definedName>
    <definedName name="Z_179EFDF0_A1B1_11D3_8FA9_0008C7809E09_.wvu.PrintTitles" hidden="1">#REF!</definedName>
    <definedName name="Z_179EFDF1_A1B1_11D3_8FA9_0008C7809E09_.wvu.PrintArea" localSheetId="2" hidden="1">#REF!</definedName>
    <definedName name="Z_179EFDF1_A1B1_11D3_8FA9_0008C7809E09_.wvu.PrintArea" localSheetId="11" hidden="1">#REF!</definedName>
    <definedName name="Z_179EFDF1_A1B1_11D3_8FA9_0008C7809E09_.wvu.PrintArea" hidden="1">#REF!</definedName>
    <definedName name="Z_179EFDF1_A1B1_11D3_8FA9_0008C7809E09_.wvu.PrintTitles" localSheetId="2" hidden="1">#REF!</definedName>
    <definedName name="Z_179EFDF1_A1B1_11D3_8FA9_0008C7809E09_.wvu.PrintTitles" localSheetId="11" hidden="1">#REF!</definedName>
    <definedName name="Z_179EFDF1_A1B1_11D3_8FA9_0008C7809E09_.wvu.PrintTitles" hidden="1">#REF!</definedName>
    <definedName name="Z_179EFDF2_A1B1_11D3_8FA9_0008C7809E09_.wvu.PrintArea" localSheetId="2" hidden="1">#REF!</definedName>
    <definedName name="Z_179EFDF2_A1B1_11D3_8FA9_0008C7809E09_.wvu.PrintArea" localSheetId="11" hidden="1">#REF!</definedName>
    <definedName name="Z_179EFDF2_A1B1_11D3_8FA9_0008C7809E09_.wvu.PrintArea" hidden="1">#REF!</definedName>
    <definedName name="Z_179EFDF2_A1B1_11D3_8FA9_0008C7809E09_.wvu.PrintTitles" localSheetId="2" hidden="1">#REF!</definedName>
    <definedName name="Z_179EFDF2_A1B1_11D3_8FA9_0008C7809E09_.wvu.PrintTitles" localSheetId="11" hidden="1">#REF!</definedName>
    <definedName name="Z_179EFDF2_A1B1_11D3_8FA9_0008C7809E09_.wvu.PrintTitles" hidden="1">#REF!</definedName>
    <definedName name="Z_179EFDF3_A1B1_11D3_8FA9_0008C7809E09_.wvu.PrintArea" localSheetId="2" hidden="1">#REF!</definedName>
    <definedName name="Z_179EFDF3_A1B1_11D3_8FA9_0008C7809E09_.wvu.PrintArea" localSheetId="11" hidden="1">#REF!</definedName>
    <definedName name="Z_179EFDF3_A1B1_11D3_8FA9_0008C7809E09_.wvu.PrintArea" hidden="1">#REF!</definedName>
    <definedName name="Z_179EFDF3_A1B1_11D3_8FA9_0008C7809E09_.wvu.PrintTitles" localSheetId="10" hidden="1">#REF!,#REF!</definedName>
    <definedName name="Z_179EFDF3_A1B1_11D3_8FA9_0008C7809E09_.wvu.PrintTitles" hidden="1">#REF!,#REF!</definedName>
    <definedName name="Z_179EFDF4_A1B1_11D3_8FA9_0008C7809E09_.wvu.PrintArea" localSheetId="10" hidden="1">#REF!</definedName>
    <definedName name="Z_179EFDF4_A1B1_11D3_8FA9_0008C7809E09_.wvu.PrintArea" hidden="1">#REF!</definedName>
    <definedName name="Z_179EFDF4_A1B1_11D3_8FA9_0008C7809E09_.wvu.PrintTitles" localSheetId="10" hidden="1">#REF!,#REF!</definedName>
    <definedName name="Z_179EFDF4_A1B1_11D3_8FA9_0008C7809E09_.wvu.PrintTitles" hidden="1">#REF!,#REF!</definedName>
    <definedName name="Z_179EFDF5_A1B1_11D3_8FA9_0008C7809E09_.wvu.PrintArea" localSheetId="10" hidden="1">#REF!</definedName>
    <definedName name="Z_179EFDF5_A1B1_11D3_8FA9_0008C7809E09_.wvu.PrintArea" hidden="1">#REF!</definedName>
    <definedName name="Z_179EFDF5_A1B1_11D3_8FA9_0008C7809E09_.wvu.PrintTitles" localSheetId="10" hidden="1">#REF!,#REF!</definedName>
    <definedName name="Z_179EFDF5_A1B1_11D3_8FA9_0008C7809E09_.wvu.PrintTitles" hidden="1">#REF!,#REF!</definedName>
    <definedName name="Z_179EFDF6_A1B1_11D3_8FA9_0008C7809E09_.wvu.PrintArea" localSheetId="10" hidden="1">#REF!</definedName>
    <definedName name="Z_179EFDF6_A1B1_11D3_8FA9_0008C7809E09_.wvu.PrintArea" hidden="1">#REF!</definedName>
    <definedName name="Z_179EFDF6_A1B1_11D3_8FA9_0008C7809E09_.wvu.PrintTitles" localSheetId="10" hidden="1">#REF!,#REF!</definedName>
    <definedName name="Z_179EFDF6_A1B1_11D3_8FA9_0008C7809E09_.wvu.PrintTitles" hidden="1">#REF!,#REF!</definedName>
    <definedName name="Z_179EFDF7_A1B1_11D3_8FA9_0008C7809E09_.wvu.PrintArea" localSheetId="10" hidden="1">#REF!</definedName>
    <definedName name="Z_179EFDF7_A1B1_11D3_8FA9_0008C7809E09_.wvu.PrintArea" hidden="1">#REF!</definedName>
    <definedName name="Z_179EFDF7_A1B1_11D3_8FA9_0008C7809E09_.wvu.PrintTitles" localSheetId="10" hidden="1">#REF!,#REF!</definedName>
    <definedName name="Z_179EFDF7_A1B1_11D3_8FA9_0008C7809E09_.wvu.PrintTitles" hidden="1">#REF!,#REF!</definedName>
    <definedName name="Z_179EFDF8_A1B1_11D3_8FA9_0008C7809E09_.wvu.PrintArea" localSheetId="10" hidden="1">#REF!</definedName>
    <definedName name="Z_179EFDF8_A1B1_11D3_8FA9_0008C7809E09_.wvu.PrintArea" hidden="1">#REF!</definedName>
    <definedName name="Z_179EFDF8_A1B1_11D3_8FA9_0008C7809E09_.wvu.PrintTitles" localSheetId="10" hidden="1">#REF!,#REF!</definedName>
    <definedName name="Z_179EFDF8_A1B1_11D3_8FA9_0008C7809E09_.wvu.PrintTitles" hidden="1">#REF!,#REF!</definedName>
    <definedName name="Z_179EFDF9_A1B1_11D3_8FA9_0008C7809E09_.wvu.PrintArea" localSheetId="10" hidden="1">#REF!</definedName>
    <definedName name="Z_179EFDF9_A1B1_11D3_8FA9_0008C7809E09_.wvu.PrintArea" hidden="1">#REF!</definedName>
    <definedName name="Z_179EFDF9_A1B1_11D3_8FA9_0008C7809E09_.wvu.PrintTitles" localSheetId="10" hidden="1">#REF!,#REF!</definedName>
    <definedName name="Z_179EFDF9_A1B1_11D3_8FA9_0008C7809E09_.wvu.PrintTitles" hidden="1">#REF!,#REF!</definedName>
    <definedName name="Z_179EFDFA_A1B1_11D3_8FA9_0008C7809E09_.wvu.PrintArea" localSheetId="10" hidden="1">#REF!</definedName>
    <definedName name="Z_179EFDFA_A1B1_11D3_8FA9_0008C7809E09_.wvu.PrintArea" hidden="1">#REF!</definedName>
    <definedName name="Z_179EFDFA_A1B1_11D3_8FA9_0008C7809E09_.wvu.PrintTitles" localSheetId="10" hidden="1">#REF!,#REF!</definedName>
    <definedName name="Z_179EFDFA_A1B1_11D3_8FA9_0008C7809E09_.wvu.PrintTitles" hidden="1">#REF!,#REF!</definedName>
    <definedName name="Z_179EFDFB_A1B1_11D3_8FA9_0008C7809E09_.wvu.PrintArea" localSheetId="10" hidden="1">#REF!</definedName>
    <definedName name="Z_179EFDFB_A1B1_11D3_8FA9_0008C7809E09_.wvu.PrintArea" hidden="1">#REF!</definedName>
    <definedName name="Z_179EFDFB_A1B1_11D3_8FA9_0008C7809E09_.wvu.PrintTitles" localSheetId="10" hidden="1">#REF!,#REF!</definedName>
    <definedName name="Z_179EFDFB_A1B1_11D3_8FA9_0008C7809E09_.wvu.PrintTitles" hidden="1">#REF!,#REF!</definedName>
    <definedName name="Z_179EFDFC_A1B1_11D3_8FA9_0008C7809E09_.wvu.PrintArea" localSheetId="10" hidden="1">#REF!</definedName>
    <definedName name="Z_179EFDFC_A1B1_11D3_8FA9_0008C7809E09_.wvu.PrintArea" hidden="1">#REF!</definedName>
    <definedName name="Z_179EFDFC_A1B1_11D3_8FA9_0008C7809E09_.wvu.PrintTitles" localSheetId="10" hidden="1">#REF!,#REF!</definedName>
    <definedName name="Z_179EFDFC_A1B1_11D3_8FA9_0008C7809E09_.wvu.PrintTitles" hidden="1">#REF!,#REF!</definedName>
    <definedName name="Z_179EFDFD_A1B1_11D3_8FA9_0008C7809E09_.wvu.PrintArea" localSheetId="10" hidden="1">#REF!</definedName>
    <definedName name="Z_179EFDFD_A1B1_11D3_8FA9_0008C7809E09_.wvu.PrintArea" hidden="1">#REF!</definedName>
    <definedName name="Z_179EFDFD_A1B1_11D3_8FA9_0008C7809E09_.wvu.PrintTitles" localSheetId="10" hidden="1">#REF!,#REF!</definedName>
    <definedName name="Z_179EFDFD_A1B1_11D3_8FA9_0008C7809E09_.wvu.PrintTitles" hidden="1">#REF!,#REF!</definedName>
    <definedName name="Z_179EFDFE_A1B1_11D3_8FA9_0008C7809E09_.wvu.PrintArea" localSheetId="10" hidden="1">#REF!</definedName>
    <definedName name="Z_179EFDFE_A1B1_11D3_8FA9_0008C7809E09_.wvu.PrintArea" hidden="1">#REF!</definedName>
    <definedName name="Z_179EFDFE_A1B1_11D3_8FA9_0008C7809E09_.wvu.PrintTitles" localSheetId="10" hidden="1">#REF!,#REF!</definedName>
    <definedName name="Z_179EFDFE_A1B1_11D3_8FA9_0008C7809E09_.wvu.PrintTitles" hidden="1">#REF!,#REF!</definedName>
    <definedName name="Z_179EFDFF_A1B1_11D3_8FA9_0008C7809E09_.wvu.PrintArea" localSheetId="10" hidden="1">#REF!</definedName>
    <definedName name="Z_179EFDFF_A1B1_11D3_8FA9_0008C7809E09_.wvu.PrintArea" hidden="1">#REF!</definedName>
    <definedName name="Z_179EFDFF_A1B1_11D3_8FA9_0008C7809E09_.wvu.PrintTitles" localSheetId="10" hidden="1">#REF!,#REF!</definedName>
    <definedName name="Z_179EFDFF_A1B1_11D3_8FA9_0008C7809E09_.wvu.PrintTitles" hidden="1">#REF!,#REF!</definedName>
    <definedName name="Z_179EFE00_A1B1_11D3_8FA9_0008C7809E09_.wvu.PrintArea" localSheetId="10" hidden="1">#REF!</definedName>
    <definedName name="Z_179EFE00_A1B1_11D3_8FA9_0008C7809E09_.wvu.PrintArea" hidden="1">#REF!</definedName>
    <definedName name="Z_179EFE00_A1B1_11D3_8FA9_0008C7809E09_.wvu.PrintTitles" localSheetId="10" hidden="1">#REF!,#REF!</definedName>
    <definedName name="Z_179EFE00_A1B1_11D3_8FA9_0008C7809E09_.wvu.PrintTitles" hidden="1">#REF!,#REF!</definedName>
    <definedName name="Z_179EFE01_A1B1_11D3_8FA9_0008C7809E09_.wvu.PrintArea" localSheetId="10" hidden="1">#REF!</definedName>
    <definedName name="Z_179EFE01_A1B1_11D3_8FA9_0008C7809E09_.wvu.PrintArea" hidden="1">#REF!</definedName>
    <definedName name="Z_179EFE01_A1B1_11D3_8FA9_0008C7809E09_.wvu.PrintTitles" localSheetId="10" hidden="1">#REF!,#REF!</definedName>
    <definedName name="Z_179EFE01_A1B1_11D3_8FA9_0008C7809E09_.wvu.PrintTitles" hidden="1">#REF!,#REF!</definedName>
    <definedName name="Z_179EFE02_A1B1_11D3_8FA9_0008C7809E09_.wvu.PrintArea" localSheetId="10" hidden="1">#REF!</definedName>
    <definedName name="Z_179EFE02_A1B1_11D3_8FA9_0008C7809E09_.wvu.PrintArea" hidden="1">#REF!</definedName>
    <definedName name="Z_179EFE02_A1B1_11D3_8FA9_0008C7809E09_.wvu.PrintTitles" localSheetId="10" hidden="1">#REF!,#REF!</definedName>
    <definedName name="Z_179EFE02_A1B1_11D3_8FA9_0008C7809E09_.wvu.PrintTitles" hidden="1">#REF!,#REF!</definedName>
    <definedName name="Z_179EFE03_A1B1_11D3_8FA9_0008C7809E09_.wvu.PrintArea" localSheetId="10" hidden="1">#REF!</definedName>
    <definedName name="Z_179EFE03_A1B1_11D3_8FA9_0008C7809E09_.wvu.PrintArea" hidden="1">#REF!</definedName>
    <definedName name="Z_179EFE03_A1B1_11D3_8FA9_0008C7809E09_.wvu.PrintTitles" localSheetId="10" hidden="1">#REF!,#REF!</definedName>
    <definedName name="Z_179EFE03_A1B1_11D3_8FA9_0008C7809E09_.wvu.PrintTitles" hidden="1">#REF!,#REF!</definedName>
    <definedName name="Z_179EFE04_A1B1_11D3_8FA9_0008C7809E09_.wvu.PrintArea" localSheetId="10" hidden="1">#REF!</definedName>
    <definedName name="Z_179EFE04_A1B1_11D3_8FA9_0008C7809E09_.wvu.PrintArea" hidden="1">#REF!</definedName>
    <definedName name="Z_179EFE04_A1B1_11D3_8FA9_0008C7809E09_.wvu.PrintTitles" localSheetId="10" hidden="1">#REF!,#REF!</definedName>
    <definedName name="Z_179EFE04_A1B1_11D3_8FA9_0008C7809E09_.wvu.PrintTitles" hidden="1">#REF!,#REF!</definedName>
    <definedName name="Z_179EFE05_A1B1_11D3_8FA9_0008C7809E09_.wvu.PrintArea" localSheetId="10" hidden="1">#REF!</definedName>
    <definedName name="Z_179EFE05_A1B1_11D3_8FA9_0008C7809E09_.wvu.PrintArea" hidden="1">#REF!</definedName>
    <definedName name="Z_179EFE05_A1B1_11D3_8FA9_0008C7809E09_.wvu.PrintTitles" localSheetId="10" hidden="1">#REF!,#REF!</definedName>
    <definedName name="Z_179EFE05_A1B1_11D3_8FA9_0008C7809E09_.wvu.PrintTitles" hidden="1">#REF!,#REF!</definedName>
    <definedName name="Z_179EFE06_A1B1_11D3_8FA9_0008C7809E09_.wvu.PrintArea" localSheetId="10" hidden="1">#REF!</definedName>
    <definedName name="Z_179EFE06_A1B1_11D3_8FA9_0008C7809E09_.wvu.PrintArea" hidden="1">#REF!</definedName>
    <definedName name="Z_179EFE06_A1B1_11D3_8FA9_0008C7809E09_.wvu.PrintTitles" localSheetId="10" hidden="1">#REF!,#REF!</definedName>
    <definedName name="Z_179EFE06_A1B1_11D3_8FA9_0008C7809E09_.wvu.PrintTitles" hidden="1">#REF!,#REF!</definedName>
    <definedName name="Z_179EFE07_A1B1_11D3_8FA9_0008C7809E09_.wvu.PrintArea" localSheetId="10" hidden="1">#REF!</definedName>
    <definedName name="Z_179EFE07_A1B1_11D3_8FA9_0008C7809E09_.wvu.PrintArea" hidden="1">#REF!</definedName>
    <definedName name="Z_179EFE07_A1B1_11D3_8FA9_0008C7809E09_.wvu.PrintTitles" localSheetId="10" hidden="1">#REF!,#REF!</definedName>
    <definedName name="Z_179EFE07_A1B1_11D3_8FA9_0008C7809E09_.wvu.PrintTitles" hidden="1">#REF!,#REF!</definedName>
    <definedName name="Z_179EFE08_A1B1_11D3_8FA9_0008C7809E09_.wvu.PrintArea" localSheetId="10" hidden="1">#REF!</definedName>
    <definedName name="Z_179EFE08_A1B1_11D3_8FA9_0008C7809E09_.wvu.PrintArea" hidden="1">#REF!</definedName>
    <definedName name="Z_179EFE08_A1B1_11D3_8FA9_0008C7809E09_.wvu.PrintTitles" localSheetId="10" hidden="1">#REF!,#REF!</definedName>
    <definedName name="Z_179EFE08_A1B1_11D3_8FA9_0008C7809E09_.wvu.PrintTitles" hidden="1">#REF!,#REF!</definedName>
    <definedName name="Z_179EFE09_A1B1_11D3_8FA9_0008C7809E09_.wvu.PrintArea" localSheetId="10" hidden="1">#REF!</definedName>
    <definedName name="Z_179EFE09_A1B1_11D3_8FA9_0008C7809E09_.wvu.PrintArea" hidden="1">#REF!</definedName>
    <definedName name="Z_179EFE09_A1B1_11D3_8FA9_0008C7809E09_.wvu.PrintTitles" localSheetId="10" hidden="1">#REF!,#REF!</definedName>
    <definedName name="Z_179EFE09_A1B1_11D3_8FA9_0008C7809E09_.wvu.PrintTitles" hidden="1">#REF!,#REF!</definedName>
    <definedName name="Z_179EFE0A_A1B1_11D3_8FA9_0008C7809E09_.wvu.PrintArea" localSheetId="10" hidden="1">#REF!</definedName>
    <definedName name="Z_179EFE0A_A1B1_11D3_8FA9_0008C7809E09_.wvu.PrintArea" hidden="1">#REF!</definedName>
    <definedName name="Z_179EFE0A_A1B1_11D3_8FA9_0008C7809E09_.wvu.PrintTitles" localSheetId="10" hidden="1">#REF!,#REF!</definedName>
    <definedName name="Z_179EFE0A_A1B1_11D3_8FA9_0008C7809E09_.wvu.PrintTitles" hidden="1">#REF!,#REF!</definedName>
    <definedName name="Z_179EFE0B_A1B1_11D3_8FA9_0008C7809E09_.wvu.PrintArea" localSheetId="10" hidden="1">#REF!</definedName>
    <definedName name="Z_179EFE0B_A1B1_11D3_8FA9_0008C7809E09_.wvu.PrintArea" hidden="1">#REF!</definedName>
    <definedName name="Z_179EFE0B_A1B1_11D3_8FA9_0008C7809E09_.wvu.PrintTitles" localSheetId="10" hidden="1">#REF!,#REF!</definedName>
    <definedName name="Z_179EFE0B_A1B1_11D3_8FA9_0008C7809E09_.wvu.PrintTitles" hidden="1">#REF!,#REF!</definedName>
    <definedName name="Z_179EFE0C_A1B1_11D3_8FA9_0008C7809E09_.wvu.PrintArea" localSheetId="10" hidden="1">#REF!</definedName>
    <definedName name="Z_179EFE0C_A1B1_11D3_8FA9_0008C7809E09_.wvu.PrintArea" hidden="1">#REF!</definedName>
    <definedName name="Z_179EFE0C_A1B1_11D3_8FA9_0008C7809E09_.wvu.PrintTitles" localSheetId="10" hidden="1">#REF!,#REF!</definedName>
    <definedName name="Z_179EFE0C_A1B1_11D3_8FA9_0008C7809E09_.wvu.PrintTitles" hidden="1">#REF!,#REF!</definedName>
    <definedName name="Z_179EFE0D_A1B1_11D3_8FA9_0008C7809E09_.wvu.PrintArea" localSheetId="10" hidden="1">#REF!</definedName>
    <definedName name="Z_179EFE0D_A1B1_11D3_8FA9_0008C7809E09_.wvu.PrintArea" hidden="1">#REF!</definedName>
    <definedName name="Z_179EFE0D_A1B1_11D3_8FA9_0008C7809E09_.wvu.PrintTitles" localSheetId="10" hidden="1">#REF!,#REF!</definedName>
    <definedName name="Z_179EFE0D_A1B1_11D3_8FA9_0008C7809E09_.wvu.PrintTitles" hidden="1">#REF!,#REF!</definedName>
    <definedName name="Z_179EFE0E_A1B1_11D3_8FA9_0008C7809E09_.wvu.PrintArea" localSheetId="10" hidden="1">#REF!</definedName>
    <definedName name="Z_179EFE0E_A1B1_11D3_8FA9_0008C7809E09_.wvu.PrintArea" hidden="1">#REF!</definedName>
    <definedName name="Z_179EFE0E_A1B1_11D3_8FA9_0008C7809E09_.wvu.PrintTitles" localSheetId="10" hidden="1">#REF!,#REF!</definedName>
    <definedName name="Z_179EFE0E_A1B1_11D3_8FA9_0008C7809E09_.wvu.PrintTitles" hidden="1">#REF!,#REF!</definedName>
    <definedName name="Z_179EFE0F_A1B1_11D3_8FA9_0008C7809E09_.wvu.PrintArea" localSheetId="10" hidden="1">#REF!</definedName>
    <definedName name="Z_179EFE0F_A1B1_11D3_8FA9_0008C7809E09_.wvu.PrintArea" hidden="1">#REF!</definedName>
    <definedName name="Z_179EFE0F_A1B1_11D3_8FA9_0008C7809E09_.wvu.PrintTitles" localSheetId="10" hidden="1">#REF!,#REF!</definedName>
    <definedName name="Z_179EFE0F_A1B1_11D3_8FA9_0008C7809E09_.wvu.PrintTitles" hidden="1">#REF!,#REF!</definedName>
    <definedName name="Z_179EFE10_A1B1_11D3_8FA9_0008C7809E09_.wvu.PrintArea" localSheetId="10" hidden="1">#REF!</definedName>
    <definedName name="Z_179EFE10_A1B1_11D3_8FA9_0008C7809E09_.wvu.PrintArea" hidden="1">#REF!</definedName>
    <definedName name="Z_179EFE10_A1B1_11D3_8FA9_0008C7809E09_.wvu.PrintTitles" localSheetId="10" hidden="1">#REF!,#REF!</definedName>
    <definedName name="Z_179EFE10_A1B1_11D3_8FA9_0008C7809E09_.wvu.PrintTitles" hidden="1">#REF!,#REF!</definedName>
    <definedName name="Z_179EFE11_A1B1_11D3_8FA9_0008C7809E09_.wvu.PrintArea" localSheetId="10" hidden="1">#REF!</definedName>
    <definedName name="Z_179EFE11_A1B1_11D3_8FA9_0008C7809E09_.wvu.PrintArea" hidden="1">#REF!</definedName>
    <definedName name="Z_179EFE11_A1B1_11D3_8FA9_0008C7809E09_.wvu.PrintTitles" localSheetId="10" hidden="1">#REF!,#REF!</definedName>
    <definedName name="Z_179EFE11_A1B1_11D3_8FA9_0008C7809E09_.wvu.PrintTitles" hidden="1">#REF!,#REF!</definedName>
    <definedName name="Z_179EFE12_A1B1_11D3_8FA9_0008C7809E09_.wvu.PrintArea" localSheetId="10" hidden="1">#REF!</definedName>
    <definedName name="Z_179EFE12_A1B1_11D3_8FA9_0008C7809E09_.wvu.PrintArea" hidden="1">#REF!</definedName>
    <definedName name="Z_179EFE12_A1B1_11D3_8FA9_0008C7809E09_.wvu.PrintTitles" localSheetId="10" hidden="1">#REF!,#REF!</definedName>
    <definedName name="Z_179EFE12_A1B1_11D3_8FA9_0008C7809E09_.wvu.PrintTitles" hidden="1">#REF!,#REF!</definedName>
    <definedName name="Z_179EFE13_A1B1_11D3_8FA9_0008C7809E09_.wvu.PrintArea" localSheetId="10" hidden="1">#REF!</definedName>
    <definedName name="Z_179EFE13_A1B1_11D3_8FA9_0008C7809E09_.wvu.PrintArea" hidden="1">#REF!</definedName>
    <definedName name="Z_179EFE13_A1B1_11D3_8FA9_0008C7809E09_.wvu.PrintTitles" localSheetId="10" hidden="1">#REF!,#REF!</definedName>
    <definedName name="Z_179EFE13_A1B1_11D3_8FA9_0008C7809E09_.wvu.PrintTitles" hidden="1">#REF!,#REF!</definedName>
    <definedName name="Z_179EFE14_A1B1_11D3_8FA9_0008C7809E09_.wvu.PrintArea" localSheetId="10" hidden="1">#REF!</definedName>
    <definedName name="Z_179EFE14_A1B1_11D3_8FA9_0008C7809E09_.wvu.PrintArea" hidden="1">#REF!</definedName>
    <definedName name="Z_179EFE14_A1B1_11D3_8FA9_0008C7809E09_.wvu.PrintTitles" localSheetId="10" hidden="1">#REF!,#REF!</definedName>
    <definedName name="Z_179EFE14_A1B1_11D3_8FA9_0008C7809E09_.wvu.PrintTitles" hidden="1">#REF!,#REF!</definedName>
    <definedName name="Z_179EFE15_A1B1_11D3_8FA9_0008C7809E09_.wvu.PrintArea" localSheetId="10" hidden="1">#REF!</definedName>
    <definedName name="Z_179EFE15_A1B1_11D3_8FA9_0008C7809E09_.wvu.PrintArea" hidden="1">#REF!</definedName>
    <definedName name="Z_179EFE15_A1B1_11D3_8FA9_0008C7809E09_.wvu.PrintTitles" localSheetId="10" hidden="1">#REF!,#REF!</definedName>
    <definedName name="Z_179EFE15_A1B1_11D3_8FA9_0008C7809E09_.wvu.PrintTitles" hidden="1">#REF!,#REF!</definedName>
    <definedName name="Z_179EFE16_A1B1_11D3_8FA9_0008C7809E09_.wvu.PrintArea" localSheetId="10" hidden="1">#REF!</definedName>
    <definedName name="Z_179EFE16_A1B1_11D3_8FA9_0008C7809E09_.wvu.PrintArea" hidden="1">#REF!</definedName>
    <definedName name="Z_179EFE16_A1B1_11D3_8FA9_0008C7809E09_.wvu.PrintTitles" localSheetId="10" hidden="1">#REF!,#REF!</definedName>
    <definedName name="Z_179EFE16_A1B1_11D3_8FA9_0008C7809E09_.wvu.PrintTitles" hidden="1">#REF!,#REF!</definedName>
    <definedName name="Z_179EFE17_A1B1_11D3_8FA9_0008C7809E09_.wvu.PrintArea" localSheetId="10" hidden="1">#REF!</definedName>
    <definedName name="Z_179EFE17_A1B1_11D3_8FA9_0008C7809E09_.wvu.PrintArea" hidden="1">#REF!</definedName>
    <definedName name="Z_179EFE17_A1B1_11D3_8FA9_0008C7809E09_.wvu.PrintTitles" localSheetId="10" hidden="1">#REF!,#REF!</definedName>
    <definedName name="Z_179EFE17_A1B1_11D3_8FA9_0008C7809E09_.wvu.PrintTitles" hidden="1">#REF!,#REF!</definedName>
    <definedName name="Z_179EFE18_A1B1_11D3_8FA9_0008C7809E09_.wvu.PrintArea" localSheetId="10" hidden="1">#REF!</definedName>
    <definedName name="Z_179EFE18_A1B1_11D3_8FA9_0008C7809E09_.wvu.PrintArea" hidden="1">#REF!</definedName>
    <definedName name="Z_179EFE18_A1B1_11D3_8FA9_0008C7809E09_.wvu.PrintTitles" localSheetId="10" hidden="1">#REF!,#REF!</definedName>
    <definedName name="Z_179EFE18_A1B1_11D3_8FA9_0008C7809E09_.wvu.PrintTitles" hidden="1">#REF!,#REF!</definedName>
    <definedName name="Z_179EFE19_A1B1_11D3_8FA9_0008C7809E09_.wvu.PrintArea" localSheetId="10" hidden="1">#REF!</definedName>
    <definedName name="Z_179EFE19_A1B1_11D3_8FA9_0008C7809E09_.wvu.PrintArea" hidden="1">#REF!</definedName>
    <definedName name="Z_179EFE19_A1B1_11D3_8FA9_0008C7809E09_.wvu.PrintTitles" localSheetId="10" hidden="1">#REF!,#REF!</definedName>
    <definedName name="Z_179EFE19_A1B1_11D3_8FA9_0008C7809E09_.wvu.PrintTitles" hidden="1">#REF!,#REF!</definedName>
    <definedName name="Z_179EFE1A_A1B1_11D3_8FA9_0008C7809E09_.wvu.PrintArea" localSheetId="10" hidden="1">#REF!</definedName>
    <definedName name="Z_179EFE1A_A1B1_11D3_8FA9_0008C7809E09_.wvu.PrintArea" hidden="1">#REF!</definedName>
    <definedName name="Z_179EFE1A_A1B1_11D3_8FA9_0008C7809E09_.wvu.PrintTitles" localSheetId="10" hidden="1">#REF!,#REF!</definedName>
    <definedName name="Z_179EFE1A_A1B1_11D3_8FA9_0008C7809E09_.wvu.PrintTitles" hidden="1">#REF!,#REF!</definedName>
    <definedName name="Z_179EFE1B_A1B1_11D3_8FA9_0008C7809E09_.wvu.PrintArea" localSheetId="10" hidden="1">#REF!</definedName>
    <definedName name="Z_179EFE1B_A1B1_11D3_8FA9_0008C7809E09_.wvu.PrintArea" hidden="1">#REF!</definedName>
    <definedName name="Z_179EFE1B_A1B1_11D3_8FA9_0008C7809E09_.wvu.PrintTitles" localSheetId="10" hidden="1">#REF!,#REF!</definedName>
    <definedName name="Z_179EFE1B_A1B1_11D3_8FA9_0008C7809E09_.wvu.PrintTitles" hidden="1">#REF!,#REF!</definedName>
    <definedName name="Z_179EFE1C_A1B1_11D3_8FA9_0008C7809E09_.wvu.PrintArea" localSheetId="10" hidden="1">#REF!</definedName>
    <definedName name="Z_179EFE1C_A1B1_11D3_8FA9_0008C7809E09_.wvu.PrintArea" hidden="1">#REF!</definedName>
    <definedName name="Z_179EFE1C_A1B1_11D3_8FA9_0008C7809E09_.wvu.PrintTitles" localSheetId="10" hidden="1">#REF!,#REF!</definedName>
    <definedName name="Z_179EFE1C_A1B1_11D3_8FA9_0008C7809E09_.wvu.PrintTitles" hidden="1">#REF!,#REF!</definedName>
    <definedName name="Z_179EFE1D_A1B1_11D3_8FA9_0008C7809E09_.wvu.PrintArea" localSheetId="10" hidden="1">#REF!</definedName>
    <definedName name="Z_179EFE1D_A1B1_11D3_8FA9_0008C7809E09_.wvu.PrintArea" hidden="1">#REF!</definedName>
    <definedName name="Z_179EFE1D_A1B1_11D3_8FA9_0008C7809E09_.wvu.PrintTitles" localSheetId="10" hidden="1">#REF!,#REF!</definedName>
    <definedName name="Z_179EFE1D_A1B1_11D3_8FA9_0008C7809E09_.wvu.PrintTitles" hidden="1">#REF!,#REF!</definedName>
    <definedName name="Z_179EFE1E_A1B1_11D3_8FA9_0008C7809E09_.wvu.PrintArea" localSheetId="10" hidden="1">#REF!</definedName>
    <definedName name="Z_179EFE1E_A1B1_11D3_8FA9_0008C7809E09_.wvu.PrintArea" hidden="1">#REF!</definedName>
    <definedName name="Z_179EFE1E_A1B1_11D3_8FA9_0008C7809E09_.wvu.PrintTitles" localSheetId="10" hidden="1">#REF!,#REF!</definedName>
    <definedName name="Z_179EFE1E_A1B1_11D3_8FA9_0008C7809E09_.wvu.PrintTitles" hidden="1">#REF!,#REF!</definedName>
    <definedName name="Z_179EFE1F_A1B1_11D3_8FA9_0008C7809E09_.wvu.PrintArea" localSheetId="10" hidden="1">#REF!</definedName>
    <definedName name="Z_179EFE1F_A1B1_11D3_8FA9_0008C7809E09_.wvu.PrintArea" hidden="1">#REF!</definedName>
    <definedName name="Z_179EFE1F_A1B1_11D3_8FA9_0008C7809E09_.wvu.PrintTitles" localSheetId="10" hidden="1">#REF!,#REF!</definedName>
    <definedName name="Z_179EFE1F_A1B1_11D3_8FA9_0008C7809E09_.wvu.PrintTitles" hidden="1">#REF!,#REF!</definedName>
    <definedName name="Z_179EFE20_A1B1_11D3_8FA9_0008C7809E09_.wvu.PrintArea" localSheetId="10" hidden="1">#REF!</definedName>
    <definedName name="Z_179EFE20_A1B1_11D3_8FA9_0008C7809E09_.wvu.PrintArea" hidden="1">#REF!</definedName>
    <definedName name="Z_179EFE20_A1B1_11D3_8FA9_0008C7809E09_.wvu.PrintTitles" localSheetId="10" hidden="1">#REF!,#REF!</definedName>
    <definedName name="Z_179EFE20_A1B1_11D3_8FA9_0008C7809E09_.wvu.PrintTitles" hidden="1">#REF!,#REF!</definedName>
    <definedName name="Z_179EFE21_A1B1_11D3_8FA9_0008C7809E09_.wvu.PrintArea" localSheetId="10" hidden="1">#REF!</definedName>
    <definedName name="Z_179EFE21_A1B1_11D3_8FA9_0008C7809E09_.wvu.PrintArea" hidden="1">#REF!</definedName>
    <definedName name="Z_179EFE21_A1B1_11D3_8FA9_0008C7809E09_.wvu.PrintTitles" localSheetId="10" hidden="1">#REF!,#REF!</definedName>
    <definedName name="Z_179EFE21_A1B1_11D3_8FA9_0008C7809E09_.wvu.PrintTitles" hidden="1">#REF!,#REF!</definedName>
    <definedName name="Z_179EFE22_A1B1_11D3_8FA9_0008C7809E09_.wvu.PrintArea" localSheetId="10" hidden="1">#REF!</definedName>
    <definedName name="Z_179EFE22_A1B1_11D3_8FA9_0008C7809E09_.wvu.PrintArea" hidden="1">#REF!</definedName>
    <definedName name="Z_179EFE22_A1B1_11D3_8FA9_0008C7809E09_.wvu.PrintTitles" localSheetId="10" hidden="1">#REF!,#REF!</definedName>
    <definedName name="Z_179EFE22_A1B1_11D3_8FA9_0008C7809E09_.wvu.PrintTitles" hidden="1">#REF!,#REF!</definedName>
    <definedName name="Z_179EFE23_A1B1_11D3_8FA9_0008C7809E09_.wvu.PrintArea" localSheetId="10" hidden="1">#REF!</definedName>
    <definedName name="Z_179EFE23_A1B1_11D3_8FA9_0008C7809E09_.wvu.PrintArea" hidden="1">#REF!</definedName>
    <definedName name="Z_179EFE23_A1B1_11D3_8FA9_0008C7809E09_.wvu.PrintTitles" localSheetId="10" hidden="1">#REF!,#REF!</definedName>
    <definedName name="Z_179EFE23_A1B1_11D3_8FA9_0008C7809E09_.wvu.PrintTitles" hidden="1">#REF!,#REF!</definedName>
    <definedName name="Z_179EFE24_A1B1_11D3_8FA9_0008C7809E09_.wvu.PrintArea" localSheetId="10" hidden="1">#REF!</definedName>
    <definedName name="Z_179EFE24_A1B1_11D3_8FA9_0008C7809E09_.wvu.PrintArea" hidden="1">#REF!</definedName>
    <definedName name="Z_179EFE24_A1B1_11D3_8FA9_0008C7809E09_.wvu.PrintTitles" localSheetId="10" hidden="1">#REF!,#REF!</definedName>
    <definedName name="Z_179EFE24_A1B1_11D3_8FA9_0008C7809E09_.wvu.PrintTitles" hidden="1">#REF!,#REF!</definedName>
    <definedName name="Z_179EFE25_A1B1_11D3_8FA9_0008C7809E09_.wvu.PrintArea" localSheetId="10" hidden="1">#REF!</definedName>
    <definedName name="Z_179EFE25_A1B1_11D3_8FA9_0008C7809E09_.wvu.PrintArea" hidden="1">#REF!</definedName>
    <definedName name="Z_179EFE25_A1B1_11D3_8FA9_0008C7809E09_.wvu.PrintTitles" localSheetId="10" hidden="1">#REF!,#REF!</definedName>
    <definedName name="Z_179EFE25_A1B1_11D3_8FA9_0008C7809E09_.wvu.PrintTitles" hidden="1">#REF!,#REF!</definedName>
    <definedName name="Z_179EFE26_A1B1_11D3_8FA9_0008C7809E09_.wvu.PrintArea" localSheetId="10" hidden="1">#REF!</definedName>
    <definedName name="Z_179EFE26_A1B1_11D3_8FA9_0008C7809E09_.wvu.PrintArea" hidden="1">#REF!</definedName>
    <definedName name="Z_179EFE26_A1B1_11D3_8FA9_0008C7809E09_.wvu.PrintTitles" localSheetId="10" hidden="1">#REF!,#REF!</definedName>
    <definedName name="Z_179EFE26_A1B1_11D3_8FA9_0008C7809E09_.wvu.PrintTitles" hidden="1">#REF!,#REF!</definedName>
    <definedName name="Z_179EFE27_A1B1_11D3_8FA9_0008C7809E09_.wvu.PrintArea" localSheetId="10" hidden="1">#REF!</definedName>
    <definedName name="Z_179EFE27_A1B1_11D3_8FA9_0008C7809E09_.wvu.PrintArea" hidden="1">#REF!</definedName>
    <definedName name="Z_179EFE27_A1B1_11D3_8FA9_0008C7809E09_.wvu.PrintTitles" localSheetId="10" hidden="1">#REF!,#REF!</definedName>
    <definedName name="Z_179EFE27_A1B1_11D3_8FA9_0008C7809E09_.wvu.PrintTitles" hidden="1">#REF!,#REF!</definedName>
    <definedName name="Z_179EFE28_A1B1_11D3_8FA9_0008C7809E09_.wvu.PrintArea" localSheetId="10" hidden="1">#REF!</definedName>
    <definedName name="Z_179EFE28_A1B1_11D3_8FA9_0008C7809E09_.wvu.PrintArea" hidden="1">#REF!</definedName>
    <definedName name="Z_179EFE28_A1B1_11D3_8FA9_0008C7809E09_.wvu.PrintTitles" localSheetId="10" hidden="1">#REF!,#REF!</definedName>
    <definedName name="Z_179EFE28_A1B1_11D3_8FA9_0008C7809E09_.wvu.PrintTitles" hidden="1">#REF!,#REF!</definedName>
    <definedName name="Z_179EFE29_A1B1_11D3_8FA9_0008C7809E09_.wvu.PrintArea" localSheetId="10" hidden="1">#REF!</definedName>
    <definedName name="Z_179EFE29_A1B1_11D3_8FA9_0008C7809E09_.wvu.PrintArea" hidden="1">#REF!</definedName>
    <definedName name="Z_179EFE29_A1B1_11D3_8FA9_0008C7809E09_.wvu.PrintTitles" localSheetId="10" hidden="1">#REF!,#REF!</definedName>
    <definedName name="Z_179EFE29_A1B1_11D3_8FA9_0008C7809E09_.wvu.PrintTitles" hidden="1">#REF!,#REF!</definedName>
    <definedName name="Z_179EFE2A_A1B1_11D3_8FA9_0008C7809E09_.wvu.PrintArea" localSheetId="10" hidden="1">#REF!</definedName>
    <definedName name="Z_179EFE2A_A1B1_11D3_8FA9_0008C7809E09_.wvu.PrintArea" hidden="1">#REF!</definedName>
    <definedName name="Z_179EFE2A_A1B1_11D3_8FA9_0008C7809E09_.wvu.PrintTitles" localSheetId="10" hidden="1">#REF!,#REF!</definedName>
    <definedName name="Z_179EFE2A_A1B1_11D3_8FA9_0008C7809E09_.wvu.PrintTitles" hidden="1">#REF!,#REF!</definedName>
    <definedName name="Z_179EFE2B_A1B1_11D3_8FA9_0008C7809E09_.wvu.PrintArea" localSheetId="10" hidden="1">#REF!</definedName>
    <definedName name="Z_179EFE2B_A1B1_11D3_8FA9_0008C7809E09_.wvu.PrintArea" hidden="1">#REF!</definedName>
    <definedName name="Z_179EFE2B_A1B1_11D3_8FA9_0008C7809E09_.wvu.PrintTitles" localSheetId="10" hidden="1">#REF!,#REF!</definedName>
    <definedName name="Z_179EFE2B_A1B1_11D3_8FA9_0008C7809E09_.wvu.PrintTitles" hidden="1">#REF!,#REF!</definedName>
    <definedName name="Z_179EFE2C_A1B1_11D3_8FA9_0008C7809E09_.wvu.PrintArea" localSheetId="10" hidden="1">#REF!</definedName>
    <definedName name="Z_179EFE2C_A1B1_11D3_8FA9_0008C7809E09_.wvu.PrintArea" hidden="1">#REF!</definedName>
    <definedName name="Z_179EFE2C_A1B1_11D3_8FA9_0008C7809E09_.wvu.PrintTitles" localSheetId="10" hidden="1">#REF!,#REF!</definedName>
    <definedName name="Z_179EFE2C_A1B1_11D3_8FA9_0008C7809E09_.wvu.PrintTitles" hidden="1">#REF!,#REF!</definedName>
    <definedName name="Z_179EFE2D_A1B1_11D3_8FA9_0008C7809E09_.wvu.PrintArea" localSheetId="10" hidden="1">#REF!</definedName>
    <definedName name="Z_179EFE2D_A1B1_11D3_8FA9_0008C7809E09_.wvu.PrintArea" hidden="1">#REF!</definedName>
    <definedName name="Z_179EFE2D_A1B1_11D3_8FA9_0008C7809E09_.wvu.PrintTitles" localSheetId="10" hidden="1">#REF!,#REF!</definedName>
    <definedName name="Z_179EFE2D_A1B1_11D3_8FA9_0008C7809E09_.wvu.PrintTitles" hidden="1">#REF!,#REF!</definedName>
    <definedName name="Z_179EFE2E_A1B1_11D3_8FA9_0008C7809E09_.wvu.PrintArea" localSheetId="10" hidden="1">#REF!</definedName>
    <definedName name="Z_179EFE2E_A1B1_11D3_8FA9_0008C7809E09_.wvu.PrintArea" hidden="1">#REF!</definedName>
    <definedName name="Z_179EFE2E_A1B1_11D3_8FA9_0008C7809E09_.wvu.PrintTitles" localSheetId="10" hidden="1">#REF!,#REF!</definedName>
    <definedName name="Z_179EFE2E_A1B1_11D3_8FA9_0008C7809E09_.wvu.PrintTitles" hidden="1">#REF!,#REF!</definedName>
    <definedName name="Z_179EFE2F_A1B1_11D3_8FA9_0008C7809E09_.wvu.PrintArea" localSheetId="10" hidden="1">#REF!</definedName>
    <definedName name="Z_179EFE2F_A1B1_11D3_8FA9_0008C7809E09_.wvu.PrintArea" hidden="1">#REF!</definedName>
    <definedName name="Z_179EFE2F_A1B1_11D3_8FA9_0008C7809E09_.wvu.PrintTitles" localSheetId="10" hidden="1">#REF!</definedName>
    <definedName name="Z_179EFE2F_A1B1_11D3_8FA9_0008C7809E09_.wvu.PrintTitles" hidden="1">#REF!</definedName>
    <definedName name="Z_179EFE30_A1B1_11D3_8FA9_0008C7809E09_.wvu.PrintArea" localSheetId="10" hidden="1">#REF!</definedName>
    <definedName name="Z_179EFE30_A1B1_11D3_8FA9_0008C7809E09_.wvu.PrintArea" hidden="1">#REF!</definedName>
    <definedName name="Z_179EFE30_A1B1_11D3_8FA9_0008C7809E09_.wvu.PrintTitles" localSheetId="2" hidden="1">#REF!</definedName>
    <definedName name="Z_179EFE30_A1B1_11D3_8FA9_0008C7809E09_.wvu.PrintTitles" localSheetId="11" hidden="1">#REF!</definedName>
    <definedName name="Z_179EFE30_A1B1_11D3_8FA9_0008C7809E09_.wvu.PrintTitles" hidden="1">#REF!</definedName>
    <definedName name="Z_179EFE31_A1B1_11D3_8FA9_0008C7809E09_.wvu.PrintArea" localSheetId="2" hidden="1">#REF!</definedName>
    <definedName name="Z_179EFE31_A1B1_11D3_8FA9_0008C7809E09_.wvu.PrintArea" localSheetId="11" hidden="1">#REF!</definedName>
    <definedName name="Z_179EFE31_A1B1_11D3_8FA9_0008C7809E09_.wvu.PrintArea" hidden="1">#REF!</definedName>
    <definedName name="Z_179EFE31_A1B1_11D3_8FA9_0008C7809E09_.wvu.PrintTitles" localSheetId="2" hidden="1">#REF!</definedName>
    <definedName name="Z_179EFE31_A1B1_11D3_8FA9_0008C7809E09_.wvu.PrintTitles" localSheetId="11" hidden="1">#REF!</definedName>
    <definedName name="Z_179EFE31_A1B1_11D3_8FA9_0008C7809E09_.wvu.PrintTitles" hidden="1">#REF!</definedName>
    <definedName name="Z_179EFE32_A1B1_11D3_8FA9_0008C7809E09_.wvu.PrintArea" localSheetId="2" hidden="1">#REF!</definedName>
    <definedName name="Z_179EFE32_A1B1_11D3_8FA9_0008C7809E09_.wvu.PrintArea" localSheetId="11" hidden="1">#REF!</definedName>
    <definedName name="Z_179EFE32_A1B1_11D3_8FA9_0008C7809E09_.wvu.PrintArea" hidden="1">#REF!</definedName>
    <definedName name="Z_179EFE32_A1B1_11D3_8FA9_0008C7809E09_.wvu.PrintTitles" localSheetId="2" hidden="1">#REF!</definedName>
    <definedName name="Z_179EFE32_A1B1_11D3_8FA9_0008C7809E09_.wvu.PrintTitles" localSheetId="11" hidden="1">#REF!</definedName>
    <definedName name="Z_179EFE32_A1B1_11D3_8FA9_0008C7809E09_.wvu.PrintTitles" hidden="1">#REF!</definedName>
    <definedName name="Z_179EFE33_A1B1_11D3_8FA9_0008C7809E09_.wvu.PrintArea" localSheetId="2" hidden="1">#REF!</definedName>
    <definedName name="Z_179EFE33_A1B1_11D3_8FA9_0008C7809E09_.wvu.PrintArea" localSheetId="11" hidden="1">#REF!</definedName>
    <definedName name="Z_179EFE33_A1B1_11D3_8FA9_0008C7809E09_.wvu.PrintArea" hidden="1">#REF!</definedName>
    <definedName name="Z_179EFE33_A1B1_11D3_8FA9_0008C7809E09_.wvu.PrintTitles" localSheetId="2" hidden="1">#REF!</definedName>
    <definedName name="Z_179EFE33_A1B1_11D3_8FA9_0008C7809E09_.wvu.PrintTitles" localSheetId="11" hidden="1">#REF!</definedName>
    <definedName name="Z_179EFE33_A1B1_11D3_8FA9_0008C7809E09_.wvu.PrintTitles" hidden="1">#REF!</definedName>
    <definedName name="Z_179EFE34_A1B1_11D3_8FA9_0008C7809E09_.wvu.PrintArea" localSheetId="2" hidden="1">#REF!</definedName>
    <definedName name="Z_179EFE34_A1B1_11D3_8FA9_0008C7809E09_.wvu.PrintArea" localSheetId="11" hidden="1">#REF!</definedName>
    <definedName name="Z_179EFE34_A1B1_11D3_8FA9_0008C7809E09_.wvu.PrintArea" hidden="1">#REF!</definedName>
    <definedName name="Z_179EFE34_A1B1_11D3_8FA9_0008C7809E09_.wvu.PrintTitles" localSheetId="2" hidden="1">#REF!</definedName>
    <definedName name="Z_179EFE34_A1B1_11D3_8FA9_0008C7809E09_.wvu.PrintTitles" localSheetId="11" hidden="1">#REF!</definedName>
    <definedName name="Z_179EFE34_A1B1_11D3_8FA9_0008C7809E09_.wvu.PrintTitles" hidden="1">#REF!</definedName>
    <definedName name="Z_179EFE35_A1B1_11D3_8FA9_0008C7809E09_.wvu.PrintArea" localSheetId="2" hidden="1">#REF!</definedName>
    <definedName name="Z_179EFE35_A1B1_11D3_8FA9_0008C7809E09_.wvu.PrintArea" localSheetId="11" hidden="1">#REF!</definedName>
    <definedName name="Z_179EFE35_A1B1_11D3_8FA9_0008C7809E09_.wvu.PrintArea" hidden="1">#REF!</definedName>
    <definedName name="Z_179EFE35_A1B1_11D3_8FA9_0008C7809E09_.wvu.PrintTitles" localSheetId="2" hidden="1">#REF!</definedName>
    <definedName name="Z_179EFE35_A1B1_11D3_8FA9_0008C7809E09_.wvu.PrintTitles" localSheetId="11" hidden="1">#REF!</definedName>
    <definedName name="Z_179EFE35_A1B1_11D3_8FA9_0008C7809E09_.wvu.PrintTitles" hidden="1">#REF!</definedName>
    <definedName name="Z_179EFE36_A1B1_11D3_8FA9_0008C7809E09_.wvu.PrintArea" localSheetId="2" hidden="1">#REF!</definedName>
    <definedName name="Z_179EFE36_A1B1_11D3_8FA9_0008C7809E09_.wvu.PrintArea" localSheetId="11" hidden="1">#REF!</definedName>
    <definedName name="Z_179EFE36_A1B1_11D3_8FA9_0008C7809E09_.wvu.PrintArea" hidden="1">#REF!</definedName>
    <definedName name="Z_179EFE36_A1B1_11D3_8FA9_0008C7809E09_.wvu.PrintTitles" localSheetId="2" hidden="1">#REF!</definedName>
    <definedName name="Z_179EFE36_A1B1_11D3_8FA9_0008C7809E09_.wvu.PrintTitles" localSheetId="11" hidden="1">#REF!</definedName>
    <definedName name="Z_179EFE36_A1B1_11D3_8FA9_0008C7809E09_.wvu.PrintTitles" hidden="1">#REF!</definedName>
    <definedName name="Z_179EFE37_A1B1_11D3_8FA9_0008C7809E09_.wvu.PrintArea" localSheetId="2" hidden="1">#REF!</definedName>
    <definedName name="Z_179EFE37_A1B1_11D3_8FA9_0008C7809E09_.wvu.PrintArea" localSheetId="11" hidden="1">#REF!</definedName>
    <definedName name="Z_179EFE37_A1B1_11D3_8FA9_0008C7809E09_.wvu.PrintArea" hidden="1">#REF!</definedName>
    <definedName name="Z_179EFE37_A1B1_11D3_8FA9_0008C7809E09_.wvu.PrintTitles" localSheetId="2" hidden="1">#REF!</definedName>
    <definedName name="Z_179EFE37_A1B1_11D3_8FA9_0008C7809E09_.wvu.PrintTitles" localSheetId="11" hidden="1">#REF!</definedName>
    <definedName name="Z_179EFE37_A1B1_11D3_8FA9_0008C7809E09_.wvu.PrintTitles" hidden="1">#REF!</definedName>
    <definedName name="Z_179EFE38_A1B1_11D3_8FA9_0008C7809E09_.wvu.PrintArea" localSheetId="2" hidden="1">#REF!</definedName>
    <definedName name="Z_179EFE38_A1B1_11D3_8FA9_0008C7809E09_.wvu.PrintArea" localSheetId="11" hidden="1">#REF!</definedName>
    <definedName name="Z_179EFE38_A1B1_11D3_8FA9_0008C7809E09_.wvu.PrintArea" hidden="1">#REF!</definedName>
    <definedName name="Z_179EFE38_A1B1_11D3_8FA9_0008C7809E09_.wvu.PrintTitles" localSheetId="2" hidden="1">#REF!</definedName>
    <definedName name="Z_179EFE38_A1B1_11D3_8FA9_0008C7809E09_.wvu.PrintTitles" localSheetId="11" hidden="1">#REF!</definedName>
    <definedName name="Z_179EFE38_A1B1_11D3_8FA9_0008C7809E09_.wvu.PrintTitles" hidden="1">#REF!</definedName>
    <definedName name="Z_179EFE39_A1B1_11D3_8FA9_0008C7809E09_.wvu.PrintArea" localSheetId="2" hidden="1">#REF!</definedName>
    <definedName name="Z_179EFE39_A1B1_11D3_8FA9_0008C7809E09_.wvu.PrintArea" localSheetId="11" hidden="1">#REF!</definedName>
    <definedName name="Z_179EFE39_A1B1_11D3_8FA9_0008C7809E09_.wvu.PrintArea" hidden="1">#REF!</definedName>
    <definedName name="Z_179EFE39_A1B1_11D3_8FA9_0008C7809E09_.wvu.PrintTitles" localSheetId="2" hidden="1">#REF!</definedName>
    <definedName name="Z_179EFE39_A1B1_11D3_8FA9_0008C7809E09_.wvu.PrintTitles" localSheetId="11" hidden="1">#REF!</definedName>
    <definedName name="Z_179EFE39_A1B1_11D3_8FA9_0008C7809E09_.wvu.PrintTitles" hidden="1">#REF!</definedName>
    <definedName name="Z_179EFE3A_A1B1_11D3_8FA9_0008C7809E09_.wvu.PrintArea" localSheetId="2" hidden="1">#REF!</definedName>
    <definedName name="Z_179EFE3A_A1B1_11D3_8FA9_0008C7809E09_.wvu.PrintArea" localSheetId="11" hidden="1">#REF!</definedName>
    <definedName name="Z_179EFE3A_A1B1_11D3_8FA9_0008C7809E09_.wvu.PrintArea" hidden="1">#REF!</definedName>
    <definedName name="Z_179EFE3A_A1B1_11D3_8FA9_0008C7809E09_.wvu.PrintTitles" localSheetId="2" hidden="1">#REF!</definedName>
    <definedName name="Z_179EFE3A_A1B1_11D3_8FA9_0008C7809E09_.wvu.PrintTitles" localSheetId="11" hidden="1">#REF!</definedName>
    <definedName name="Z_179EFE3A_A1B1_11D3_8FA9_0008C7809E09_.wvu.PrintTitles" hidden="1">#REF!</definedName>
    <definedName name="Z_179EFE3B_A1B1_11D3_8FA9_0008C7809E09_.wvu.PrintArea" localSheetId="2" hidden="1">#REF!</definedName>
    <definedName name="Z_179EFE3B_A1B1_11D3_8FA9_0008C7809E09_.wvu.PrintArea" localSheetId="11" hidden="1">#REF!</definedName>
    <definedName name="Z_179EFE3B_A1B1_11D3_8FA9_0008C7809E09_.wvu.PrintArea" hidden="1">#REF!</definedName>
    <definedName name="Z_179EFE3B_A1B1_11D3_8FA9_0008C7809E09_.wvu.PrintTitles" localSheetId="2" hidden="1">#REF!</definedName>
    <definedName name="Z_179EFE3B_A1B1_11D3_8FA9_0008C7809E09_.wvu.PrintTitles" localSheetId="11" hidden="1">#REF!</definedName>
    <definedName name="Z_179EFE3B_A1B1_11D3_8FA9_0008C7809E09_.wvu.PrintTitles" hidden="1">#REF!</definedName>
    <definedName name="Z_179EFE3C_A1B1_11D3_8FA9_0008C7809E09_.wvu.PrintArea" localSheetId="2" hidden="1">#REF!</definedName>
    <definedName name="Z_179EFE3C_A1B1_11D3_8FA9_0008C7809E09_.wvu.PrintArea" localSheetId="11" hidden="1">#REF!</definedName>
    <definedName name="Z_179EFE3C_A1B1_11D3_8FA9_0008C7809E09_.wvu.PrintArea" hidden="1">#REF!</definedName>
    <definedName name="Z_179EFE3C_A1B1_11D3_8FA9_0008C7809E09_.wvu.PrintTitles" localSheetId="10" hidden="1">#REF!,#REF!</definedName>
    <definedName name="Z_179EFE3C_A1B1_11D3_8FA9_0008C7809E09_.wvu.PrintTitles" hidden="1">#REF!,#REF!</definedName>
    <definedName name="Z_179EFE3D_A1B1_11D3_8FA9_0008C7809E09_.wvu.PrintArea" localSheetId="10" hidden="1">#REF!</definedName>
    <definedName name="Z_179EFE3D_A1B1_11D3_8FA9_0008C7809E09_.wvu.PrintArea" hidden="1">#REF!</definedName>
    <definedName name="Z_179EFE3D_A1B1_11D3_8FA9_0008C7809E09_.wvu.PrintTitles" localSheetId="10" hidden="1">#REF!,#REF!</definedName>
    <definedName name="Z_179EFE3D_A1B1_11D3_8FA9_0008C7809E09_.wvu.PrintTitles" hidden="1">#REF!,#REF!</definedName>
    <definedName name="Z_179EFE3E_A1B1_11D3_8FA9_0008C7809E09_.wvu.PrintArea" localSheetId="10" hidden="1">#REF!</definedName>
    <definedName name="Z_179EFE3E_A1B1_11D3_8FA9_0008C7809E09_.wvu.PrintArea" hidden="1">#REF!</definedName>
    <definedName name="Z_179EFE3E_A1B1_11D3_8FA9_0008C7809E09_.wvu.PrintTitles" localSheetId="10" hidden="1">#REF!,#REF!</definedName>
    <definedName name="Z_179EFE3E_A1B1_11D3_8FA9_0008C7809E09_.wvu.PrintTitles" hidden="1">#REF!,#REF!</definedName>
    <definedName name="Z_179EFE3F_A1B1_11D3_8FA9_0008C7809E09_.wvu.PrintArea" localSheetId="10" hidden="1">#REF!</definedName>
    <definedName name="Z_179EFE3F_A1B1_11D3_8FA9_0008C7809E09_.wvu.PrintArea" hidden="1">#REF!</definedName>
    <definedName name="Z_179EFE3F_A1B1_11D3_8FA9_0008C7809E09_.wvu.PrintTitles" localSheetId="10" hidden="1">#REF!,#REF!</definedName>
    <definedName name="Z_179EFE3F_A1B1_11D3_8FA9_0008C7809E09_.wvu.PrintTitles" hidden="1">#REF!,#REF!</definedName>
    <definedName name="Z_179EFE40_A1B1_11D3_8FA9_0008C7809E09_.wvu.PrintArea" localSheetId="10" hidden="1">#REF!</definedName>
    <definedName name="Z_179EFE40_A1B1_11D3_8FA9_0008C7809E09_.wvu.PrintArea" hidden="1">#REF!</definedName>
    <definedName name="Z_179EFE40_A1B1_11D3_8FA9_0008C7809E09_.wvu.PrintTitles" localSheetId="10" hidden="1">#REF!,#REF!</definedName>
    <definedName name="Z_179EFE40_A1B1_11D3_8FA9_0008C7809E09_.wvu.PrintTitles" hidden="1">#REF!,#REF!</definedName>
    <definedName name="Z_179EFE41_A1B1_11D3_8FA9_0008C7809E09_.wvu.PrintArea" localSheetId="10" hidden="1">#REF!</definedName>
    <definedName name="Z_179EFE41_A1B1_11D3_8FA9_0008C7809E09_.wvu.PrintArea" hidden="1">#REF!</definedName>
    <definedName name="Z_179EFE41_A1B1_11D3_8FA9_0008C7809E09_.wvu.PrintTitles" localSheetId="10" hidden="1">#REF!,#REF!</definedName>
    <definedName name="Z_179EFE41_A1B1_11D3_8FA9_0008C7809E09_.wvu.PrintTitles" hidden="1">#REF!,#REF!</definedName>
    <definedName name="Z_179EFE42_A1B1_11D3_8FA9_0008C7809E09_.wvu.PrintArea" localSheetId="10" hidden="1">#REF!</definedName>
    <definedName name="Z_179EFE42_A1B1_11D3_8FA9_0008C7809E09_.wvu.PrintArea" hidden="1">#REF!</definedName>
    <definedName name="Z_179EFE42_A1B1_11D3_8FA9_0008C7809E09_.wvu.PrintTitles" localSheetId="10" hidden="1">#REF!,#REF!</definedName>
    <definedName name="Z_179EFE42_A1B1_11D3_8FA9_0008C7809E09_.wvu.PrintTitles" hidden="1">#REF!,#REF!</definedName>
    <definedName name="Z_179EFE43_A1B1_11D3_8FA9_0008C7809E09_.wvu.PrintArea" localSheetId="10" hidden="1">#REF!</definedName>
    <definedName name="Z_179EFE43_A1B1_11D3_8FA9_0008C7809E09_.wvu.PrintArea" hidden="1">#REF!</definedName>
    <definedName name="Z_179EFE43_A1B1_11D3_8FA9_0008C7809E09_.wvu.PrintTitles" localSheetId="10" hidden="1">#REF!,#REF!</definedName>
    <definedName name="Z_179EFE43_A1B1_11D3_8FA9_0008C7809E09_.wvu.PrintTitles" hidden="1">#REF!,#REF!</definedName>
    <definedName name="Z_179EFE44_A1B1_11D3_8FA9_0008C7809E09_.wvu.PrintArea" localSheetId="10" hidden="1">#REF!</definedName>
    <definedName name="Z_179EFE44_A1B1_11D3_8FA9_0008C7809E09_.wvu.PrintArea" hidden="1">#REF!</definedName>
    <definedName name="Z_179EFE44_A1B1_11D3_8FA9_0008C7809E09_.wvu.PrintTitles" localSheetId="10" hidden="1">#REF!,#REF!</definedName>
    <definedName name="Z_179EFE44_A1B1_11D3_8FA9_0008C7809E09_.wvu.PrintTitles" hidden="1">#REF!,#REF!</definedName>
    <definedName name="Z_179EFE45_A1B1_11D3_8FA9_0008C7809E09_.wvu.PrintArea" localSheetId="10" hidden="1">#REF!</definedName>
    <definedName name="Z_179EFE45_A1B1_11D3_8FA9_0008C7809E09_.wvu.PrintArea" hidden="1">#REF!</definedName>
    <definedName name="Z_179EFE45_A1B1_11D3_8FA9_0008C7809E09_.wvu.PrintTitles" localSheetId="10" hidden="1">#REF!,#REF!</definedName>
    <definedName name="Z_179EFE45_A1B1_11D3_8FA9_0008C7809E09_.wvu.PrintTitles" hidden="1">#REF!,#REF!</definedName>
    <definedName name="Z_179EFE46_A1B1_11D3_8FA9_0008C7809E09_.wvu.PrintArea" localSheetId="10" hidden="1">#REF!</definedName>
    <definedName name="Z_179EFE46_A1B1_11D3_8FA9_0008C7809E09_.wvu.PrintArea" hidden="1">#REF!</definedName>
    <definedName name="Z_179EFE46_A1B1_11D3_8FA9_0008C7809E09_.wvu.PrintTitles" localSheetId="10" hidden="1">#REF!,#REF!</definedName>
    <definedName name="Z_179EFE46_A1B1_11D3_8FA9_0008C7809E09_.wvu.PrintTitles" hidden="1">#REF!,#REF!</definedName>
    <definedName name="Z_179EFE47_A1B1_11D3_8FA9_0008C7809E09_.wvu.PrintArea" localSheetId="10" hidden="1">#REF!</definedName>
    <definedName name="Z_179EFE47_A1B1_11D3_8FA9_0008C7809E09_.wvu.PrintArea" hidden="1">#REF!</definedName>
    <definedName name="Z_179EFE47_A1B1_11D3_8FA9_0008C7809E09_.wvu.PrintTitles" localSheetId="10" hidden="1">#REF!,#REF!</definedName>
    <definedName name="Z_179EFE47_A1B1_11D3_8FA9_0008C7809E09_.wvu.PrintTitles" hidden="1">#REF!,#REF!</definedName>
    <definedName name="Z_179EFE48_A1B1_11D3_8FA9_0008C7809E09_.wvu.PrintArea" localSheetId="10" hidden="1">#REF!</definedName>
    <definedName name="Z_179EFE48_A1B1_11D3_8FA9_0008C7809E09_.wvu.PrintArea" hidden="1">#REF!</definedName>
    <definedName name="Z_179EFE48_A1B1_11D3_8FA9_0008C7809E09_.wvu.PrintTitles" localSheetId="10" hidden="1">#REF!,#REF!</definedName>
    <definedName name="Z_179EFE48_A1B1_11D3_8FA9_0008C7809E09_.wvu.PrintTitles" hidden="1">#REF!,#REF!</definedName>
    <definedName name="Z_179EFE49_A1B1_11D3_8FA9_0008C7809E09_.wvu.PrintArea" localSheetId="10" hidden="1">#REF!</definedName>
    <definedName name="Z_179EFE49_A1B1_11D3_8FA9_0008C7809E09_.wvu.PrintArea" hidden="1">#REF!</definedName>
    <definedName name="Z_179EFE49_A1B1_11D3_8FA9_0008C7809E09_.wvu.PrintTitles" localSheetId="10" hidden="1">#REF!,#REF!</definedName>
    <definedName name="Z_179EFE49_A1B1_11D3_8FA9_0008C7809E09_.wvu.PrintTitles" hidden="1">#REF!,#REF!</definedName>
    <definedName name="Z_179EFE4A_A1B1_11D3_8FA9_0008C7809E09_.wvu.PrintArea" localSheetId="10" hidden="1">#REF!</definedName>
    <definedName name="Z_179EFE4A_A1B1_11D3_8FA9_0008C7809E09_.wvu.PrintArea" hidden="1">#REF!</definedName>
    <definedName name="Z_179EFE4A_A1B1_11D3_8FA9_0008C7809E09_.wvu.PrintTitles" localSheetId="10" hidden="1">#REF!,#REF!</definedName>
    <definedName name="Z_179EFE4A_A1B1_11D3_8FA9_0008C7809E09_.wvu.PrintTitles" hidden="1">#REF!,#REF!</definedName>
    <definedName name="Z_179EFE4B_A1B1_11D3_8FA9_0008C7809E09_.wvu.PrintArea" localSheetId="10" hidden="1">#REF!</definedName>
    <definedName name="Z_179EFE4B_A1B1_11D3_8FA9_0008C7809E09_.wvu.PrintArea" hidden="1">#REF!</definedName>
    <definedName name="Z_179EFE4B_A1B1_11D3_8FA9_0008C7809E09_.wvu.PrintTitles" localSheetId="10" hidden="1">#REF!,#REF!</definedName>
    <definedName name="Z_179EFE4B_A1B1_11D3_8FA9_0008C7809E09_.wvu.PrintTitles" hidden="1">#REF!,#REF!</definedName>
    <definedName name="Z_179EFE4C_A1B1_11D3_8FA9_0008C7809E09_.wvu.PrintArea" localSheetId="10" hidden="1">#REF!</definedName>
    <definedName name="Z_179EFE4C_A1B1_11D3_8FA9_0008C7809E09_.wvu.PrintArea" hidden="1">#REF!</definedName>
    <definedName name="Z_179EFE4C_A1B1_11D3_8FA9_0008C7809E09_.wvu.PrintTitles" localSheetId="10" hidden="1">#REF!,#REF!</definedName>
    <definedName name="Z_179EFE4C_A1B1_11D3_8FA9_0008C7809E09_.wvu.PrintTitles" hidden="1">#REF!,#REF!</definedName>
    <definedName name="Z_179EFE4D_A1B1_11D3_8FA9_0008C7809E09_.wvu.PrintArea" localSheetId="10" hidden="1">#REF!</definedName>
    <definedName name="Z_179EFE4D_A1B1_11D3_8FA9_0008C7809E09_.wvu.PrintArea" hidden="1">#REF!</definedName>
    <definedName name="Z_179EFE4D_A1B1_11D3_8FA9_0008C7809E09_.wvu.PrintTitles" localSheetId="10" hidden="1">#REF!,#REF!</definedName>
    <definedName name="Z_179EFE4D_A1B1_11D3_8FA9_0008C7809E09_.wvu.PrintTitles" hidden="1">#REF!,#REF!</definedName>
    <definedName name="Z_179EFE4E_A1B1_11D3_8FA9_0008C7809E09_.wvu.PrintArea" localSheetId="10" hidden="1">#REF!</definedName>
    <definedName name="Z_179EFE4E_A1B1_11D3_8FA9_0008C7809E09_.wvu.PrintArea" hidden="1">#REF!</definedName>
    <definedName name="Z_179EFE4E_A1B1_11D3_8FA9_0008C7809E09_.wvu.PrintTitles" localSheetId="10" hidden="1">#REF!,#REF!</definedName>
    <definedName name="Z_179EFE4E_A1B1_11D3_8FA9_0008C7809E09_.wvu.PrintTitles" hidden="1">#REF!,#REF!</definedName>
    <definedName name="Z_179EFE4F_A1B1_11D3_8FA9_0008C7809E09_.wvu.PrintArea" localSheetId="10" hidden="1">#REF!</definedName>
    <definedName name="Z_179EFE4F_A1B1_11D3_8FA9_0008C7809E09_.wvu.PrintArea" hidden="1">#REF!</definedName>
    <definedName name="Z_179EFE4F_A1B1_11D3_8FA9_0008C7809E09_.wvu.PrintTitles" localSheetId="10" hidden="1">#REF!,#REF!</definedName>
    <definedName name="Z_179EFE4F_A1B1_11D3_8FA9_0008C7809E09_.wvu.PrintTitles" hidden="1">#REF!,#REF!</definedName>
    <definedName name="Z_179EFE50_A1B1_11D3_8FA9_0008C7809E09_.wvu.PrintArea" localSheetId="10" hidden="1">#REF!</definedName>
    <definedName name="Z_179EFE50_A1B1_11D3_8FA9_0008C7809E09_.wvu.PrintArea" hidden="1">#REF!</definedName>
    <definedName name="Z_179EFE50_A1B1_11D3_8FA9_0008C7809E09_.wvu.PrintTitles" localSheetId="10" hidden="1">#REF!,#REF!</definedName>
    <definedName name="Z_179EFE50_A1B1_11D3_8FA9_0008C7809E09_.wvu.PrintTitles" hidden="1">#REF!,#REF!</definedName>
    <definedName name="Z_179EFE51_A1B1_11D3_8FA9_0008C7809E09_.wvu.PrintArea" localSheetId="10" hidden="1">#REF!</definedName>
    <definedName name="Z_179EFE51_A1B1_11D3_8FA9_0008C7809E09_.wvu.PrintArea" hidden="1">#REF!</definedName>
    <definedName name="Z_179EFE51_A1B1_11D3_8FA9_0008C7809E09_.wvu.PrintTitles" localSheetId="10" hidden="1">#REF!,#REF!</definedName>
    <definedName name="Z_179EFE51_A1B1_11D3_8FA9_0008C7809E09_.wvu.PrintTitles" hidden="1">#REF!,#REF!</definedName>
    <definedName name="Z_179EFE52_A1B1_11D3_8FA9_0008C7809E09_.wvu.PrintArea" localSheetId="10" hidden="1">#REF!</definedName>
    <definedName name="Z_179EFE52_A1B1_11D3_8FA9_0008C7809E09_.wvu.PrintArea" hidden="1">#REF!</definedName>
    <definedName name="Z_179EFE52_A1B1_11D3_8FA9_0008C7809E09_.wvu.PrintTitles" localSheetId="10" hidden="1">#REF!,#REF!</definedName>
    <definedName name="Z_179EFE52_A1B1_11D3_8FA9_0008C7809E09_.wvu.PrintTitles" hidden="1">#REF!,#REF!</definedName>
    <definedName name="Z_179EFE53_A1B1_11D3_8FA9_0008C7809E09_.wvu.PrintArea" localSheetId="10" hidden="1">#REF!</definedName>
    <definedName name="Z_179EFE53_A1B1_11D3_8FA9_0008C7809E09_.wvu.PrintArea" hidden="1">#REF!</definedName>
    <definedName name="Z_179EFE53_A1B1_11D3_8FA9_0008C7809E09_.wvu.PrintTitles" localSheetId="10" hidden="1">#REF!,#REF!</definedName>
    <definedName name="Z_179EFE53_A1B1_11D3_8FA9_0008C7809E09_.wvu.PrintTitles" hidden="1">#REF!,#REF!</definedName>
    <definedName name="Z_179EFE54_A1B1_11D3_8FA9_0008C7809E09_.wvu.PrintArea" localSheetId="10" hidden="1">#REF!</definedName>
    <definedName name="Z_179EFE54_A1B1_11D3_8FA9_0008C7809E09_.wvu.PrintArea" hidden="1">#REF!</definedName>
    <definedName name="Z_179EFE54_A1B1_11D3_8FA9_0008C7809E09_.wvu.PrintTitles" localSheetId="10" hidden="1">#REF!,#REF!</definedName>
    <definedName name="Z_179EFE54_A1B1_11D3_8FA9_0008C7809E09_.wvu.PrintTitles" hidden="1">#REF!,#REF!</definedName>
    <definedName name="Z_179EFE55_A1B1_11D3_8FA9_0008C7809E09_.wvu.PrintArea" localSheetId="10" hidden="1">#REF!</definedName>
    <definedName name="Z_179EFE55_A1B1_11D3_8FA9_0008C7809E09_.wvu.PrintArea" hidden="1">#REF!</definedName>
    <definedName name="Z_179EFE55_A1B1_11D3_8FA9_0008C7809E09_.wvu.PrintTitles" localSheetId="10" hidden="1">#REF!</definedName>
    <definedName name="Z_179EFE55_A1B1_11D3_8FA9_0008C7809E09_.wvu.PrintTitles" hidden="1">#REF!</definedName>
    <definedName name="Z_179EFE56_A1B1_11D3_8FA9_0008C7809E09_.wvu.PrintArea" localSheetId="10" hidden="1">#REF!</definedName>
    <definedName name="Z_179EFE56_A1B1_11D3_8FA9_0008C7809E09_.wvu.PrintArea" hidden="1">#REF!</definedName>
    <definedName name="Z_179EFE56_A1B1_11D3_8FA9_0008C7809E09_.wvu.PrintTitles" localSheetId="10" hidden="1">#REF!,#REF!</definedName>
    <definedName name="Z_179EFE56_A1B1_11D3_8FA9_0008C7809E09_.wvu.PrintTitles" hidden="1">#REF!,#REF!</definedName>
    <definedName name="Z_179EFE57_A1B1_11D3_8FA9_0008C7809E09_.wvu.PrintArea" localSheetId="10" hidden="1">#REF!</definedName>
    <definedName name="Z_179EFE57_A1B1_11D3_8FA9_0008C7809E09_.wvu.PrintArea" hidden="1">#REF!</definedName>
    <definedName name="Z_179EFE57_A1B1_11D3_8FA9_0008C7809E09_.wvu.PrintTitles" localSheetId="10" hidden="1">#REF!,#REF!</definedName>
    <definedName name="Z_179EFE57_A1B1_11D3_8FA9_0008C7809E09_.wvu.PrintTitles" hidden="1">#REF!,#REF!</definedName>
    <definedName name="Z_179EFE58_A1B1_11D3_8FA9_0008C7809E09_.wvu.PrintArea" localSheetId="10" hidden="1">#REF!</definedName>
    <definedName name="Z_179EFE58_A1B1_11D3_8FA9_0008C7809E09_.wvu.PrintArea" hidden="1">#REF!</definedName>
    <definedName name="Z_179EFE58_A1B1_11D3_8FA9_0008C7809E09_.wvu.PrintTitles" localSheetId="10" hidden="1">#REF!,#REF!</definedName>
    <definedName name="Z_179EFE58_A1B1_11D3_8FA9_0008C7809E09_.wvu.PrintTitles" hidden="1">#REF!,#REF!</definedName>
    <definedName name="Z_179EFE59_A1B1_11D3_8FA9_0008C7809E09_.wvu.PrintArea" localSheetId="10" hidden="1">#REF!</definedName>
    <definedName name="Z_179EFE59_A1B1_11D3_8FA9_0008C7809E09_.wvu.PrintArea" hidden="1">#REF!</definedName>
    <definedName name="Z_179EFE59_A1B1_11D3_8FA9_0008C7809E09_.wvu.PrintTitles" localSheetId="10" hidden="1">#REF!,#REF!</definedName>
    <definedName name="Z_179EFE59_A1B1_11D3_8FA9_0008C7809E09_.wvu.PrintTitles" hidden="1">#REF!,#REF!</definedName>
    <definedName name="Z_179EFE5A_A1B1_11D3_8FA9_0008C7809E09_.wvu.PrintArea" localSheetId="10" hidden="1">#REF!</definedName>
    <definedName name="Z_179EFE5A_A1B1_11D3_8FA9_0008C7809E09_.wvu.PrintArea" hidden="1">#REF!</definedName>
    <definedName name="Z_179EFE5A_A1B1_11D3_8FA9_0008C7809E09_.wvu.PrintTitles" localSheetId="10" hidden="1">#REF!,#REF!</definedName>
    <definedName name="Z_179EFE5A_A1B1_11D3_8FA9_0008C7809E09_.wvu.PrintTitles" hidden="1">#REF!,#REF!</definedName>
    <definedName name="Z_1DA8B6E2_5DE1_11D2_8EEC_0008C7BCAF29_.wvu.PrintArea" localSheetId="10" hidden="1">#REF!</definedName>
    <definedName name="Z_1DA8B6E2_5DE1_11D2_8EEC_0008C7BCAF29_.wvu.PrintArea" hidden="1">#REF!</definedName>
    <definedName name="Z_1DA8B6E2_5DE1_11D2_8EEC_0008C7BCAF29_.wvu.PrintTitles" localSheetId="10" hidden="1">#REF!</definedName>
    <definedName name="Z_1DA8B6E2_5DE1_11D2_8EEC_0008C7BCAF29_.wvu.PrintTitles" hidden="1">#REF!</definedName>
    <definedName name="Z_1DA8B6F1_5DE1_11D2_8EEC_0008C7BCAF29_.wvu.PrintArea" localSheetId="10" hidden="1">#REF!</definedName>
    <definedName name="Z_1DA8B6F1_5DE1_11D2_8EEC_0008C7BCAF29_.wvu.PrintArea" hidden="1">#REF!</definedName>
    <definedName name="Z_1DA8B6F1_5DE1_11D2_8EEC_0008C7BCAF29_.wvu.PrintTitles" localSheetId="2" hidden="1">#REF!</definedName>
    <definedName name="Z_1DA8B6F1_5DE1_11D2_8EEC_0008C7BCAF29_.wvu.PrintTitles" localSheetId="11" hidden="1">#REF!</definedName>
    <definedName name="Z_1DA8B6F1_5DE1_11D2_8EEC_0008C7BCAF29_.wvu.PrintTitles" hidden="1">#REF!</definedName>
    <definedName name="Z_1DA8B6FE_5DE1_11D2_8EEC_0008C7BCAF29_.wvu.PrintArea" localSheetId="2" hidden="1">#REF!</definedName>
    <definedName name="Z_1DA8B6FE_5DE1_11D2_8EEC_0008C7BCAF29_.wvu.PrintArea" localSheetId="11" hidden="1">#REF!</definedName>
    <definedName name="Z_1DA8B6FE_5DE1_11D2_8EEC_0008C7BCAF29_.wvu.PrintArea" hidden="1">#REF!</definedName>
    <definedName name="Z_1DA8B6FE_5DE1_11D2_8EEC_0008C7BCAF29_.wvu.PrintTitles" localSheetId="10" hidden="1">#REF!,#REF!</definedName>
    <definedName name="Z_1DA8B6FE_5DE1_11D2_8EEC_0008C7BCAF29_.wvu.PrintTitles" hidden="1">#REF!,#REF!</definedName>
    <definedName name="Z_2DA61901_F1AB_11D2_8EBB_0008C77C0743_.wvu.PrintArea" localSheetId="10" hidden="1">#REF!</definedName>
    <definedName name="Z_2DA61901_F1AB_11D2_8EBB_0008C77C0743_.wvu.PrintArea" hidden="1">#REF!</definedName>
    <definedName name="Z_2DA61901_F1AB_11D2_8EBB_0008C77C0743_.wvu.PrintTitles" localSheetId="10" hidden="1">#REF!</definedName>
    <definedName name="Z_2DA61901_F1AB_11D2_8EBB_0008C77C0743_.wvu.PrintTitles" hidden="1">#REF!</definedName>
    <definedName name="Z_2DA61914_F1AB_11D2_8EBB_0008C77C0743_.wvu.PrintArea" localSheetId="10" hidden="1">#REF!</definedName>
    <definedName name="Z_2DA61914_F1AB_11D2_8EBB_0008C77C0743_.wvu.PrintArea" hidden="1">#REF!</definedName>
    <definedName name="Z_2DA61914_F1AB_11D2_8EBB_0008C77C0743_.wvu.PrintTitles" localSheetId="2" hidden="1">#REF!</definedName>
    <definedName name="Z_2DA61914_F1AB_11D2_8EBB_0008C77C0743_.wvu.PrintTitles" localSheetId="11" hidden="1">#REF!</definedName>
    <definedName name="Z_2DA61914_F1AB_11D2_8EBB_0008C77C0743_.wvu.PrintTitles" hidden="1">#REF!</definedName>
    <definedName name="Z_2DA61924_F1AB_11D2_8EBB_0008C77C0743_.wvu.PrintArea" localSheetId="2" hidden="1">#REF!</definedName>
    <definedName name="Z_2DA61924_F1AB_11D2_8EBB_0008C77C0743_.wvu.PrintArea" localSheetId="11" hidden="1">#REF!</definedName>
    <definedName name="Z_2DA61924_F1AB_11D2_8EBB_0008C77C0743_.wvu.PrintArea" hidden="1">#REF!</definedName>
    <definedName name="Z_2DA61924_F1AB_11D2_8EBB_0008C77C0743_.wvu.PrintTitles" localSheetId="10" hidden="1">#REF!,#REF!</definedName>
    <definedName name="Z_2DA61924_F1AB_11D2_8EBB_0008C77C0743_.wvu.PrintTitles" hidden="1">#REF!,#REF!</definedName>
    <definedName name="Z_3FBA103C_5DE2_11D2_8EE8_0008C77CC149_.wvu.PrintArea" localSheetId="10" hidden="1">#REF!</definedName>
    <definedName name="Z_3FBA103C_5DE2_11D2_8EE8_0008C77CC149_.wvu.PrintArea" hidden="1">#REF!</definedName>
    <definedName name="Z_3FBA103C_5DE2_11D2_8EE8_0008C77CC149_.wvu.PrintTitles" localSheetId="10" hidden="1">#REF!</definedName>
    <definedName name="Z_3FBA103C_5DE2_11D2_8EE8_0008C77CC149_.wvu.PrintTitles" hidden="1">#REF!</definedName>
    <definedName name="Z_3FBA104B_5DE2_11D2_8EE8_0008C77CC149_.wvu.PrintArea" localSheetId="10" hidden="1">#REF!</definedName>
    <definedName name="Z_3FBA104B_5DE2_11D2_8EE8_0008C77CC149_.wvu.PrintArea" hidden="1">#REF!</definedName>
    <definedName name="Z_3FBA104B_5DE2_11D2_8EE8_0008C77CC149_.wvu.PrintTitles" localSheetId="2" hidden="1">#REF!</definedName>
    <definedName name="Z_3FBA104B_5DE2_11D2_8EE8_0008C77CC149_.wvu.PrintTitles" localSheetId="11" hidden="1">#REF!</definedName>
    <definedName name="Z_3FBA104B_5DE2_11D2_8EE8_0008C77CC149_.wvu.PrintTitles" hidden="1">#REF!</definedName>
    <definedName name="Z_3FBA1058_5DE2_11D2_8EE8_0008C77CC149_.wvu.PrintArea" localSheetId="2" hidden="1">#REF!</definedName>
    <definedName name="Z_3FBA1058_5DE2_11D2_8EE8_0008C77CC149_.wvu.PrintArea" localSheetId="11" hidden="1">#REF!</definedName>
    <definedName name="Z_3FBA1058_5DE2_11D2_8EE8_0008C77CC149_.wvu.PrintArea" hidden="1">#REF!</definedName>
    <definedName name="Z_3FBA1058_5DE2_11D2_8EE8_0008C77CC149_.wvu.PrintTitles" localSheetId="10" hidden="1">#REF!,#REF!</definedName>
    <definedName name="Z_3FBA1058_5DE2_11D2_8EE8_0008C77CC149_.wvu.PrintTitles" hidden="1">#REF!,#REF!</definedName>
    <definedName name="Z_3FE15DB3_17FC_11D2_8E97_0008C77CC149_.wvu.PrintArea" localSheetId="10" hidden="1">#REF!</definedName>
    <definedName name="Z_3FE15DB3_17FC_11D2_8E97_0008C77CC149_.wvu.PrintArea" hidden="1">#REF!</definedName>
    <definedName name="Z_3FE15DB3_17FC_11D2_8E97_0008C77CC149_.wvu.PrintTitles" localSheetId="10" hidden="1">#REF!</definedName>
    <definedName name="Z_3FE15DB3_17FC_11D2_8E97_0008C77CC149_.wvu.PrintTitles" hidden="1">#REF!</definedName>
    <definedName name="Z_3FE15DC2_17FC_11D2_8E97_0008C77CC149_.wvu.PrintArea" localSheetId="10" hidden="1">#REF!</definedName>
    <definedName name="Z_3FE15DC2_17FC_11D2_8E97_0008C77CC149_.wvu.PrintArea" hidden="1">#REF!</definedName>
    <definedName name="Z_3FE15DC2_17FC_11D2_8E97_0008C77CC149_.wvu.PrintTitles" localSheetId="2" hidden="1">#REF!</definedName>
    <definedName name="Z_3FE15DC2_17FC_11D2_8E97_0008C77CC149_.wvu.PrintTitles" localSheetId="11" hidden="1">#REF!</definedName>
    <definedName name="Z_3FE15DC2_17FC_11D2_8E97_0008C77CC149_.wvu.PrintTitles" hidden="1">#REF!</definedName>
    <definedName name="Z_3FE15DCF_17FC_11D2_8E97_0008C77CC149_.wvu.PrintArea" localSheetId="2" hidden="1">#REF!</definedName>
    <definedName name="Z_3FE15DCF_17FC_11D2_8E97_0008C77CC149_.wvu.PrintArea" localSheetId="11" hidden="1">#REF!</definedName>
    <definedName name="Z_3FE15DCF_17FC_11D2_8E97_0008C77CC149_.wvu.PrintArea" hidden="1">#REF!</definedName>
    <definedName name="Z_3FE15DCF_17FC_11D2_8E97_0008C77CC149_.wvu.PrintTitles" localSheetId="10" hidden="1">#REF!,#REF!</definedName>
    <definedName name="Z_3FE15DCF_17FC_11D2_8E97_0008C77CC149_.wvu.PrintTitles" hidden="1">#REF!,#REF!</definedName>
    <definedName name="Z_4CC3570C_99A5_11D2_8E90_0008C7BCAF29_.wvu.PrintArea" localSheetId="10" hidden="1">#REF!</definedName>
    <definedName name="Z_4CC3570C_99A5_11D2_8E90_0008C7BCAF29_.wvu.PrintArea" hidden="1">#REF!</definedName>
    <definedName name="Z_4CC3570C_99A5_11D2_8E90_0008C7BCAF29_.wvu.PrintTitles" localSheetId="10" hidden="1">#REF!,#REF!</definedName>
    <definedName name="Z_4CC3570C_99A5_11D2_8E90_0008C7BCAF29_.wvu.PrintTitles" hidden="1">#REF!,#REF!</definedName>
    <definedName name="Z_4CC3570F_99A5_11D2_8E90_0008C7BCAF29_.wvu.PrintArea" localSheetId="10" hidden="1">#REF!</definedName>
    <definedName name="Z_4CC3570F_99A5_11D2_8E90_0008C7BCAF29_.wvu.PrintArea" hidden="1">#REF!</definedName>
    <definedName name="Z_4CC3570F_99A5_11D2_8E90_0008C7BCAF29_.wvu.PrintTitles" localSheetId="10" hidden="1">#REF!</definedName>
    <definedName name="Z_4CC3570F_99A5_11D2_8E90_0008C7BCAF29_.wvu.PrintTitles" hidden="1">#REF!</definedName>
    <definedName name="Z_4CC35714_99A5_11D2_8E90_0008C7BCAF29_.wvu.PrintArea" localSheetId="10" hidden="1">#REF!</definedName>
    <definedName name="Z_4CC35714_99A5_11D2_8E90_0008C7BCAF29_.wvu.PrintArea" hidden="1">#REF!</definedName>
    <definedName name="Z_4CC35714_99A5_11D2_8E90_0008C7BCAF29_.wvu.PrintTitles" localSheetId="10" hidden="1">#REF!,#REF!</definedName>
    <definedName name="Z_4CC35714_99A5_11D2_8E90_0008C7BCAF29_.wvu.PrintTitles" hidden="1">#REF!,#REF!</definedName>
    <definedName name="Z_4CC35716_99A5_11D2_8E90_0008C7BCAF29_.wvu.PrintArea" localSheetId="10" hidden="1">#REF!</definedName>
    <definedName name="Z_4CC35716_99A5_11D2_8E90_0008C7BCAF29_.wvu.PrintArea" hidden="1">#REF!</definedName>
    <definedName name="Z_4CC35716_99A5_11D2_8E90_0008C7BCAF29_.wvu.PrintTitles" localSheetId="10" hidden="1">#REF!,#REF!</definedName>
    <definedName name="Z_4CC35716_99A5_11D2_8E90_0008C7BCAF29_.wvu.PrintTitles" hidden="1">#REF!,#REF!</definedName>
    <definedName name="Z_4CC35719_99A5_11D2_8E90_0008C7BCAF29_.wvu.PrintArea" localSheetId="10" hidden="1">#REF!</definedName>
    <definedName name="Z_4CC35719_99A5_11D2_8E90_0008C7BCAF29_.wvu.PrintArea" hidden="1">#REF!</definedName>
    <definedName name="Z_4CC35719_99A5_11D2_8E90_0008C7BCAF29_.wvu.PrintTitles" localSheetId="10" hidden="1">#REF!</definedName>
    <definedName name="Z_4CC35719_99A5_11D2_8E90_0008C7BCAF29_.wvu.PrintTitles" hidden="1">#REF!</definedName>
    <definedName name="Z_4CC3571E_99A5_11D2_8E90_0008C7BCAF29_.wvu.PrintArea" localSheetId="10" hidden="1">#REF!</definedName>
    <definedName name="Z_4CC3571E_99A5_11D2_8E90_0008C7BCAF29_.wvu.PrintArea" hidden="1">#REF!</definedName>
    <definedName name="Z_4CC3571E_99A5_11D2_8E90_0008C7BCAF29_.wvu.PrintTitles" localSheetId="10" hidden="1">#REF!,#REF!</definedName>
    <definedName name="Z_4CC3571E_99A5_11D2_8E90_0008C7BCAF29_.wvu.PrintTitles" hidden="1">#REF!,#REF!</definedName>
    <definedName name="Z_4CC35721_99A5_11D2_8E90_0008C7BCAF29_.wvu.PrintArea" localSheetId="10" hidden="1">#REF!</definedName>
    <definedName name="Z_4CC35721_99A5_11D2_8E90_0008C7BCAF29_.wvu.PrintArea" hidden="1">#REF!</definedName>
    <definedName name="Z_4CC35721_99A5_11D2_8E90_0008C7BCAF29_.wvu.PrintTitles" localSheetId="10" hidden="1">#REF!,#REF!</definedName>
    <definedName name="Z_4CC35721_99A5_11D2_8E90_0008C7BCAF29_.wvu.PrintTitles" hidden="1">#REF!,#REF!</definedName>
    <definedName name="Z_5F95E421_892A_11D2_8E7F_0008C7809E09_.wvu.PrintArea" localSheetId="10" hidden="1">#REF!</definedName>
    <definedName name="Z_5F95E421_892A_11D2_8E7F_0008C7809E09_.wvu.PrintArea" hidden="1">#REF!</definedName>
    <definedName name="Z_5F95E421_892A_11D2_8E7F_0008C7809E09_.wvu.PrintTitles" localSheetId="10" hidden="1">#REF!,#REF!</definedName>
    <definedName name="Z_5F95E421_892A_11D2_8E7F_0008C7809E09_.wvu.PrintTitles" hidden="1">#REF!,#REF!</definedName>
    <definedName name="Z_5F95E424_892A_11D2_8E7F_0008C7809E09_.wvu.PrintArea" localSheetId="10" hidden="1">#REF!</definedName>
    <definedName name="Z_5F95E424_892A_11D2_8E7F_0008C7809E09_.wvu.PrintArea" hidden="1">#REF!</definedName>
    <definedName name="Z_5F95E424_892A_11D2_8E7F_0008C7809E09_.wvu.PrintTitles" localSheetId="10" hidden="1">#REF!</definedName>
    <definedName name="Z_5F95E424_892A_11D2_8E7F_0008C7809E09_.wvu.PrintTitles" hidden="1">#REF!</definedName>
    <definedName name="Z_5F95E429_892A_11D2_8E7F_0008C7809E09_.wvu.PrintArea" localSheetId="10" hidden="1">#REF!</definedName>
    <definedName name="Z_5F95E429_892A_11D2_8E7F_0008C7809E09_.wvu.PrintArea" hidden="1">#REF!</definedName>
    <definedName name="Z_5F95E429_892A_11D2_8E7F_0008C7809E09_.wvu.PrintTitles" localSheetId="10" hidden="1">#REF!,#REF!</definedName>
    <definedName name="Z_5F95E429_892A_11D2_8E7F_0008C7809E09_.wvu.PrintTitles" hidden="1">#REF!,#REF!</definedName>
    <definedName name="Z_5F95E42B_892A_11D2_8E7F_0008C7809E09_.wvu.PrintArea" localSheetId="10" hidden="1">#REF!</definedName>
    <definedName name="Z_5F95E42B_892A_11D2_8E7F_0008C7809E09_.wvu.PrintArea" hidden="1">#REF!</definedName>
    <definedName name="Z_5F95E42B_892A_11D2_8E7F_0008C7809E09_.wvu.PrintTitles" localSheetId="10" hidden="1">#REF!,#REF!</definedName>
    <definedName name="Z_5F95E42B_892A_11D2_8E7F_0008C7809E09_.wvu.PrintTitles" hidden="1">#REF!,#REF!</definedName>
    <definedName name="Z_5F95E42E_892A_11D2_8E7F_0008C7809E09_.wvu.PrintArea" localSheetId="10" hidden="1">#REF!</definedName>
    <definedName name="Z_5F95E42E_892A_11D2_8E7F_0008C7809E09_.wvu.PrintArea" hidden="1">#REF!</definedName>
    <definedName name="Z_5F95E42E_892A_11D2_8E7F_0008C7809E09_.wvu.PrintTitles" localSheetId="10" hidden="1">#REF!</definedName>
    <definedName name="Z_5F95E42E_892A_11D2_8E7F_0008C7809E09_.wvu.PrintTitles" hidden="1">#REF!</definedName>
    <definedName name="Z_5F95E433_892A_11D2_8E7F_0008C7809E09_.wvu.PrintArea" localSheetId="10" hidden="1">#REF!</definedName>
    <definedName name="Z_5F95E433_892A_11D2_8E7F_0008C7809E09_.wvu.PrintArea" hidden="1">#REF!</definedName>
    <definedName name="Z_5F95E433_892A_11D2_8E7F_0008C7809E09_.wvu.PrintTitles" localSheetId="10" hidden="1">#REF!,#REF!</definedName>
    <definedName name="Z_5F95E433_892A_11D2_8E7F_0008C7809E09_.wvu.PrintTitles" hidden="1">#REF!,#REF!</definedName>
    <definedName name="Z_5F95E436_892A_11D2_8E7F_0008C7809E09_.wvu.PrintArea" localSheetId="10" hidden="1">#REF!</definedName>
    <definedName name="Z_5F95E436_892A_11D2_8E7F_0008C7809E09_.wvu.PrintArea" hidden="1">#REF!</definedName>
    <definedName name="Z_5F95E436_892A_11D2_8E7F_0008C7809E09_.wvu.PrintTitles" localSheetId="10" hidden="1">#REF!,#REF!</definedName>
    <definedName name="Z_5F95E436_892A_11D2_8E7F_0008C7809E09_.wvu.PrintTitles" hidden="1">#REF!,#REF!</definedName>
    <definedName name="Z_61DB0F02_10ED_11D2_8E73_0008C77C0743_.wvu.PrintArea" localSheetId="10" hidden="1">#REF!</definedName>
    <definedName name="Z_61DB0F02_10ED_11D2_8E73_0008C77C0743_.wvu.PrintArea" hidden="1">#REF!</definedName>
    <definedName name="Z_61DB0F02_10ED_11D2_8E73_0008C77C0743_.wvu.PrintTitles" localSheetId="10" hidden="1">#REF!</definedName>
    <definedName name="Z_61DB0F02_10ED_11D2_8E73_0008C77C0743_.wvu.PrintTitles" hidden="1">#REF!</definedName>
    <definedName name="Z_61DB0F11_10ED_11D2_8E73_0008C77C0743_.wvu.PrintArea" localSheetId="10" hidden="1">#REF!</definedName>
    <definedName name="Z_61DB0F11_10ED_11D2_8E73_0008C77C0743_.wvu.PrintArea" hidden="1">#REF!</definedName>
    <definedName name="Z_61DB0F11_10ED_11D2_8E73_0008C77C0743_.wvu.PrintTitles" localSheetId="2" hidden="1">#REF!</definedName>
    <definedName name="Z_61DB0F11_10ED_11D2_8E73_0008C77C0743_.wvu.PrintTitles" localSheetId="11" hidden="1">#REF!</definedName>
    <definedName name="Z_61DB0F11_10ED_11D2_8E73_0008C77C0743_.wvu.PrintTitles" hidden="1">#REF!</definedName>
    <definedName name="Z_61DB0F1E_10ED_11D2_8E73_0008C77C0743_.wvu.PrintArea" localSheetId="2" hidden="1">#REF!</definedName>
    <definedName name="Z_61DB0F1E_10ED_11D2_8E73_0008C77C0743_.wvu.PrintArea" localSheetId="11" hidden="1">#REF!</definedName>
    <definedName name="Z_61DB0F1E_10ED_11D2_8E73_0008C77C0743_.wvu.PrintArea" hidden="1">#REF!</definedName>
    <definedName name="Z_61DB0F1E_10ED_11D2_8E73_0008C77C0743_.wvu.PrintTitles" localSheetId="10" hidden="1">#REF!,#REF!</definedName>
    <definedName name="Z_61DB0F1E_10ED_11D2_8E73_0008C77C0743_.wvu.PrintTitles" hidden="1">#REF!,#REF!</definedName>
    <definedName name="Z_6749F589_14FD_11D3_8EF9_0008C7BCAF29_.wvu.PrintArea" localSheetId="10" hidden="1">#REF!</definedName>
    <definedName name="Z_6749F589_14FD_11D3_8EF9_0008C7BCAF29_.wvu.PrintArea" hidden="1">#REF!</definedName>
    <definedName name="Z_6749F589_14FD_11D3_8EF9_0008C7BCAF29_.wvu.PrintTitles" localSheetId="10" hidden="1">#REF!</definedName>
    <definedName name="Z_6749F589_14FD_11D3_8EF9_0008C7BCAF29_.wvu.PrintTitles" hidden="1">#REF!</definedName>
    <definedName name="Z_6749F59C_14FD_11D3_8EF9_0008C7BCAF29_.wvu.PrintArea" localSheetId="10" hidden="1">#REF!</definedName>
    <definedName name="Z_6749F59C_14FD_11D3_8EF9_0008C7BCAF29_.wvu.PrintArea" hidden="1">#REF!</definedName>
    <definedName name="Z_6749F59C_14FD_11D3_8EF9_0008C7BCAF29_.wvu.PrintTitles" localSheetId="2" hidden="1">#REF!</definedName>
    <definedName name="Z_6749F59C_14FD_11D3_8EF9_0008C7BCAF29_.wvu.PrintTitles" localSheetId="11" hidden="1">#REF!</definedName>
    <definedName name="Z_6749F59C_14FD_11D3_8EF9_0008C7BCAF29_.wvu.PrintTitles" hidden="1">#REF!</definedName>
    <definedName name="Z_6749F5AC_14FD_11D3_8EF9_0008C7BCAF29_.wvu.PrintArea" localSheetId="2" hidden="1">#REF!</definedName>
    <definedName name="Z_6749F5AC_14FD_11D3_8EF9_0008C7BCAF29_.wvu.PrintArea" localSheetId="11" hidden="1">#REF!</definedName>
    <definedName name="Z_6749F5AC_14FD_11D3_8EF9_0008C7BCAF29_.wvu.PrintArea" hidden="1">#REF!</definedName>
    <definedName name="Z_6749F5AC_14FD_11D3_8EF9_0008C7BCAF29_.wvu.PrintTitles" localSheetId="10" hidden="1">#REF!,#REF!</definedName>
    <definedName name="Z_6749F5AC_14FD_11D3_8EF9_0008C7BCAF29_.wvu.PrintTitles" hidden="1">#REF!,#REF!</definedName>
    <definedName name="Z_68F84A93_5E0B_11D2_8EEE_0008C7BCAF29_.wvu.PrintArea" localSheetId="10" hidden="1">#REF!</definedName>
    <definedName name="Z_68F84A93_5E0B_11D2_8EEE_0008C7BCAF29_.wvu.PrintArea" hidden="1">#REF!</definedName>
    <definedName name="Z_68F84A93_5E0B_11D2_8EEE_0008C7BCAF29_.wvu.PrintTitles" localSheetId="10" hidden="1">#REF!</definedName>
    <definedName name="Z_68F84A93_5E0B_11D2_8EEE_0008C7BCAF29_.wvu.PrintTitles" hidden="1">#REF!</definedName>
    <definedName name="Z_68F84AA2_5E0B_11D2_8EEE_0008C7BCAF29_.wvu.PrintArea" localSheetId="10" hidden="1">#REF!</definedName>
    <definedName name="Z_68F84AA2_5E0B_11D2_8EEE_0008C7BCAF29_.wvu.PrintArea" hidden="1">#REF!</definedName>
    <definedName name="Z_68F84AA2_5E0B_11D2_8EEE_0008C7BCAF29_.wvu.PrintTitles" localSheetId="2" hidden="1">#REF!</definedName>
    <definedName name="Z_68F84AA2_5E0B_11D2_8EEE_0008C7BCAF29_.wvu.PrintTitles" localSheetId="11" hidden="1">#REF!</definedName>
    <definedName name="Z_68F84AA2_5E0B_11D2_8EEE_0008C7BCAF29_.wvu.PrintTitles" hidden="1">#REF!</definedName>
    <definedName name="Z_68F84AAF_5E0B_11D2_8EEE_0008C7BCAF29_.wvu.PrintArea" localSheetId="2" hidden="1">#REF!</definedName>
    <definedName name="Z_68F84AAF_5E0B_11D2_8EEE_0008C7BCAF29_.wvu.PrintArea" localSheetId="11" hidden="1">#REF!</definedName>
    <definedName name="Z_68F84AAF_5E0B_11D2_8EEE_0008C7BCAF29_.wvu.PrintArea" hidden="1">#REF!</definedName>
    <definedName name="Z_68F84AAF_5E0B_11D2_8EEE_0008C7BCAF29_.wvu.PrintTitles" localSheetId="10" hidden="1">#REF!,#REF!</definedName>
    <definedName name="Z_68F84AAF_5E0B_11D2_8EEE_0008C7BCAF29_.wvu.PrintTitles" hidden="1">#REF!,#REF!</definedName>
    <definedName name="Z_68F84ABA_5E0B_11D2_8EEE_0008C7BCAF29_.wvu.PrintArea" localSheetId="10" hidden="1">#REF!</definedName>
    <definedName name="Z_68F84ABA_5E0B_11D2_8EEE_0008C7BCAF29_.wvu.PrintArea" hidden="1">#REF!</definedName>
    <definedName name="Z_68F84ABA_5E0B_11D2_8EEE_0008C7BCAF29_.wvu.PrintTitles" localSheetId="10" hidden="1">#REF!,#REF!</definedName>
    <definedName name="Z_68F84ABA_5E0B_11D2_8EEE_0008C7BCAF29_.wvu.PrintTitles" hidden="1">#REF!,#REF!</definedName>
    <definedName name="Z_68F84ABC_5E0B_11D2_8EEE_0008C7BCAF29_.wvu.PrintArea" localSheetId="10" hidden="1">#REF!</definedName>
    <definedName name="Z_68F84ABC_5E0B_11D2_8EEE_0008C7BCAF29_.wvu.PrintArea" hidden="1">#REF!</definedName>
    <definedName name="Z_68F84ABC_5E0B_11D2_8EEE_0008C7BCAF29_.wvu.PrintTitles" localSheetId="10" hidden="1">#REF!</definedName>
    <definedName name="Z_68F84ABC_5E0B_11D2_8EEE_0008C7BCAF29_.wvu.PrintTitles" hidden="1">#REF!</definedName>
    <definedName name="Z_68F84ABF_5E0B_11D2_8EEE_0008C7BCAF29_.wvu.PrintArea" localSheetId="10" hidden="1">#REF!</definedName>
    <definedName name="Z_68F84ABF_5E0B_11D2_8EEE_0008C7BCAF29_.wvu.PrintArea" hidden="1">#REF!</definedName>
    <definedName name="Z_68F84ABF_5E0B_11D2_8EEE_0008C7BCAF29_.wvu.PrintTitles" localSheetId="10" hidden="1">#REF!,#REF!</definedName>
    <definedName name="Z_68F84ABF_5E0B_11D2_8EEE_0008C7BCAF29_.wvu.PrintTitles" hidden="1">#REF!,#REF!</definedName>
    <definedName name="Z_68F84AC1_5E0B_11D2_8EEE_0008C7BCAF29_.wvu.PrintArea" localSheetId="10" hidden="1">#REF!</definedName>
    <definedName name="Z_68F84AC1_5E0B_11D2_8EEE_0008C7BCAF29_.wvu.PrintArea" hidden="1">#REF!</definedName>
    <definedName name="Z_68F84AC1_5E0B_11D2_8EEE_0008C7BCAF29_.wvu.PrintTitles" localSheetId="10" hidden="1">#REF!,#REF!</definedName>
    <definedName name="Z_68F84AC1_5E0B_11D2_8EEE_0008C7BCAF29_.wvu.PrintTitles" hidden="1">#REF!,#REF!</definedName>
    <definedName name="Z_68F84AC3_5E0B_11D2_8EEE_0008C7BCAF29_.wvu.PrintArea" localSheetId="10" hidden="1">#REF!</definedName>
    <definedName name="Z_68F84AC3_5E0B_11D2_8EEE_0008C7BCAF29_.wvu.PrintArea" hidden="1">#REF!</definedName>
    <definedName name="Z_68F84AC3_5E0B_11D2_8EEE_0008C7BCAF29_.wvu.PrintTitles" localSheetId="10" hidden="1">#REF!</definedName>
    <definedName name="Z_68F84AC3_5E0B_11D2_8EEE_0008C7BCAF29_.wvu.PrintTitles" hidden="1">#REF!</definedName>
    <definedName name="Z_68F84AC6_5E0B_11D2_8EEE_0008C7BCAF29_.wvu.PrintArea" localSheetId="10" hidden="1">#REF!</definedName>
    <definedName name="Z_68F84AC6_5E0B_11D2_8EEE_0008C7BCAF29_.wvu.PrintArea" hidden="1">#REF!</definedName>
    <definedName name="Z_68F84AC6_5E0B_11D2_8EEE_0008C7BCAF29_.wvu.PrintTitles" localSheetId="10" hidden="1">#REF!,#REF!</definedName>
    <definedName name="Z_68F84AC6_5E0B_11D2_8EEE_0008C7BCAF29_.wvu.PrintTitles" hidden="1">#REF!,#REF!</definedName>
    <definedName name="Z_68F84AC8_5E0B_11D2_8EEE_0008C7BCAF29_.wvu.PrintArea" localSheetId="10" hidden="1">#REF!</definedName>
    <definedName name="Z_68F84AC8_5E0B_11D2_8EEE_0008C7BCAF29_.wvu.PrintArea" hidden="1">#REF!</definedName>
    <definedName name="Z_68F84AC8_5E0B_11D2_8EEE_0008C7BCAF29_.wvu.PrintTitles" localSheetId="10" hidden="1">#REF!,#REF!</definedName>
    <definedName name="Z_68F84AC8_5E0B_11D2_8EEE_0008C7BCAF29_.wvu.PrintTitles" hidden="1">#REF!,#REF!</definedName>
    <definedName name="Z_68F84ACE_5E0B_11D2_8EEE_0008C7BCAF29_.wvu.PrintArea" localSheetId="10" hidden="1">#REF!</definedName>
    <definedName name="Z_68F84ACE_5E0B_11D2_8EEE_0008C7BCAF29_.wvu.PrintArea" hidden="1">#REF!</definedName>
    <definedName name="Z_68F84ACE_5E0B_11D2_8EEE_0008C7BCAF29_.wvu.PrintTitles" localSheetId="10" hidden="1">#REF!</definedName>
    <definedName name="Z_68F84ACE_5E0B_11D2_8EEE_0008C7BCAF29_.wvu.PrintTitles" hidden="1">#REF!</definedName>
    <definedName name="Z_68F84ADD_5E0B_11D2_8EEE_0008C7BCAF29_.wvu.PrintArea" localSheetId="10" hidden="1">#REF!</definedName>
    <definedName name="Z_68F84ADD_5E0B_11D2_8EEE_0008C7BCAF29_.wvu.PrintArea" hidden="1">#REF!</definedName>
    <definedName name="Z_68F84ADD_5E0B_11D2_8EEE_0008C7BCAF29_.wvu.PrintTitles" localSheetId="2" hidden="1">#REF!</definedName>
    <definedName name="Z_68F84ADD_5E0B_11D2_8EEE_0008C7BCAF29_.wvu.PrintTitles" localSheetId="11" hidden="1">#REF!</definedName>
    <definedName name="Z_68F84ADD_5E0B_11D2_8EEE_0008C7BCAF29_.wvu.PrintTitles" hidden="1">#REF!</definedName>
    <definedName name="Z_68F84AEA_5E0B_11D2_8EEE_0008C7BCAF29_.wvu.PrintArea" localSheetId="2" hidden="1">#REF!</definedName>
    <definedName name="Z_68F84AEA_5E0B_11D2_8EEE_0008C7BCAF29_.wvu.PrintArea" localSheetId="11" hidden="1">#REF!</definedName>
    <definedName name="Z_68F84AEA_5E0B_11D2_8EEE_0008C7BCAF29_.wvu.PrintArea" hidden="1">#REF!</definedName>
    <definedName name="Z_68F84AEA_5E0B_11D2_8EEE_0008C7BCAF29_.wvu.PrintTitles" localSheetId="10" hidden="1">#REF!,#REF!</definedName>
    <definedName name="Z_68F84AEA_5E0B_11D2_8EEE_0008C7BCAF29_.wvu.PrintTitles" hidden="1">#REF!,#REF!</definedName>
    <definedName name="Z_68F84AF6_5E0B_11D2_8EEE_0008C7BCAF29_.wvu.PrintArea" localSheetId="10" hidden="1">#REF!</definedName>
    <definedName name="Z_68F84AF6_5E0B_11D2_8EEE_0008C7BCAF29_.wvu.PrintArea" hidden="1">#REF!</definedName>
    <definedName name="Z_68F84AF6_5E0B_11D2_8EEE_0008C7BCAF29_.wvu.PrintTitles" localSheetId="10" hidden="1">#REF!,#REF!</definedName>
    <definedName name="Z_68F84AF6_5E0B_11D2_8EEE_0008C7BCAF29_.wvu.PrintTitles" hidden="1">#REF!,#REF!</definedName>
    <definedName name="Z_68F84AF9_5E0B_11D2_8EEE_0008C7BCAF29_.wvu.PrintArea" localSheetId="10" hidden="1">#REF!</definedName>
    <definedName name="Z_68F84AF9_5E0B_11D2_8EEE_0008C7BCAF29_.wvu.PrintArea" hidden="1">#REF!</definedName>
    <definedName name="Z_68F84AF9_5E0B_11D2_8EEE_0008C7BCAF29_.wvu.PrintTitles" localSheetId="10" hidden="1">#REF!</definedName>
    <definedName name="Z_68F84AF9_5E0B_11D2_8EEE_0008C7BCAF29_.wvu.PrintTitles" hidden="1">#REF!</definedName>
    <definedName name="Z_68F84AFE_5E0B_11D2_8EEE_0008C7BCAF29_.wvu.PrintArea" localSheetId="10" hidden="1">#REF!</definedName>
    <definedName name="Z_68F84AFE_5E0B_11D2_8EEE_0008C7BCAF29_.wvu.PrintArea" hidden="1">#REF!</definedName>
    <definedName name="Z_68F84AFE_5E0B_11D2_8EEE_0008C7BCAF29_.wvu.PrintTitles" localSheetId="10" hidden="1">#REF!,#REF!</definedName>
    <definedName name="Z_68F84AFE_5E0B_11D2_8EEE_0008C7BCAF29_.wvu.PrintTitles" hidden="1">#REF!,#REF!</definedName>
    <definedName name="Z_68F84B00_5E0B_11D2_8EEE_0008C7BCAF29_.wvu.PrintArea" localSheetId="10" hidden="1">#REF!</definedName>
    <definedName name="Z_68F84B00_5E0B_11D2_8EEE_0008C7BCAF29_.wvu.PrintArea" hidden="1">#REF!</definedName>
    <definedName name="Z_68F84B00_5E0B_11D2_8EEE_0008C7BCAF29_.wvu.PrintTitles" localSheetId="10" hidden="1">#REF!,#REF!</definedName>
    <definedName name="Z_68F84B00_5E0B_11D2_8EEE_0008C7BCAF29_.wvu.PrintTitles" hidden="1">#REF!,#REF!</definedName>
    <definedName name="Z_68F84B03_5E0B_11D2_8EEE_0008C7BCAF29_.wvu.PrintArea" localSheetId="10" hidden="1">#REF!</definedName>
    <definedName name="Z_68F84B03_5E0B_11D2_8EEE_0008C7BCAF29_.wvu.PrintArea" hidden="1">#REF!</definedName>
    <definedName name="Z_68F84B03_5E0B_11D2_8EEE_0008C7BCAF29_.wvu.PrintTitles" localSheetId="10" hidden="1">#REF!</definedName>
    <definedName name="Z_68F84B03_5E0B_11D2_8EEE_0008C7BCAF29_.wvu.PrintTitles" hidden="1">#REF!</definedName>
    <definedName name="Z_68F84B08_5E0B_11D2_8EEE_0008C7BCAF29_.wvu.PrintArea" localSheetId="10" hidden="1">#REF!</definedName>
    <definedName name="Z_68F84B08_5E0B_11D2_8EEE_0008C7BCAF29_.wvu.PrintArea" hidden="1">#REF!</definedName>
    <definedName name="Z_68F84B08_5E0B_11D2_8EEE_0008C7BCAF29_.wvu.PrintTitles" localSheetId="10" hidden="1">#REF!,#REF!</definedName>
    <definedName name="Z_68F84B08_5E0B_11D2_8EEE_0008C7BCAF29_.wvu.PrintTitles" hidden="1">#REF!,#REF!</definedName>
    <definedName name="Z_68F84B0B_5E0B_11D2_8EEE_0008C7BCAF29_.wvu.PrintArea" localSheetId="10" hidden="1">#REF!</definedName>
    <definedName name="Z_68F84B0B_5E0B_11D2_8EEE_0008C7BCAF29_.wvu.PrintArea" hidden="1">#REF!</definedName>
    <definedName name="Z_68F84B0B_5E0B_11D2_8EEE_0008C7BCAF29_.wvu.PrintTitles" localSheetId="10" hidden="1">#REF!,#REF!</definedName>
    <definedName name="Z_68F84B0B_5E0B_11D2_8EEE_0008C7BCAF29_.wvu.PrintTitles" hidden="1">#REF!,#REF!</definedName>
    <definedName name="Z_68F84B11_5E0B_11D2_8EEE_0008C7BCAF29_.wvu.PrintArea" localSheetId="10" hidden="1">#REF!</definedName>
    <definedName name="Z_68F84B11_5E0B_11D2_8EEE_0008C7BCAF29_.wvu.PrintArea" hidden="1">#REF!</definedName>
    <definedName name="Z_68F84B11_5E0B_11D2_8EEE_0008C7BCAF29_.wvu.PrintTitles" localSheetId="10" hidden="1">#REF!,#REF!</definedName>
    <definedName name="Z_68F84B11_5E0B_11D2_8EEE_0008C7BCAF29_.wvu.PrintTitles" hidden="1">#REF!,#REF!</definedName>
    <definedName name="Z_68F84B14_5E0B_11D2_8EEE_0008C7BCAF29_.wvu.PrintArea" localSheetId="10" hidden="1">#REF!</definedName>
    <definedName name="Z_68F84B14_5E0B_11D2_8EEE_0008C7BCAF29_.wvu.PrintArea" hidden="1">#REF!</definedName>
    <definedName name="Z_68F84B14_5E0B_11D2_8EEE_0008C7BCAF29_.wvu.PrintTitles" localSheetId="10" hidden="1">#REF!</definedName>
    <definedName name="Z_68F84B14_5E0B_11D2_8EEE_0008C7BCAF29_.wvu.PrintTitles" hidden="1">#REF!</definedName>
    <definedName name="Z_68F84B19_5E0B_11D2_8EEE_0008C7BCAF29_.wvu.PrintArea" localSheetId="10" hidden="1">#REF!</definedName>
    <definedName name="Z_68F84B19_5E0B_11D2_8EEE_0008C7BCAF29_.wvu.PrintArea" hidden="1">#REF!</definedName>
    <definedName name="Z_68F84B19_5E0B_11D2_8EEE_0008C7BCAF29_.wvu.PrintTitles" localSheetId="10" hidden="1">#REF!,#REF!</definedName>
    <definedName name="Z_68F84B19_5E0B_11D2_8EEE_0008C7BCAF29_.wvu.PrintTitles" hidden="1">#REF!,#REF!</definedName>
    <definedName name="Z_68F84B1B_5E0B_11D2_8EEE_0008C7BCAF29_.wvu.PrintArea" localSheetId="10" hidden="1">#REF!</definedName>
    <definedName name="Z_68F84B1B_5E0B_11D2_8EEE_0008C7BCAF29_.wvu.PrintArea" hidden="1">#REF!</definedName>
    <definedName name="Z_68F84B1B_5E0B_11D2_8EEE_0008C7BCAF29_.wvu.PrintTitles" localSheetId="10" hidden="1">#REF!,#REF!</definedName>
    <definedName name="Z_68F84B1B_5E0B_11D2_8EEE_0008C7BCAF29_.wvu.PrintTitles" hidden="1">#REF!,#REF!</definedName>
    <definedName name="Z_68F84B1E_5E0B_11D2_8EEE_0008C7BCAF29_.wvu.PrintArea" localSheetId="10" hidden="1">#REF!</definedName>
    <definedName name="Z_68F84B1E_5E0B_11D2_8EEE_0008C7BCAF29_.wvu.PrintArea" hidden="1">#REF!</definedName>
    <definedName name="Z_68F84B1E_5E0B_11D2_8EEE_0008C7BCAF29_.wvu.PrintTitles" localSheetId="10" hidden="1">#REF!</definedName>
    <definedName name="Z_68F84B1E_5E0B_11D2_8EEE_0008C7BCAF29_.wvu.PrintTitles" hidden="1">#REF!</definedName>
    <definedName name="Z_68F84B23_5E0B_11D2_8EEE_0008C7BCAF29_.wvu.PrintArea" localSheetId="10" hidden="1">#REF!</definedName>
    <definedName name="Z_68F84B23_5E0B_11D2_8EEE_0008C7BCAF29_.wvu.PrintArea" hidden="1">#REF!</definedName>
    <definedName name="Z_68F84B23_5E0B_11D2_8EEE_0008C7BCAF29_.wvu.PrintTitles" localSheetId="10" hidden="1">#REF!,#REF!</definedName>
    <definedName name="Z_68F84B23_5E0B_11D2_8EEE_0008C7BCAF29_.wvu.PrintTitles" hidden="1">#REF!,#REF!</definedName>
    <definedName name="Z_68F84B26_5E0B_11D2_8EEE_0008C7BCAF29_.wvu.PrintArea" localSheetId="10" hidden="1">#REF!</definedName>
    <definedName name="Z_68F84B26_5E0B_11D2_8EEE_0008C7BCAF29_.wvu.PrintArea" hidden="1">#REF!</definedName>
    <definedName name="Z_68F84B26_5E0B_11D2_8EEE_0008C7BCAF29_.wvu.PrintTitles" localSheetId="10" hidden="1">#REF!,#REF!</definedName>
    <definedName name="Z_68F84B26_5E0B_11D2_8EEE_0008C7BCAF29_.wvu.PrintTitles" hidden="1">#REF!,#REF!</definedName>
    <definedName name="Z_76FBE7D5_5EAD_11D2_8EEF_0008C7BCAF29_.wvu.PrintArea" localSheetId="10" hidden="1">#REF!</definedName>
    <definedName name="Z_76FBE7D5_5EAD_11D2_8EEF_0008C7BCAF29_.wvu.PrintArea" hidden="1">#REF!</definedName>
    <definedName name="Z_76FBE7D5_5EAD_11D2_8EEF_0008C7BCAF29_.wvu.PrintTitles" localSheetId="10" hidden="1">#REF!,#REF!</definedName>
    <definedName name="Z_76FBE7D5_5EAD_11D2_8EEF_0008C7BCAF29_.wvu.PrintTitles" hidden="1">#REF!,#REF!</definedName>
    <definedName name="Z_76FBE7D7_5EAD_11D2_8EEF_0008C7BCAF29_.wvu.PrintArea" localSheetId="10" hidden="1">#REF!</definedName>
    <definedName name="Z_76FBE7D7_5EAD_11D2_8EEF_0008C7BCAF29_.wvu.PrintArea" hidden="1">#REF!</definedName>
    <definedName name="Z_76FBE7D7_5EAD_11D2_8EEF_0008C7BCAF29_.wvu.PrintTitles" localSheetId="10" hidden="1">#REF!</definedName>
    <definedName name="Z_76FBE7D7_5EAD_11D2_8EEF_0008C7BCAF29_.wvu.PrintTitles" hidden="1">#REF!</definedName>
    <definedName name="Z_76FBE7DA_5EAD_11D2_8EEF_0008C7BCAF29_.wvu.PrintArea" localSheetId="10" hidden="1">#REF!</definedName>
    <definedName name="Z_76FBE7DA_5EAD_11D2_8EEF_0008C7BCAF29_.wvu.PrintArea" hidden="1">#REF!</definedName>
    <definedName name="Z_76FBE7DA_5EAD_11D2_8EEF_0008C7BCAF29_.wvu.PrintTitles" localSheetId="10" hidden="1">#REF!,#REF!</definedName>
    <definedName name="Z_76FBE7DA_5EAD_11D2_8EEF_0008C7BCAF29_.wvu.PrintTitles" hidden="1">#REF!,#REF!</definedName>
    <definedName name="Z_76FBE7DC_5EAD_11D2_8EEF_0008C7BCAF29_.wvu.PrintArea" localSheetId="10" hidden="1">#REF!</definedName>
    <definedName name="Z_76FBE7DC_5EAD_11D2_8EEF_0008C7BCAF29_.wvu.PrintArea" hidden="1">#REF!</definedName>
    <definedName name="Z_76FBE7DC_5EAD_11D2_8EEF_0008C7BCAF29_.wvu.PrintTitles" localSheetId="10" hidden="1">#REF!,#REF!</definedName>
    <definedName name="Z_76FBE7DC_5EAD_11D2_8EEF_0008C7BCAF29_.wvu.PrintTitles" hidden="1">#REF!,#REF!</definedName>
    <definedName name="Z_76FBE7DE_5EAD_11D2_8EEF_0008C7BCAF29_.wvu.PrintArea" localSheetId="10" hidden="1">#REF!</definedName>
    <definedName name="Z_76FBE7DE_5EAD_11D2_8EEF_0008C7BCAF29_.wvu.PrintArea" hidden="1">#REF!</definedName>
    <definedName name="Z_76FBE7DE_5EAD_11D2_8EEF_0008C7BCAF29_.wvu.PrintTitles" localSheetId="10" hidden="1">#REF!</definedName>
    <definedName name="Z_76FBE7DE_5EAD_11D2_8EEF_0008C7BCAF29_.wvu.PrintTitles" hidden="1">#REF!</definedName>
    <definedName name="Z_76FBE7E1_5EAD_11D2_8EEF_0008C7BCAF29_.wvu.PrintArea" localSheetId="10" hidden="1">#REF!</definedName>
    <definedName name="Z_76FBE7E1_5EAD_11D2_8EEF_0008C7BCAF29_.wvu.PrintArea" hidden="1">#REF!</definedName>
    <definedName name="Z_76FBE7E1_5EAD_11D2_8EEF_0008C7BCAF29_.wvu.PrintTitles" localSheetId="10" hidden="1">#REF!,#REF!</definedName>
    <definedName name="Z_76FBE7E1_5EAD_11D2_8EEF_0008C7BCAF29_.wvu.PrintTitles" hidden="1">#REF!,#REF!</definedName>
    <definedName name="Z_76FBE7E3_5EAD_11D2_8EEF_0008C7BCAF29_.wvu.PrintArea" localSheetId="10" hidden="1">#REF!</definedName>
    <definedName name="Z_76FBE7E3_5EAD_11D2_8EEF_0008C7BCAF29_.wvu.PrintArea" hidden="1">#REF!</definedName>
    <definedName name="Z_76FBE7E3_5EAD_11D2_8EEF_0008C7BCAF29_.wvu.PrintTitles" localSheetId="10" hidden="1">#REF!,#REF!</definedName>
    <definedName name="Z_76FBE7E3_5EAD_11D2_8EEF_0008C7BCAF29_.wvu.PrintTitles" hidden="1">#REF!,#REF!</definedName>
    <definedName name="Z_974EFDB0_1051_11D2_8E71_0008C77C0743_.wvu.PrintArea" localSheetId="10" hidden="1">#REF!</definedName>
    <definedName name="Z_974EFDB0_1051_11D2_8E71_0008C77C0743_.wvu.PrintArea" hidden="1">#REF!</definedName>
    <definedName name="Z_974EFDB0_1051_11D2_8E71_0008C77C0743_.wvu.PrintTitles" localSheetId="10" hidden="1">#REF!,#REF!</definedName>
    <definedName name="Z_974EFDB0_1051_11D2_8E71_0008C77C0743_.wvu.PrintTitles" hidden="1">#REF!,#REF!</definedName>
    <definedName name="Z_974EFDB2_1051_11D2_8E71_0008C77C0743_.wvu.PrintArea" localSheetId="10" hidden="1">#REF!</definedName>
    <definedName name="Z_974EFDB2_1051_11D2_8E71_0008C77C0743_.wvu.PrintArea" hidden="1">#REF!</definedName>
    <definedName name="Z_974EFDB2_1051_11D2_8E71_0008C77C0743_.wvu.PrintTitles" localSheetId="10" hidden="1">#REF!</definedName>
    <definedName name="Z_974EFDB2_1051_11D2_8E71_0008C77C0743_.wvu.PrintTitles" hidden="1">#REF!</definedName>
    <definedName name="Z_974EFDB5_1051_11D2_8E71_0008C77C0743_.wvu.PrintArea" localSheetId="10" hidden="1">#REF!</definedName>
    <definedName name="Z_974EFDB5_1051_11D2_8E71_0008C77C0743_.wvu.PrintArea" hidden="1">#REF!</definedName>
    <definedName name="Z_974EFDB5_1051_11D2_8E71_0008C77C0743_.wvu.PrintTitles" localSheetId="10" hidden="1">#REF!,#REF!</definedName>
    <definedName name="Z_974EFDB5_1051_11D2_8E71_0008C77C0743_.wvu.PrintTitles" hidden="1">#REF!,#REF!</definedName>
    <definedName name="Z_974EFDB7_1051_11D2_8E71_0008C77C0743_.wvu.PrintArea" localSheetId="10" hidden="1">#REF!</definedName>
    <definedName name="Z_974EFDB7_1051_11D2_8E71_0008C77C0743_.wvu.PrintArea" hidden="1">#REF!</definedName>
    <definedName name="Z_974EFDB7_1051_11D2_8E71_0008C77C0743_.wvu.PrintTitles" localSheetId="10" hidden="1">#REF!,#REF!</definedName>
    <definedName name="Z_974EFDB7_1051_11D2_8E71_0008C77C0743_.wvu.PrintTitles" hidden="1">#REF!,#REF!</definedName>
    <definedName name="Z_974EFDB9_1051_11D2_8E71_0008C77C0743_.wvu.PrintArea" localSheetId="10" hidden="1">#REF!</definedName>
    <definedName name="Z_974EFDB9_1051_11D2_8E71_0008C77C0743_.wvu.PrintArea" hidden="1">#REF!</definedName>
    <definedName name="Z_974EFDB9_1051_11D2_8E71_0008C77C0743_.wvu.PrintTitles" localSheetId="10" hidden="1">#REF!</definedName>
    <definedName name="Z_974EFDB9_1051_11D2_8E71_0008C77C0743_.wvu.PrintTitles" hidden="1">#REF!</definedName>
    <definedName name="Z_974EFDBC_1051_11D2_8E71_0008C77C0743_.wvu.PrintArea" localSheetId="10" hidden="1">#REF!</definedName>
    <definedName name="Z_974EFDBC_1051_11D2_8E71_0008C77C0743_.wvu.PrintArea" hidden="1">#REF!</definedName>
    <definedName name="Z_974EFDBC_1051_11D2_8E71_0008C77C0743_.wvu.PrintTitles" localSheetId="10" hidden="1">#REF!,#REF!</definedName>
    <definedName name="Z_974EFDBC_1051_11D2_8E71_0008C77C0743_.wvu.PrintTitles" hidden="1">#REF!,#REF!</definedName>
    <definedName name="Z_974EFDBE_1051_11D2_8E71_0008C77C0743_.wvu.PrintArea" localSheetId="10" hidden="1">#REF!</definedName>
    <definedName name="Z_974EFDBE_1051_11D2_8E71_0008C77C0743_.wvu.PrintArea" hidden="1">#REF!</definedName>
    <definedName name="Z_974EFDBE_1051_11D2_8E71_0008C77C0743_.wvu.PrintTitles" localSheetId="10" hidden="1">#REF!,#REF!</definedName>
    <definedName name="Z_974EFDBE_1051_11D2_8E71_0008C77C0743_.wvu.PrintTitles" hidden="1">#REF!,#REF!</definedName>
    <definedName name="Z_A1DB4122_5E0E_11D2_8EC3_0008C77C0743_.wvu.PrintArea" localSheetId="10" hidden="1">#REF!</definedName>
    <definedName name="Z_A1DB4122_5E0E_11D2_8EC3_0008C77C0743_.wvu.PrintArea" hidden="1">#REF!</definedName>
    <definedName name="Z_A1DB4122_5E0E_11D2_8EC3_0008C77C0743_.wvu.PrintTitles" localSheetId="10" hidden="1">#REF!</definedName>
    <definedName name="Z_A1DB4122_5E0E_11D2_8EC3_0008C77C0743_.wvu.PrintTitles" hidden="1">#REF!</definedName>
    <definedName name="Z_A1DB4131_5E0E_11D2_8EC3_0008C77C0743_.wvu.PrintArea" localSheetId="10" hidden="1">#REF!</definedName>
    <definedName name="Z_A1DB4131_5E0E_11D2_8EC3_0008C77C0743_.wvu.PrintArea" hidden="1">#REF!</definedName>
    <definedName name="Z_A1DB4131_5E0E_11D2_8EC3_0008C77C0743_.wvu.PrintTitles" localSheetId="2" hidden="1">#REF!</definedName>
    <definedName name="Z_A1DB4131_5E0E_11D2_8EC3_0008C77C0743_.wvu.PrintTitles" localSheetId="11" hidden="1">#REF!</definedName>
    <definedName name="Z_A1DB4131_5E0E_11D2_8EC3_0008C77C0743_.wvu.PrintTitles" hidden="1">#REF!</definedName>
    <definedName name="Z_A1DB413E_5E0E_11D2_8EC3_0008C77C0743_.wvu.PrintArea" localSheetId="2" hidden="1">#REF!</definedName>
    <definedName name="Z_A1DB413E_5E0E_11D2_8EC3_0008C77C0743_.wvu.PrintArea" localSheetId="11" hidden="1">#REF!</definedName>
    <definedName name="Z_A1DB413E_5E0E_11D2_8EC3_0008C77C0743_.wvu.PrintArea" hidden="1">#REF!</definedName>
    <definedName name="Z_A1DB413E_5E0E_11D2_8EC3_0008C77C0743_.wvu.PrintTitles" localSheetId="10" hidden="1">#REF!,#REF!</definedName>
    <definedName name="Z_A1DB413E_5E0E_11D2_8EC3_0008C77C0743_.wvu.PrintTitles" hidden="1">#REF!,#REF!</definedName>
    <definedName name="Z_A1DB414B_5E0E_11D2_8EC3_0008C77C0743_.wvu.PrintArea" localSheetId="10" hidden="1">#REF!</definedName>
    <definedName name="Z_A1DB414B_5E0E_11D2_8EC3_0008C77C0743_.wvu.PrintArea" hidden="1">#REF!</definedName>
    <definedName name="Z_A1DB414B_5E0E_11D2_8EC3_0008C77C0743_.wvu.PrintTitles" localSheetId="10" hidden="1">#REF!</definedName>
    <definedName name="Z_A1DB414B_5E0E_11D2_8EC3_0008C77C0743_.wvu.PrintTitles" hidden="1">#REF!</definedName>
    <definedName name="Z_A1DB415A_5E0E_11D2_8EC3_0008C77C0743_.wvu.PrintArea" localSheetId="10" hidden="1">#REF!</definedName>
    <definedName name="Z_A1DB415A_5E0E_11D2_8EC3_0008C77C0743_.wvu.PrintArea" hidden="1">#REF!</definedName>
    <definedName name="Z_A1DB415A_5E0E_11D2_8EC3_0008C77C0743_.wvu.PrintTitles" localSheetId="2" hidden="1">#REF!</definedName>
    <definedName name="Z_A1DB415A_5E0E_11D2_8EC3_0008C77C0743_.wvu.PrintTitles" localSheetId="11" hidden="1">#REF!</definedName>
    <definedName name="Z_A1DB415A_5E0E_11D2_8EC3_0008C77C0743_.wvu.PrintTitles" hidden="1">#REF!</definedName>
    <definedName name="Z_A1DB4167_5E0E_11D2_8EC3_0008C77C0743_.wvu.PrintArea" localSheetId="2" hidden="1">#REF!</definedName>
    <definedName name="Z_A1DB4167_5E0E_11D2_8EC3_0008C77C0743_.wvu.PrintArea" localSheetId="11" hidden="1">#REF!</definedName>
    <definedName name="Z_A1DB4167_5E0E_11D2_8EC3_0008C77C0743_.wvu.PrintArea" hidden="1">#REF!</definedName>
    <definedName name="Z_A1DB4167_5E0E_11D2_8EC3_0008C77C0743_.wvu.PrintTitles" localSheetId="10" hidden="1">#REF!,#REF!</definedName>
    <definedName name="Z_A1DB4167_5E0E_11D2_8EC3_0008C77C0743_.wvu.PrintTitles" hidden="1">#REF!,#REF!</definedName>
    <definedName name="Z_A1DB4176_5E0E_11D2_8EC3_0008C77C0743_.wvu.PrintArea" localSheetId="10" hidden="1">#REF!</definedName>
    <definedName name="Z_A1DB4176_5E0E_11D2_8EC3_0008C77C0743_.wvu.PrintArea" hidden="1">#REF!</definedName>
    <definedName name="Z_A1DB4176_5E0E_11D2_8EC3_0008C77C0743_.wvu.PrintTitles" localSheetId="10" hidden="1">#REF!</definedName>
    <definedName name="Z_A1DB4176_5E0E_11D2_8EC3_0008C77C0743_.wvu.PrintTitles" hidden="1">#REF!</definedName>
    <definedName name="Z_A1DB4185_5E0E_11D2_8EC3_0008C77C0743_.wvu.PrintArea" localSheetId="10" hidden="1">#REF!</definedName>
    <definedName name="Z_A1DB4185_5E0E_11D2_8EC3_0008C77C0743_.wvu.PrintArea" hidden="1">#REF!</definedName>
    <definedName name="Z_A1DB4185_5E0E_11D2_8EC3_0008C77C0743_.wvu.PrintTitles" localSheetId="2" hidden="1">#REF!</definedName>
    <definedName name="Z_A1DB4185_5E0E_11D2_8EC3_0008C77C0743_.wvu.PrintTitles" localSheetId="11" hidden="1">#REF!</definedName>
    <definedName name="Z_A1DB4185_5E0E_11D2_8EC3_0008C77C0743_.wvu.PrintTitles" hidden="1">#REF!</definedName>
    <definedName name="Z_A1DB4192_5E0E_11D2_8EC3_0008C77C0743_.wvu.PrintArea" localSheetId="2" hidden="1">#REF!</definedName>
    <definedName name="Z_A1DB4192_5E0E_11D2_8EC3_0008C77C0743_.wvu.PrintArea" localSheetId="11" hidden="1">#REF!</definedName>
    <definedName name="Z_A1DB4192_5E0E_11D2_8EC3_0008C77C0743_.wvu.PrintArea" hidden="1">#REF!</definedName>
    <definedName name="Z_A1DB4192_5E0E_11D2_8EC3_0008C77C0743_.wvu.PrintTitles" localSheetId="10" hidden="1">#REF!,#REF!</definedName>
    <definedName name="Z_A1DB4192_5E0E_11D2_8EC3_0008C77C0743_.wvu.PrintTitles" hidden="1">#REF!,#REF!</definedName>
    <definedName name="Z_A1DB41A0_5E0E_11D2_8EC3_0008C77C0743_.wvu.PrintArea" localSheetId="10" hidden="1">#REF!</definedName>
    <definedName name="Z_A1DB41A0_5E0E_11D2_8EC3_0008C77C0743_.wvu.PrintArea" hidden="1">#REF!</definedName>
    <definedName name="Z_A1DB41A0_5E0E_11D2_8EC3_0008C77C0743_.wvu.PrintTitles" localSheetId="10" hidden="1">#REF!</definedName>
    <definedName name="Z_A1DB41A0_5E0E_11D2_8EC3_0008C77C0743_.wvu.PrintTitles" hidden="1">#REF!</definedName>
    <definedName name="Z_A1DB41AF_5E0E_11D2_8EC3_0008C77C0743_.wvu.PrintArea" localSheetId="10" hidden="1">#REF!</definedName>
    <definedName name="Z_A1DB41AF_5E0E_11D2_8EC3_0008C77C0743_.wvu.PrintArea" hidden="1">#REF!</definedName>
    <definedName name="Z_A1DB41AF_5E0E_11D2_8EC3_0008C77C0743_.wvu.PrintTitles" localSheetId="2" hidden="1">#REF!</definedName>
    <definedName name="Z_A1DB41AF_5E0E_11D2_8EC3_0008C77C0743_.wvu.PrintTitles" localSheetId="11" hidden="1">#REF!</definedName>
    <definedName name="Z_A1DB41AF_5E0E_11D2_8EC3_0008C77C0743_.wvu.PrintTitles" hidden="1">#REF!</definedName>
    <definedName name="Z_A1DB41BC_5E0E_11D2_8EC3_0008C77C0743_.wvu.PrintArea" localSheetId="2" hidden="1">#REF!</definedName>
    <definedName name="Z_A1DB41BC_5E0E_11D2_8EC3_0008C77C0743_.wvu.PrintArea" localSheetId="11" hidden="1">#REF!</definedName>
    <definedName name="Z_A1DB41BC_5E0E_11D2_8EC3_0008C77C0743_.wvu.PrintArea" hidden="1">#REF!</definedName>
    <definedName name="Z_A1DB41BC_5E0E_11D2_8EC3_0008C77C0743_.wvu.PrintTitles" localSheetId="10" hidden="1">#REF!,#REF!</definedName>
    <definedName name="Z_A1DB41BC_5E0E_11D2_8EC3_0008C77C0743_.wvu.PrintTitles" hidden="1">#REF!,#REF!</definedName>
    <definedName name="Z_B6FCCF30_1696_11D2_8E91_0008C77C21AF_.wvu.PrintArea" localSheetId="10" hidden="1">#REF!</definedName>
    <definedName name="Z_B6FCCF30_1696_11D2_8E91_0008C77C21AF_.wvu.PrintArea" hidden="1">#REF!</definedName>
    <definedName name="Z_B6FCCF30_1696_11D2_8E91_0008C77C21AF_.wvu.PrintTitles" localSheetId="10" hidden="1">#REF!,#REF!</definedName>
    <definedName name="Z_B6FCCF30_1696_11D2_8E91_0008C77C21AF_.wvu.PrintTitles" hidden="1">#REF!,#REF!</definedName>
    <definedName name="Z_B6FCCF32_1696_11D2_8E91_0008C77C21AF_.wvu.PrintArea" localSheetId="10" hidden="1">#REF!</definedName>
    <definedName name="Z_B6FCCF32_1696_11D2_8E91_0008C77C21AF_.wvu.PrintArea" hidden="1">#REF!</definedName>
    <definedName name="Z_B6FCCF32_1696_11D2_8E91_0008C77C21AF_.wvu.PrintTitles" localSheetId="10" hidden="1">#REF!</definedName>
    <definedName name="Z_B6FCCF32_1696_11D2_8E91_0008C77C21AF_.wvu.PrintTitles" hidden="1">#REF!</definedName>
    <definedName name="Z_B6FCCF35_1696_11D2_8E91_0008C77C21AF_.wvu.PrintArea" localSheetId="10" hidden="1">#REF!</definedName>
    <definedName name="Z_B6FCCF35_1696_11D2_8E91_0008C77C21AF_.wvu.PrintArea" hidden="1">#REF!</definedName>
    <definedName name="Z_B6FCCF35_1696_11D2_8E91_0008C77C21AF_.wvu.PrintTitles" localSheetId="10" hidden="1">#REF!,#REF!</definedName>
    <definedName name="Z_B6FCCF35_1696_11D2_8E91_0008C77C21AF_.wvu.PrintTitles" hidden="1">#REF!,#REF!</definedName>
    <definedName name="Z_B6FCCF37_1696_11D2_8E91_0008C77C21AF_.wvu.PrintArea" localSheetId="10" hidden="1">#REF!</definedName>
    <definedName name="Z_B6FCCF37_1696_11D2_8E91_0008C77C21AF_.wvu.PrintArea" hidden="1">#REF!</definedName>
    <definedName name="Z_B6FCCF37_1696_11D2_8E91_0008C77C21AF_.wvu.PrintTitles" localSheetId="10" hidden="1">#REF!,#REF!</definedName>
    <definedName name="Z_B6FCCF37_1696_11D2_8E91_0008C77C21AF_.wvu.PrintTitles" hidden="1">#REF!,#REF!</definedName>
    <definedName name="Z_B6FCCF39_1696_11D2_8E91_0008C77C21AF_.wvu.PrintArea" localSheetId="10" hidden="1">#REF!</definedName>
    <definedName name="Z_B6FCCF39_1696_11D2_8E91_0008C77C21AF_.wvu.PrintArea" hidden="1">#REF!</definedName>
    <definedName name="Z_B6FCCF39_1696_11D2_8E91_0008C77C21AF_.wvu.PrintTitles" localSheetId="10" hidden="1">#REF!</definedName>
    <definedName name="Z_B6FCCF39_1696_11D2_8E91_0008C77C21AF_.wvu.PrintTitles" hidden="1">#REF!</definedName>
    <definedName name="Z_B6FCCF3C_1696_11D2_8E91_0008C77C21AF_.wvu.PrintArea" localSheetId="10" hidden="1">#REF!</definedName>
    <definedName name="Z_B6FCCF3C_1696_11D2_8E91_0008C77C21AF_.wvu.PrintArea" hidden="1">#REF!</definedName>
    <definedName name="Z_B6FCCF3C_1696_11D2_8E91_0008C77C21AF_.wvu.PrintTitles" localSheetId="10" hidden="1">#REF!,#REF!</definedName>
    <definedName name="Z_B6FCCF3C_1696_11D2_8E91_0008C77C21AF_.wvu.PrintTitles" hidden="1">#REF!,#REF!</definedName>
    <definedName name="Z_B6FCCF3E_1696_11D2_8E91_0008C77C21AF_.wvu.PrintArea" localSheetId="10" hidden="1">#REF!</definedName>
    <definedName name="Z_B6FCCF3E_1696_11D2_8E91_0008C77C21AF_.wvu.PrintArea" hidden="1">#REF!</definedName>
    <definedName name="Z_B6FCCF3E_1696_11D2_8E91_0008C77C21AF_.wvu.PrintTitles" localSheetId="10" hidden="1">#REF!,#REF!</definedName>
    <definedName name="Z_B6FCCF3E_1696_11D2_8E91_0008C77C21AF_.wvu.PrintTitles" hidden="1">#REF!,#REF!</definedName>
    <definedName name="Z_BDFEE6B6_734C_11D2_8E68_0008C77C0743_.wvu.PrintArea" localSheetId="10" hidden="1">#REF!</definedName>
    <definedName name="Z_BDFEE6B6_734C_11D2_8E68_0008C77C0743_.wvu.PrintArea" hidden="1">#REF!</definedName>
    <definedName name="Z_BDFEE6B6_734C_11D2_8E68_0008C77C0743_.wvu.PrintTitles" localSheetId="10" hidden="1">#REF!,#REF!</definedName>
    <definedName name="Z_BDFEE6B6_734C_11D2_8E68_0008C77C0743_.wvu.PrintTitles" hidden="1">#REF!,#REF!</definedName>
    <definedName name="Z_BDFEE6B9_734C_11D2_8E68_0008C77C0743_.wvu.PrintArea" localSheetId="10" hidden="1">#REF!</definedName>
    <definedName name="Z_BDFEE6B9_734C_11D2_8E68_0008C77C0743_.wvu.PrintArea" hidden="1">#REF!</definedName>
    <definedName name="Z_BDFEE6B9_734C_11D2_8E68_0008C77C0743_.wvu.PrintTitles" localSheetId="10" hidden="1">#REF!,#REF!</definedName>
    <definedName name="Z_BDFEE6B9_734C_11D2_8E68_0008C77C0743_.wvu.PrintTitles" hidden="1">#REF!,#REF!</definedName>
    <definedName name="Z_BDFEE6BB_734C_11D2_8E68_0008C77C0743_.wvu.PrintArea" localSheetId="10" hidden="1">#REF!</definedName>
    <definedName name="Z_BDFEE6BB_734C_11D2_8E68_0008C77C0743_.wvu.PrintArea" hidden="1">#REF!</definedName>
    <definedName name="Z_BDFEE6BB_734C_11D2_8E68_0008C77C0743_.wvu.PrintTitles" localSheetId="10" hidden="1">#REF!,#REF!</definedName>
    <definedName name="Z_BDFEE6BB_734C_11D2_8E68_0008C77C0743_.wvu.PrintTitles" hidden="1">#REF!,#REF!</definedName>
    <definedName name="Z_BDFEE6C1_734C_11D2_8E68_0008C77C0743_.wvu.PrintArea" localSheetId="10" hidden="1">#REF!</definedName>
    <definedName name="Z_BDFEE6C1_734C_11D2_8E68_0008C77C0743_.wvu.PrintArea" hidden="1">#REF!</definedName>
    <definedName name="Z_BDFEE6C1_734C_11D2_8E68_0008C77C0743_.wvu.PrintTitles" localSheetId="10" hidden="1">#REF!</definedName>
    <definedName name="Z_BDFEE6C1_734C_11D2_8E68_0008C77C0743_.wvu.PrintTitles" hidden="1">#REF!</definedName>
    <definedName name="Z_BDFEE6C3_734C_11D2_8E68_0008C77C0743_.wvu.PrintArea" localSheetId="10" hidden="1">#REF!</definedName>
    <definedName name="Z_BDFEE6C3_734C_11D2_8E68_0008C77C0743_.wvu.PrintArea" hidden="1">#REF!</definedName>
    <definedName name="Z_BDFEE6C3_734C_11D2_8E68_0008C77C0743_.wvu.PrintTitles" localSheetId="2" hidden="1">#REF!</definedName>
    <definedName name="Z_BDFEE6C3_734C_11D2_8E68_0008C77C0743_.wvu.PrintTitles" localSheetId="11" hidden="1">#REF!</definedName>
    <definedName name="Z_BDFEE6C3_734C_11D2_8E68_0008C77C0743_.wvu.PrintTitles" hidden="1">#REF!</definedName>
    <definedName name="Z_BDFEE6C5_734C_11D2_8E68_0008C77C0743_.wvu.PrintArea" localSheetId="2" hidden="1">#REF!</definedName>
    <definedName name="Z_BDFEE6C5_734C_11D2_8E68_0008C77C0743_.wvu.PrintArea" localSheetId="11" hidden="1">#REF!</definedName>
    <definedName name="Z_BDFEE6C5_734C_11D2_8E68_0008C77C0743_.wvu.PrintArea" hidden="1">#REF!</definedName>
    <definedName name="Z_BDFEE6C5_734C_11D2_8E68_0008C77C0743_.wvu.PrintTitles" localSheetId="2" hidden="1">#REF!</definedName>
    <definedName name="Z_BDFEE6C5_734C_11D2_8E68_0008C77C0743_.wvu.PrintTitles" localSheetId="11" hidden="1">#REF!</definedName>
    <definedName name="Z_BDFEE6C5_734C_11D2_8E68_0008C77C0743_.wvu.PrintTitles" hidden="1">#REF!</definedName>
    <definedName name="Z_BDFEE6CE_734C_11D2_8E68_0008C77C0743_.wvu.PrintArea" localSheetId="2" hidden="1">#REF!</definedName>
    <definedName name="Z_BDFEE6CE_734C_11D2_8E68_0008C77C0743_.wvu.PrintArea" localSheetId="11" hidden="1">#REF!</definedName>
    <definedName name="Z_BDFEE6CE_734C_11D2_8E68_0008C77C0743_.wvu.PrintArea" hidden="1">#REF!</definedName>
    <definedName name="Z_BDFEE6CE_734C_11D2_8E68_0008C77C0743_.wvu.PrintTitles" localSheetId="10" hidden="1">#REF!,#REF!</definedName>
    <definedName name="Z_BDFEE6CE_734C_11D2_8E68_0008C77C0743_.wvu.PrintTitles" hidden="1">#REF!,#REF!</definedName>
    <definedName name="Z_BDFEE6D1_734C_11D2_8E68_0008C77C0743_.wvu.PrintArea" localSheetId="10" hidden="1">#REF!</definedName>
    <definedName name="Z_BDFEE6D1_734C_11D2_8E68_0008C77C0743_.wvu.PrintArea" hidden="1">#REF!</definedName>
    <definedName name="Z_BDFEE6D1_734C_11D2_8E68_0008C77C0743_.wvu.PrintTitles" localSheetId="10" hidden="1">#REF!,#REF!</definedName>
    <definedName name="Z_BDFEE6D1_734C_11D2_8E68_0008C77C0743_.wvu.PrintTitles" hidden="1">#REF!,#REF!</definedName>
    <definedName name="Z_BDFEE6D3_734C_11D2_8E68_0008C77C0743_.wvu.PrintArea" localSheetId="10" hidden="1">#REF!</definedName>
    <definedName name="Z_BDFEE6D3_734C_11D2_8E68_0008C77C0743_.wvu.PrintArea" hidden="1">#REF!</definedName>
    <definedName name="Z_BDFEE6D3_734C_11D2_8E68_0008C77C0743_.wvu.PrintTitles" localSheetId="10" hidden="1">#REF!,#REF!</definedName>
    <definedName name="Z_BDFEE6D3_734C_11D2_8E68_0008C77C0743_.wvu.PrintTitles" hidden="1">#REF!,#REF!</definedName>
    <definedName name="Z_BDFEE6D7_734C_11D2_8E68_0008C77C0743_.wvu.PrintArea" localSheetId="10" hidden="1">#REF!</definedName>
    <definedName name="Z_BDFEE6D7_734C_11D2_8E68_0008C77C0743_.wvu.PrintArea" hidden="1">#REF!</definedName>
    <definedName name="Z_BDFEE6D7_734C_11D2_8E68_0008C77C0743_.wvu.PrintTitles" localSheetId="10" hidden="1">#REF!,#REF!</definedName>
    <definedName name="Z_BDFEE6D7_734C_11D2_8E68_0008C77C0743_.wvu.PrintTitles" hidden="1">#REF!,#REF!</definedName>
    <definedName name="Z_BDFEE6DA_734C_11D2_8E68_0008C77C0743_.wvu.PrintArea" localSheetId="10" hidden="1">#REF!</definedName>
    <definedName name="Z_BDFEE6DA_734C_11D2_8E68_0008C77C0743_.wvu.PrintArea" hidden="1">#REF!</definedName>
    <definedName name="Z_BDFEE6DA_734C_11D2_8E68_0008C77C0743_.wvu.PrintTitles" localSheetId="10" hidden="1">#REF!,#REF!</definedName>
    <definedName name="Z_BDFEE6DA_734C_11D2_8E68_0008C77C0743_.wvu.PrintTitles" hidden="1">#REF!,#REF!</definedName>
    <definedName name="Z_BDFEE6DC_734C_11D2_8E68_0008C77C0743_.wvu.PrintArea" localSheetId="10" hidden="1">#REF!</definedName>
    <definedName name="Z_BDFEE6DC_734C_11D2_8E68_0008C77C0743_.wvu.PrintArea" hidden="1">#REF!</definedName>
    <definedName name="Z_BDFEE6DC_734C_11D2_8E68_0008C77C0743_.wvu.PrintTitles" localSheetId="10" hidden="1">#REF!,#REF!</definedName>
    <definedName name="Z_BDFEE6DC_734C_11D2_8E68_0008C77C0743_.wvu.PrintTitles" hidden="1">#REF!,#REF!</definedName>
    <definedName name="Z_BDFEE6E2_734C_11D2_8E68_0008C77C0743_.wvu.PrintArea" localSheetId="10" hidden="1">#REF!</definedName>
    <definedName name="Z_BDFEE6E2_734C_11D2_8E68_0008C77C0743_.wvu.PrintArea" hidden="1">#REF!</definedName>
    <definedName name="Z_BDFEE6E2_734C_11D2_8E68_0008C77C0743_.wvu.PrintTitles" localSheetId="10" hidden="1">#REF!</definedName>
    <definedName name="Z_BDFEE6E2_734C_11D2_8E68_0008C77C0743_.wvu.PrintTitles" hidden="1">#REF!</definedName>
    <definedName name="Z_BDFEE6E4_734C_11D2_8E68_0008C77C0743_.wvu.PrintArea" localSheetId="10" hidden="1">#REF!</definedName>
    <definedName name="Z_BDFEE6E4_734C_11D2_8E68_0008C77C0743_.wvu.PrintArea" hidden="1">#REF!</definedName>
    <definedName name="Z_BDFEE6E4_734C_11D2_8E68_0008C77C0743_.wvu.PrintTitles" localSheetId="2" hidden="1">#REF!</definedName>
    <definedName name="Z_BDFEE6E4_734C_11D2_8E68_0008C77C0743_.wvu.PrintTitles" localSheetId="11" hidden="1">#REF!</definedName>
    <definedName name="Z_BDFEE6E4_734C_11D2_8E68_0008C77C0743_.wvu.PrintTitles" hidden="1">#REF!</definedName>
    <definedName name="Z_BDFEE6E6_734C_11D2_8E68_0008C77C0743_.wvu.PrintArea" localSheetId="2" hidden="1">#REF!</definedName>
    <definedName name="Z_BDFEE6E6_734C_11D2_8E68_0008C77C0743_.wvu.PrintArea" localSheetId="11" hidden="1">#REF!</definedName>
    <definedName name="Z_BDFEE6E6_734C_11D2_8E68_0008C77C0743_.wvu.PrintArea" hidden="1">#REF!</definedName>
    <definedName name="Z_BDFEE6E6_734C_11D2_8E68_0008C77C0743_.wvu.PrintTitles" localSheetId="2" hidden="1">#REF!</definedName>
    <definedName name="Z_BDFEE6E6_734C_11D2_8E68_0008C77C0743_.wvu.PrintTitles" localSheetId="11" hidden="1">#REF!</definedName>
    <definedName name="Z_BDFEE6E6_734C_11D2_8E68_0008C77C0743_.wvu.PrintTitles" hidden="1">#REF!</definedName>
    <definedName name="Z_BDFEE6EF_734C_11D2_8E68_0008C77C0743_.wvu.PrintArea" localSheetId="2" hidden="1">#REF!</definedName>
    <definedName name="Z_BDFEE6EF_734C_11D2_8E68_0008C77C0743_.wvu.PrintArea" localSheetId="11" hidden="1">#REF!</definedName>
    <definedName name="Z_BDFEE6EF_734C_11D2_8E68_0008C77C0743_.wvu.PrintArea" hidden="1">#REF!</definedName>
    <definedName name="Z_BDFEE6EF_734C_11D2_8E68_0008C77C0743_.wvu.PrintTitles" localSheetId="10" hidden="1">#REF!,#REF!</definedName>
    <definedName name="Z_BDFEE6EF_734C_11D2_8E68_0008C77C0743_.wvu.PrintTitles" hidden="1">#REF!,#REF!</definedName>
    <definedName name="Z_BDFEE6F2_734C_11D2_8E68_0008C77C0743_.wvu.PrintArea" localSheetId="10" hidden="1">#REF!</definedName>
    <definedName name="Z_BDFEE6F2_734C_11D2_8E68_0008C77C0743_.wvu.PrintArea" hidden="1">#REF!</definedName>
    <definedName name="Z_BDFEE6F2_734C_11D2_8E68_0008C77C0743_.wvu.PrintTitles" localSheetId="10" hidden="1">#REF!,#REF!</definedName>
    <definedName name="Z_BDFEE6F2_734C_11D2_8E68_0008C77C0743_.wvu.PrintTitles" hidden="1">#REF!,#REF!</definedName>
    <definedName name="Z_BDFEE6F4_734C_11D2_8E68_0008C77C0743_.wvu.PrintArea" localSheetId="10" hidden="1">#REF!</definedName>
    <definedName name="Z_BDFEE6F4_734C_11D2_8E68_0008C77C0743_.wvu.PrintArea" hidden="1">#REF!</definedName>
    <definedName name="Z_BDFEE6F4_734C_11D2_8E68_0008C77C0743_.wvu.PrintTitles" localSheetId="10" hidden="1">#REF!,#REF!</definedName>
    <definedName name="Z_BDFEE6F4_734C_11D2_8E68_0008C77C0743_.wvu.PrintTitles" hidden="1">#REF!,#REF!</definedName>
    <definedName name="Z_BDFEE6FA_734C_11D2_8E68_0008C77C0743_.wvu.PrintArea" localSheetId="10" hidden="1">#REF!</definedName>
    <definedName name="Z_BDFEE6FA_734C_11D2_8E68_0008C77C0743_.wvu.PrintArea" hidden="1">#REF!</definedName>
    <definedName name="Z_BDFEE6FA_734C_11D2_8E68_0008C77C0743_.wvu.PrintTitles" localSheetId="10" hidden="1">#REF!,#REF!</definedName>
    <definedName name="Z_BDFEE6FA_734C_11D2_8E68_0008C77C0743_.wvu.PrintTitles" hidden="1">#REF!,#REF!</definedName>
    <definedName name="Z_BDFEE6FC_734C_11D2_8E68_0008C77C0743_.wvu.PrintArea" localSheetId="10" hidden="1">#REF!</definedName>
    <definedName name="Z_BDFEE6FC_734C_11D2_8E68_0008C77C0743_.wvu.PrintArea" hidden="1">#REF!</definedName>
    <definedName name="Z_BDFEE6FC_734C_11D2_8E68_0008C77C0743_.wvu.PrintTitles" localSheetId="10" hidden="1">#REF!,#REF!</definedName>
    <definedName name="Z_BDFEE6FC_734C_11D2_8E68_0008C77C0743_.wvu.PrintTitles" hidden="1">#REF!,#REF!</definedName>
    <definedName name="Z_BDFEE6FE_734C_11D2_8E68_0008C77C0743_.wvu.PrintArea" localSheetId="10" hidden="1">#REF!</definedName>
    <definedName name="Z_BDFEE6FE_734C_11D2_8E68_0008C77C0743_.wvu.PrintArea" hidden="1">#REF!</definedName>
    <definedName name="Z_BDFEE6FE_734C_11D2_8E68_0008C77C0743_.wvu.PrintTitles" localSheetId="10" hidden="1">#REF!,#REF!</definedName>
    <definedName name="Z_BDFEE6FE_734C_11D2_8E68_0008C77C0743_.wvu.PrintTitles" hidden="1">#REF!,#REF!</definedName>
    <definedName name="Z_BE4AA1C5_ECFE_11D2_8EB8_0008C77C0743_.wvu.PrintArea" localSheetId="10" hidden="1">#REF!</definedName>
    <definedName name="Z_BE4AA1C5_ECFE_11D2_8EB8_0008C77C0743_.wvu.PrintArea" hidden="1">#REF!</definedName>
    <definedName name="Z_BE4AA1C5_ECFE_11D2_8EB8_0008C77C0743_.wvu.PrintTitles" localSheetId="10" hidden="1">#REF!</definedName>
    <definedName name="Z_BE4AA1C5_ECFE_11D2_8EB8_0008C77C0743_.wvu.PrintTitles" hidden="1">#REF!</definedName>
    <definedName name="Z_BE4AA1D8_ECFE_11D2_8EB8_0008C77C0743_.wvu.PrintArea" localSheetId="10" hidden="1">#REF!</definedName>
    <definedName name="Z_BE4AA1D8_ECFE_11D2_8EB8_0008C77C0743_.wvu.PrintArea" hidden="1">#REF!</definedName>
    <definedName name="Z_BE4AA1D8_ECFE_11D2_8EB8_0008C77C0743_.wvu.PrintTitles" localSheetId="2" hidden="1">#REF!</definedName>
    <definedName name="Z_BE4AA1D8_ECFE_11D2_8EB8_0008C77C0743_.wvu.PrintTitles" localSheetId="11" hidden="1">#REF!</definedName>
    <definedName name="Z_BE4AA1D8_ECFE_11D2_8EB8_0008C77C0743_.wvu.PrintTitles" hidden="1">#REF!</definedName>
    <definedName name="Z_BE4AA1E8_ECFE_11D2_8EB8_0008C77C0743_.wvu.PrintArea" localSheetId="2" hidden="1">#REF!</definedName>
    <definedName name="Z_BE4AA1E8_ECFE_11D2_8EB8_0008C77C0743_.wvu.PrintArea" localSheetId="11" hidden="1">#REF!</definedName>
    <definedName name="Z_BE4AA1E8_ECFE_11D2_8EB8_0008C77C0743_.wvu.PrintArea" hidden="1">#REF!</definedName>
    <definedName name="Z_BE4AA1E8_ECFE_11D2_8EB8_0008C77C0743_.wvu.PrintTitles" localSheetId="10" hidden="1">#REF!,#REF!</definedName>
    <definedName name="Z_BE4AA1E8_ECFE_11D2_8EB8_0008C77C0743_.wvu.PrintTitles" hidden="1">#REF!,#REF!</definedName>
    <definedName name="Z_BFEBD6B7_EDBB_11D2_8EB9_0008C77C0743_.wvu.PrintArea" localSheetId="10" hidden="1">#REF!</definedName>
    <definedName name="Z_BFEBD6B7_EDBB_11D2_8EB9_0008C77C0743_.wvu.PrintArea" hidden="1">#REF!</definedName>
    <definedName name="Z_BFEBD6B7_EDBB_11D2_8EB9_0008C77C0743_.wvu.PrintTitles" localSheetId="10" hidden="1">#REF!</definedName>
    <definedName name="Z_BFEBD6B7_EDBB_11D2_8EB9_0008C77C0743_.wvu.PrintTitles" hidden="1">#REF!</definedName>
    <definedName name="Z_BFEBD6CA_EDBB_11D2_8EB9_0008C77C0743_.wvu.PrintArea" localSheetId="10" hidden="1">#REF!</definedName>
    <definedName name="Z_BFEBD6CA_EDBB_11D2_8EB9_0008C77C0743_.wvu.PrintArea" hidden="1">#REF!</definedName>
    <definedName name="Z_BFEBD6CA_EDBB_11D2_8EB9_0008C77C0743_.wvu.PrintTitles" localSheetId="2" hidden="1">#REF!</definedName>
    <definedName name="Z_BFEBD6CA_EDBB_11D2_8EB9_0008C77C0743_.wvu.PrintTitles" localSheetId="11" hidden="1">#REF!</definedName>
    <definedName name="Z_BFEBD6CA_EDBB_11D2_8EB9_0008C77C0743_.wvu.PrintTitles" hidden="1">#REF!</definedName>
    <definedName name="Z_BFEBD6DA_EDBB_11D2_8EB9_0008C77C0743_.wvu.PrintArea" localSheetId="2" hidden="1">#REF!</definedName>
    <definedName name="Z_BFEBD6DA_EDBB_11D2_8EB9_0008C77C0743_.wvu.PrintArea" localSheetId="11" hidden="1">#REF!</definedName>
    <definedName name="Z_BFEBD6DA_EDBB_11D2_8EB9_0008C77C0743_.wvu.PrintArea" hidden="1">#REF!</definedName>
    <definedName name="Z_BFEBD6DA_EDBB_11D2_8EB9_0008C77C0743_.wvu.PrintTitles" localSheetId="10" hidden="1">#REF!,#REF!</definedName>
    <definedName name="Z_BFEBD6DA_EDBB_11D2_8EB9_0008C77C0743_.wvu.PrintTitles" hidden="1">#REF!,#REF!</definedName>
    <definedName name="Z_CD050555_ECE8_11D2_8EB7_0008C77C0743_.wvu.PrintArea" localSheetId="10" hidden="1">#REF!</definedName>
    <definedName name="Z_CD050555_ECE8_11D2_8EB7_0008C77C0743_.wvu.PrintArea" hidden="1">#REF!</definedName>
    <definedName name="Z_CD050555_ECE8_11D2_8EB7_0008C77C0743_.wvu.PrintTitles" localSheetId="10" hidden="1">#REF!</definedName>
    <definedName name="Z_CD050555_ECE8_11D2_8EB7_0008C77C0743_.wvu.PrintTitles" hidden="1">#REF!</definedName>
    <definedName name="Z_CD050568_ECE8_11D2_8EB7_0008C77C0743_.wvu.PrintArea" localSheetId="10" hidden="1">#REF!</definedName>
    <definedName name="Z_CD050568_ECE8_11D2_8EB7_0008C77C0743_.wvu.PrintArea" hidden="1">#REF!</definedName>
    <definedName name="Z_CD050568_ECE8_11D2_8EB7_0008C77C0743_.wvu.PrintTitles" localSheetId="2" hidden="1">#REF!</definedName>
    <definedName name="Z_CD050568_ECE8_11D2_8EB7_0008C77C0743_.wvu.PrintTitles" localSheetId="11" hidden="1">#REF!</definedName>
    <definedName name="Z_CD050568_ECE8_11D2_8EB7_0008C77C0743_.wvu.PrintTitles" hidden="1">#REF!</definedName>
    <definedName name="Z_CD050578_ECE8_11D2_8EB7_0008C77C0743_.wvu.PrintArea" localSheetId="2" hidden="1">#REF!</definedName>
    <definedName name="Z_CD050578_ECE8_11D2_8EB7_0008C77C0743_.wvu.PrintArea" localSheetId="11" hidden="1">#REF!</definedName>
    <definedName name="Z_CD050578_ECE8_11D2_8EB7_0008C77C0743_.wvu.PrintArea" hidden="1">#REF!</definedName>
    <definedName name="Z_CD050578_ECE8_11D2_8EB7_0008C77C0743_.wvu.PrintTitles" localSheetId="10" hidden="1">#REF!,#REF!</definedName>
    <definedName name="Z_CD050578_ECE8_11D2_8EB7_0008C77C0743_.wvu.PrintTitles" hidden="1">#REF!,#REF!</definedName>
    <definedName name="Z_CF4A68D4_EB6D_11D2_8EB5_0008C77C0743_.wvu.PrintArea" localSheetId="10" hidden="1">#REF!</definedName>
    <definedName name="Z_CF4A68D4_EB6D_11D2_8EB5_0008C77C0743_.wvu.PrintArea" hidden="1">#REF!</definedName>
    <definedName name="Z_CF4A68D4_EB6D_11D2_8EB5_0008C77C0743_.wvu.PrintTitles" localSheetId="10" hidden="1">#REF!</definedName>
    <definedName name="Z_CF4A68D4_EB6D_11D2_8EB5_0008C77C0743_.wvu.PrintTitles" hidden="1">#REF!</definedName>
    <definedName name="Z_CF4A68E7_EB6D_11D2_8EB5_0008C77C0743_.wvu.PrintArea" localSheetId="10" hidden="1">#REF!</definedName>
    <definedName name="Z_CF4A68E7_EB6D_11D2_8EB5_0008C77C0743_.wvu.PrintArea" hidden="1">#REF!</definedName>
    <definedName name="Z_CF4A68E7_EB6D_11D2_8EB5_0008C77C0743_.wvu.PrintTitles" localSheetId="2" hidden="1">#REF!</definedName>
    <definedName name="Z_CF4A68E7_EB6D_11D2_8EB5_0008C77C0743_.wvu.PrintTitles" localSheetId="11" hidden="1">#REF!</definedName>
    <definedName name="Z_CF4A68E7_EB6D_11D2_8EB5_0008C77C0743_.wvu.PrintTitles" hidden="1">#REF!</definedName>
    <definedName name="Z_CF4A68F7_EB6D_11D2_8EB5_0008C77C0743_.wvu.PrintArea" localSheetId="2" hidden="1">#REF!</definedName>
    <definedName name="Z_CF4A68F7_EB6D_11D2_8EB5_0008C77C0743_.wvu.PrintArea" localSheetId="11" hidden="1">#REF!</definedName>
    <definedName name="Z_CF4A68F7_EB6D_11D2_8EB5_0008C77C0743_.wvu.PrintArea" hidden="1">#REF!</definedName>
    <definedName name="Z_CF4A68F7_EB6D_11D2_8EB5_0008C77C0743_.wvu.PrintTitles" localSheetId="10" hidden="1">#REF!,#REF!</definedName>
    <definedName name="Z_CF4A68F7_EB6D_11D2_8EB5_0008C77C0743_.wvu.PrintTitles" hidden="1">#REF!,#REF!</definedName>
    <definedName name="Z_F3D6017D_338E_11D2_8E9B_0008C77C0743_.wvu.PrintArea" localSheetId="10" hidden="1">#REF!</definedName>
    <definedName name="Z_F3D6017D_338E_11D2_8E9B_0008C77C0743_.wvu.PrintArea" hidden="1">#REF!</definedName>
    <definedName name="Z_F3D6017D_338E_11D2_8E9B_0008C77C0743_.wvu.PrintTitles" localSheetId="10" hidden="1">#REF!</definedName>
    <definedName name="Z_F3D6017D_338E_11D2_8E9B_0008C77C0743_.wvu.PrintTitles" hidden="1">#REF!</definedName>
    <definedName name="Z_F3D6018C_338E_11D2_8E9B_0008C77C0743_.wvu.PrintArea" localSheetId="10" hidden="1">#REF!</definedName>
    <definedName name="Z_F3D6018C_338E_11D2_8E9B_0008C77C0743_.wvu.PrintArea" hidden="1">#REF!</definedName>
    <definedName name="Z_F3D6018C_338E_11D2_8E9B_0008C77C0743_.wvu.PrintTitles" localSheetId="2" hidden="1">#REF!</definedName>
    <definedName name="Z_F3D6018C_338E_11D2_8E9B_0008C77C0743_.wvu.PrintTitles" localSheetId="11" hidden="1">#REF!</definedName>
    <definedName name="Z_F3D6018C_338E_11D2_8E9B_0008C77C0743_.wvu.PrintTitles" hidden="1">#REF!</definedName>
    <definedName name="Z_F3D60199_338E_11D2_8E9B_0008C77C0743_.wvu.PrintArea" localSheetId="2" hidden="1">#REF!</definedName>
    <definedName name="Z_F3D60199_338E_11D2_8E9B_0008C77C0743_.wvu.PrintArea" localSheetId="11" hidden="1">#REF!</definedName>
    <definedName name="Z_F3D60199_338E_11D2_8E9B_0008C77C0743_.wvu.PrintArea" hidden="1">#REF!</definedName>
    <definedName name="Z_F3D60199_338E_11D2_8E9B_0008C77C0743_.wvu.PrintTitles" localSheetId="10" hidden="1">#REF!,#REF!</definedName>
    <definedName name="Z_F3D60199_338E_11D2_8E9B_0008C77C0743_.wvu.PrintTitles" hidden="1">#REF!,#REF!</definedName>
    <definedName name="zozo" localSheetId="10" hidden="1">{"VUE95",#N/A,TRUE,"D";"VUE96",#N/A,TRUE,"E";"VUE97",#N/A,TRUE,"F";"VUE98",#N/A,TRUE,"G"}</definedName>
    <definedName name="zozo" hidden="1">{"VUE95",#N/A,TRUE,"D";"VUE96",#N/A,TRUE,"E";"VUE97",#N/A,TRUE,"F";"VUE98",#N/A,TRUE,"G"}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76" l="1"/>
  <c r="L24" i="91"/>
  <c r="K24" i="91"/>
  <c r="J24" i="91"/>
  <c r="I24" i="91"/>
  <c r="H24" i="91"/>
  <c r="G24" i="91"/>
  <c r="F24" i="91"/>
  <c r="E24" i="91"/>
  <c r="D24" i="91"/>
  <c r="AH4" i="91"/>
  <c r="X4" i="91"/>
  <c r="AK4" i="91" s="1"/>
  <c r="W4" i="91"/>
  <c r="AJ4" i="91" s="1"/>
  <c r="V4" i="91"/>
  <c r="AI4" i="91" s="1"/>
  <c r="U4" i="91"/>
  <c r="T4" i="91"/>
  <c r="AG4" i="91" s="1"/>
  <c r="S4" i="91"/>
  <c r="AF4" i="91" s="1"/>
  <c r="R4" i="91"/>
  <c r="AE4" i="91" s="1"/>
  <c r="Q4" i="91"/>
  <c r="AD4" i="91" s="1"/>
  <c r="H3" i="76"/>
  <c r="H2" i="76"/>
  <c r="AL5" i="91"/>
  <c r="Y5" i="91"/>
  <c r="AK21" i="91"/>
  <c r="AJ21" i="91"/>
  <c r="AI21" i="91"/>
  <c r="AH21" i="91"/>
  <c r="AG21" i="91"/>
  <c r="AF21" i="91"/>
  <c r="AE21" i="91"/>
  <c r="AD21" i="91"/>
  <c r="AK20" i="91"/>
  <c r="AJ20" i="91"/>
  <c r="AI20" i="91"/>
  <c r="AH20" i="91"/>
  <c r="AG20" i="91"/>
  <c r="AF20" i="91"/>
  <c r="AE20" i="91"/>
  <c r="AD20" i="91"/>
  <c r="AK19" i="91"/>
  <c r="AJ19" i="91"/>
  <c r="AI19" i="91"/>
  <c r="AH19" i="91"/>
  <c r="AG19" i="91"/>
  <c r="AF19" i="91"/>
  <c r="AE19" i="91"/>
  <c r="AD19" i="91"/>
  <c r="X21" i="91"/>
  <c r="W21" i="91"/>
  <c r="V21" i="91"/>
  <c r="U21" i="91"/>
  <c r="T21" i="91"/>
  <c r="S21" i="91"/>
  <c r="R21" i="91"/>
  <c r="Q21" i="91"/>
  <c r="X20" i="91"/>
  <c r="W20" i="91"/>
  <c r="V20" i="91"/>
  <c r="U20" i="91"/>
  <c r="T20" i="91"/>
  <c r="S20" i="91"/>
  <c r="R20" i="91"/>
  <c r="Q20" i="91"/>
  <c r="X19" i="91"/>
  <c r="W19" i="91"/>
  <c r="V19" i="91"/>
  <c r="U19" i="91"/>
  <c r="T19" i="91"/>
  <c r="S19" i="91"/>
  <c r="R19" i="91"/>
  <c r="Q19" i="91"/>
  <c r="K21" i="91"/>
  <c r="J21" i="91"/>
  <c r="I21" i="91"/>
  <c r="H21" i="91"/>
  <c r="G21" i="91"/>
  <c r="F21" i="91"/>
  <c r="E21" i="91"/>
  <c r="D21" i="91"/>
  <c r="K20" i="91"/>
  <c r="J20" i="91"/>
  <c r="I20" i="91"/>
  <c r="H20" i="91"/>
  <c r="G20" i="91"/>
  <c r="F20" i="91"/>
  <c r="E20" i="91"/>
  <c r="D20" i="91"/>
  <c r="K19" i="91"/>
  <c r="J19" i="91"/>
  <c r="I19" i="91"/>
  <c r="H19" i="91"/>
  <c r="G19" i="91"/>
  <c r="F19" i="91"/>
  <c r="E19" i="91"/>
  <c r="D19" i="91"/>
  <c r="L5" i="91"/>
  <c r="P5" i="91"/>
  <c r="AC5" i="91" s="1"/>
  <c r="O5" i="91"/>
  <c r="AB5" i="91" s="1"/>
  <c r="C58" i="102"/>
  <c r="C88" i="102" s="1"/>
  <c r="L86" i="77"/>
  <c r="C58" i="77"/>
  <c r="C88" i="77" s="1"/>
  <c r="L7" i="100"/>
  <c r="P6" i="100" s="1"/>
  <c r="K7" i="100"/>
  <c r="O6" i="100" s="1"/>
  <c r="J7" i="100"/>
  <c r="N6" i="100" s="1"/>
  <c r="F522" i="101" l="1"/>
  <c r="E522" i="101"/>
  <c r="D522" i="101"/>
  <c r="C522" i="101"/>
  <c r="B522" i="101"/>
  <c r="F521" i="101"/>
  <c r="E521" i="101"/>
  <c r="D521" i="101"/>
  <c r="C521" i="101"/>
  <c r="B521" i="101"/>
  <c r="F520" i="101"/>
  <c r="E520" i="101"/>
  <c r="D520" i="101"/>
  <c r="C520" i="101"/>
  <c r="B520" i="101"/>
  <c r="F519" i="101"/>
  <c r="E519" i="101"/>
  <c r="D519" i="101"/>
  <c r="C519" i="101"/>
  <c r="B519" i="101"/>
  <c r="F518" i="101"/>
  <c r="E518" i="101"/>
  <c r="D518" i="101"/>
  <c r="C518" i="101"/>
  <c r="B518" i="101"/>
  <c r="F517" i="101"/>
  <c r="E517" i="101"/>
  <c r="D517" i="101"/>
  <c r="C517" i="101"/>
  <c r="B517" i="101"/>
  <c r="F516" i="101"/>
  <c r="E516" i="101"/>
  <c r="D516" i="101"/>
  <c r="C516" i="101"/>
  <c r="B516" i="101"/>
  <c r="F515" i="101"/>
  <c r="E515" i="101"/>
  <c r="D515" i="101"/>
  <c r="C515" i="101"/>
  <c r="B515" i="101"/>
  <c r="F514" i="101"/>
  <c r="E514" i="101"/>
  <c r="D514" i="101"/>
  <c r="C514" i="101"/>
  <c r="B514" i="101"/>
  <c r="F513" i="101"/>
  <c r="E513" i="101"/>
  <c r="D513" i="101"/>
  <c r="C513" i="101"/>
  <c r="B513" i="101"/>
  <c r="F512" i="101"/>
  <c r="E512" i="101"/>
  <c r="D512" i="101"/>
  <c r="C512" i="101"/>
  <c r="B512" i="101"/>
  <c r="F511" i="101"/>
  <c r="E511" i="101"/>
  <c r="D511" i="101"/>
  <c r="C511" i="101"/>
  <c r="B511" i="101"/>
  <c r="F510" i="101"/>
  <c r="E510" i="101"/>
  <c r="D510" i="101"/>
  <c r="C510" i="101"/>
  <c r="B510" i="101"/>
  <c r="F509" i="101"/>
  <c r="E509" i="101"/>
  <c r="D509" i="101"/>
  <c r="C509" i="101"/>
  <c r="B509" i="101"/>
  <c r="F508" i="101"/>
  <c r="E508" i="101"/>
  <c r="D508" i="101"/>
  <c r="C508" i="101"/>
  <c r="B508" i="101"/>
  <c r="F507" i="101"/>
  <c r="E507" i="101"/>
  <c r="D507" i="101"/>
  <c r="C507" i="101"/>
  <c r="B507" i="101"/>
  <c r="F506" i="101"/>
  <c r="E506" i="101"/>
  <c r="D506" i="101"/>
  <c r="C506" i="101"/>
  <c r="B506" i="101"/>
  <c r="F505" i="101"/>
  <c r="E505" i="101"/>
  <c r="D505" i="101"/>
  <c r="C505" i="101"/>
  <c r="B505" i="101"/>
  <c r="F504" i="101"/>
  <c r="E504" i="101"/>
  <c r="D504" i="101"/>
  <c r="C504" i="101"/>
  <c r="B504" i="101"/>
  <c r="F503" i="101"/>
  <c r="E503" i="101"/>
  <c r="D503" i="101"/>
  <c r="C503" i="101"/>
  <c r="B503" i="101"/>
  <c r="F502" i="101"/>
  <c r="E502" i="101"/>
  <c r="D502" i="101"/>
  <c r="C502" i="101"/>
  <c r="B502" i="101"/>
  <c r="F501" i="101"/>
  <c r="E501" i="101"/>
  <c r="D501" i="101"/>
  <c r="C501" i="101"/>
  <c r="B501" i="101"/>
  <c r="F500" i="101"/>
  <c r="E500" i="101"/>
  <c r="D500" i="101"/>
  <c r="C500" i="101"/>
  <c r="B500" i="101"/>
  <c r="F499" i="101"/>
  <c r="E499" i="101"/>
  <c r="D499" i="101"/>
  <c r="C499" i="101"/>
  <c r="B499" i="101"/>
  <c r="F498" i="101"/>
  <c r="E498" i="101"/>
  <c r="D498" i="101"/>
  <c r="C498" i="101"/>
  <c r="B498" i="101"/>
  <c r="F497" i="101"/>
  <c r="E497" i="101"/>
  <c r="D497" i="101"/>
  <c r="C497" i="101"/>
  <c r="B497" i="101"/>
  <c r="F496" i="101"/>
  <c r="E496" i="101"/>
  <c r="D496" i="101"/>
  <c r="C496" i="101"/>
  <c r="B496" i="101"/>
  <c r="F495" i="101"/>
  <c r="E495" i="101"/>
  <c r="D495" i="101"/>
  <c r="C495" i="101"/>
  <c r="B495" i="101"/>
  <c r="F494" i="101"/>
  <c r="E494" i="101"/>
  <c r="D494" i="101"/>
  <c r="C494" i="101"/>
  <c r="B494" i="101"/>
  <c r="F493" i="101"/>
  <c r="E493" i="101"/>
  <c r="D493" i="101"/>
  <c r="C493" i="101"/>
  <c r="B493" i="101"/>
  <c r="F492" i="101"/>
  <c r="E492" i="101"/>
  <c r="D492" i="101"/>
  <c r="C492" i="101"/>
  <c r="B492" i="101"/>
  <c r="F491" i="101"/>
  <c r="E491" i="101"/>
  <c r="D491" i="101"/>
  <c r="C491" i="101"/>
  <c r="B491" i="101"/>
  <c r="F490" i="101"/>
  <c r="E490" i="101"/>
  <c r="D490" i="101"/>
  <c r="C490" i="101"/>
  <c r="B490" i="101"/>
  <c r="F489" i="101"/>
  <c r="E489" i="101"/>
  <c r="D489" i="101"/>
  <c r="C489" i="101"/>
  <c r="B489" i="101"/>
  <c r="F488" i="101"/>
  <c r="E488" i="101"/>
  <c r="D488" i="101"/>
  <c r="C488" i="101"/>
  <c r="B488" i="101"/>
  <c r="F487" i="101"/>
  <c r="E487" i="101"/>
  <c r="D487" i="101"/>
  <c r="C487" i="101"/>
  <c r="B487" i="101"/>
  <c r="F486" i="101"/>
  <c r="E486" i="101"/>
  <c r="D486" i="101"/>
  <c r="C486" i="101"/>
  <c r="B486" i="101"/>
  <c r="F485" i="101"/>
  <c r="E485" i="101"/>
  <c r="D485" i="101"/>
  <c r="C485" i="101"/>
  <c r="B485" i="101"/>
  <c r="F484" i="101"/>
  <c r="E484" i="101"/>
  <c r="D484" i="101"/>
  <c r="C484" i="101"/>
  <c r="B484" i="101"/>
  <c r="F483" i="101"/>
  <c r="E483" i="101"/>
  <c r="D483" i="101"/>
  <c r="C483" i="101"/>
  <c r="B483" i="101"/>
  <c r="F482" i="101"/>
  <c r="E482" i="101"/>
  <c r="D482" i="101"/>
  <c r="C482" i="101"/>
  <c r="B482" i="101"/>
  <c r="F481" i="101"/>
  <c r="E481" i="101"/>
  <c r="D481" i="101"/>
  <c r="C481" i="101"/>
  <c r="B481" i="101"/>
  <c r="F480" i="101"/>
  <c r="E480" i="101"/>
  <c r="D480" i="101"/>
  <c r="C480" i="101"/>
  <c r="B480" i="101"/>
  <c r="F479" i="101"/>
  <c r="E479" i="101"/>
  <c r="D479" i="101"/>
  <c r="C479" i="101"/>
  <c r="B479" i="101"/>
  <c r="F478" i="101"/>
  <c r="E478" i="101"/>
  <c r="D478" i="101"/>
  <c r="C478" i="101"/>
  <c r="B478" i="101"/>
  <c r="F477" i="101"/>
  <c r="E477" i="101"/>
  <c r="D477" i="101"/>
  <c r="C477" i="101"/>
  <c r="B477" i="101"/>
  <c r="F476" i="101"/>
  <c r="E476" i="101"/>
  <c r="D476" i="101"/>
  <c r="C476" i="101"/>
  <c r="B476" i="101"/>
  <c r="F475" i="101"/>
  <c r="E475" i="101"/>
  <c r="D475" i="101"/>
  <c r="C475" i="101"/>
  <c r="B475" i="101"/>
  <c r="F474" i="101"/>
  <c r="E474" i="101"/>
  <c r="D474" i="101"/>
  <c r="C474" i="101"/>
  <c r="B474" i="101"/>
  <c r="F473" i="101"/>
  <c r="E473" i="101"/>
  <c r="D473" i="101"/>
  <c r="C473" i="101"/>
  <c r="B473" i="101"/>
  <c r="F472" i="101"/>
  <c r="E472" i="101"/>
  <c r="D472" i="101"/>
  <c r="C472" i="101"/>
  <c r="B472" i="101"/>
  <c r="F471" i="101"/>
  <c r="E471" i="101"/>
  <c r="D471" i="101"/>
  <c r="C471" i="101"/>
  <c r="B471" i="101"/>
  <c r="F470" i="101"/>
  <c r="E470" i="101"/>
  <c r="D470" i="101"/>
  <c r="C470" i="101"/>
  <c r="B470" i="101"/>
  <c r="F469" i="101"/>
  <c r="E469" i="101"/>
  <c r="D469" i="101"/>
  <c r="C469" i="101"/>
  <c r="B469" i="101"/>
  <c r="F468" i="101"/>
  <c r="E468" i="101"/>
  <c r="D468" i="101"/>
  <c r="C468" i="101"/>
  <c r="B468" i="101"/>
  <c r="F467" i="101"/>
  <c r="E467" i="101"/>
  <c r="D467" i="101"/>
  <c r="C467" i="101"/>
  <c r="B467" i="101"/>
  <c r="F466" i="101"/>
  <c r="E466" i="101"/>
  <c r="D466" i="101"/>
  <c r="C466" i="101"/>
  <c r="B466" i="101"/>
  <c r="F465" i="101"/>
  <c r="E465" i="101"/>
  <c r="D465" i="101"/>
  <c r="C465" i="101"/>
  <c r="B465" i="101"/>
  <c r="F464" i="101"/>
  <c r="E464" i="101"/>
  <c r="D464" i="101"/>
  <c r="C464" i="101"/>
  <c r="B464" i="101"/>
  <c r="F463" i="101"/>
  <c r="E463" i="101"/>
  <c r="D463" i="101"/>
  <c r="C463" i="101"/>
  <c r="B463" i="101"/>
  <c r="F462" i="101"/>
  <c r="E462" i="101"/>
  <c r="D462" i="101"/>
  <c r="C462" i="101"/>
  <c r="B462" i="101"/>
  <c r="F461" i="101"/>
  <c r="E461" i="101"/>
  <c r="D461" i="101"/>
  <c r="C461" i="101"/>
  <c r="B461" i="101"/>
  <c r="F460" i="101"/>
  <c r="E460" i="101"/>
  <c r="D460" i="101"/>
  <c r="C460" i="101"/>
  <c r="B460" i="101"/>
  <c r="F459" i="101"/>
  <c r="E459" i="101"/>
  <c r="D459" i="101"/>
  <c r="C459" i="101"/>
  <c r="B459" i="101"/>
  <c r="F458" i="101"/>
  <c r="E458" i="101"/>
  <c r="D458" i="101"/>
  <c r="C458" i="101"/>
  <c r="B458" i="101"/>
  <c r="F457" i="101"/>
  <c r="E457" i="101"/>
  <c r="D457" i="101"/>
  <c r="C457" i="101"/>
  <c r="B457" i="101"/>
  <c r="F456" i="101"/>
  <c r="E456" i="101"/>
  <c r="D456" i="101"/>
  <c r="C456" i="101"/>
  <c r="B456" i="101"/>
  <c r="F455" i="101"/>
  <c r="E455" i="101"/>
  <c r="D455" i="101"/>
  <c r="C455" i="101"/>
  <c r="B455" i="101"/>
  <c r="F454" i="101"/>
  <c r="E454" i="101"/>
  <c r="D454" i="101"/>
  <c r="C454" i="101"/>
  <c r="B454" i="101"/>
  <c r="F453" i="101"/>
  <c r="E453" i="101"/>
  <c r="D453" i="101"/>
  <c r="C453" i="101"/>
  <c r="B453" i="101"/>
  <c r="F452" i="101"/>
  <c r="E452" i="101"/>
  <c r="D452" i="101"/>
  <c r="C452" i="101"/>
  <c r="B452" i="101"/>
  <c r="F451" i="101"/>
  <c r="E451" i="101"/>
  <c r="D451" i="101"/>
  <c r="C451" i="101"/>
  <c r="B451" i="101"/>
  <c r="F450" i="101"/>
  <c r="E450" i="101"/>
  <c r="D450" i="101"/>
  <c r="C450" i="101"/>
  <c r="B450" i="101"/>
  <c r="F449" i="101"/>
  <c r="E449" i="101"/>
  <c r="D449" i="101"/>
  <c r="C449" i="101"/>
  <c r="B449" i="101"/>
  <c r="F448" i="101"/>
  <c r="E448" i="101"/>
  <c r="D448" i="101"/>
  <c r="C448" i="101"/>
  <c r="B448" i="101"/>
  <c r="F447" i="101"/>
  <c r="E447" i="101"/>
  <c r="D447" i="101"/>
  <c r="C447" i="101"/>
  <c r="B447" i="101"/>
  <c r="F446" i="101"/>
  <c r="E446" i="101"/>
  <c r="D446" i="101"/>
  <c r="C446" i="101"/>
  <c r="B446" i="101"/>
  <c r="F445" i="101"/>
  <c r="E445" i="101"/>
  <c r="D445" i="101"/>
  <c r="C445" i="101"/>
  <c r="B445" i="101"/>
  <c r="F444" i="101"/>
  <c r="E444" i="101"/>
  <c r="D444" i="101"/>
  <c r="C444" i="101"/>
  <c r="B444" i="101"/>
  <c r="F443" i="101"/>
  <c r="E443" i="101"/>
  <c r="D443" i="101"/>
  <c r="C443" i="101"/>
  <c r="B443" i="101"/>
  <c r="F442" i="101"/>
  <c r="E442" i="101"/>
  <c r="D442" i="101"/>
  <c r="C442" i="101"/>
  <c r="B442" i="101"/>
  <c r="F441" i="101"/>
  <c r="E441" i="101"/>
  <c r="D441" i="101"/>
  <c r="C441" i="101"/>
  <c r="B441" i="101"/>
  <c r="F440" i="101"/>
  <c r="E440" i="101"/>
  <c r="D440" i="101"/>
  <c r="C440" i="101"/>
  <c r="B440" i="101"/>
  <c r="F439" i="101"/>
  <c r="E439" i="101"/>
  <c r="D439" i="101"/>
  <c r="C439" i="101"/>
  <c r="B439" i="101"/>
  <c r="F438" i="101"/>
  <c r="E438" i="101"/>
  <c r="D438" i="101"/>
  <c r="C438" i="101"/>
  <c r="B438" i="101"/>
  <c r="F437" i="101"/>
  <c r="E437" i="101"/>
  <c r="D437" i="101"/>
  <c r="C437" i="101"/>
  <c r="B437" i="101"/>
  <c r="F436" i="101"/>
  <c r="E436" i="101"/>
  <c r="D436" i="101"/>
  <c r="C436" i="101"/>
  <c r="B436" i="101"/>
  <c r="F435" i="101"/>
  <c r="E435" i="101"/>
  <c r="D435" i="101"/>
  <c r="C435" i="101"/>
  <c r="B435" i="101"/>
  <c r="F434" i="101"/>
  <c r="E434" i="101"/>
  <c r="D434" i="101"/>
  <c r="C434" i="101"/>
  <c r="B434" i="101"/>
  <c r="F433" i="101"/>
  <c r="E433" i="101"/>
  <c r="D433" i="101"/>
  <c r="C433" i="101"/>
  <c r="B433" i="101"/>
  <c r="F432" i="101"/>
  <c r="E432" i="101"/>
  <c r="D432" i="101"/>
  <c r="C432" i="101"/>
  <c r="B432" i="101"/>
  <c r="F431" i="101"/>
  <c r="E431" i="101"/>
  <c r="D431" i="101"/>
  <c r="C431" i="101"/>
  <c r="B431" i="101"/>
  <c r="F430" i="101"/>
  <c r="E430" i="101"/>
  <c r="D430" i="101"/>
  <c r="C430" i="101"/>
  <c r="B430" i="101"/>
  <c r="F429" i="101"/>
  <c r="E429" i="101"/>
  <c r="D429" i="101"/>
  <c r="C429" i="101"/>
  <c r="B429" i="101"/>
  <c r="F428" i="101"/>
  <c r="E428" i="101"/>
  <c r="D428" i="101"/>
  <c r="C428" i="101"/>
  <c r="B428" i="101"/>
  <c r="F427" i="101"/>
  <c r="E427" i="101"/>
  <c r="D427" i="101"/>
  <c r="C427" i="101"/>
  <c r="B427" i="101"/>
  <c r="F426" i="101"/>
  <c r="E426" i="101"/>
  <c r="D426" i="101"/>
  <c r="C426" i="101"/>
  <c r="B426" i="101"/>
  <c r="F425" i="101"/>
  <c r="E425" i="101"/>
  <c r="D425" i="101"/>
  <c r="C425" i="101"/>
  <c r="B425" i="101"/>
  <c r="F424" i="101"/>
  <c r="E424" i="101"/>
  <c r="D424" i="101"/>
  <c r="C424" i="101"/>
  <c r="B424" i="101"/>
  <c r="F423" i="101"/>
  <c r="E423" i="101"/>
  <c r="D423" i="101"/>
  <c r="C423" i="101"/>
  <c r="B423" i="101"/>
  <c r="F422" i="101"/>
  <c r="E422" i="101"/>
  <c r="D422" i="101"/>
  <c r="C422" i="101"/>
  <c r="B422" i="101"/>
  <c r="F421" i="101"/>
  <c r="E421" i="101"/>
  <c r="D421" i="101"/>
  <c r="C421" i="101"/>
  <c r="B421" i="101"/>
  <c r="F420" i="101"/>
  <c r="E420" i="101"/>
  <c r="D420" i="101"/>
  <c r="C420" i="101"/>
  <c r="B420" i="101"/>
  <c r="F419" i="101"/>
  <c r="E419" i="101"/>
  <c r="D419" i="101"/>
  <c r="C419" i="101"/>
  <c r="B419" i="101"/>
  <c r="F418" i="101"/>
  <c r="E418" i="101"/>
  <c r="D418" i="101"/>
  <c r="C418" i="101"/>
  <c r="B418" i="101"/>
  <c r="F417" i="101"/>
  <c r="E417" i="101"/>
  <c r="D417" i="101"/>
  <c r="C417" i="101"/>
  <c r="B417" i="101"/>
  <c r="F416" i="101"/>
  <c r="E416" i="101"/>
  <c r="D416" i="101"/>
  <c r="C416" i="101"/>
  <c r="B416" i="101"/>
  <c r="F415" i="101"/>
  <c r="E415" i="101"/>
  <c r="D415" i="101"/>
  <c r="C415" i="101"/>
  <c r="B415" i="101"/>
  <c r="F414" i="101"/>
  <c r="E414" i="101"/>
  <c r="D414" i="101"/>
  <c r="C414" i="101"/>
  <c r="B414" i="101"/>
  <c r="F413" i="101"/>
  <c r="E413" i="101"/>
  <c r="D413" i="101"/>
  <c r="C413" i="101"/>
  <c r="B413" i="101"/>
  <c r="F412" i="101"/>
  <c r="E412" i="101"/>
  <c r="D412" i="101"/>
  <c r="C412" i="101"/>
  <c r="B412" i="101"/>
  <c r="F411" i="101"/>
  <c r="E411" i="101"/>
  <c r="D411" i="101"/>
  <c r="C411" i="101"/>
  <c r="B411" i="101"/>
  <c r="F410" i="101"/>
  <c r="E410" i="101"/>
  <c r="D410" i="101"/>
  <c r="C410" i="101"/>
  <c r="B410" i="101"/>
  <c r="F409" i="101"/>
  <c r="E409" i="101"/>
  <c r="D409" i="101"/>
  <c r="C409" i="101"/>
  <c r="B409" i="101"/>
  <c r="F408" i="101"/>
  <c r="E408" i="101"/>
  <c r="D408" i="101"/>
  <c r="C408" i="101"/>
  <c r="B408" i="101"/>
  <c r="F407" i="101"/>
  <c r="E407" i="101"/>
  <c r="D407" i="101"/>
  <c r="C407" i="101"/>
  <c r="B407" i="101"/>
  <c r="F406" i="101"/>
  <c r="E406" i="101"/>
  <c r="D406" i="101"/>
  <c r="C406" i="101"/>
  <c r="B406" i="101"/>
  <c r="F405" i="101"/>
  <c r="E405" i="101"/>
  <c r="D405" i="101"/>
  <c r="C405" i="101"/>
  <c r="B405" i="101"/>
  <c r="F404" i="101"/>
  <c r="E404" i="101"/>
  <c r="D404" i="101"/>
  <c r="C404" i="101"/>
  <c r="B404" i="101"/>
  <c r="F403" i="101"/>
  <c r="E403" i="101"/>
  <c r="D403" i="101"/>
  <c r="C403" i="101"/>
  <c r="B403" i="101"/>
  <c r="F402" i="101"/>
  <c r="E402" i="101"/>
  <c r="D402" i="101"/>
  <c r="C402" i="101"/>
  <c r="B402" i="101"/>
  <c r="F401" i="101"/>
  <c r="E401" i="101"/>
  <c r="D401" i="101"/>
  <c r="C401" i="101"/>
  <c r="B401" i="101"/>
  <c r="F400" i="101"/>
  <c r="E400" i="101"/>
  <c r="D400" i="101"/>
  <c r="C400" i="101"/>
  <c r="B400" i="101"/>
  <c r="F399" i="101"/>
  <c r="E399" i="101"/>
  <c r="D399" i="101"/>
  <c r="C399" i="101"/>
  <c r="B399" i="101"/>
  <c r="F398" i="101"/>
  <c r="E398" i="101"/>
  <c r="D398" i="101"/>
  <c r="C398" i="101"/>
  <c r="B398" i="101"/>
  <c r="F397" i="101"/>
  <c r="E397" i="101"/>
  <c r="D397" i="101"/>
  <c r="C397" i="101"/>
  <c r="B397" i="101"/>
  <c r="F396" i="101"/>
  <c r="E396" i="101"/>
  <c r="D396" i="101"/>
  <c r="C396" i="101"/>
  <c r="B396" i="101"/>
  <c r="F395" i="101"/>
  <c r="E395" i="101"/>
  <c r="D395" i="101"/>
  <c r="C395" i="101"/>
  <c r="B395" i="101"/>
  <c r="F394" i="101"/>
  <c r="E394" i="101"/>
  <c r="D394" i="101"/>
  <c r="C394" i="101"/>
  <c r="B394" i="101"/>
  <c r="F393" i="101"/>
  <c r="E393" i="101"/>
  <c r="D393" i="101"/>
  <c r="C393" i="101"/>
  <c r="B393" i="101"/>
  <c r="F392" i="101"/>
  <c r="E392" i="101"/>
  <c r="D392" i="101"/>
  <c r="C392" i="101"/>
  <c r="B392" i="101"/>
  <c r="F391" i="101"/>
  <c r="E391" i="101"/>
  <c r="D391" i="101"/>
  <c r="C391" i="101"/>
  <c r="B391" i="101"/>
  <c r="F390" i="101"/>
  <c r="E390" i="101"/>
  <c r="D390" i="101"/>
  <c r="C390" i="101"/>
  <c r="B390" i="101"/>
  <c r="F389" i="101"/>
  <c r="E389" i="101"/>
  <c r="D389" i="101"/>
  <c r="C389" i="101"/>
  <c r="B389" i="101"/>
  <c r="F388" i="101"/>
  <c r="E388" i="101"/>
  <c r="D388" i="101"/>
  <c r="C388" i="101"/>
  <c r="B388" i="101"/>
  <c r="F387" i="101"/>
  <c r="E387" i="101"/>
  <c r="D387" i="101"/>
  <c r="C387" i="101"/>
  <c r="B387" i="101"/>
  <c r="F386" i="101"/>
  <c r="E386" i="101"/>
  <c r="D386" i="101"/>
  <c r="C386" i="101"/>
  <c r="B386" i="101"/>
  <c r="F385" i="101"/>
  <c r="E385" i="101"/>
  <c r="D385" i="101"/>
  <c r="C385" i="101"/>
  <c r="B385" i="101"/>
  <c r="F384" i="101"/>
  <c r="E384" i="101"/>
  <c r="D384" i="101"/>
  <c r="C384" i="101"/>
  <c r="B384" i="101"/>
  <c r="F383" i="101"/>
  <c r="E383" i="101"/>
  <c r="D383" i="101"/>
  <c r="C383" i="101"/>
  <c r="B383" i="101"/>
  <c r="F382" i="101"/>
  <c r="E382" i="101"/>
  <c r="D382" i="101"/>
  <c r="C382" i="101"/>
  <c r="B382" i="101"/>
  <c r="F381" i="101"/>
  <c r="E381" i="101"/>
  <c r="D381" i="101"/>
  <c r="C381" i="101"/>
  <c r="B381" i="101"/>
  <c r="F380" i="101"/>
  <c r="E380" i="101"/>
  <c r="D380" i="101"/>
  <c r="C380" i="101"/>
  <c r="B380" i="101"/>
  <c r="F379" i="101"/>
  <c r="E379" i="101"/>
  <c r="D379" i="101"/>
  <c r="C379" i="101"/>
  <c r="B379" i="101"/>
  <c r="F378" i="101"/>
  <c r="E378" i="101"/>
  <c r="D378" i="101"/>
  <c r="C378" i="101"/>
  <c r="B378" i="101"/>
  <c r="F377" i="101"/>
  <c r="E377" i="101"/>
  <c r="D377" i="101"/>
  <c r="C377" i="101"/>
  <c r="B377" i="101"/>
  <c r="F376" i="101"/>
  <c r="E376" i="101"/>
  <c r="D376" i="101"/>
  <c r="C376" i="101"/>
  <c r="B376" i="101"/>
  <c r="F375" i="101"/>
  <c r="E375" i="101"/>
  <c r="D375" i="101"/>
  <c r="C375" i="101"/>
  <c r="B375" i="101"/>
  <c r="F374" i="101"/>
  <c r="E374" i="101"/>
  <c r="D374" i="101"/>
  <c r="C374" i="101"/>
  <c r="B374" i="101"/>
  <c r="F373" i="101"/>
  <c r="E373" i="101"/>
  <c r="D373" i="101"/>
  <c r="C373" i="101"/>
  <c r="B373" i="101"/>
  <c r="F372" i="101"/>
  <c r="E372" i="101"/>
  <c r="D372" i="101"/>
  <c r="C372" i="101"/>
  <c r="B372" i="101"/>
  <c r="F371" i="101"/>
  <c r="E371" i="101"/>
  <c r="D371" i="101"/>
  <c r="C371" i="101"/>
  <c r="B371" i="101"/>
  <c r="F370" i="101"/>
  <c r="E370" i="101"/>
  <c r="D370" i="101"/>
  <c r="C370" i="101"/>
  <c r="B370" i="101"/>
  <c r="F369" i="101"/>
  <c r="E369" i="101"/>
  <c r="D369" i="101"/>
  <c r="C369" i="101"/>
  <c r="B369" i="101"/>
  <c r="F368" i="101"/>
  <c r="E368" i="101"/>
  <c r="D368" i="101"/>
  <c r="C368" i="101"/>
  <c r="B368" i="101"/>
  <c r="F367" i="101"/>
  <c r="E367" i="101"/>
  <c r="D367" i="101"/>
  <c r="C367" i="101"/>
  <c r="B367" i="101"/>
  <c r="F366" i="101"/>
  <c r="E366" i="101"/>
  <c r="D366" i="101"/>
  <c r="C366" i="101"/>
  <c r="B366" i="101"/>
  <c r="F365" i="101"/>
  <c r="E365" i="101"/>
  <c r="D365" i="101"/>
  <c r="C365" i="101"/>
  <c r="B365" i="101"/>
  <c r="F364" i="101"/>
  <c r="E364" i="101"/>
  <c r="D364" i="101"/>
  <c r="C364" i="101"/>
  <c r="B364" i="101"/>
  <c r="F363" i="101"/>
  <c r="E363" i="101"/>
  <c r="D363" i="101"/>
  <c r="C363" i="101"/>
  <c r="B363" i="101"/>
  <c r="F362" i="101"/>
  <c r="E362" i="101"/>
  <c r="D362" i="101"/>
  <c r="C362" i="101"/>
  <c r="B362" i="101"/>
  <c r="F361" i="101"/>
  <c r="E361" i="101"/>
  <c r="D361" i="101"/>
  <c r="C361" i="101"/>
  <c r="B361" i="101"/>
  <c r="F360" i="101"/>
  <c r="E360" i="101"/>
  <c r="D360" i="101"/>
  <c r="C360" i="101"/>
  <c r="B360" i="101"/>
  <c r="F359" i="101"/>
  <c r="E359" i="101"/>
  <c r="D359" i="101"/>
  <c r="C359" i="101"/>
  <c r="B359" i="101"/>
  <c r="F358" i="101"/>
  <c r="E358" i="101"/>
  <c r="D358" i="101"/>
  <c r="C358" i="101"/>
  <c r="B358" i="101"/>
  <c r="F357" i="101"/>
  <c r="E357" i="101"/>
  <c r="D357" i="101"/>
  <c r="C357" i="101"/>
  <c r="B357" i="101"/>
  <c r="F356" i="101"/>
  <c r="E356" i="101"/>
  <c r="D356" i="101"/>
  <c r="C356" i="101"/>
  <c r="B356" i="101"/>
  <c r="F355" i="101"/>
  <c r="E355" i="101"/>
  <c r="D355" i="101"/>
  <c r="C355" i="101"/>
  <c r="B355" i="101"/>
  <c r="F354" i="101"/>
  <c r="E354" i="101"/>
  <c r="D354" i="101"/>
  <c r="C354" i="101"/>
  <c r="B354" i="101"/>
  <c r="F353" i="101"/>
  <c r="E353" i="101"/>
  <c r="D353" i="101"/>
  <c r="C353" i="101"/>
  <c r="B353" i="101"/>
  <c r="F352" i="101"/>
  <c r="E352" i="101"/>
  <c r="D352" i="101"/>
  <c r="C352" i="101"/>
  <c r="B352" i="101"/>
  <c r="F351" i="101"/>
  <c r="E351" i="101"/>
  <c r="D351" i="101"/>
  <c r="C351" i="101"/>
  <c r="B351" i="101"/>
  <c r="F350" i="101"/>
  <c r="E350" i="101"/>
  <c r="D350" i="101"/>
  <c r="C350" i="101"/>
  <c r="B350" i="101"/>
  <c r="F349" i="101"/>
  <c r="E349" i="101"/>
  <c r="D349" i="101"/>
  <c r="C349" i="101"/>
  <c r="B349" i="101"/>
  <c r="F348" i="101"/>
  <c r="E348" i="101"/>
  <c r="D348" i="101"/>
  <c r="C348" i="101"/>
  <c r="B348" i="101"/>
  <c r="F347" i="101"/>
  <c r="E347" i="101"/>
  <c r="D347" i="101"/>
  <c r="C347" i="101"/>
  <c r="B347" i="101"/>
  <c r="F346" i="101"/>
  <c r="E346" i="101"/>
  <c r="D346" i="101"/>
  <c r="C346" i="101"/>
  <c r="B346" i="101"/>
  <c r="F345" i="101"/>
  <c r="E345" i="101"/>
  <c r="D345" i="101"/>
  <c r="C345" i="101"/>
  <c r="B345" i="101"/>
  <c r="F344" i="101"/>
  <c r="E344" i="101"/>
  <c r="D344" i="101"/>
  <c r="C344" i="101"/>
  <c r="B344" i="101"/>
  <c r="F343" i="101"/>
  <c r="E343" i="101"/>
  <c r="D343" i="101"/>
  <c r="C343" i="101"/>
  <c r="B343" i="101"/>
  <c r="F342" i="101"/>
  <c r="E342" i="101"/>
  <c r="D342" i="101"/>
  <c r="C342" i="101"/>
  <c r="B342" i="101"/>
  <c r="F341" i="101"/>
  <c r="E341" i="101"/>
  <c r="D341" i="101"/>
  <c r="C341" i="101"/>
  <c r="B341" i="101"/>
  <c r="F340" i="101"/>
  <c r="E340" i="101"/>
  <c r="D340" i="101"/>
  <c r="C340" i="101"/>
  <c r="B340" i="101"/>
  <c r="F339" i="101"/>
  <c r="E339" i="101"/>
  <c r="D339" i="101"/>
  <c r="C339" i="101"/>
  <c r="B339" i="101"/>
  <c r="F338" i="101"/>
  <c r="E338" i="101"/>
  <c r="D338" i="101"/>
  <c r="C338" i="101"/>
  <c r="B338" i="101"/>
  <c r="F337" i="101"/>
  <c r="E337" i="101"/>
  <c r="D337" i="101"/>
  <c r="C337" i="101"/>
  <c r="B337" i="101"/>
  <c r="F336" i="101"/>
  <c r="E336" i="101"/>
  <c r="D336" i="101"/>
  <c r="C336" i="101"/>
  <c r="B336" i="101"/>
  <c r="F335" i="101"/>
  <c r="E335" i="101"/>
  <c r="D335" i="101"/>
  <c r="C335" i="101"/>
  <c r="B335" i="101"/>
  <c r="F334" i="101"/>
  <c r="E334" i="101"/>
  <c r="D334" i="101"/>
  <c r="C334" i="101"/>
  <c r="B334" i="101"/>
  <c r="F333" i="101"/>
  <c r="E333" i="101"/>
  <c r="D333" i="101"/>
  <c r="C333" i="101"/>
  <c r="B333" i="101"/>
  <c r="F332" i="101"/>
  <c r="E332" i="101"/>
  <c r="D332" i="101"/>
  <c r="C332" i="101"/>
  <c r="B332" i="101"/>
  <c r="F331" i="101"/>
  <c r="E331" i="101"/>
  <c r="D331" i="101"/>
  <c r="C331" i="101"/>
  <c r="B331" i="101"/>
  <c r="F330" i="101"/>
  <c r="E330" i="101"/>
  <c r="D330" i="101"/>
  <c r="C330" i="101"/>
  <c r="B330" i="101"/>
  <c r="F329" i="101"/>
  <c r="E329" i="101"/>
  <c r="D329" i="101"/>
  <c r="C329" i="101"/>
  <c r="B329" i="101"/>
  <c r="F328" i="101"/>
  <c r="E328" i="101"/>
  <c r="D328" i="101"/>
  <c r="C328" i="101"/>
  <c r="B328" i="101"/>
  <c r="F327" i="101"/>
  <c r="E327" i="101"/>
  <c r="D327" i="101"/>
  <c r="C327" i="101"/>
  <c r="B327" i="101"/>
  <c r="F326" i="101"/>
  <c r="E326" i="101"/>
  <c r="D326" i="101"/>
  <c r="C326" i="101"/>
  <c r="B326" i="101"/>
  <c r="F325" i="101"/>
  <c r="E325" i="101"/>
  <c r="D325" i="101"/>
  <c r="C325" i="101"/>
  <c r="B325" i="101"/>
  <c r="F324" i="101"/>
  <c r="E324" i="101"/>
  <c r="D324" i="101"/>
  <c r="C324" i="101"/>
  <c r="B324" i="101"/>
  <c r="F323" i="101"/>
  <c r="E323" i="101"/>
  <c r="D323" i="101"/>
  <c r="C323" i="101"/>
  <c r="B323" i="101"/>
  <c r="F322" i="101"/>
  <c r="E322" i="101"/>
  <c r="D322" i="101"/>
  <c r="C322" i="101"/>
  <c r="B322" i="101"/>
  <c r="F321" i="101"/>
  <c r="E321" i="101"/>
  <c r="D321" i="101"/>
  <c r="C321" i="101"/>
  <c r="B321" i="101"/>
  <c r="F320" i="101"/>
  <c r="E320" i="101"/>
  <c r="D320" i="101"/>
  <c r="C320" i="101"/>
  <c r="B320" i="101"/>
  <c r="F319" i="101"/>
  <c r="E319" i="101"/>
  <c r="D319" i="101"/>
  <c r="C319" i="101"/>
  <c r="B319" i="101"/>
  <c r="F318" i="101"/>
  <c r="E318" i="101"/>
  <c r="D318" i="101"/>
  <c r="C318" i="101"/>
  <c r="B318" i="101"/>
  <c r="F317" i="101"/>
  <c r="E317" i="101"/>
  <c r="D317" i="101"/>
  <c r="C317" i="101"/>
  <c r="B317" i="101"/>
  <c r="F316" i="101"/>
  <c r="E316" i="101"/>
  <c r="D316" i="101"/>
  <c r="C316" i="101"/>
  <c r="B316" i="101"/>
  <c r="F315" i="101"/>
  <c r="E315" i="101"/>
  <c r="D315" i="101"/>
  <c r="C315" i="101"/>
  <c r="B315" i="101"/>
  <c r="F314" i="101"/>
  <c r="E314" i="101"/>
  <c r="D314" i="101"/>
  <c r="C314" i="101"/>
  <c r="B314" i="101"/>
  <c r="F313" i="101"/>
  <c r="E313" i="101"/>
  <c r="D313" i="101"/>
  <c r="C313" i="101"/>
  <c r="B313" i="101"/>
  <c r="F312" i="101"/>
  <c r="E312" i="101"/>
  <c r="D312" i="101"/>
  <c r="C312" i="101"/>
  <c r="B312" i="101"/>
  <c r="F311" i="101"/>
  <c r="E311" i="101"/>
  <c r="D311" i="101"/>
  <c r="C311" i="101"/>
  <c r="B311" i="101"/>
  <c r="F310" i="101"/>
  <c r="E310" i="101"/>
  <c r="D310" i="101"/>
  <c r="C310" i="101"/>
  <c r="B310" i="101"/>
  <c r="F309" i="101"/>
  <c r="E309" i="101"/>
  <c r="D309" i="101"/>
  <c r="C309" i="101"/>
  <c r="B309" i="101"/>
  <c r="F308" i="101"/>
  <c r="E308" i="101"/>
  <c r="D308" i="101"/>
  <c r="C308" i="101"/>
  <c r="B308" i="101"/>
  <c r="F307" i="101"/>
  <c r="E307" i="101"/>
  <c r="D307" i="101"/>
  <c r="C307" i="101"/>
  <c r="B307" i="101"/>
  <c r="F306" i="101"/>
  <c r="E306" i="101"/>
  <c r="D306" i="101"/>
  <c r="C306" i="101"/>
  <c r="B306" i="101"/>
  <c r="F305" i="101"/>
  <c r="E305" i="101"/>
  <c r="D305" i="101"/>
  <c r="C305" i="101"/>
  <c r="B305" i="101"/>
  <c r="F304" i="101"/>
  <c r="E304" i="101"/>
  <c r="D304" i="101"/>
  <c r="C304" i="101"/>
  <c r="B304" i="101"/>
  <c r="F303" i="101"/>
  <c r="E303" i="101"/>
  <c r="D303" i="101"/>
  <c r="C303" i="101"/>
  <c r="B303" i="101"/>
  <c r="F302" i="101"/>
  <c r="E302" i="101"/>
  <c r="D302" i="101"/>
  <c r="C302" i="101"/>
  <c r="B302" i="101"/>
  <c r="F301" i="101"/>
  <c r="E301" i="101"/>
  <c r="D301" i="101"/>
  <c r="C301" i="101"/>
  <c r="B301" i="101"/>
  <c r="F300" i="101"/>
  <c r="E300" i="101"/>
  <c r="D300" i="101"/>
  <c r="C300" i="101"/>
  <c r="B300" i="101"/>
  <c r="F299" i="101"/>
  <c r="E299" i="101"/>
  <c r="D299" i="101"/>
  <c r="C299" i="101"/>
  <c r="B299" i="101"/>
  <c r="F298" i="101"/>
  <c r="E298" i="101"/>
  <c r="D298" i="101"/>
  <c r="C298" i="101"/>
  <c r="B298" i="101"/>
  <c r="F297" i="101"/>
  <c r="E297" i="101"/>
  <c r="D297" i="101"/>
  <c r="C297" i="101"/>
  <c r="B297" i="101"/>
  <c r="F296" i="101"/>
  <c r="E296" i="101"/>
  <c r="D296" i="101"/>
  <c r="C296" i="101"/>
  <c r="B296" i="101"/>
  <c r="F295" i="101"/>
  <c r="E295" i="101"/>
  <c r="D295" i="101"/>
  <c r="C295" i="101"/>
  <c r="B295" i="101"/>
  <c r="F294" i="101"/>
  <c r="E294" i="101"/>
  <c r="D294" i="101"/>
  <c r="C294" i="101"/>
  <c r="B294" i="101"/>
  <c r="F293" i="101"/>
  <c r="E293" i="101"/>
  <c r="D293" i="101"/>
  <c r="C293" i="101"/>
  <c r="B293" i="101"/>
  <c r="F292" i="101"/>
  <c r="E292" i="101"/>
  <c r="D292" i="101"/>
  <c r="C292" i="101"/>
  <c r="B292" i="101"/>
  <c r="F291" i="101"/>
  <c r="E291" i="101"/>
  <c r="D291" i="101"/>
  <c r="C291" i="101"/>
  <c r="B291" i="101"/>
  <c r="F290" i="101"/>
  <c r="E290" i="101"/>
  <c r="D290" i="101"/>
  <c r="C290" i="101"/>
  <c r="B290" i="101"/>
  <c r="F289" i="101"/>
  <c r="E289" i="101"/>
  <c r="D289" i="101"/>
  <c r="C289" i="101"/>
  <c r="B289" i="101"/>
  <c r="F288" i="101"/>
  <c r="E288" i="101"/>
  <c r="D288" i="101"/>
  <c r="C288" i="101"/>
  <c r="B288" i="101"/>
  <c r="F287" i="101"/>
  <c r="E287" i="101"/>
  <c r="D287" i="101"/>
  <c r="C287" i="101"/>
  <c r="B287" i="101"/>
  <c r="F286" i="101"/>
  <c r="E286" i="101"/>
  <c r="D286" i="101"/>
  <c r="C286" i="101"/>
  <c r="B286" i="101"/>
  <c r="F285" i="101"/>
  <c r="E285" i="101"/>
  <c r="D285" i="101"/>
  <c r="C285" i="101"/>
  <c r="B285" i="101"/>
  <c r="F284" i="101"/>
  <c r="E284" i="101"/>
  <c r="D284" i="101"/>
  <c r="C284" i="101"/>
  <c r="B284" i="101"/>
  <c r="F283" i="101"/>
  <c r="E283" i="101"/>
  <c r="D283" i="101"/>
  <c r="C283" i="101"/>
  <c r="B283" i="101"/>
  <c r="F282" i="101"/>
  <c r="E282" i="101"/>
  <c r="D282" i="101"/>
  <c r="C282" i="101"/>
  <c r="B282" i="101"/>
  <c r="F281" i="101"/>
  <c r="E281" i="101"/>
  <c r="D281" i="101"/>
  <c r="C281" i="101"/>
  <c r="B281" i="101"/>
  <c r="F280" i="101"/>
  <c r="E280" i="101"/>
  <c r="D280" i="101"/>
  <c r="C280" i="101"/>
  <c r="B280" i="101"/>
  <c r="F279" i="101"/>
  <c r="E279" i="101"/>
  <c r="D279" i="101"/>
  <c r="C279" i="101"/>
  <c r="B279" i="101"/>
  <c r="F278" i="101"/>
  <c r="E278" i="101"/>
  <c r="D278" i="101"/>
  <c r="C278" i="101"/>
  <c r="B278" i="101"/>
  <c r="F277" i="101"/>
  <c r="E277" i="101"/>
  <c r="D277" i="101"/>
  <c r="C277" i="101"/>
  <c r="B277" i="101"/>
  <c r="F276" i="101"/>
  <c r="E276" i="101"/>
  <c r="D276" i="101"/>
  <c r="C276" i="101"/>
  <c r="B276" i="101"/>
  <c r="F275" i="101"/>
  <c r="E275" i="101"/>
  <c r="D275" i="101"/>
  <c r="C275" i="101"/>
  <c r="B275" i="101"/>
  <c r="F274" i="101"/>
  <c r="E274" i="101"/>
  <c r="D274" i="101"/>
  <c r="C274" i="101"/>
  <c r="B274" i="101"/>
  <c r="F273" i="101"/>
  <c r="E273" i="101"/>
  <c r="D273" i="101"/>
  <c r="C273" i="101"/>
  <c r="B273" i="101"/>
  <c r="F272" i="101"/>
  <c r="E272" i="101"/>
  <c r="D272" i="101"/>
  <c r="C272" i="101"/>
  <c r="B272" i="101"/>
  <c r="F271" i="101"/>
  <c r="E271" i="101"/>
  <c r="D271" i="101"/>
  <c r="C271" i="101"/>
  <c r="B271" i="101"/>
  <c r="F270" i="101"/>
  <c r="E270" i="101"/>
  <c r="D270" i="101"/>
  <c r="C270" i="101"/>
  <c r="B270" i="101"/>
  <c r="F269" i="101"/>
  <c r="E269" i="101"/>
  <c r="D269" i="101"/>
  <c r="C269" i="101"/>
  <c r="B269" i="101"/>
  <c r="F268" i="101"/>
  <c r="E268" i="101"/>
  <c r="D268" i="101"/>
  <c r="C268" i="101"/>
  <c r="B268" i="101"/>
  <c r="F267" i="101"/>
  <c r="E267" i="101"/>
  <c r="D267" i="101"/>
  <c r="C267" i="101"/>
  <c r="B267" i="101"/>
  <c r="F266" i="101"/>
  <c r="E266" i="101"/>
  <c r="D266" i="101"/>
  <c r="C266" i="101"/>
  <c r="B266" i="101"/>
  <c r="F265" i="101"/>
  <c r="E265" i="101"/>
  <c r="D265" i="101"/>
  <c r="C265" i="101"/>
  <c r="B265" i="101"/>
  <c r="F264" i="101"/>
  <c r="E264" i="101"/>
  <c r="D264" i="101"/>
  <c r="C264" i="101"/>
  <c r="B264" i="101"/>
  <c r="F263" i="101"/>
  <c r="E263" i="101"/>
  <c r="D263" i="101"/>
  <c r="C263" i="101"/>
  <c r="B263" i="101"/>
  <c r="F262" i="101"/>
  <c r="E262" i="101"/>
  <c r="D262" i="101"/>
  <c r="C262" i="101"/>
  <c r="B262" i="101"/>
  <c r="F261" i="101"/>
  <c r="E261" i="101"/>
  <c r="D261" i="101"/>
  <c r="C261" i="101"/>
  <c r="B261" i="101"/>
  <c r="F260" i="101"/>
  <c r="E260" i="101"/>
  <c r="D260" i="101"/>
  <c r="C260" i="101"/>
  <c r="B260" i="101"/>
  <c r="F259" i="101"/>
  <c r="E259" i="101"/>
  <c r="D259" i="101"/>
  <c r="C259" i="101"/>
  <c r="B259" i="101"/>
  <c r="F258" i="101"/>
  <c r="E258" i="101"/>
  <c r="D258" i="101"/>
  <c r="C258" i="101"/>
  <c r="B258" i="101"/>
  <c r="F257" i="101"/>
  <c r="E257" i="101"/>
  <c r="D257" i="101"/>
  <c r="C257" i="101"/>
  <c r="B257" i="101"/>
  <c r="F256" i="101"/>
  <c r="E256" i="101"/>
  <c r="D256" i="101"/>
  <c r="C256" i="101"/>
  <c r="B256" i="101"/>
  <c r="F255" i="101"/>
  <c r="E255" i="101"/>
  <c r="D255" i="101"/>
  <c r="C255" i="101"/>
  <c r="B255" i="101"/>
  <c r="F254" i="101"/>
  <c r="E254" i="101"/>
  <c r="D254" i="101"/>
  <c r="C254" i="101"/>
  <c r="B254" i="101"/>
  <c r="F253" i="101"/>
  <c r="E253" i="101"/>
  <c r="D253" i="101"/>
  <c r="C253" i="101"/>
  <c r="B253" i="101"/>
  <c r="F252" i="101"/>
  <c r="E252" i="101"/>
  <c r="D252" i="101"/>
  <c r="C252" i="101"/>
  <c r="B252" i="101"/>
  <c r="F251" i="101"/>
  <c r="E251" i="101"/>
  <c r="D251" i="101"/>
  <c r="C251" i="101"/>
  <c r="B251" i="101"/>
  <c r="F250" i="101"/>
  <c r="E250" i="101"/>
  <c r="D250" i="101"/>
  <c r="C250" i="101"/>
  <c r="B250" i="101"/>
  <c r="F249" i="101"/>
  <c r="E249" i="101"/>
  <c r="D249" i="101"/>
  <c r="C249" i="101"/>
  <c r="B249" i="101"/>
  <c r="F248" i="101"/>
  <c r="E248" i="101"/>
  <c r="D248" i="101"/>
  <c r="C248" i="101"/>
  <c r="B248" i="101"/>
  <c r="F247" i="101"/>
  <c r="E247" i="101"/>
  <c r="D247" i="101"/>
  <c r="C247" i="101"/>
  <c r="B247" i="101"/>
  <c r="F246" i="101"/>
  <c r="E246" i="101"/>
  <c r="D246" i="101"/>
  <c r="C246" i="101"/>
  <c r="B246" i="101"/>
  <c r="F245" i="101"/>
  <c r="E245" i="101"/>
  <c r="D245" i="101"/>
  <c r="C245" i="101"/>
  <c r="B245" i="101"/>
  <c r="F244" i="101"/>
  <c r="E244" i="101"/>
  <c r="D244" i="101"/>
  <c r="C244" i="101"/>
  <c r="B244" i="101"/>
  <c r="F243" i="101"/>
  <c r="E243" i="101"/>
  <c r="D243" i="101"/>
  <c r="C243" i="101"/>
  <c r="B243" i="101"/>
  <c r="F242" i="101"/>
  <c r="E242" i="101"/>
  <c r="D242" i="101"/>
  <c r="C242" i="101"/>
  <c r="B242" i="101"/>
  <c r="F241" i="101"/>
  <c r="E241" i="101"/>
  <c r="D241" i="101"/>
  <c r="C241" i="101"/>
  <c r="B241" i="101"/>
  <c r="F240" i="101"/>
  <c r="E240" i="101"/>
  <c r="D240" i="101"/>
  <c r="C240" i="101"/>
  <c r="B240" i="101"/>
  <c r="F239" i="101"/>
  <c r="E239" i="101"/>
  <c r="D239" i="101"/>
  <c r="C239" i="101"/>
  <c r="B239" i="101"/>
  <c r="F238" i="101"/>
  <c r="E238" i="101"/>
  <c r="D238" i="101"/>
  <c r="C238" i="101"/>
  <c r="B238" i="101"/>
  <c r="F237" i="101"/>
  <c r="E237" i="101"/>
  <c r="D237" i="101"/>
  <c r="C237" i="101"/>
  <c r="B237" i="101"/>
  <c r="F236" i="101"/>
  <c r="E236" i="101"/>
  <c r="D236" i="101"/>
  <c r="C236" i="101"/>
  <c r="B236" i="101"/>
  <c r="F235" i="101"/>
  <c r="E235" i="101"/>
  <c r="D235" i="101"/>
  <c r="C235" i="101"/>
  <c r="B235" i="101"/>
  <c r="F234" i="101"/>
  <c r="E234" i="101"/>
  <c r="D234" i="101"/>
  <c r="C234" i="101"/>
  <c r="B234" i="101"/>
  <c r="F233" i="101"/>
  <c r="E233" i="101"/>
  <c r="D233" i="101"/>
  <c r="C233" i="101"/>
  <c r="B233" i="101"/>
  <c r="F232" i="101"/>
  <c r="E232" i="101"/>
  <c r="D232" i="101"/>
  <c r="C232" i="101"/>
  <c r="B232" i="101"/>
  <c r="F231" i="101"/>
  <c r="E231" i="101"/>
  <c r="D231" i="101"/>
  <c r="C231" i="101"/>
  <c r="B231" i="101"/>
  <c r="F230" i="101"/>
  <c r="E230" i="101"/>
  <c r="D230" i="101"/>
  <c r="C230" i="101"/>
  <c r="B230" i="101"/>
  <c r="F229" i="101"/>
  <c r="E229" i="101"/>
  <c r="D229" i="101"/>
  <c r="C229" i="101"/>
  <c r="B229" i="101"/>
  <c r="F228" i="101"/>
  <c r="E228" i="101"/>
  <c r="D228" i="101"/>
  <c r="C228" i="101"/>
  <c r="B228" i="101"/>
  <c r="F227" i="101"/>
  <c r="E227" i="101"/>
  <c r="D227" i="101"/>
  <c r="C227" i="101"/>
  <c r="B227" i="101"/>
  <c r="F226" i="101"/>
  <c r="E226" i="101"/>
  <c r="D226" i="101"/>
  <c r="C226" i="101"/>
  <c r="B226" i="101"/>
  <c r="F225" i="101"/>
  <c r="E225" i="101"/>
  <c r="D225" i="101"/>
  <c r="C225" i="101"/>
  <c r="B225" i="101"/>
  <c r="F224" i="101"/>
  <c r="E224" i="101"/>
  <c r="D224" i="101"/>
  <c r="C224" i="101"/>
  <c r="B224" i="101"/>
  <c r="F223" i="101"/>
  <c r="E223" i="101"/>
  <c r="D223" i="101"/>
  <c r="C223" i="101"/>
  <c r="B223" i="101"/>
  <c r="F222" i="101"/>
  <c r="E222" i="101"/>
  <c r="D222" i="101"/>
  <c r="C222" i="101"/>
  <c r="B222" i="101"/>
  <c r="F221" i="101"/>
  <c r="E221" i="101"/>
  <c r="D221" i="101"/>
  <c r="C221" i="101"/>
  <c r="B221" i="101"/>
  <c r="F220" i="101"/>
  <c r="E220" i="101"/>
  <c r="D220" i="101"/>
  <c r="C220" i="101"/>
  <c r="B220" i="101"/>
  <c r="F219" i="101"/>
  <c r="E219" i="101"/>
  <c r="D219" i="101"/>
  <c r="C219" i="101"/>
  <c r="B219" i="101"/>
  <c r="F218" i="101"/>
  <c r="E218" i="101"/>
  <c r="D218" i="101"/>
  <c r="C218" i="101"/>
  <c r="B218" i="101"/>
  <c r="F217" i="101"/>
  <c r="E217" i="101"/>
  <c r="D217" i="101"/>
  <c r="C217" i="101"/>
  <c r="B217" i="101"/>
  <c r="F216" i="101"/>
  <c r="E216" i="101"/>
  <c r="D216" i="101"/>
  <c r="C216" i="101"/>
  <c r="B216" i="101"/>
  <c r="F215" i="101"/>
  <c r="E215" i="101"/>
  <c r="D215" i="101"/>
  <c r="C215" i="101"/>
  <c r="B215" i="101"/>
  <c r="F214" i="101"/>
  <c r="E214" i="101"/>
  <c r="D214" i="101"/>
  <c r="C214" i="101"/>
  <c r="B214" i="101"/>
  <c r="F213" i="101"/>
  <c r="E213" i="101"/>
  <c r="D213" i="101"/>
  <c r="C213" i="101"/>
  <c r="B213" i="101"/>
  <c r="F212" i="101"/>
  <c r="E212" i="101"/>
  <c r="D212" i="101"/>
  <c r="C212" i="101"/>
  <c r="B212" i="101"/>
  <c r="F211" i="101"/>
  <c r="E211" i="101"/>
  <c r="D211" i="101"/>
  <c r="C211" i="101"/>
  <c r="B211" i="101"/>
  <c r="F210" i="101"/>
  <c r="E210" i="101"/>
  <c r="D210" i="101"/>
  <c r="C210" i="101"/>
  <c r="B210" i="101"/>
  <c r="F209" i="101"/>
  <c r="E209" i="101"/>
  <c r="D209" i="101"/>
  <c r="C209" i="101"/>
  <c r="B209" i="101"/>
  <c r="F208" i="101"/>
  <c r="E208" i="101"/>
  <c r="D208" i="101"/>
  <c r="C208" i="101"/>
  <c r="B208" i="101"/>
  <c r="F207" i="101"/>
  <c r="E207" i="101"/>
  <c r="D207" i="101"/>
  <c r="C207" i="101"/>
  <c r="B207" i="101"/>
  <c r="F206" i="101"/>
  <c r="E206" i="101"/>
  <c r="D206" i="101"/>
  <c r="C206" i="101"/>
  <c r="B206" i="101"/>
  <c r="F205" i="101"/>
  <c r="E205" i="101"/>
  <c r="D205" i="101"/>
  <c r="C205" i="101"/>
  <c r="B205" i="101"/>
  <c r="F204" i="101"/>
  <c r="E204" i="101"/>
  <c r="D204" i="101"/>
  <c r="C204" i="101"/>
  <c r="B204" i="101"/>
  <c r="F203" i="101"/>
  <c r="E203" i="101"/>
  <c r="D203" i="101"/>
  <c r="C203" i="101"/>
  <c r="B203" i="101"/>
  <c r="F202" i="101"/>
  <c r="E202" i="101"/>
  <c r="D202" i="101"/>
  <c r="C202" i="101"/>
  <c r="B202" i="101"/>
  <c r="F201" i="101"/>
  <c r="E201" i="101"/>
  <c r="D201" i="101"/>
  <c r="C201" i="101"/>
  <c r="B201" i="101"/>
  <c r="F200" i="101"/>
  <c r="E200" i="101"/>
  <c r="D200" i="101"/>
  <c r="C200" i="101"/>
  <c r="B200" i="101"/>
  <c r="F199" i="101"/>
  <c r="E199" i="101"/>
  <c r="D199" i="101"/>
  <c r="C199" i="101"/>
  <c r="B199" i="101"/>
  <c r="F198" i="101"/>
  <c r="E198" i="101"/>
  <c r="D198" i="101"/>
  <c r="C198" i="101"/>
  <c r="B198" i="101"/>
  <c r="F197" i="101"/>
  <c r="E197" i="101"/>
  <c r="D197" i="101"/>
  <c r="C197" i="101"/>
  <c r="B197" i="101"/>
  <c r="F196" i="101"/>
  <c r="E196" i="101"/>
  <c r="D196" i="101"/>
  <c r="C196" i="101"/>
  <c r="B196" i="101"/>
  <c r="F195" i="101"/>
  <c r="E195" i="101"/>
  <c r="D195" i="101"/>
  <c r="C195" i="101"/>
  <c r="B195" i="101"/>
  <c r="F194" i="101"/>
  <c r="E194" i="101"/>
  <c r="D194" i="101"/>
  <c r="C194" i="101"/>
  <c r="B194" i="101"/>
  <c r="F193" i="101"/>
  <c r="E193" i="101"/>
  <c r="D193" i="101"/>
  <c r="C193" i="101"/>
  <c r="B193" i="101"/>
  <c r="F192" i="101"/>
  <c r="E192" i="101"/>
  <c r="D192" i="101"/>
  <c r="C192" i="101"/>
  <c r="B192" i="101"/>
  <c r="F191" i="101"/>
  <c r="E191" i="101"/>
  <c r="D191" i="101"/>
  <c r="C191" i="101"/>
  <c r="B191" i="101"/>
  <c r="F190" i="101"/>
  <c r="E190" i="101"/>
  <c r="D190" i="101"/>
  <c r="C190" i="101"/>
  <c r="B190" i="101"/>
  <c r="F189" i="101"/>
  <c r="E189" i="101"/>
  <c r="D189" i="101"/>
  <c r="C189" i="101"/>
  <c r="B189" i="101"/>
  <c r="F188" i="101"/>
  <c r="E188" i="101"/>
  <c r="D188" i="101"/>
  <c r="C188" i="101"/>
  <c r="B188" i="101"/>
  <c r="F187" i="101"/>
  <c r="E187" i="101"/>
  <c r="D187" i="101"/>
  <c r="C187" i="101"/>
  <c r="B187" i="101"/>
  <c r="F186" i="101"/>
  <c r="E186" i="101"/>
  <c r="D186" i="101"/>
  <c r="C186" i="101"/>
  <c r="B186" i="101"/>
  <c r="F185" i="101"/>
  <c r="E185" i="101"/>
  <c r="D185" i="101"/>
  <c r="C185" i="101"/>
  <c r="B185" i="101"/>
  <c r="F184" i="101"/>
  <c r="E184" i="101"/>
  <c r="D184" i="101"/>
  <c r="C184" i="101"/>
  <c r="B184" i="101"/>
  <c r="F183" i="101"/>
  <c r="E183" i="101"/>
  <c r="D183" i="101"/>
  <c r="C183" i="101"/>
  <c r="B183" i="101"/>
  <c r="F182" i="101"/>
  <c r="E182" i="101"/>
  <c r="D182" i="101"/>
  <c r="C182" i="101"/>
  <c r="B182" i="101"/>
  <c r="F181" i="101"/>
  <c r="E181" i="101"/>
  <c r="D181" i="101"/>
  <c r="C181" i="101"/>
  <c r="B181" i="101"/>
  <c r="F180" i="101"/>
  <c r="E180" i="101"/>
  <c r="D180" i="101"/>
  <c r="C180" i="101"/>
  <c r="B180" i="101"/>
  <c r="F179" i="101"/>
  <c r="E179" i="101"/>
  <c r="D179" i="101"/>
  <c r="C179" i="101"/>
  <c r="B179" i="101"/>
  <c r="F178" i="101"/>
  <c r="E178" i="101"/>
  <c r="D178" i="101"/>
  <c r="C178" i="101"/>
  <c r="B178" i="101"/>
  <c r="F177" i="101"/>
  <c r="E177" i="101"/>
  <c r="D177" i="101"/>
  <c r="C177" i="101"/>
  <c r="B177" i="101"/>
  <c r="F176" i="101"/>
  <c r="E176" i="101"/>
  <c r="D176" i="101"/>
  <c r="C176" i="101"/>
  <c r="B176" i="101"/>
  <c r="F175" i="101"/>
  <c r="E175" i="101"/>
  <c r="D175" i="101"/>
  <c r="C175" i="101"/>
  <c r="B175" i="101"/>
  <c r="F174" i="101"/>
  <c r="E174" i="101"/>
  <c r="D174" i="101"/>
  <c r="C174" i="101"/>
  <c r="B174" i="101"/>
  <c r="F173" i="101"/>
  <c r="E173" i="101"/>
  <c r="D173" i="101"/>
  <c r="C173" i="101"/>
  <c r="B173" i="101"/>
  <c r="F172" i="101"/>
  <c r="E172" i="101"/>
  <c r="D172" i="101"/>
  <c r="C172" i="101"/>
  <c r="B172" i="101"/>
  <c r="F171" i="101"/>
  <c r="E171" i="101"/>
  <c r="D171" i="101"/>
  <c r="C171" i="101"/>
  <c r="B171" i="101"/>
  <c r="F170" i="101"/>
  <c r="E170" i="101"/>
  <c r="D170" i="101"/>
  <c r="C170" i="101"/>
  <c r="B170" i="101"/>
  <c r="F169" i="101"/>
  <c r="E169" i="101"/>
  <c r="D169" i="101"/>
  <c r="C169" i="101"/>
  <c r="B169" i="101"/>
  <c r="F168" i="101"/>
  <c r="E168" i="101"/>
  <c r="D168" i="101"/>
  <c r="C168" i="101"/>
  <c r="B168" i="101"/>
  <c r="F167" i="101"/>
  <c r="E167" i="101"/>
  <c r="D167" i="101"/>
  <c r="C167" i="101"/>
  <c r="B167" i="101"/>
  <c r="F166" i="101"/>
  <c r="E166" i="101"/>
  <c r="D166" i="101"/>
  <c r="C166" i="101"/>
  <c r="B166" i="101"/>
  <c r="F165" i="101"/>
  <c r="E165" i="101"/>
  <c r="D165" i="101"/>
  <c r="C165" i="101"/>
  <c r="B165" i="101"/>
  <c r="F164" i="101"/>
  <c r="E164" i="101"/>
  <c r="D164" i="101"/>
  <c r="C164" i="101"/>
  <c r="B164" i="101"/>
  <c r="F163" i="101"/>
  <c r="E163" i="101"/>
  <c r="D163" i="101"/>
  <c r="C163" i="101"/>
  <c r="B163" i="101"/>
  <c r="F162" i="101"/>
  <c r="E162" i="101"/>
  <c r="D162" i="101"/>
  <c r="C162" i="101"/>
  <c r="B162" i="101"/>
  <c r="F161" i="101"/>
  <c r="E161" i="101"/>
  <c r="D161" i="101"/>
  <c r="C161" i="101"/>
  <c r="B161" i="101"/>
  <c r="F160" i="101"/>
  <c r="E160" i="101"/>
  <c r="D160" i="101"/>
  <c r="C160" i="101"/>
  <c r="B160" i="101"/>
  <c r="F159" i="101"/>
  <c r="E159" i="101"/>
  <c r="D159" i="101"/>
  <c r="C159" i="101"/>
  <c r="B159" i="101"/>
  <c r="F158" i="101"/>
  <c r="E158" i="101"/>
  <c r="D158" i="101"/>
  <c r="C158" i="101"/>
  <c r="B158" i="101"/>
  <c r="F157" i="101"/>
  <c r="E157" i="101"/>
  <c r="D157" i="101"/>
  <c r="C157" i="101"/>
  <c r="B157" i="101"/>
  <c r="F156" i="101"/>
  <c r="E156" i="101"/>
  <c r="D156" i="101"/>
  <c r="C156" i="101"/>
  <c r="B156" i="101"/>
  <c r="F155" i="101"/>
  <c r="E155" i="101"/>
  <c r="D155" i="101"/>
  <c r="C155" i="101"/>
  <c r="B155" i="101"/>
  <c r="F154" i="101"/>
  <c r="E154" i="101"/>
  <c r="D154" i="101"/>
  <c r="C154" i="101"/>
  <c r="B154" i="101"/>
  <c r="F153" i="101"/>
  <c r="E153" i="101"/>
  <c r="D153" i="101"/>
  <c r="C153" i="101"/>
  <c r="B153" i="101"/>
  <c r="F152" i="101"/>
  <c r="E152" i="101"/>
  <c r="D152" i="101"/>
  <c r="C152" i="101"/>
  <c r="B152" i="101"/>
  <c r="F151" i="101"/>
  <c r="E151" i="101"/>
  <c r="D151" i="101"/>
  <c r="C151" i="101"/>
  <c r="B151" i="101"/>
  <c r="F150" i="101"/>
  <c r="E150" i="101"/>
  <c r="D150" i="101"/>
  <c r="C150" i="101"/>
  <c r="B150" i="101"/>
  <c r="F149" i="101"/>
  <c r="E149" i="101"/>
  <c r="D149" i="101"/>
  <c r="C149" i="101"/>
  <c r="B149" i="101"/>
  <c r="F148" i="101"/>
  <c r="E148" i="101"/>
  <c r="D148" i="101"/>
  <c r="C148" i="101"/>
  <c r="B148" i="101"/>
  <c r="F147" i="101"/>
  <c r="E147" i="101"/>
  <c r="D147" i="101"/>
  <c r="C147" i="101"/>
  <c r="B147" i="101"/>
  <c r="F146" i="101"/>
  <c r="E146" i="101"/>
  <c r="D146" i="101"/>
  <c r="C146" i="101"/>
  <c r="B146" i="101"/>
  <c r="F145" i="101"/>
  <c r="E145" i="101"/>
  <c r="D145" i="101"/>
  <c r="C145" i="101"/>
  <c r="B145" i="101"/>
  <c r="F144" i="101"/>
  <c r="E144" i="101"/>
  <c r="D144" i="101"/>
  <c r="C144" i="101"/>
  <c r="B144" i="101"/>
  <c r="F143" i="101"/>
  <c r="E143" i="101"/>
  <c r="D143" i="101"/>
  <c r="C143" i="101"/>
  <c r="B143" i="101"/>
  <c r="F142" i="101"/>
  <c r="E142" i="101"/>
  <c r="D142" i="101"/>
  <c r="C142" i="101"/>
  <c r="B142" i="101"/>
  <c r="F141" i="101"/>
  <c r="E141" i="101"/>
  <c r="D141" i="101"/>
  <c r="C141" i="101"/>
  <c r="B141" i="101"/>
  <c r="F140" i="101"/>
  <c r="E140" i="101"/>
  <c r="D140" i="101"/>
  <c r="C140" i="101"/>
  <c r="B140" i="101"/>
  <c r="F139" i="101"/>
  <c r="E139" i="101"/>
  <c r="D139" i="101"/>
  <c r="C139" i="101"/>
  <c r="B139" i="101"/>
  <c r="F138" i="101"/>
  <c r="E138" i="101"/>
  <c r="D138" i="101"/>
  <c r="C138" i="101"/>
  <c r="B138" i="101"/>
  <c r="F137" i="101"/>
  <c r="E137" i="101"/>
  <c r="D137" i="101"/>
  <c r="C137" i="101"/>
  <c r="B137" i="101"/>
  <c r="F136" i="101"/>
  <c r="E136" i="101"/>
  <c r="D136" i="101"/>
  <c r="C136" i="101"/>
  <c r="B136" i="101"/>
  <c r="F135" i="101"/>
  <c r="E135" i="101"/>
  <c r="D135" i="101"/>
  <c r="C135" i="101"/>
  <c r="B135" i="101"/>
  <c r="F134" i="101"/>
  <c r="E134" i="101"/>
  <c r="D134" i="101"/>
  <c r="C134" i="101"/>
  <c r="B134" i="101"/>
  <c r="F133" i="101"/>
  <c r="E133" i="101"/>
  <c r="D133" i="101"/>
  <c r="C133" i="101"/>
  <c r="B133" i="101"/>
  <c r="F132" i="101"/>
  <c r="E132" i="101"/>
  <c r="D132" i="101"/>
  <c r="C132" i="101"/>
  <c r="B132" i="101"/>
  <c r="F131" i="101"/>
  <c r="E131" i="101"/>
  <c r="D131" i="101"/>
  <c r="C131" i="101"/>
  <c r="B131" i="101"/>
  <c r="F130" i="101"/>
  <c r="E130" i="101"/>
  <c r="D130" i="101"/>
  <c r="C130" i="101"/>
  <c r="B130" i="101"/>
  <c r="F129" i="101"/>
  <c r="E129" i="101"/>
  <c r="D129" i="101"/>
  <c r="C129" i="101"/>
  <c r="B129" i="101"/>
  <c r="F128" i="101"/>
  <c r="E128" i="101"/>
  <c r="D128" i="101"/>
  <c r="C128" i="101"/>
  <c r="B128" i="101"/>
  <c r="F127" i="101"/>
  <c r="E127" i="101"/>
  <c r="D127" i="101"/>
  <c r="C127" i="101"/>
  <c r="B127" i="101"/>
  <c r="F126" i="101"/>
  <c r="E126" i="101"/>
  <c r="D126" i="101"/>
  <c r="C126" i="101"/>
  <c r="B126" i="101"/>
  <c r="F125" i="101"/>
  <c r="E125" i="101"/>
  <c r="D125" i="101"/>
  <c r="C125" i="101"/>
  <c r="B125" i="101"/>
  <c r="F124" i="101"/>
  <c r="E124" i="101"/>
  <c r="D124" i="101"/>
  <c r="C124" i="101"/>
  <c r="B124" i="101"/>
  <c r="F123" i="101"/>
  <c r="E123" i="101"/>
  <c r="D123" i="101"/>
  <c r="C123" i="101"/>
  <c r="B123" i="101"/>
  <c r="F122" i="101"/>
  <c r="E122" i="101"/>
  <c r="D122" i="101"/>
  <c r="C122" i="101"/>
  <c r="B122" i="101"/>
  <c r="F121" i="101"/>
  <c r="E121" i="101"/>
  <c r="D121" i="101"/>
  <c r="C121" i="101"/>
  <c r="B121" i="101"/>
  <c r="F120" i="101"/>
  <c r="E120" i="101"/>
  <c r="D120" i="101"/>
  <c r="C120" i="101"/>
  <c r="B120" i="101"/>
  <c r="F119" i="101"/>
  <c r="E119" i="101"/>
  <c r="D119" i="101"/>
  <c r="C119" i="101"/>
  <c r="B119" i="101"/>
  <c r="F118" i="101"/>
  <c r="E118" i="101"/>
  <c r="D118" i="101"/>
  <c r="C118" i="101"/>
  <c r="B118" i="101"/>
  <c r="F117" i="101"/>
  <c r="E117" i="101"/>
  <c r="D117" i="101"/>
  <c r="C117" i="101"/>
  <c r="B117" i="101"/>
  <c r="F116" i="101"/>
  <c r="E116" i="101"/>
  <c r="D116" i="101"/>
  <c r="C116" i="101"/>
  <c r="B116" i="101"/>
  <c r="F115" i="101"/>
  <c r="E115" i="101"/>
  <c r="D115" i="101"/>
  <c r="C115" i="101"/>
  <c r="B115" i="101"/>
  <c r="F114" i="101"/>
  <c r="E114" i="101"/>
  <c r="D114" i="101"/>
  <c r="C114" i="101"/>
  <c r="B114" i="101"/>
  <c r="F113" i="101"/>
  <c r="E113" i="101"/>
  <c r="D113" i="101"/>
  <c r="C113" i="101"/>
  <c r="B113" i="101"/>
  <c r="F112" i="101"/>
  <c r="E112" i="101"/>
  <c r="D112" i="101"/>
  <c r="C112" i="101"/>
  <c r="B112" i="101"/>
  <c r="F111" i="101"/>
  <c r="E111" i="101"/>
  <c r="D111" i="101"/>
  <c r="C111" i="101"/>
  <c r="B111" i="101"/>
  <c r="F110" i="101"/>
  <c r="E110" i="101"/>
  <c r="D110" i="101"/>
  <c r="C110" i="101"/>
  <c r="B110" i="101"/>
  <c r="F109" i="101"/>
  <c r="E109" i="101"/>
  <c r="D109" i="101"/>
  <c r="C109" i="101"/>
  <c r="B109" i="101"/>
  <c r="F108" i="101"/>
  <c r="E108" i="101"/>
  <c r="D108" i="101"/>
  <c r="C108" i="101"/>
  <c r="B108" i="101"/>
  <c r="F107" i="101"/>
  <c r="E107" i="101"/>
  <c r="D107" i="101"/>
  <c r="C107" i="101"/>
  <c r="B107" i="101"/>
  <c r="F106" i="101"/>
  <c r="E106" i="101"/>
  <c r="D106" i="101"/>
  <c r="C106" i="101"/>
  <c r="B106" i="101"/>
  <c r="F105" i="101"/>
  <c r="E105" i="101"/>
  <c r="D105" i="101"/>
  <c r="C105" i="101"/>
  <c r="B105" i="101"/>
  <c r="F104" i="101"/>
  <c r="E104" i="101"/>
  <c r="D104" i="101"/>
  <c r="C104" i="101"/>
  <c r="B104" i="101"/>
  <c r="F103" i="101"/>
  <c r="E103" i="101"/>
  <c r="D103" i="101"/>
  <c r="C103" i="101"/>
  <c r="B103" i="101"/>
  <c r="F102" i="101"/>
  <c r="E102" i="101"/>
  <c r="D102" i="101"/>
  <c r="C102" i="101"/>
  <c r="B102" i="101"/>
  <c r="F101" i="101"/>
  <c r="E101" i="101"/>
  <c r="D101" i="101"/>
  <c r="C101" i="101"/>
  <c r="B101" i="101"/>
  <c r="F100" i="101"/>
  <c r="E100" i="101"/>
  <c r="D100" i="101"/>
  <c r="C100" i="101"/>
  <c r="B100" i="101"/>
  <c r="F99" i="101"/>
  <c r="E99" i="101"/>
  <c r="D99" i="101"/>
  <c r="C99" i="101"/>
  <c r="B99" i="101"/>
  <c r="F98" i="101"/>
  <c r="E98" i="101"/>
  <c r="D98" i="101"/>
  <c r="C98" i="101"/>
  <c r="B98" i="101"/>
  <c r="F97" i="101"/>
  <c r="E97" i="101"/>
  <c r="D97" i="101"/>
  <c r="C97" i="101"/>
  <c r="B97" i="101"/>
  <c r="F96" i="101"/>
  <c r="E96" i="101"/>
  <c r="D96" i="101"/>
  <c r="C96" i="101"/>
  <c r="B96" i="101"/>
  <c r="F95" i="101"/>
  <c r="E95" i="101"/>
  <c r="D95" i="101"/>
  <c r="C95" i="101"/>
  <c r="B95" i="101"/>
  <c r="F94" i="101"/>
  <c r="E94" i="101"/>
  <c r="D94" i="101"/>
  <c r="C94" i="101"/>
  <c r="B94" i="101"/>
  <c r="F93" i="101"/>
  <c r="E93" i="101"/>
  <c r="D93" i="101"/>
  <c r="C93" i="101"/>
  <c r="B93" i="101"/>
  <c r="F92" i="101"/>
  <c r="E92" i="101"/>
  <c r="D92" i="101"/>
  <c r="C92" i="101"/>
  <c r="B92" i="101"/>
  <c r="F91" i="101"/>
  <c r="E91" i="101"/>
  <c r="D91" i="101"/>
  <c r="C91" i="101"/>
  <c r="B91" i="101"/>
  <c r="F90" i="101"/>
  <c r="E90" i="101"/>
  <c r="D90" i="101"/>
  <c r="C90" i="101"/>
  <c r="B90" i="101"/>
  <c r="F89" i="101"/>
  <c r="E89" i="101"/>
  <c r="D89" i="101"/>
  <c r="C89" i="101"/>
  <c r="B89" i="101"/>
  <c r="F88" i="101"/>
  <c r="E88" i="101"/>
  <c r="D88" i="101"/>
  <c r="C88" i="101"/>
  <c r="B88" i="101"/>
  <c r="F87" i="101"/>
  <c r="E87" i="101"/>
  <c r="D87" i="101"/>
  <c r="C87" i="101"/>
  <c r="B87" i="101"/>
  <c r="F86" i="101"/>
  <c r="E86" i="101"/>
  <c r="D86" i="101"/>
  <c r="C86" i="101"/>
  <c r="B86" i="101"/>
  <c r="F85" i="101"/>
  <c r="E85" i="101"/>
  <c r="D85" i="101"/>
  <c r="C85" i="101"/>
  <c r="B85" i="101"/>
  <c r="F84" i="101"/>
  <c r="E84" i="101"/>
  <c r="D84" i="101"/>
  <c r="C84" i="101"/>
  <c r="B84" i="101"/>
  <c r="F83" i="101"/>
  <c r="E83" i="101"/>
  <c r="D83" i="101"/>
  <c r="C83" i="101"/>
  <c r="B83" i="101"/>
  <c r="F82" i="101"/>
  <c r="E82" i="101"/>
  <c r="D82" i="101"/>
  <c r="C82" i="101"/>
  <c r="B82" i="101"/>
  <c r="F81" i="101"/>
  <c r="E81" i="101"/>
  <c r="D81" i="101"/>
  <c r="C81" i="101"/>
  <c r="B81" i="101"/>
  <c r="F80" i="101"/>
  <c r="E80" i="101"/>
  <c r="D80" i="101"/>
  <c r="C80" i="101"/>
  <c r="B80" i="101"/>
  <c r="F79" i="101"/>
  <c r="E79" i="101"/>
  <c r="D79" i="101"/>
  <c r="C79" i="101"/>
  <c r="B79" i="101"/>
  <c r="F78" i="101"/>
  <c r="E78" i="101"/>
  <c r="D78" i="101"/>
  <c r="C78" i="101"/>
  <c r="B78" i="101"/>
  <c r="F77" i="101"/>
  <c r="E77" i="101"/>
  <c r="D77" i="101"/>
  <c r="C77" i="101"/>
  <c r="B77" i="101"/>
  <c r="F76" i="101"/>
  <c r="E76" i="101"/>
  <c r="D76" i="101"/>
  <c r="C76" i="101"/>
  <c r="B76" i="101"/>
  <c r="F75" i="101"/>
  <c r="E75" i="101"/>
  <c r="D75" i="101"/>
  <c r="C75" i="101"/>
  <c r="B75" i="101"/>
  <c r="F74" i="101"/>
  <c r="E74" i="101"/>
  <c r="D74" i="101"/>
  <c r="C74" i="101"/>
  <c r="B74" i="101"/>
  <c r="F73" i="101"/>
  <c r="E73" i="101"/>
  <c r="D73" i="101"/>
  <c r="C73" i="101"/>
  <c r="B73" i="101"/>
  <c r="F72" i="101"/>
  <c r="E72" i="101"/>
  <c r="D72" i="101"/>
  <c r="C72" i="101"/>
  <c r="B72" i="101"/>
  <c r="F71" i="101"/>
  <c r="E71" i="101"/>
  <c r="D71" i="101"/>
  <c r="C71" i="101"/>
  <c r="B71" i="101"/>
  <c r="F70" i="101"/>
  <c r="E70" i="101"/>
  <c r="D70" i="101"/>
  <c r="C70" i="101"/>
  <c r="B70" i="101"/>
  <c r="F69" i="101"/>
  <c r="E69" i="101"/>
  <c r="D69" i="101"/>
  <c r="C69" i="101"/>
  <c r="B69" i="101"/>
  <c r="F68" i="101"/>
  <c r="E68" i="101"/>
  <c r="D68" i="101"/>
  <c r="C68" i="101"/>
  <c r="B68" i="101"/>
  <c r="F67" i="101"/>
  <c r="E67" i="101"/>
  <c r="D67" i="101"/>
  <c r="C67" i="101"/>
  <c r="B67" i="101"/>
  <c r="F66" i="101"/>
  <c r="E66" i="101"/>
  <c r="D66" i="101"/>
  <c r="C66" i="101"/>
  <c r="B66" i="101"/>
  <c r="F65" i="101"/>
  <c r="E65" i="101"/>
  <c r="D65" i="101"/>
  <c r="C65" i="101"/>
  <c r="B65" i="101"/>
  <c r="F64" i="101"/>
  <c r="E64" i="101"/>
  <c r="D64" i="101"/>
  <c r="C64" i="101"/>
  <c r="B64" i="101"/>
  <c r="F63" i="101"/>
  <c r="E63" i="101"/>
  <c r="D63" i="101"/>
  <c r="C63" i="101"/>
  <c r="B63" i="101"/>
  <c r="F62" i="101"/>
  <c r="E62" i="101"/>
  <c r="D62" i="101"/>
  <c r="C62" i="101"/>
  <c r="B62" i="101"/>
  <c r="F61" i="101"/>
  <c r="E61" i="101"/>
  <c r="D61" i="101"/>
  <c r="C61" i="101"/>
  <c r="B61" i="101"/>
  <c r="F60" i="101"/>
  <c r="E60" i="101"/>
  <c r="D60" i="101"/>
  <c r="C60" i="101"/>
  <c r="B60" i="101"/>
  <c r="F59" i="101"/>
  <c r="E59" i="101"/>
  <c r="D59" i="101"/>
  <c r="C59" i="101"/>
  <c r="B59" i="101"/>
  <c r="F58" i="101"/>
  <c r="E58" i="101"/>
  <c r="D58" i="101"/>
  <c r="C58" i="101"/>
  <c r="B58" i="101"/>
  <c r="F57" i="101"/>
  <c r="E57" i="101"/>
  <c r="D57" i="101"/>
  <c r="C57" i="101"/>
  <c r="B57" i="101"/>
  <c r="F56" i="101"/>
  <c r="E56" i="101"/>
  <c r="D56" i="101"/>
  <c r="C56" i="101"/>
  <c r="B56" i="101"/>
  <c r="F55" i="101"/>
  <c r="E55" i="101"/>
  <c r="D55" i="101"/>
  <c r="C55" i="101"/>
  <c r="B55" i="101"/>
  <c r="F54" i="101"/>
  <c r="E54" i="101"/>
  <c r="D54" i="101"/>
  <c r="C54" i="101"/>
  <c r="B54" i="101"/>
  <c r="F53" i="101"/>
  <c r="E53" i="101"/>
  <c r="D53" i="101"/>
  <c r="C53" i="101"/>
  <c r="B53" i="101"/>
  <c r="F52" i="101"/>
  <c r="E52" i="101"/>
  <c r="D52" i="101"/>
  <c r="C52" i="101"/>
  <c r="B52" i="101"/>
  <c r="F51" i="101"/>
  <c r="E51" i="101"/>
  <c r="D51" i="101"/>
  <c r="C51" i="101"/>
  <c r="B51" i="101"/>
  <c r="F50" i="101"/>
  <c r="E50" i="101"/>
  <c r="D50" i="101"/>
  <c r="C50" i="101"/>
  <c r="B50" i="101"/>
  <c r="F49" i="101"/>
  <c r="E49" i="101"/>
  <c r="D49" i="101"/>
  <c r="C49" i="101"/>
  <c r="B49" i="101"/>
  <c r="F48" i="101"/>
  <c r="E48" i="101"/>
  <c r="D48" i="101"/>
  <c r="C48" i="101"/>
  <c r="B48" i="101"/>
  <c r="F47" i="101"/>
  <c r="E47" i="101"/>
  <c r="D47" i="101"/>
  <c r="C47" i="101"/>
  <c r="B47" i="101"/>
  <c r="F46" i="101"/>
  <c r="E46" i="101"/>
  <c r="D46" i="101"/>
  <c r="C46" i="101"/>
  <c r="B46" i="101"/>
  <c r="F45" i="101"/>
  <c r="E45" i="101"/>
  <c r="D45" i="101"/>
  <c r="C45" i="101"/>
  <c r="B45" i="101"/>
  <c r="F44" i="101"/>
  <c r="E44" i="101"/>
  <c r="D44" i="101"/>
  <c r="C44" i="101"/>
  <c r="B44" i="101"/>
  <c r="F43" i="101"/>
  <c r="E43" i="101"/>
  <c r="D43" i="101"/>
  <c r="C43" i="101"/>
  <c r="B43" i="101"/>
  <c r="F42" i="101"/>
  <c r="E42" i="101"/>
  <c r="D42" i="101"/>
  <c r="C42" i="101"/>
  <c r="B42" i="101"/>
  <c r="F41" i="101"/>
  <c r="E41" i="101"/>
  <c r="D41" i="101"/>
  <c r="C41" i="101"/>
  <c r="B41" i="101"/>
  <c r="F40" i="101"/>
  <c r="E40" i="101"/>
  <c r="D40" i="101"/>
  <c r="C40" i="101"/>
  <c r="B40" i="101"/>
  <c r="F39" i="101"/>
  <c r="E39" i="101"/>
  <c r="D39" i="101"/>
  <c r="C39" i="101"/>
  <c r="B39" i="101"/>
  <c r="F38" i="101"/>
  <c r="E38" i="101"/>
  <c r="D38" i="101"/>
  <c r="C38" i="101"/>
  <c r="B38" i="101"/>
  <c r="F37" i="101"/>
  <c r="E37" i="101"/>
  <c r="D37" i="101"/>
  <c r="C37" i="101"/>
  <c r="B37" i="101"/>
  <c r="F36" i="101"/>
  <c r="E36" i="101"/>
  <c r="D36" i="101"/>
  <c r="C36" i="101"/>
  <c r="B36" i="101"/>
  <c r="F35" i="101"/>
  <c r="E35" i="101"/>
  <c r="D35" i="101"/>
  <c r="C35" i="101"/>
  <c r="B35" i="101"/>
  <c r="F34" i="101"/>
  <c r="E34" i="101"/>
  <c r="D34" i="101"/>
  <c r="C34" i="101"/>
  <c r="B34" i="101"/>
  <c r="F33" i="101"/>
  <c r="E33" i="101"/>
  <c r="D33" i="101"/>
  <c r="C33" i="101"/>
  <c r="B33" i="101"/>
  <c r="F32" i="101"/>
  <c r="E32" i="101"/>
  <c r="D32" i="101"/>
  <c r="C32" i="101"/>
  <c r="B32" i="101"/>
  <c r="F31" i="101"/>
  <c r="E31" i="101"/>
  <c r="D31" i="101"/>
  <c r="C31" i="101"/>
  <c r="B31" i="101"/>
  <c r="F30" i="101"/>
  <c r="E30" i="101"/>
  <c r="D30" i="101"/>
  <c r="C30" i="101"/>
  <c r="B30" i="101"/>
  <c r="F29" i="101"/>
  <c r="E29" i="101"/>
  <c r="D29" i="101"/>
  <c r="C29" i="101"/>
  <c r="B29" i="101"/>
  <c r="F28" i="101"/>
  <c r="E28" i="101"/>
  <c r="D28" i="101"/>
  <c r="C28" i="101"/>
  <c r="B28" i="101"/>
  <c r="F27" i="101"/>
  <c r="E27" i="101"/>
  <c r="D27" i="101"/>
  <c r="C27" i="101"/>
  <c r="B27" i="101"/>
  <c r="F26" i="101"/>
  <c r="E26" i="101"/>
  <c r="D26" i="101"/>
  <c r="C26" i="101"/>
  <c r="B26" i="101"/>
  <c r="F25" i="101"/>
  <c r="E25" i="101"/>
  <c r="D25" i="101"/>
  <c r="C25" i="101"/>
  <c r="B25" i="101"/>
  <c r="F24" i="101"/>
  <c r="E24" i="101"/>
  <c r="D24" i="101"/>
  <c r="C24" i="101"/>
  <c r="B24" i="101"/>
  <c r="F23" i="101"/>
  <c r="E23" i="101"/>
  <c r="D23" i="101"/>
  <c r="C23" i="101"/>
  <c r="B23" i="101"/>
  <c r="F22" i="101"/>
  <c r="E22" i="101"/>
  <c r="D22" i="101"/>
  <c r="C22" i="101"/>
  <c r="B22" i="101"/>
  <c r="F21" i="101"/>
  <c r="E21" i="101"/>
  <c r="D21" i="101"/>
  <c r="C21" i="101"/>
  <c r="B21" i="101"/>
  <c r="F20" i="101"/>
  <c r="E20" i="101"/>
  <c r="D20" i="101"/>
  <c r="C20" i="101"/>
  <c r="B20" i="101"/>
  <c r="AL63" i="91"/>
  <c r="AL62" i="91"/>
  <c r="AL61" i="91"/>
  <c r="AL60" i="91"/>
  <c r="AL59" i="91"/>
  <c r="AL58" i="91"/>
  <c r="AL57" i="91"/>
  <c r="AL56" i="91"/>
  <c r="AL55" i="91"/>
  <c r="AL54" i="91"/>
  <c r="AL53" i="91"/>
  <c r="AL52" i="91"/>
  <c r="AL51" i="91"/>
  <c r="AL50" i="91"/>
  <c r="AL49" i="91"/>
  <c r="AL48" i="91"/>
  <c r="AL47" i="91"/>
  <c r="AL46" i="91"/>
  <c r="AL45" i="91"/>
  <c r="AL44" i="91"/>
  <c r="AL43" i="91"/>
  <c r="AL42" i="91"/>
  <c r="AL41" i="91"/>
  <c r="AL40" i="91"/>
  <c r="AL39" i="91"/>
  <c r="AL38" i="91"/>
  <c r="AL37" i="91"/>
  <c r="AL36" i="91"/>
  <c r="AL35" i="91"/>
  <c r="AL34" i="91"/>
  <c r="AL33" i="91"/>
  <c r="AL32" i="91"/>
  <c r="AL31" i="91"/>
  <c r="AL30" i="91"/>
  <c r="AL29" i="91"/>
  <c r="AL28" i="91"/>
  <c r="AL27" i="91"/>
  <c r="AL26" i="91"/>
  <c r="AL25" i="91"/>
  <c r="AL18" i="91"/>
  <c r="AL17" i="91"/>
  <c r="AL16" i="91"/>
  <c r="AL15" i="91"/>
  <c r="AL14" i="91"/>
  <c r="AL13" i="91"/>
  <c r="AL12" i="91"/>
  <c r="AL11" i="91"/>
  <c r="AL10" i="91"/>
  <c r="AL9" i="91"/>
  <c r="AL8" i="91"/>
  <c r="AL7" i="91"/>
  <c r="AL6" i="91"/>
  <c r="M10" i="105"/>
  <c r="M11" i="105"/>
  <c r="M12" i="105"/>
  <c r="M13" i="105"/>
  <c r="M14" i="105"/>
  <c r="M15" i="105"/>
  <c r="M16" i="105"/>
  <c r="M17" i="105"/>
  <c r="M18" i="105"/>
  <c r="M19" i="105"/>
  <c r="M20" i="105"/>
  <c r="M21" i="105"/>
  <c r="M22" i="105"/>
  <c r="M23" i="105"/>
  <c r="M24" i="105"/>
  <c r="M25" i="105"/>
  <c r="M26" i="105"/>
  <c r="M27" i="105"/>
  <c r="M28" i="105"/>
  <c r="M29" i="105"/>
  <c r="M30" i="105"/>
  <c r="M31" i="105"/>
  <c r="M32" i="105"/>
  <c r="M33" i="105"/>
  <c r="M34" i="105"/>
  <c r="M35" i="105"/>
  <c r="M36" i="105"/>
  <c r="M37" i="105"/>
  <c r="M38" i="105"/>
  <c r="M39" i="105"/>
  <c r="M40" i="105"/>
  <c r="M41" i="105"/>
  <c r="M42" i="105"/>
  <c r="M43" i="105"/>
  <c r="M44" i="105"/>
  <c r="M45" i="105"/>
  <c r="M46" i="105"/>
  <c r="M47" i="105"/>
  <c r="M48" i="105"/>
  <c r="M49" i="105"/>
  <c r="M50" i="105"/>
  <c r="M51" i="105"/>
  <c r="M52" i="105"/>
  <c r="M53" i="105"/>
  <c r="M54" i="105"/>
  <c r="M55" i="105"/>
  <c r="M56" i="105"/>
  <c r="M57" i="105"/>
  <c r="M58" i="105"/>
  <c r="M59" i="105"/>
  <c r="M60" i="105"/>
  <c r="M61" i="105"/>
  <c r="M62" i="105"/>
  <c r="M63" i="105"/>
  <c r="M64" i="105"/>
  <c r="M65" i="105"/>
  <c r="M66" i="105"/>
  <c r="M67" i="105"/>
  <c r="M68" i="105"/>
  <c r="M69" i="105"/>
  <c r="M70" i="105"/>
  <c r="M71" i="105"/>
  <c r="M72" i="105"/>
  <c r="M73" i="105"/>
  <c r="M74" i="105"/>
  <c r="M75" i="105"/>
  <c r="M76" i="105"/>
  <c r="M77" i="105"/>
  <c r="M9" i="105"/>
  <c r="G522" i="101"/>
  <c r="G521" i="101"/>
  <c r="G520" i="101"/>
  <c r="G519" i="101"/>
  <c r="G518" i="101"/>
  <c r="G517" i="101"/>
  <c r="G516" i="101"/>
  <c r="G515" i="101"/>
  <c r="G514" i="101"/>
  <c r="G513" i="101"/>
  <c r="G512" i="101"/>
  <c r="G511" i="101"/>
  <c r="G510" i="101"/>
  <c r="G509" i="101"/>
  <c r="G508" i="101"/>
  <c r="G507" i="101"/>
  <c r="G506" i="101"/>
  <c r="G505" i="101"/>
  <c r="G504" i="101"/>
  <c r="G503" i="101"/>
  <c r="G502" i="101"/>
  <c r="G501" i="101"/>
  <c r="G500" i="101"/>
  <c r="G499" i="101"/>
  <c r="G498" i="101"/>
  <c r="G497" i="101"/>
  <c r="G496" i="101"/>
  <c r="G495" i="101"/>
  <c r="G494" i="101"/>
  <c r="G493" i="101"/>
  <c r="G492" i="101"/>
  <c r="G491" i="101"/>
  <c r="G490" i="101"/>
  <c r="G489" i="101"/>
  <c r="G488" i="101"/>
  <c r="G487" i="101"/>
  <c r="G486" i="101"/>
  <c r="G485" i="101"/>
  <c r="G484" i="101"/>
  <c r="G483" i="101"/>
  <c r="G482" i="101"/>
  <c r="G481" i="101"/>
  <c r="G480" i="101"/>
  <c r="G479" i="101"/>
  <c r="G478" i="101"/>
  <c r="G477" i="101"/>
  <c r="G476" i="101"/>
  <c r="G475" i="101"/>
  <c r="G474" i="101"/>
  <c r="G473" i="101"/>
  <c r="G472" i="101"/>
  <c r="G471" i="101"/>
  <c r="G470" i="101"/>
  <c r="G469" i="101"/>
  <c r="G468" i="101"/>
  <c r="G467" i="101"/>
  <c r="G466" i="101"/>
  <c r="G465" i="101"/>
  <c r="G464" i="101"/>
  <c r="G463" i="101"/>
  <c r="G462" i="101"/>
  <c r="G461" i="101"/>
  <c r="G460" i="101"/>
  <c r="G459" i="101"/>
  <c r="G458" i="101"/>
  <c r="G457" i="101"/>
  <c r="G456" i="101"/>
  <c r="G455" i="101"/>
  <c r="G454" i="101"/>
  <c r="G453" i="101"/>
  <c r="G452" i="101"/>
  <c r="G451" i="101"/>
  <c r="G450" i="101"/>
  <c r="G449" i="101"/>
  <c r="G448" i="101"/>
  <c r="G447" i="101"/>
  <c r="G446" i="101"/>
  <c r="G445" i="101"/>
  <c r="G444" i="101"/>
  <c r="G443" i="101"/>
  <c r="G442" i="101"/>
  <c r="G441" i="101"/>
  <c r="G440" i="101"/>
  <c r="G439" i="101"/>
  <c r="G438" i="101"/>
  <c r="G437" i="101"/>
  <c r="G436" i="101"/>
  <c r="G435" i="101"/>
  <c r="G434" i="101"/>
  <c r="G433" i="101"/>
  <c r="G432" i="101"/>
  <c r="G431" i="101"/>
  <c r="G430" i="101"/>
  <c r="G429" i="101"/>
  <c r="G428" i="101"/>
  <c r="G427" i="101"/>
  <c r="G426" i="101"/>
  <c r="G425" i="101"/>
  <c r="G424" i="101"/>
  <c r="G423" i="101"/>
  <c r="G422" i="101"/>
  <c r="G421" i="101"/>
  <c r="G420" i="101"/>
  <c r="G419" i="101"/>
  <c r="G418" i="101"/>
  <c r="G417" i="101"/>
  <c r="G416" i="101"/>
  <c r="G415" i="101"/>
  <c r="G414" i="101"/>
  <c r="G413" i="101"/>
  <c r="G412" i="101"/>
  <c r="G411" i="101"/>
  <c r="G410" i="101"/>
  <c r="G409" i="101"/>
  <c r="G408" i="101"/>
  <c r="G407" i="101"/>
  <c r="G406" i="101"/>
  <c r="G405" i="101"/>
  <c r="G404" i="101"/>
  <c r="G403" i="101"/>
  <c r="G402" i="101"/>
  <c r="G401" i="101"/>
  <c r="G400" i="101"/>
  <c r="G399" i="101"/>
  <c r="G398" i="101"/>
  <c r="G397" i="101"/>
  <c r="G396" i="101"/>
  <c r="G395" i="101"/>
  <c r="G394" i="101"/>
  <c r="G393" i="101"/>
  <c r="G392" i="101"/>
  <c r="G391" i="101"/>
  <c r="G390" i="101"/>
  <c r="G389" i="101"/>
  <c r="G388" i="101"/>
  <c r="G387" i="101"/>
  <c r="G386" i="101"/>
  <c r="G385" i="101"/>
  <c r="G384" i="101"/>
  <c r="G383" i="101"/>
  <c r="G382" i="101"/>
  <c r="G381" i="101"/>
  <c r="G380" i="101"/>
  <c r="G379" i="101"/>
  <c r="G378" i="101"/>
  <c r="G377" i="101"/>
  <c r="G376" i="101"/>
  <c r="G375" i="101"/>
  <c r="G374" i="101"/>
  <c r="G373" i="101"/>
  <c r="G372" i="101"/>
  <c r="G371" i="101"/>
  <c r="G370" i="101"/>
  <c r="G369" i="101"/>
  <c r="G368" i="101"/>
  <c r="G367" i="101"/>
  <c r="G366" i="101"/>
  <c r="G365" i="101"/>
  <c r="G364" i="101"/>
  <c r="G363" i="101"/>
  <c r="G362" i="101"/>
  <c r="G361" i="101"/>
  <c r="G360" i="101"/>
  <c r="G359" i="101"/>
  <c r="G358" i="101"/>
  <c r="G357" i="101"/>
  <c r="G356" i="101"/>
  <c r="G355" i="101"/>
  <c r="G354" i="101"/>
  <c r="G353" i="101"/>
  <c r="G352" i="101"/>
  <c r="G351" i="101"/>
  <c r="G350" i="101"/>
  <c r="G349" i="101"/>
  <c r="G348" i="101"/>
  <c r="G347" i="101"/>
  <c r="G346" i="101"/>
  <c r="G345" i="101"/>
  <c r="G344" i="101"/>
  <c r="G343" i="101"/>
  <c r="G342" i="101"/>
  <c r="G341" i="101"/>
  <c r="G340" i="101"/>
  <c r="G339" i="101"/>
  <c r="G338" i="101"/>
  <c r="G337" i="101"/>
  <c r="G336" i="101"/>
  <c r="G335" i="101"/>
  <c r="G334" i="101"/>
  <c r="G333" i="101"/>
  <c r="G332" i="101"/>
  <c r="G331" i="101"/>
  <c r="G330" i="101"/>
  <c r="G329" i="101"/>
  <c r="G328" i="101"/>
  <c r="G327" i="101"/>
  <c r="G326" i="101"/>
  <c r="G325" i="101"/>
  <c r="G324" i="101"/>
  <c r="G323" i="101"/>
  <c r="G322" i="101"/>
  <c r="G321" i="101"/>
  <c r="G320" i="101"/>
  <c r="G319" i="101"/>
  <c r="G318" i="101"/>
  <c r="G317" i="101"/>
  <c r="G316" i="101"/>
  <c r="G315" i="101"/>
  <c r="G314" i="101"/>
  <c r="G313" i="101"/>
  <c r="G312" i="101"/>
  <c r="G311" i="101"/>
  <c r="G310" i="101"/>
  <c r="G309" i="101"/>
  <c r="G308" i="101"/>
  <c r="G307" i="101"/>
  <c r="G306" i="101"/>
  <c r="G305" i="101"/>
  <c r="G304" i="101"/>
  <c r="G303" i="101"/>
  <c r="G302" i="101"/>
  <c r="G301" i="101"/>
  <c r="G300" i="101"/>
  <c r="G299" i="101"/>
  <c r="G298" i="101"/>
  <c r="G297" i="101"/>
  <c r="G296" i="101"/>
  <c r="G295" i="101"/>
  <c r="G294" i="101"/>
  <c r="G293" i="101"/>
  <c r="G292" i="101"/>
  <c r="G291" i="101"/>
  <c r="G290" i="101"/>
  <c r="G289" i="101"/>
  <c r="G288" i="101"/>
  <c r="G287" i="101"/>
  <c r="G286" i="101"/>
  <c r="G285" i="101"/>
  <c r="G284" i="101"/>
  <c r="G283" i="101"/>
  <c r="G282" i="101"/>
  <c r="G281" i="101"/>
  <c r="G280" i="101"/>
  <c r="G279" i="101"/>
  <c r="G278" i="101"/>
  <c r="G277" i="101"/>
  <c r="G276" i="101"/>
  <c r="G275" i="101"/>
  <c r="G274" i="101"/>
  <c r="G273" i="101"/>
  <c r="G272" i="101"/>
  <c r="G271" i="101"/>
  <c r="G270" i="101"/>
  <c r="G269" i="101"/>
  <c r="G268" i="101"/>
  <c r="G267" i="101"/>
  <c r="G266" i="101"/>
  <c r="G265" i="101"/>
  <c r="G264" i="101"/>
  <c r="G263" i="101"/>
  <c r="G262" i="101"/>
  <c r="G261" i="101"/>
  <c r="G260" i="101"/>
  <c r="G259" i="101"/>
  <c r="G258" i="101"/>
  <c r="G257" i="101"/>
  <c r="G256" i="101"/>
  <c r="G255" i="101"/>
  <c r="G254" i="101"/>
  <c r="G253" i="101"/>
  <c r="G252" i="101"/>
  <c r="G251" i="101"/>
  <c r="G250" i="101"/>
  <c r="G249" i="101"/>
  <c r="G248" i="101"/>
  <c r="G247" i="101"/>
  <c r="G246" i="101"/>
  <c r="G245" i="101"/>
  <c r="G244" i="101"/>
  <c r="G243" i="101"/>
  <c r="G242" i="101"/>
  <c r="G241" i="101"/>
  <c r="G240" i="101"/>
  <c r="G239" i="101"/>
  <c r="G238" i="101"/>
  <c r="G237" i="101"/>
  <c r="G236" i="101"/>
  <c r="G235" i="101"/>
  <c r="G234" i="101"/>
  <c r="G233" i="101"/>
  <c r="G232" i="101"/>
  <c r="G231" i="101"/>
  <c r="G230" i="101"/>
  <c r="G229" i="101"/>
  <c r="G228" i="101"/>
  <c r="G227" i="101"/>
  <c r="G226" i="101"/>
  <c r="G225" i="101"/>
  <c r="G224" i="101"/>
  <c r="G223" i="101"/>
  <c r="G222" i="101"/>
  <c r="G221" i="101"/>
  <c r="G220" i="101"/>
  <c r="G219" i="101"/>
  <c r="G218" i="101"/>
  <c r="G217" i="101"/>
  <c r="G216" i="101"/>
  <c r="G215" i="101"/>
  <c r="G214" i="101"/>
  <c r="G213" i="101"/>
  <c r="G212" i="101"/>
  <c r="G211" i="101"/>
  <c r="G210" i="101"/>
  <c r="G209" i="101"/>
  <c r="G208" i="101"/>
  <c r="G207" i="101"/>
  <c r="G206" i="101"/>
  <c r="G205" i="101"/>
  <c r="G204" i="101"/>
  <c r="G203" i="101"/>
  <c r="G202" i="101"/>
  <c r="G201" i="101"/>
  <c r="G200" i="101"/>
  <c r="G199" i="101"/>
  <c r="G198" i="101"/>
  <c r="G197" i="101"/>
  <c r="G196" i="101"/>
  <c r="G195" i="101"/>
  <c r="G194" i="101"/>
  <c r="G193" i="101"/>
  <c r="G192" i="101"/>
  <c r="G191" i="101"/>
  <c r="G190" i="101"/>
  <c r="G189" i="101"/>
  <c r="G188" i="101"/>
  <c r="G187" i="101"/>
  <c r="G186" i="101"/>
  <c r="G185" i="101"/>
  <c r="G184" i="101"/>
  <c r="G183" i="101"/>
  <c r="G182" i="101"/>
  <c r="G181" i="101"/>
  <c r="G180" i="101"/>
  <c r="G179" i="101"/>
  <c r="G178" i="101"/>
  <c r="G177" i="101"/>
  <c r="G176" i="101"/>
  <c r="G175" i="101"/>
  <c r="G174" i="101"/>
  <c r="G173" i="101"/>
  <c r="G172" i="101"/>
  <c r="G171" i="101"/>
  <c r="G170" i="101"/>
  <c r="G169" i="101"/>
  <c r="G168" i="101"/>
  <c r="G167" i="101"/>
  <c r="G166" i="101"/>
  <c r="G165" i="101"/>
  <c r="G164" i="101"/>
  <c r="G163" i="101"/>
  <c r="G162" i="101"/>
  <c r="G161" i="101"/>
  <c r="G160" i="101"/>
  <c r="G159" i="101"/>
  <c r="G158" i="101"/>
  <c r="G157" i="101"/>
  <c r="G156" i="101"/>
  <c r="G155" i="101"/>
  <c r="G154" i="101"/>
  <c r="G153" i="101"/>
  <c r="G152" i="101"/>
  <c r="G151" i="101"/>
  <c r="G150" i="101"/>
  <c r="G149" i="101"/>
  <c r="G148" i="101"/>
  <c r="G147" i="101"/>
  <c r="G146" i="101"/>
  <c r="G145" i="101"/>
  <c r="G144" i="101"/>
  <c r="G143" i="101"/>
  <c r="G142" i="101"/>
  <c r="G141" i="101"/>
  <c r="G140" i="101"/>
  <c r="G139" i="101"/>
  <c r="G138" i="101"/>
  <c r="G137" i="101"/>
  <c r="G136" i="101"/>
  <c r="G135" i="101"/>
  <c r="G134" i="101"/>
  <c r="G133" i="101"/>
  <c r="G132" i="101"/>
  <c r="G131" i="101"/>
  <c r="G130" i="101"/>
  <c r="G129" i="101"/>
  <c r="G128" i="101"/>
  <c r="G127" i="101"/>
  <c r="G126" i="101"/>
  <c r="G125" i="101"/>
  <c r="G124" i="101"/>
  <c r="G123" i="101"/>
  <c r="G122" i="101"/>
  <c r="G121" i="101"/>
  <c r="G120" i="101"/>
  <c r="G119" i="101"/>
  <c r="G118" i="101"/>
  <c r="G117" i="101"/>
  <c r="G116" i="101"/>
  <c r="G115" i="101"/>
  <c r="G114" i="101"/>
  <c r="G113" i="101"/>
  <c r="G112" i="101"/>
  <c r="G111" i="101"/>
  <c r="G110" i="101"/>
  <c r="G109" i="101"/>
  <c r="G108" i="101"/>
  <c r="G107" i="101"/>
  <c r="G106" i="101"/>
  <c r="G105" i="101"/>
  <c r="G104" i="101"/>
  <c r="G103" i="101"/>
  <c r="G102" i="101"/>
  <c r="G101" i="101"/>
  <c r="G100" i="101"/>
  <c r="G99" i="101"/>
  <c r="G98" i="101"/>
  <c r="G97" i="101"/>
  <c r="G96" i="101"/>
  <c r="G95" i="101"/>
  <c r="G94" i="101"/>
  <c r="G93" i="101"/>
  <c r="G92" i="101"/>
  <c r="G91" i="101"/>
  <c r="G90" i="101"/>
  <c r="G89" i="101"/>
  <c r="G88" i="101"/>
  <c r="G87" i="101"/>
  <c r="G86" i="101"/>
  <c r="G85" i="101"/>
  <c r="G84" i="101"/>
  <c r="G83" i="101"/>
  <c r="G82" i="101"/>
  <c r="G81" i="101"/>
  <c r="G80" i="101"/>
  <c r="G79" i="101"/>
  <c r="G78" i="101"/>
  <c r="G77" i="101"/>
  <c r="G76" i="101"/>
  <c r="G75" i="101"/>
  <c r="G74" i="101"/>
  <c r="G73" i="101"/>
  <c r="G72" i="101"/>
  <c r="G71" i="101"/>
  <c r="G70" i="10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G23" i="101"/>
  <c r="G22" i="101"/>
  <c r="G21" i="101"/>
  <c r="G20" i="101"/>
  <c r="D81" i="105"/>
  <c r="E82" i="105" s="1"/>
  <c r="K80" i="105"/>
  <c r="J80" i="105"/>
  <c r="I80" i="105"/>
  <c r="H80" i="105"/>
  <c r="G80" i="105"/>
  <c r="F80" i="105"/>
  <c r="E80" i="105"/>
  <c r="F79" i="105"/>
  <c r="E79" i="105"/>
  <c r="AL19" i="91" l="1"/>
  <c r="AL21" i="91"/>
  <c r="AL20" i="91"/>
  <c r="J82" i="105"/>
  <c r="K82" i="105"/>
  <c r="G82" i="105"/>
  <c r="H82" i="105"/>
  <c r="I82" i="105"/>
  <c r="M80" i="105"/>
  <c r="M82" i="105" s="1"/>
  <c r="F82" i="105"/>
  <c r="L90" i="102" l="1"/>
  <c r="L89" i="102"/>
  <c r="L88" i="102"/>
  <c r="L86" i="102"/>
  <c r="E69" i="102"/>
  <c r="E70" i="102" s="1"/>
  <c r="E71" i="102" s="1"/>
  <c r="E72" i="102" s="1"/>
  <c r="E73" i="102" s="1"/>
  <c r="E74" i="102" s="1"/>
  <c r="E75" i="102" s="1"/>
  <c r="E76" i="102" s="1"/>
  <c r="E77" i="102" s="1"/>
  <c r="E78" i="102" s="1"/>
  <c r="E79" i="102" s="1"/>
  <c r="E80" i="102" s="1"/>
  <c r="E81" i="102" s="1"/>
  <c r="E82" i="102" s="1"/>
  <c r="R67" i="102"/>
  <c r="Q67" i="102"/>
  <c r="P67" i="102"/>
  <c r="O67" i="102"/>
  <c r="N67" i="102"/>
  <c r="R66" i="102"/>
  <c r="Q66" i="102"/>
  <c r="P66" i="102"/>
  <c r="O66" i="102"/>
  <c r="N66" i="102"/>
  <c r="L60" i="102"/>
  <c r="L59" i="102"/>
  <c r="L58" i="102"/>
  <c r="L56" i="102"/>
  <c r="O52" i="102"/>
  <c r="O82" i="102" s="1"/>
  <c r="F52" i="102"/>
  <c r="F82" i="102" s="1"/>
  <c r="O51" i="102"/>
  <c r="O81" i="102" s="1"/>
  <c r="F51" i="102"/>
  <c r="F81" i="102" s="1"/>
  <c r="O50" i="102"/>
  <c r="O80" i="102" s="1"/>
  <c r="F50" i="102"/>
  <c r="F80" i="102" s="1"/>
  <c r="O49" i="102"/>
  <c r="O79" i="102" s="1"/>
  <c r="F49" i="102"/>
  <c r="F79" i="102" s="1"/>
  <c r="O48" i="102"/>
  <c r="O78" i="102" s="1"/>
  <c r="F48" i="102"/>
  <c r="F78" i="102" s="1"/>
  <c r="O47" i="102"/>
  <c r="O77" i="102" s="1"/>
  <c r="F47" i="102"/>
  <c r="F77" i="102" s="1"/>
  <c r="O46" i="102"/>
  <c r="O76" i="102" s="1"/>
  <c r="F46" i="102"/>
  <c r="F76" i="102" s="1"/>
  <c r="O45" i="102"/>
  <c r="O75" i="102" s="1"/>
  <c r="F45" i="102"/>
  <c r="F75" i="102" s="1"/>
  <c r="O44" i="102"/>
  <c r="O74" i="102" s="1"/>
  <c r="F44" i="102"/>
  <c r="F74" i="102" s="1"/>
  <c r="O43" i="102"/>
  <c r="O73" i="102" s="1"/>
  <c r="F43" i="102"/>
  <c r="F73" i="102" s="1"/>
  <c r="O42" i="102"/>
  <c r="O72" i="102" s="1"/>
  <c r="F42" i="102"/>
  <c r="F72" i="102" s="1"/>
  <c r="O41" i="102"/>
  <c r="O71" i="102" s="1"/>
  <c r="F41" i="102"/>
  <c r="F71" i="102" s="1"/>
  <c r="O40" i="102"/>
  <c r="O70" i="102" s="1"/>
  <c r="F40" i="102"/>
  <c r="F70" i="102" s="1"/>
  <c r="O39" i="102"/>
  <c r="F39" i="102"/>
  <c r="F69" i="102" s="1"/>
  <c r="R37" i="102"/>
  <c r="Q37" i="102"/>
  <c r="P37" i="102"/>
  <c r="O37" i="102"/>
  <c r="N37" i="102"/>
  <c r="R36" i="102"/>
  <c r="Q36" i="102"/>
  <c r="P36" i="102"/>
  <c r="O36" i="102"/>
  <c r="N36" i="102"/>
  <c r="L30" i="102"/>
  <c r="L29" i="102"/>
  <c r="L28" i="102"/>
  <c r="L26" i="102"/>
  <c r="O23" i="102"/>
  <c r="F23" i="102"/>
  <c r="E9" i="102"/>
  <c r="E10" i="102" s="1"/>
  <c r="E11" i="102" s="1"/>
  <c r="E12" i="102" s="1"/>
  <c r="E13" i="102" s="1"/>
  <c r="E14" i="102" s="1"/>
  <c r="E15" i="102" s="1"/>
  <c r="E16" i="102" s="1"/>
  <c r="E17" i="102" s="1"/>
  <c r="E18" i="102" s="1"/>
  <c r="E19" i="102" s="1"/>
  <c r="E20" i="102" s="1"/>
  <c r="E21" i="102" s="1"/>
  <c r="E22" i="102" s="1"/>
  <c r="R7" i="102"/>
  <c r="Q7" i="102"/>
  <c r="P7" i="102"/>
  <c r="O7" i="102"/>
  <c r="N7" i="102"/>
  <c r="R6" i="102"/>
  <c r="Q6" i="102"/>
  <c r="P6" i="102"/>
  <c r="O6" i="102"/>
  <c r="N6" i="102"/>
  <c r="H520" i="101"/>
  <c r="H517" i="101"/>
  <c r="I517" i="101" s="1"/>
  <c r="K517" i="101" s="1"/>
  <c r="H512" i="101"/>
  <c r="H509" i="101"/>
  <c r="I509" i="101" s="1"/>
  <c r="K509" i="101" s="1"/>
  <c r="H508" i="101"/>
  <c r="H503" i="101"/>
  <c r="H498" i="101"/>
  <c r="I498" i="101" s="1"/>
  <c r="H497" i="101"/>
  <c r="H495" i="101"/>
  <c r="I495" i="101" s="1"/>
  <c r="H482" i="101"/>
  <c r="H481" i="101"/>
  <c r="H480" i="101"/>
  <c r="H478" i="101"/>
  <c r="H476" i="101"/>
  <c r="H474" i="101"/>
  <c r="H473" i="101"/>
  <c r="H465" i="101"/>
  <c r="H464" i="101"/>
  <c r="H463" i="101"/>
  <c r="H462" i="101"/>
  <c r="H456" i="101"/>
  <c r="H454" i="101"/>
  <c r="I454" i="101" s="1"/>
  <c r="H446" i="101"/>
  <c r="I446" i="101" s="1"/>
  <c r="K446" i="101" s="1"/>
  <c r="H444" i="101"/>
  <c r="H441" i="101"/>
  <c r="H440" i="101"/>
  <c r="H437" i="101"/>
  <c r="H434" i="101"/>
  <c r="H433" i="101"/>
  <c r="H432" i="101"/>
  <c r="H407" i="101"/>
  <c r="I407" i="101" s="1"/>
  <c r="K407" i="101" s="1"/>
  <c r="H405" i="101"/>
  <c r="H400" i="101"/>
  <c r="H395" i="101"/>
  <c r="H394" i="101"/>
  <c r="H391" i="101"/>
  <c r="H382" i="101"/>
  <c r="H381" i="101"/>
  <c r="H373" i="101"/>
  <c r="H369" i="101"/>
  <c r="H366" i="101"/>
  <c r="H365" i="101"/>
  <c r="H363" i="101"/>
  <c r="H360" i="101"/>
  <c r="H357" i="101"/>
  <c r="H349" i="101"/>
  <c r="H343" i="101"/>
  <c r="I343" i="101" s="1"/>
  <c r="K343" i="101" s="1"/>
  <c r="H341" i="101"/>
  <c r="H339" i="101"/>
  <c r="H338" i="101"/>
  <c r="H334" i="101"/>
  <c r="I334" i="101" s="1"/>
  <c r="K334" i="101" s="1"/>
  <c r="H333" i="101"/>
  <c r="H325" i="101"/>
  <c r="H322" i="101"/>
  <c r="H321" i="101"/>
  <c r="H320" i="101"/>
  <c r="H317" i="101"/>
  <c r="H313" i="101"/>
  <c r="H309" i="101"/>
  <c r="H306" i="101"/>
  <c r="I306" i="101" s="1"/>
  <c r="K306" i="101" s="1"/>
  <c r="H297" i="101"/>
  <c r="I297" i="101" s="1"/>
  <c r="K297" i="101" s="1"/>
  <c r="H295" i="101"/>
  <c r="H284" i="101"/>
  <c r="H268" i="101"/>
  <c r="H258" i="101"/>
  <c r="H257" i="101"/>
  <c r="H248" i="101"/>
  <c r="I248" i="101" s="1"/>
  <c r="H243" i="101"/>
  <c r="H239" i="101"/>
  <c r="I239" i="101" s="1"/>
  <c r="H222" i="101"/>
  <c r="H213" i="101"/>
  <c r="H197" i="101"/>
  <c r="H196" i="101"/>
  <c r="H189" i="101"/>
  <c r="H181" i="101"/>
  <c r="H173" i="101"/>
  <c r="H172" i="101"/>
  <c r="H171" i="101"/>
  <c r="H161" i="101"/>
  <c r="H158" i="101"/>
  <c r="H146" i="101"/>
  <c r="H143" i="101"/>
  <c r="H137" i="101"/>
  <c r="H136" i="101"/>
  <c r="H132" i="101"/>
  <c r="H110" i="101"/>
  <c r="H104" i="101"/>
  <c r="H102" i="101"/>
  <c r="H100" i="101"/>
  <c r="H94" i="101"/>
  <c r="H92" i="101"/>
  <c r="I92" i="101" s="1"/>
  <c r="H89" i="101"/>
  <c r="H83" i="101"/>
  <c r="I83" i="101" s="1"/>
  <c r="H81" i="101"/>
  <c r="H80" i="101"/>
  <c r="H79" i="101"/>
  <c r="H77" i="101"/>
  <c r="H39" i="101"/>
  <c r="H36" i="101"/>
  <c r="H35" i="101"/>
  <c r="H31" i="101"/>
  <c r="H28" i="101"/>
  <c r="H25" i="101"/>
  <c r="H24" i="101"/>
  <c r="E69" i="77"/>
  <c r="E70" i="77" s="1"/>
  <c r="E9" i="77"/>
  <c r="L90" i="77"/>
  <c r="L89" i="77"/>
  <c r="L88" i="77"/>
  <c r="R67" i="77"/>
  <c r="Q67" i="77"/>
  <c r="P67" i="77"/>
  <c r="O67" i="77"/>
  <c r="N67" i="77"/>
  <c r="R66" i="77"/>
  <c r="Q66" i="77"/>
  <c r="P66" i="77"/>
  <c r="O66" i="77"/>
  <c r="N66" i="77"/>
  <c r="H93" i="101" l="1"/>
  <c r="H101" i="101"/>
  <c r="H109" i="101"/>
  <c r="H117" i="101"/>
  <c r="H133" i="101"/>
  <c r="H149" i="101"/>
  <c r="H157" i="101"/>
  <c r="H165" i="101"/>
  <c r="H389" i="101"/>
  <c r="H328" i="101"/>
  <c r="H397" i="101"/>
  <c r="H312" i="101"/>
  <c r="H108" i="101"/>
  <c r="H116" i="101"/>
  <c r="H124" i="101"/>
  <c r="H156" i="101"/>
  <c r="H164" i="101"/>
  <c r="H180" i="101"/>
  <c r="H188" i="101"/>
  <c r="H412" i="101"/>
  <c r="H251" i="101"/>
  <c r="H259" i="101"/>
  <c r="H267" i="101"/>
  <c r="H275" i="101"/>
  <c r="H283" i="101"/>
  <c r="H291" i="101"/>
  <c r="H299" i="101"/>
  <c r="H307" i="101"/>
  <c r="H347" i="101"/>
  <c r="H355" i="101"/>
  <c r="H52" i="101"/>
  <c r="H460" i="101"/>
  <c r="H468" i="101"/>
  <c r="H500" i="101"/>
  <c r="H20" i="101"/>
  <c r="H44" i="101"/>
  <c r="H483" i="101"/>
  <c r="H496" i="101"/>
  <c r="H504" i="101"/>
  <c r="H522" i="101"/>
  <c r="H60" i="101"/>
  <c r="H68" i="101"/>
  <c r="H76" i="101"/>
  <c r="H84" i="101"/>
  <c r="H32" i="101"/>
  <c r="H40" i="101"/>
  <c r="H48" i="101"/>
  <c r="H56" i="101"/>
  <c r="H64" i="101"/>
  <c r="H72" i="101"/>
  <c r="H88" i="101"/>
  <c r="H96" i="101"/>
  <c r="H112" i="101"/>
  <c r="H120" i="101"/>
  <c r="H128" i="101"/>
  <c r="H408" i="101"/>
  <c r="H416" i="101"/>
  <c r="H424" i="101"/>
  <c r="H448" i="101"/>
  <c r="H472" i="101"/>
  <c r="H29" i="101"/>
  <c r="J239" i="101"/>
  <c r="H41" i="101"/>
  <c r="H73" i="101"/>
  <c r="H97" i="101"/>
  <c r="H105" i="101"/>
  <c r="H113" i="101"/>
  <c r="H121" i="101"/>
  <c r="H129" i="101"/>
  <c r="H145" i="101"/>
  <c r="H153" i="101"/>
  <c r="H169" i="101"/>
  <c r="H177" i="101"/>
  <c r="H185" i="101"/>
  <c r="H193" i="101"/>
  <c r="H201" i="101"/>
  <c r="H209" i="101"/>
  <c r="H217" i="101"/>
  <c r="H225" i="101"/>
  <c r="H233" i="101"/>
  <c r="H241" i="101"/>
  <c r="H249" i="101"/>
  <c r="H265" i="101"/>
  <c r="H273" i="101"/>
  <c r="H281" i="101"/>
  <c r="H289" i="101"/>
  <c r="H305" i="101"/>
  <c r="H329" i="101"/>
  <c r="H337" i="101"/>
  <c r="H345" i="101"/>
  <c r="H353" i="101"/>
  <c r="H361" i="101"/>
  <c r="H377" i="101"/>
  <c r="H414" i="101"/>
  <c r="H422" i="101"/>
  <c r="H430" i="101"/>
  <c r="H438" i="101"/>
  <c r="H315" i="101"/>
  <c r="H323" i="101"/>
  <c r="H331" i="101"/>
  <c r="H371" i="101"/>
  <c r="H379" i="101"/>
  <c r="H387" i="101"/>
  <c r="H403" i="101"/>
  <c r="H488" i="101"/>
  <c r="H415" i="101"/>
  <c r="H423" i="101"/>
  <c r="H431" i="101"/>
  <c r="H439" i="101"/>
  <c r="H140" i="101"/>
  <c r="H148" i="101"/>
  <c r="H385" i="101"/>
  <c r="H393" i="101"/>
  <c r="H401" i="101"/>
  <c r="H409" i="101"/>
  <c r="H425" i="101"/>
  <c r="H449" i="101"/>
  <c r="H457" i="101"/>
  <c r="H513" i="101"/>
  <c r="H521" i="101"/>
  <c r="H144" i="101"/>
  <c r="H152" i="101"/>
  <c r="H160" i="101"/>
  <c r="H168" i="101"/>
  <c r="H176" i="101"/>
  <c r="H21" i="101"/>
  <c r="H37" i="101"/>
  <c r="H45" i="101"/>
  <c r="H53" i="101"/>
  <c r="H125" i="101"/>
  <c r="H511" i="101"/>
  <c r="H420" i="101"/>
  <c r="H428" i="101"/>
  <c r="H484" i="101"/>
  <c r="H492" i="101"/>
  <c r="H489" i="101"/>
  <c r="H184" i="101"/>
  <c r="H192" i="101"/>
  <c r="H200" i="101"/>
  <c r="H208" i="101"/>
  <c r="H216" i="101"/>
  <c r="H224" i="101"/>
  <c r="H232" i="101"/>
  <c r="H240" i="101"/>
  <c r="H336" i="101"/>
  <c r="H344" i="101"/>
  <c r="H352" i="101"/>
  <c r="H368" i="101"/>
  <c r="H376" i="101"/>
  <c r="H384" i="101"/>
  <c r="H392" i="101"/>
  <c r="H475" i="101"/>
  <c r="H26" i="101"/>
  <c r="H42" i="101"/>
  <c r="H50" i="101"/>
  <c r="H58" i="101"/>
  <c r="H66" i="101"/>
  <c r="H74" i="101"/>
  <c r="H82" i="101"/>
  <c r="H90" i="101"/>
  <c r="H98" i="101"/>
  <c r="H106" i="101"/>
  <c r="H114" i="101"/>
  <c r="H122" i="101"/>
  <c r="H130" i="101"/>
  <c r="H138" i="101"/>
  <c r="H154" i="101"/>
  <c r="H162" i="101"/>
  <c r="H170" i="101"/>
  <c r="H178" i="101"/>
  <c r="H186" i="101"/>
  <c r="H194" i="101"/>
  <c r="H202" i="101"/>
  <c r="H226" i="101"/>
  <c r="H298" i="101"/>
  <c r="H314" i="101"/>
  <c r="H330" i="101"/>
  <c r="H346" i="101"/>
  <c r="H354" i="101"/>
  <c r="H362" i="101"/>
  <c r="H370" i="101"/>
  <c r="H378" i="101"/>
  <c r="H386" i="101"/>
  <c r="H413" i="101"/>
  <c r="H421" i="101"/>
  <c r="H429" i="101"/>
  <c r="H445" i="101"/>
  <c r="H453" i="101"/>
  <c r="H461" i="101"/>
  <c r="H469" i="101"/>
  <c r="H477" i="101"/>
  <c r="H485" i="101"/>
  <c r="H493" i="101"/>
  <c r="H501" i="101"/>
  <c r="H204" i="101"/>
  <c r="H519" i="101"/>
  <c r="H417" i="101"/>
  <c r="H142" i="101"/>
  <c r="H150" i="101"/>
  <c r="H166" i="101"/>
  <c r="H174" i="101"/>
  <c r="H182" i="101"/>
  <c r="H190" i="101"/>
  <c r="H198" i="101"/>
  <c r="H206" i="101"/>
  <c r="H214" i="101"/>
  <c r="H230" i="101"/>
  <c r="H238" i="101"/>
  <c r="H246" i="101"/>
  <c r="H505" i="101"/>
  <c r="H33" i="101"/>
  <c r="H49" i="101"/>
  <c r="H57" i="101"/>
  <c r="H65" i="101"/>
  <c r="H212" i="101"/>
  <c r="H220" i="101"/>
  <c r="H228" i="101"/>
  <c r="H236" i="101"/>
  <c r="H244" i="101"/>
  <c r="H255" i="101"/>
  <c r="H263" i="101"/>
  <c r="H271" i="101"/>
  <c r="H279" i="101"/>
  <c r="H287" i="101"/>
  <c r="H303" i="101"/>
  <c r="H311" i="101"/>
  <c r="H319" i="101"/>
  <c r="H327" i="101"/>
  <c r="H335" i="101"/>
  <c r="H351" i="101"/>
  <c r="H359" i="101"/>
  <c r="H367" i="101"/>
  <c r="H375" i="101"/>
  <c r="H383" i="101"/>
  <c r="H399" i="101"/>
  <c r="H410" i="101"/>
  <c r="H426" i="101"/>
  <c r="H450" i="101"/>
  <c r="H506" i="101"/>
  <c r="H514" i="101"/>
  <c r="H252" i="101"/>
  <c r="H260" i="101"/>
  <c r="H276" i="101"/>
  <c r="H292" i="101"/>
  <c r="H300" i="101"/>
  <c r="H308" i="101"/>
  <c r="H316" i="101"/>
  <c r="H324" i="101"/>
  <c r="H332" i="101"/>
  <c r="H340" i="101"/>
  <c r="H348" i="101"/>
  <c r="H356" i="101"/>
  <c r="H364" i="101"/>
  <c r="H372" i="101"/>
  <c r="H380" i="101"/>
  <c r="H388" i="101"/>
  <c r="H396" i="101"/>
  <c r="H404" i="101"/>
  <c r="N69" i="102"/>
  <c r="N70" i="102" s="1"/>
  <c r="N71" i="102" s="1"/>
  <c r="N72" i="102" s="1"/>
  <c r="N73" i="102" s="1"/>
  <c r="N74" i="102" s="1"/>
  <c r="N75" i="102" s="1"/>
  <c r="N76" i="102" s="1"/>
  <c r="N77" i="102" s="1"/>
  <c r="N78" i="102" s="1"/>
  <c r="N79" i="102" s="1"/>
  <c r="N80" i="102" s="1"/>
  <c r="N81" i="102" s="1"/>
  <c r="N82" i="102" s="1"/>
  <c r="H46" i="101"/>
  <c r="H54" i="101"/>
  <c r="H62" i="101"/>
  <c r="H78" i="101"/>
  <c r="H86" i="101"/>
  <c r="H118" i="101"/>
  <c r="H126" i="101"/>
  <c r="H134" i="101"/>
  <c r="H516" i="101"/>
  <c r="H22" i="101"/>
  <c r="H27" i="101"/>
  <c r="H43" i="101"/>
  <c r="H51" i="101"/>
  <c r="H59" i="101"/>
  <c r="H67" i="101"/>
  <c r="H75" i="101"/>
  <c r="H91" i="101"/>
  <c r="H99" i="101"/>
  <c r="H107" i="101"/>
  <c r="H115" i="101"/>
  <c r="H123" i="101"/>
  <c r="H131" i="101"/>
  <c r="H139" i="101"/>
  <c r="H147" i="101"/>
  <c r="H155" i="101"/>
  <c r="H163" i="101"/>
  <c r="H179" i="101"/>
  <c r="H187" i="101"/>
  <c r="H195" i="101"/>
  <c r="H203" i="101"/>
  <c r="H211" i="101"/>
  <c r="H219" i="101"/>
  <c r="H227" i="101"/>
  <c r="H235" i="101"/>
  <c r="H254" i="101"/>
  <c r="H262" i="101"/>
  <c r="H270" i="101"/>
  <c r="H278" i="101"/>
  <c r="H286" i="101"/>
  <c r="H294" i="101"/>
  <c r="H302" i="101"/>
  <c r="H310" i="101"/>
  <c r="H318" i="101"/>
  <c r="H326" i="101"/>
  <c r="H342" i="101"/>
  <c r="H350" i="101"/>
  <c r="H358" i="101"/>
  <c r="H374" i="101"/>
  <c r="H390" i="101"/>
  <c r="H398" i="101"/>
  <c r="H406" i="101"/>
  <c r="H30" i="101"/>
  <c r="H470" i="101"/>
  <c r="H486" i="101"/>
  <c r="H494" i="101"/>
  <c r="H502" i="101"/>
  <c r="H510" i="101"/>
  <c r="H518" i="101"/>
  <c r="H38" i="101"/>
  <c r="H61" i="101"/>
  <c r="H69" i="101"/>
  <c r="H85" i="101"/>
  <c r="H141" i="101"/>
  <c r="H205" i="101"/>
  <c r="H221" i="101"/>
  <c r="H229" i="101"/>
  <c r="H237" i="101"/>
  <c r="H245" i="101"/>
  <c r="H256" i="101"/>
  <c r="H264" i="101"/>
  <c r="H272" i="101"/>
  <c r="H280" i="101"/>
  <c r="H288" i="101"/>
  <c r="H296" i="101"/>
  <c r="H304" i="101"/>
  <c r="H411" i="101"/>
  <c r="H419" i="101"/>
  <c r="H427" i="101"/>
  <c r="H443" i="101"/>
  <c r="H451" i="101"/>
  <c r="H459" i="101"/>
  <c r="H467" i="101"/>
  <c r="H491" i="101"/>
  <c r="H499" i="101"/>
  <c r="H507" i="101"/>
  <c r="H515" i="101"/>
  <c r="N9" i="102"/>
  <c r="N10" i="102" s="1"/>
  <c r="N11" i="102" s="1"/>
  <c r="N12" i="102" s="1"/>
  <c r="N13" i="102" s="1"/>
  <c r="N14" i="102" s="1"/>
  <c r="N15" i="102" s="1"/>
  <c r="N16" i="102" s="1"/>
  <c r="N17" i="102" s="1"/>
  <c r="N18" i="102" s="1"/>
  <c r="N19" i="102" s="1"/>
  <c r="N20" i="102" s="1"/>
  <c r="N21" i="102" s="1"/>
  <c r="N22" i="102" s="1"/>
  <c r="H210" i="101"/>
  <c r="H218" i="101"/>
  <c r="H234" i="101"/>
  <c r="H23" i="101"/>
  <c r="H47" i="101"/>
  <c r="H55" i="101"/>
  <c r="H63" i="101"/>
  <c r="H242" i="101"/>
  <c r="H253" i="101"/>
  <c r="H261" i="101"/>
  <c r="H269" i="101"/>
  <c r="H277" i="101"/>
  <c r="H285" i="101"/>
  <c r="H293" i="101"/>
  <c r="H301" i="101"/>
  <c r="H71" i="101"/>
  <c r="I71" i="101" s="1"/>
  <c r="H87" i="101"/>
  <c r="H95" i="101"/>
  <c r="I95" i="101" s="1"/>
  <c r="H103" i="101"/>
  <c r="H111" i="101"/>
  <c r="H119" i="101"/>
  <c r="H127" i="101"/>
  <c r="H135" i="101"/>
  <c r="H151" i="101"/>
  <c r="H159" i="101"/>
  <c r="H167" i="101"/>
  <c r="H175" i="101"/>
  <c r="H183" i="101"/>
  <c r="H191" i="101"/>
  <c r="H199" i="101"/>
  <c r="H207" i="101"/>
  <c r="H215" i="101"/>
  <c r="H223" i="101"/>
  <c r="H231" i="101"/>
  <c r="H247" i="101"/>
  <c r="H250" i="101"/>
  <c r="H266" i="101"/>
  <c r="H274" i="101"/>
  <c r="H282" i="101"/>
  <c r="H290" i="101"/>
  <c r="H458" i="101"/>
  <c r="H466" i="101"/>
  <c r="H490" i="101"/>
  <c r="F53" i="102"/>
  <c r="H447" i="101"/>
  <c r="H455" i="101"/>
  <c r="H471" i="101"/>
  <c r="H479" i="101"/>
  <c r="H487" i="101"/>
  <c r="H436" i="101"/>
  <c r="H452" i="101"/>
  <c r="I25" i="101"/>
  <c r="K25" i="101" s="1"/>
  <c r="I81" i="101"/>
  <c r="K81" i="101" s="1"/>
  <c r="I320" i="101"/>
  <c r="J320" i="101" s="1"/>
  <c r="I441" i="101"/>
  <c r="J441" i="101" s="1"/>
  <c r="I89" i="101"/>
  <c r="K89" i="101" s="1"/>
  <c r="I137" i="101"/>
  <c r="J137" i="101" s="1"/>
  <c r="I295" i="101"/>
  <c r="J295" i="101" s="1"/>
  <c r="O53" i="102"/>
  <c r="H70" i="101"/>
  <c r="I94" i="101"/>
  <c r="K94" i="101" s="1"/>
  <c r="I102" i="101"/>
  <c r="K102" i="101" s="1"/>
  <c r="I110" i="101"/>
  <c r="J110" i="101" s="1"/>
  <c r="I158" i="101"/>
  <c r="K158" i="101" s="1"/>
  <c r="I222" i="101"/>
  <c r="K222" i="101" s="1"/>
  <c r="I473" i="101"/>
  <c r="K473" i="101" s="1"/>
  <c r="I481" i="101"/>
  <c r="K481" i="101" s="1"/>
  <c r="I80" i="101"/>
  <c r="K80" i="101" s="1"/>
  <c r="H435" i="101"/>
  <c r="I435" i="101" s="1"/>
  <c r="I181" i="101"/>
  <c r="J181" i="101" s="1"/>
  <c r="I197" i="101"/>
  <c r="J197" i="101" s="1"/>
  <c r="H442" i="101"/>
  <c r="I442" i="101" s="1"/>
  <c r="H418" i="101"/>
  <c r="I418" i="101" s="1"/>
  <c r="H402" i="101"/>
  <c r="I402" i="101" s="1"/>
  <c r="H34" i="101"/>
  <c r="I34" i="101" s="1"/>
  <c r="I325" i="101"/>
  <c r="K325" i="101" s="1"/>
  <c r="I476" i="101"/>
  <c r="J476" i="101" s="1"/>
  <c r="I268" i="101"/>
  <c r="K268" i="101" s="1"/>
  <c r="I497" i="101"/>
  <c r="K497" i="101" s="1"/>
  <c r="I508" i="101"/>
  <c r="J508" i="101" s="1"/>
  <c r="J517" i="101"/>
  <c r="J446" i="101"/>
  <c r="J509" i="101"/>
  <c r="J297" i="101"/>
  <c r="J94" i="101"/>
  <c r="K83" i="101"/>
  <c r="J83" i="101"/>
  <c r="K92" i="101"/>
  <c r="J92" i="101"/>
  <c r="K248" i="101"/>
  <c r="J248" i="101"/>
  <c r="K239" i="101"/>
  <c r="J306" i="101"/>
  <c r="J334" i="101"/>
  <c r="K495" i="101"/>
  <c r="J495" i="101"/>
  <c r="K498" i="101"/>
  <c r="J498" i="101"/>
  <c r="J343" i="101"/>
  <c r="J407" i="101"/>
  <c r="F83" i="102"/>
  <c r="K454" i="101"/>
  <c r="J454" i="101"/>
  <c r="O69" i="102"/>
  <c r="O83" i="102" s="1"/>
  <c r="E71" i="77"/>
  <c r="E72" i="77" s="1"/>
  <c r="E73" i="77" s="1"/>
  <c r="E74" i="77" s="1"/>
  <c r="N69" i="77"/>
  <c r="N70" i="77" s="1"/>
  <c r="N71" i="77" s="1"/>
  <c r="N72" i="77" s="1"/>
  <c r="N73" i="77" s="1"/>
  <c r="N74" i="77" s="1"/>
  <c r="N75" i="77" s="1"/>
  <c r="N76" i="77" s="1"/>
  <c r="N77" i="77" s="1"/>
  <c r="N78" i="77" s="1"/>
  <c r="N79" i="77" s="1"/>
  <c r="N80" i="77" s="1"/>
  <c r="N81" i="77" s="1"/>
  <c r="N82" i="77" s="1"/>
  <c r="J89" i="101" l="1"/>
  <c r="J102" i="101"/>
  <c r="K181" i="101"/>
  <c r="K137" i="101"/>
  <c r="K295" i="101"/>
  <c r="K320" i="101"/>
  <c r="K197" i="101"/>
  <c r="K441" i="101"/>
  <c r="J222" i="101"/>
  <c r="K110" i="101"/>
  <c r="J473" i="101"/>
  <c r="J268" i="101"/>
  <c r="J80" i="101"/>
  <c r="J25" i="101"/>
  <c r="K508" i="101"/>
  <c r="J158" i="101"/>
  <c r="I506" i="101"/>
  <c r="K506" i="101" s="1"/>
  <c r="J435" i="101"/>
  <c r="K435" i="101"/>
  <c r="K95" i="101"/>
  <c r="J95" i="101"/>
  <c r="K442" i="101"/>
  <c r="J442" i="101"/>
  <c r="K418" i="101"/>
  <c r="J418" i="101"/>
  <c r="J325" i="101"/>
  <c r="I405" i="101"/>
  <c r="J405" i="101" s="1"/>
  <c r="I485" i="101"/>
  <c r="K485" i="101" s="1"/>
  <c r="J34" i="101"/>
  <c r="K34" i="101"/>
  <c r="K402" i="101"/>
  <c r="J402" i="101"/>
  <c r="K71" i="101"/>
  <c r="J71" i="101"/>
  <c r="I488" i="101"/>
  <c r="J488" i="101" s="1"/>
  <c r="I496" i="101"/>
  <c r="K496" i="101" s="1"/>
  <c r="K476" i="101"/>
  <c r="J81" i="101"/>
  <c r="I449" i="101"/>
  <c r="K449" i="101" s="1"/>
  <c r="J497" i="101"/>
  <c r="I484" i="101"/>
  <c r="J484" i="101" s="1"/>
  <c r="I504" i="101"/>
  <c r="I471" i="101"/>
  <c r="K471" i="101" s="1"/>
  <c r="J481" i="101"/>
  <c r="I492" i="101"/>
  <c r="K492" i="101" s="1"/>
  <c r="I70" i="101"/>
  <c r="I466" i="101"/>
  <c r="J466" i="101" s="1"/>
  <c r="I487" i="101"/>
  <c r="K487" i="101" s="1"/>
  <c r="I467" i="101"/>
  <c r="I474" i="101"/>
  <c r="I513" i="101"/>
  <c r="I460" i="101"/>
  <c r="I408" i="101"/>
  <c r="I344" i="101"/>
  <c r="I404" i="101"/>
  <c r="I324" i="101"/>
  <c r="I393" i="101"/>
  <c r="I445" i="101"/>
  <c r="I387" i="101"/>
  <c r="I381" i="101"/>
  <c r="I321" i="101"/>
  <c r="I394" i="101"/>
  <c r="I437" i="101"/>
  <c r="I361" i="101"/>
  <c r="I305" i="101"/>
  <c r="I210" i="101"/>
  <c r="I293" i="101"/>
  <c r="I227" i="101"/>
  <c r="I312" i="101"/>
  <c r="I224" i="101"/>
  <c r="I251" i="101"/>
  <c r="I183" i="101"/>
  <c r="I263" i="101"/>
  <c r="I195" i="101"/>
  <c r="I283" i="101"/>
  <c r="I228" i="101"/>
  <c r="I232" i="101"/>
  <c r="I243" i="101"/>
  <c r="I165" i="101"/>
  <c r="I97" i="101"/>
  <c r="I68" i="101"/>
  <c r="I141" i="101"/>
  <c r="I86" i="101"/>
  <c r="I75" i="101"/>
  <c r="I148" i="101"/>
  <c r="I265" i="101"/>
  <c r="I274" i="101"/>
  <c r="I231" i="101"/>
  <c r="I382" i="101"/>
  <c r="I470" i="101"/>
  <c r="I415" i="101"/>
  <c r="I502" i="101"/>
  <c r="I507" i="101"/>
  <c r="I168" i="101"/>
  <c r="I126" i="101"/>
  <c r="I163" i="101"/>
  <c r="I99" i="101"/>
  <c r="I63" i="101"/>
  <c r="I160" i="101"/>
  <c r="I90" i="101"/>
  <c r="I145" i="101"/>
  <c r="I155" i="101"/>
  <c r="I88" i="101"/>
  <c r="I26" i="101"/>
  <c r="I24" i="101"/>
  <c r="I30" i="101"/>
  <c r="I42" i="101"/>
  <c r="I459" i="101"/>
  <c r="I505" i="101"/>
  <c r="I519" i="101"/>
  <c r="I463" i="101"/>
  <c r="I401" i="101"/>
  <c r="I426" i="101"/>
  <c r="I340" i="101"/>
  <c r="I389" i="101"/>
  <c r="I452" i="101"/>
  <c r="I380" i="101"/>
  <c r="I440" i="101"/>
  <c r="I378" i="101"/>
  <c r="I376" i="101"/>
  <c r="I385" i="101"/>
  <c r="I432" i="101"/>
  <c r="I348" i="101"/>
  <c r="I275" i="101"/>
  <c r="I207" i="101"/>
  <c r="I284" i="101"/>
  <c r="I220" i="101"/>
  <c r="I307" i="101"/>
  <c r="I205" i="101"/>
  <c r="I244" i="101"/>
  <c r="I316" i="101"/>
  <c r="I247" i="101"/>
  <c r="I189" i="101"/>
  <c r="I279" i="101"/>
  <c r="I219" i="101"/>
  <c r="I216" i="101"/>
  <c r="I238" i="101"/>
  <c r="I161" i="101"/>
  <c r="I65" i="101"/>
  <c r="I91" i="101"/>
  <c r="I156" i="101"/>
  <c r="I273" i="101"/>
  <c r="I282" i="101"/>
  <c r="I333" i="101"/>
  <c r="I390" i="101"/>
  <c r="I351" i="101"/>
  <c r="I423" i="101"/>
  <c r="I510" i="101"/>
  <c r="I515" i="101"/>
  <c r="I159" i="101"/>
  <c r="I123" i="101"/>
  <c r="I138" i="101"/>
  <c r="I93" i="101"/>
  <c r="I55" i="101"/>
  <c r="I151" i="101"/>
  <c r="I58" i="101"/>
  <c r="I136" i="101"/>
  <c r="I61" i="101"/>
  <c r="I130" i="101"/>
  <c r="I82" i="101"/>
  <c r="I23" i="101"/>
  <c r="I22" i="101"/>
  <c r="I28" i="101"/>
  <c r="K466" i="101"/>
  <c r="I469" i="101"/>
  <c r="I522" i="101"/>
  <c r="I520" i="101"/>
  <c r="I511" i="101"/>
  <c r="I456" i="101"/>
  <c r="I388" i="101"/>
  <c r="I417" i="101"/>
  <c r="I339" i="101"/>
  <c r="I384" i="101"/>
  <c r="I365" i="101"/>
  <c r="I427" i="101"/>
  <c r="I369" i="101"/>
  <c r="I363" i="101"/>
  <c r="I453" i="101"/>
  <c r="I372" i="101"/>
  <c r="I419" i="101"/>
  <c r="I329" i="101"/>
  <c r="I271" i="101"/>
  <c r="I196" i="101"/>
  <c r="I280" i="101"/>
  <c r="I211" i="101"/>
  <c r="I303" i="101"/>
  <c r="I202" i="101"/>
  <c r="I230" i="101"/>
  <c r="I310" i="101"/>
  <c r="I237" i="101"/>
  <c r="I186" i="101"/>
  <c r="I270" i="101"/>
  <c r="I212" i="101"/>
  <c r="I198" i="101"/>
  <c r="I286" i="101"/>
  <c r="I152" i="101"/>
  <c r="I59" i="101"/>
  <c r="I100" i="101"/>
  <c r="I164" i="101"/>
  <c r="I281" i="101"/>
  <c r="I290" i="101"/>
  <c r="I457" i="101"/>
  <c r="I398" i="101"/>
  <c r="I359" i="101"/>
  <c r="I431" i="101"/>
  <c r="I518" i="101"/>
  <c r="I150" i="101"/>
  <c r="I98" i="101"/>
  <c r="I133" i="101"/>
  <c r="I87" i="101"/>
  <c r="I47" i="101"/>
  <c r="I142" i="101"/>
  <c r="I50" i="101"/>
  <c r="I127" i="101"/>
  <c r="I53" i="101"/>
  <c r="I125" i="101"/>
  <c r="I67" i="101"/>
  <c r="I21" i="101"/>
  <c r="I41" i="101"/>
  <c r="J449" i="101"/>
  <c r="I514" i="101"/>
  <c r="I512" i="101"/>
  <c r="I500" i="101"/>
  <c r="I482" i="101"/>
  <c r="I503" i="101"/>
  <c r="I448" i="101"/>
  <c r="I373" i="101"/>
  <c r="I395" i="101"/>
  <c r="I455" i="101"/>
  <c r="I371" i="101"/>
  <c r="I360" i="101"/>
  <c r="I356" i="101"/>
  <c r="I354" i="101"/>
  <c r="I443" i="101"/>
  <c r="I357" i="101"/>
  <c r="I410" i="101"/>
  <c r="I322" i="101"/>
  <c r="I255" i="101"/>
  <c r="I193" i="101"/>
  <c r="I262" i="101"/>
  <c r="I208" i="101"/>
  <c r="I291" i="101"/>
  <c r="I191" i="101"/>
  <c r="I214" i="101"/>
  <c r="I301" i="101"/>
  <c r="I234" i="101"/>
  <c r="I328" i="101"/>
  <c r="I264" i="101"/>
  <c r="I209" i="101"/>
  <c r="I308" i="101"/>
  <c r="I184" i="101"/>
  <c r="I277" i="101"/>
  <c r="I143" i="101"/>
  <c r="I51" i="101"/>
  <c r="I128" i="101"/>
  <c r="I108" i="101"/>
  <c r="I172" i="101"/>
  <c r="I289" i="101"/>
  <c r="I298" i="101"/>
  <c r="I342" i="101"/>
  <c r="I406" i="101"/>
  <c r="I367" i="101"/>
  <c r="I439" i="101"/>
  <c r="I494" i="101"/>
  <c r="I147" i="101"/>
  <c r="I162" i="101"/>
  <c r="I78" i="101"/>
  <c r="I129" i="101"/>
  <c r="I139" i="101"/>
  <c r="I118" i="101"/>
  <c r="I121" i="101"/>
  <c r="I64" i="101"/>
  <c r="I43" i="101"/>
  <c r="I38" i="101"/>
  <c r="I44" i="101"/>
  <c r="K504" i="101"/>
  <c r="J504" i="101"/>
  <c r="I468" i="101"/>
  <c r="I501" i="101"/>
  <c r="I368" i="101"/>
  <c r="I386" i="101"/>
  <c r="I444" i="101"/>
  <c r="I362" i="101"/>
  <c r="I433" i="101"/>
  <c r="I347" i="101"/>
  <c r="I436" i="101"/>
  <c r="I345" i="101"/>
  <c r="I434" i="101"/>
  <c r="I352" i="101"/>
  <c r="I397" i="101"/>
  <c r="I229" i="101"/>
  <c r="I182" i="101"/>
  <c r="I256" i="101"/>
  <c r="I199" i="101"/>
  <c r="I287" i="101"/>
  <c r="I180" i="101"/>
  <c r="I203" i="101"/>
  <c r="I294" i="101"/>
  <c r="I225" i="101"/>
  <c r="I319" i="101"/>
  <c r="I254" i="101"/>
  <c r="I206" i="101"/>
  <c r="I292" i="101"/>
  <c r="I326" i="101"/>
  <c r="I204" i="101"/>
  <c r="I134" i="101"/>
  <c r="I20" i="101"/>
  <c r="I119" i="101"/>
  <c r="I116" i="101"/>
  <c r="I233" i="101"/>
  <c r="I242" i="101"/>
  <c r="I314" i="101"/>
  <c r="I350" i="101"/>
  <c r="I414" i="101"/>
  <c r="I375" i="101"/>
  <c r="I447" i="101"/>
  <c r="I486" i="101"/>
  <c r="I122" i="101"/>
  <c r="I84" i="101"/>
  <c r="I157" i="101"/>
  <c r="I60" i="101"/>
  <c r="I120" i="101"/>
  <c r="I114" i="101"/>
  <c r="I115" i="101"/>
  <c r="I176" i="101"/>
  <c r="I112" i="101"/>
  <c r="I56" i="101"/>
  <c r="I32" i="101"/>
  <c r="I27" i="101"/>
  <c r="I36" i="101"/>
  <c r="I465" i="101"/>
  <c r="I491" i="101"/>
  <c r="I355" i="101"/>
  <c r="I377" i="101"/>
  <c r="I429" i="101"/>
  <c r="I353" i="101"/>
  <c r="I420" i="101"/>
  <c r="I409" i="101"/>
  <c r="I421" i="101"/>
  <c r="I341" i="101"/>
  <c r="I425" i="101"/>
  <c r="I336" i="101"/>
  <c r="I392" i="101"/>
  <c r="I226" i="101"/>
  <c r="I327" i="101"/>
  <c r="I246" i="101"/>
  <c r="I188" i="101"/>
  <c r="I278" i="101"/>
  <c r="I296" i="101"/>
  <c r="I285" i="101"/>
  <c r="I221" i="101"/>
  <c r="I313" i="101"/>
  <c r="I192" i="101"/>
  <c r="I288" i="101"/>
  <c r="I317" i="101"/>
  <c r="I201" i="101"/>
  <c r="I131" i="101"/>
  <c r="I77" i="101"/>
  <c r="I174" i="101"/>
  <c r="I62" i="101"/>
  <c r="I124" i="101"/>
  <c r="I241" i="101"/>
  <c r="I250" i="101"/>
  <c r="I335" i="101"/>
  <c r="I358" i="101"/>
  <c r="I422" i="101"/>
  <c r="I383" i="101"/>
  <c r="I450" i="101"/>
  <c r="I478" i="101"/>
  <c r="I117" i="101"/>
  <c r="I69" i="101"/>
  <c r="I153" i="101"/>
  <c r="I52" i="101"/>
  <c r="I111" i="101"/>
  <c r="I76" i="101"/>
  <c r="I178" i="101"/>
  <c r="I109" i="101"/>
  <c r="I179" i="101"/>
  <c r="I85" i="101"/>
  <c r="I167" i="101"/>
  <c r="I103" i="101"/>
  <c r="I48" i="101"/>
  <c r="I29" i="101"/>
  <c r="I45" i="101"/>
  <c r="I31" i="101"/>
  <c r="J492" i="101"/>
  <c r="I479" i="101"/>
  <c r="I489" i="101"/>
  <c r="I472" i="101"/>
  <c r="I521" i="101"/>
  <c r="I493" i="101"/>
  <c r="I490" i="101"/>
  <c r="I428" i="101"/>
  <c r="I346" i="101"/>
  <c r="I364" i="101"/>
  <c r="I424" i="101"/>
  <c r="I337" i="101"/>
  <c r="I323" i="101"/>
  <c r="I416" i="101"/>
  <c r="I338" i="101"/>
  <c r="I412" i="101"/>
  <c r="I331" i="101"/>
  <c r="I379" i="101"/>
  <c r="I217" i="101"/>
  <c r="I309" i="101"/>
  <c r="I240" i="101"/>
  <c r="I185" i="101"/>
  <c r="I269" i="101"/>
  <c r="I267" i="101"/>
  <c r="I276" i="101"/>
  <c r="I218" i="101"/>
  <c r="I304" i="101"/>
  <c r="I187" i="101"/>
  <c r="I261" i="101"/>
  <c r="I311" i="101"/>
  <c r="I259" i="101"/>
  <c r="I190" i="101"/>
  <c r="I106" i="101"/>
  <c r="I74" i="101"/>
  <c r="I171" i="101"/>
  <c r="I54" i="101"/>
  <c r="I132" i="101"/>
  <c r="I249" i="101"/>
  <c r="I258" i="101"/>
  <c r="I215" i="101"/>
  <c r="I366" i="101"/>
  <c r="I430" i="101"/>
  <c r="I391" i="101"/>
  <c r="I461" i="101"/>
  <c r="I483" i="101"/>
  <c r="I113" i="101"/>
  <c r="I57" i="101"/>
  <c r="I144" i="101"/>
  <c r="I175" i="101"/>
  <c r="I72" i="101"/>
  <c r="I173" i="101"/>
  <c r="I105" i="101"/>
  <c r="I154" i="101"/>
  <c r="I79" i="101"/>
  <c r="I40" i="101"/>
  <c r="I39" i="101"/>
  <c r="I477" i="101"/>
  <c r="I464" i="101"/>
  <c r="I475" i="101"/>
  <c r="I516" i="101"/>
  <c r="I480" i="101"/>
  <c r="I413" i="101"/>
  <c r="I349" i="101"/>
  <c r="I411" i="101"/>
  <c r="I330" i="101"/>
  <c r="I458" i="101"/>
  <c r="I400" i="101"/>
  <c r="I396" i="101"/>
  <c r="I332" i="101"/>
  <c r="I403" i="101"/>
  <c r="I451" i="101"/>
  <c r="I370" i="101"/>
  <c r="I315" i="101"/>
  <c r="I213" i="101"/>
  <c r="I300" i="101"/>
  <c r="I236" i="101"/>
  <c r="I318" i="101"/>
  <c r="I253" i="101"/>
  <c r="I260" i="101"/>
  <c r="I194" i="101"/>
  <c r="I272" i="101"/>
  <c r="I200" i="101"/>
  <c r="I299" i="101"/>
  <c r="I235" i="101"/>
  <c r="I245" i="101"/>
  <c r="I302" i="101"/>
  <c r="I252" i="101"/>
  <c r="I170" i="101"/>
  <c r="I101" i="101"/>
  <c r="I73" i="101"/>
  <c r="I146" i="101"/>
  <c r="I107" i="101"/>
  <c r="I46" i="101"/>
  <c r="I140" i="101"/>
  <c r="I257" i="101"/>
  <c r="I266" i="101"/>
  <c r="I223" i="101"/>
  <c r="I374" i="101"/>
  <c r="I438" i="101"/>
  <c r="I399" i="101"/>
  <c r="I462" i="101"/>
  <c r="I499" i="101"/>
  <c r="I177" i="101"/>
  <c r="I104" i="101"/>
  <c r="I49" i="101"/>
  <c r="I135" i="101"/>
  <c r="I166" i="101"/>
  <c r="I66" i="101"/>
  <c r="I169" i="101"/>
  <c r="I96" i="101"/>
  <c r="I149" i="101"/>
  <c r="I37" i="101"/>
  <c r="I35" i="101"/>
  <c r="I33" i="101"/>
  <c r="E75" i="77"/>
  <c r="K405" i="101" l="1"/>
  <c r="J487" i="101"/>
  <c r="J506" i="101"/>
  <c r="J496" i="101"/>
  <c r="J485" i="101"/>
  <c r="K488" i="101"/>
  <c r="K484" i="101"/>
  <c r="J70" i="101"/>
  <c r="K70" i="101"/>
  <c r="J471" i="101"/>
  <c r="K257" i="101"/>
  <c r="J257" i="101"/>
  <c r="K66" i="101"/>
  <c r="J66" i="101"/>
  <c r="K499" i="101"/>
  <c r="J499" i="101"/>
  <c r="K140" i="101"/>
  <c r="J140" i="101"/>
  <c r="K302" i="101"/>
  <c r="J302" i="101"/>
  <c r="K253" i="101"/>
  <c r="J253" i="101"/>
  <c r="J403" i="101"/>
  <c r="K403" i="101"/>
  <c r="K413" i="101"/>
  <c r="J413" i="101"/>
  <c r="K40" i="101"/>
  <c r="J40" i="101"/>
  <c r="K57" i="101"/>
  <c r="J57" i="101"/>
  <c r="J215" i="101"/>
  <c r="K215" i="101"/>
  <c r="K190" i="101"/>
  <c r="J190" i="101"/>
  <c r="K267" i="101"/>
  <c r="J267" i="101"/>
  <c r="K412" i="101"/>
  <c r="J412" i="101"/>
  <c r="K428" i="101"/>
  <c r="J428" i="101"/>
  <c r="K85" i="101"/>
  <c r="J85" i="101"/>
  <c r="K153" i="101"/>
  <c r="J153" i="101"/>
  <c r="K422" i="101"/>
  <c r="J422" i="101"/>
  <c r="K77" i="101"/>
  <c r="J77" i="101"/>
  <c r="K285" i="101"/>
  <c r="J285" i="101"/>
  <c r="K336" i="101"/>
  <c r="J336" i="101"/>
  <c r="K377" i="101"/>
  <c r="J377" i="101"/>
  <c r="K486" i="101"/>
  <c r="J486" i="101"/>
  <c r="K116" i="101"/>
  <c r="J116" i="101"/>
  <c r="K254" i="101"/>
  <c r="J254" i="101"/>
  <c r="K256" i="101"/>
  <c r="J256" i="101"/>
  <c r="J347" i="101"/>
  <c r="K347" i="101"/>
  <c r="K121" i="101"/>
  <c r="J121" i="101"/>
  <c r="K162" i="101"/>
  <c r="J162" i="101"/>
  <c r="K342" i="101"/>
  <c r="J342" i="101"/>
  <c r="K277" i="101"/>
  <c r="J277" i="101"/>
  <c r="K214" i="101"/>
  <c r="J214" i="101"/>
  <c r="K410" i="101"/>
  <c r="J410" i="101"/>
  <c r="J395" i="101"/>
  <c r="K395" i="101"/>
  <c r="K127" i="101"/>
  <c r="J127" i="101"/>
  <c r="K518" i="101"/>
  <c r="J518" i="101"/>
  <c r="K100" i="101"/>
  <c r="J100" i="101"/>
  <c r="K237" i="101"/>
  <c r="J237" i="101"/>
  <c r="J271" i="101"/>
  <c r="K271" i="101"/>
  <c r="K365" i="101"/>
  <c r="J365" i="101"/>
  <c r="K522" i="101"/>
  <c r="J522" i="101"/>
  <c r="K23" i="101"/>
  <c r="J23" i="101"/>
  <c r="K273" i="101"/>
  <c r="J273" i="101"/>
  <c r="J279" i="101"/>
  <c r="K279" i="101"/>
  <c r="K284" i="101"/>
  <c r="J284" i="101"/>
  <c r="K440" i="101"/>
  <c r="J440" i="101"/>
  <c r="K519" i="101"/>
  <c r="J519" i="101"/>
  <c r="K26" i="101"/>
  <c r="J26" i="101"/>
  <c r="K163" i="101"/>
  <c r="J163" i="101"/>
  <c r="K382" i="101"/>
  <c r="J382" i="101"/>
  <c r="K68" i="101"/>
  <c r="J68" i="101"/>
  <c r="J263" i="101"/>
  <c r="K263" i="101"/>
  <c r="K305" i="101"/>
  <c r="J305" i="101"/>
  <c r="K393" i="101"/>
  <c r="J393" i="101"/>
  <c r="K467" i="101"/>
  <c r="J467" i="101"/>
  <c r="K462" i="101"/>
  <c r="J462" i="101"/>
  <c r="K46" i="101"/>
  <c r="J46" i="101"/>
  <c r="K245" i="101"/>
  <c r="J245" i="101"/>
  <c r="K318" i="101"/>
  <c r="J318" i="101"/>
  <c r="K332" i="101"/>
  <c r="J332" i="101"/>
  <c r="K480" i="101"/>
  <c r="J480" i="101"/>
  <c r="K79" i="101"/>
  <c r="J79" i="101"/>
  <c r="K113" i="101"/>
  <c r="J113" i="101"/>
  <c r="K258" i="101"/>
  <c r="J258" i="101"/>
  <c r="K259" i="101"/>
  <c r="J259" i="101"/>
  <c r="K269" i="101"/>
  <c r="J269" i="101"/>
  <c r="K338" i="101"/>
  <c r="J338" i="101"/>
  <c r="K490" i="101"/>
  <c r="J490" i="101"/>
  <c r="K179" i="101"/>
  <c r="J179" i="101"/>
  <c r="K69" i="101"/>
  <c r="J69" i="101"/>
  <c r="K358" i="101"/>
  <c r="J358" i="101"/>
  <c r="K131" i="101"/>
  <c r="J131" i="101"/>
  <c r="K296" i="101"/>
  <c r="J296" i="101"/>
  <c r="K425" i="101"/>
  <c r="J425" i="101"/>
  <c r="J355" i="101"/>
  <c r="K355" i="101"/>
  <c r="K36" i="101"/>
  <c r="J36" i="101"/>
  <c r="K114" i="101"/>
  <c r="J114" i="101"/>
  <c r="K447" i="101"/>
  <c r="J447" i="101"/>
  <c r="K119" i="101"/>
  <c r="J119" i="101"/>
  <c r="J319" i="101"/>
  <c r="K319" i="101"/>
  <c r="K182" i="101"/>
  <c r="J182" i="101"/>
  <c r="K433" i="101"/>
  <c r="J433" i="101"/>
  <c r="K147" i="101"/>
  <c r="J147" i="101"/>
  <c r="K298" i="101"/>
  <c r="J298" i="101"/>
  <c r="K184" i="101"/>
  <c r="J184" i="101"/>
  <c r="J191" i="101"/>
  <c r="K191" i="101"/>
  <c r="K357" i="101"/>
  <c r="J357" i="101"/>
  <c r="K373" i="101"/>
  <c r="J373" i="101"/>
  <c r="K50" i="101"/>
  <c r="J50" i="101"/>
  <c r="K431" i="101"/>
  <c r="J431" i="101"/>
  <c r="K59" i="101"/>
  <c r="J59" i="101"/>
  <c r="K310" i="101"/>
  <c r="J310" i="101"/>
  <c r="K329" i="101"/>
  <c r="J329" i="101"/>
  <c r="K384" i="101"/>
  <c r="J384" i="101"/>
  <c r="K469" i="101"/>
  <c r="J469" i="101"/>
  <c r="K82" i="101"/>
  <c r="J82" i="101"/>
  <c r="K515" i="101"/>
  <c r="J515" i="101"/>
  <c r="K156" i="101"/>
  <c r="J156" i="101"/>
  <c r="K189" i="101"/>
  <c r="J189" i="101"/>
  <c r="J207" i="101"/>
  <c r="K207" i="101"/>
  <c r="K380" i="101"/>
  <c r="J380" i="101"/>
  <c r="K505" i="101"/>
  <c r="J505" i="101"/>
  <c r="J88" i="101"/>
  <c r="K88" i="101"/>
  <c r="K126" i="101"/>
  <c r="J126" i="101"/>
  <c r="J231" i="101"/>
  <c r="K231" i="101"/>
  <c r="K97" i="101"/>
  <c r="J97" i="101"/>
  <c r="J183" i="101"/>
  <c r="K183" i="101"/>
  <c r="K361" i="101"/>
  <c r="J361" i="101"/>
  <c r="K324" i="101"/>
  <c r="J324" i="101"/>
  <c r="K169" i="101"/>
  <c r="J169" i="101"/>
  <c r="K166" i="101"/>
  <c r="J166" i="101"/>
  <c r="K33" i="101"/>
  <c r="J33" i="101"/>
  <c r="K399" i="101"/>
  <c r="J399" i="101"/>
  <c r="K107" i="101"/>
  <c r="J107" i="101"/>
  <c r="K235" i="101"/>
  <c r="J235" i="101"/>
  <c r="K236" i="101"/>
  <c r="J236" i="101"/>
  <c r="K396" i="101"/>
  <c r="J396" i="101"/>
  <c r="J516" i="101"/>
  <c r="K516" i="101"/>
  <c r="K154" i="101"/>
  <c r="J154" i="101"/>
  <c r="K249" i="101"/>
  <c r="J249" i="101"/>
  <c r="J311" i="101"/>
  <c r="K311" i="101"/>
  <c r="K185" i="101"/>
  <c r="J185" i="101"/>
  <c r="K416" i="101"/>
  <c r="J416" i="101"/>
  <c r="K493" i="101"/>
  <c r="J493" i="101"/>
  <c r="K31" i="101"/>
  <c r="J31" i="101"/>
  <c r="K109" i="101"/>
  <c r="J109" i="101"/>
  <c r="K117" i="101"/>
  <c r="J117" i="101"/>
  <c r="K335" i="101"/>
  <c r="J335" i="101"/>
  <c r="K201" i="101"/>
  <c r="J201" i="101"/>
  <c r="K278" i="101"/>
  <c r="J278" i="101"/>
  <c r="K341" i="101"/>
  <c r="J341" i="101"/>
  <c r="K491" i="101"/>
  <c r="J491" i="101"/>
  <c r="J27" i="101"/>
  <c r="K27" i="101"/>
  <c r="K375" i="101"/>
  <c r="J375" i="101"/>
  <c r="K20" i="101"/>
  <c r="J20" i="101"/>
  <c r="K225" i="101"/>
  <c r="J225" i="101"/>
  <c r="K229" i="101"/>
  <c r="J229" i="101"/>
  <c r="K362" i="101"/>
  <c r="J362" i="101"/>
  <c r="K118" i="101"/>
  <c r="J118" i="101"/>
  <c r="K289" i="101"/>
  <c r="J289" i="101"/>
  <c r="K308" i="101"/>
  <c r="J308" i="101"/>
  <c r="K291" i="101"/>
  <c r="J291" i="101"/>
  <c r="J443" i="101"/>
  <c r="K443" i="101"/>
  <c r="K448" i="101"/>
  <c r="J448" i="101"/>
  <c r="K142" i="101"/>
  <c r="J142" i="101"/>
  <c r="K359" i="101"/>
  <c r="J359" i="101"/>
  <c r="J152" i="101"/>
  <c r="K152" i="101"/>
  <c r="K230" i="101"/>
  <c r="J230" i="101"/>
  <c r="J419" i="101"/>
  <c r="K419" i="101"/>
  <c r="J339" i="101"/>
  <c r="K339" i="101"/>
  <c r="K130" i="101"/>
  <c r="J130" i="101"/>
  <c r="K510" i="101"/>
  <c r="J510" i="101"/>
  <c r="K91" i="101"/>
  <c r="J91" i="101"/>
  <c r="J247" i="101"/>
  <c r="K247" i="101"/>
  <c r="K275" i="101"/>
  <c r="J275" i="101"/>
  <c r="K452" i="101"/>
  <c r="J452" i="101"/>
  <c r="J459" i="101"/>
  <c r="K459" i="101"/>
  <c r="K155" i="101"/>
  <c r="J155" i="101"/>
  <c r="K274" i="101"/>
  <c r="J274" i="101"/>
  <c r="K165" i="101"/>
  <c r="J165" i="101"/>
  <c r="K251" i="101"/>
  <c r="J251" i="101"/>
  <c r="K437" i="101"/>
  <c r="J437" i="101"/>
  <c r="K404" i="101"/>
  <c r="J404" i="101"/>
  <c r="K149" i="101"/>
  <c r="J149" i="101"/>
  <c r="J35" i="101"/>
  <c r="K35" i="101"/>
  <c r="K135" i="101"/>
  <c r="J135" i="101"/>
  <c r="K438" i="101"/>
  <c r="J438" i="101"/>
  <c r="K146" i="101"/>
  <c r="J146" i="101"/>
  <c r="K299" i="101"/>
  <c r="J299" i="101"/>
  <c r="K300" i="101"/>
  <c r="J300" i="101"/>
  <c r="K400" i="101"/>
  <c r="J400" i="101"/>
  <c r="K475" i="101"/>
  <c r="J475" i="101"/>
  <c r="K105" i="101"/>
  <c r="J105" i="101"/>
  <c r="K483" i="101"/>
  <c r="J483" i="101"/>
  <c r="K132" i="101"/>
  <c r="J132" i="101"/>
  <c r="K261" i="101"/>
  <c r="J261" i="101"/>
  <c r="K240" i="101"/>
  <c r="J240" i="101"/>
  <c r="J323" i="101"/>
  <c r="K323" i="101"/>
  <c r="K521" i="101"/>
  <c r="J521" i="101"/>
  <c r="K45" i="101"/>
  <c r="J45" i="101"/>
  <c r="K178" i="101"/>
  <c r="J178" i="101"/>
  <c r="K250" i="101"/>
  <c r="J250" i="101"/>
  <c r="K317" i="101"/>
  <c r="J317" i="101"/>
  <c r="K188" i="101"/>
  <c r="J188" i="101"/>
  <c r="K421" i="101"/>
  <c r="J421" i="101"/>
  <c r="K465" i="101"/>
  <c r="J465" i="101"/>
  <c r="K32" i="101"/>
  <c r="J32" i="101"/>
  <c r="K414" i="101"/>
  <c r="J414" i="101"/>
  <c r="K134" i="101"/>
  <c r="J134" i="101"/>
  <c r="K294" i="101"/>
  <c r="J294" i="101"/>
  <c r="K397" i="101"/>
  <c r="J397" i="101"/>
  <c r="K444" i="101"/>
  <c r="J444" i="101"/>
  <c r="K139" i="101"/>
  <c r="J139" i="101"/>
  <c r="K172" i="101"/>
  <c r="J172" i="101"/>
  <c r="K209" i="101"/>
  <c r="J209" i="101"/>
  <c r="K208" i="101"/>
  <c r="J208" i="101"/>
  <c r="K354" i="101"/>
  <c r="J354" i="101"/>
  <c r="K503" i="101"/>
  <c r="J503" i="101"/>
  <c r="K41" i="101"/>
  <c r="J41" i="101"/>
  <c r="K47" i="101"/>
  <c r="J47" i="101"/>
  <c r="K398" i="101"/>
  <c r="J398" i="101"/>
  <c r="K286" i="101"/>
  <c r="J286" i="101"/>
  <c r="K202" i="101"/>
  <c r="J202" i="101"/>
  <c r="K372" i="101"/>
  <c r="J372" i="101"/>
  <c r="K417" i="101"/>
  <c r="J417" i="101"/>
  <c r="K61" i="101"/>
  <c r="J61" i="101"/>
  <c r="K55" i="101"/>
  <c r="J55" i="101"/>
  <c r="K423" i="101"/>
  <c r="J423" i="101"/>
  <c r="K65" i="101"/>
  <c r="J65" i="101"/>
  <c r="K316" i="101"/>
  <c r="J316" i="101"/>
  <c r="K348" i="101"/>
  <c r="J348" i="101"/>
  <c r="K389" i="101"/>
  <c r="J389" i="101"/>
  <c r="K145" i="101"/>
  <c r="J145" i="101"/>
  <c r="J168" i="101"/>
  <c r="K168" i="101"/>
  <c r="K265" i="101"/>
  <c r="J265" i="101"/>
  <c r="K243" i="101"/>
  <c r="J243" i="101"/>
  <c r="K224" i="101"/>
  <c r="J224" i="101"/>
  <c r="K394" i="101"/>
  <c r="J394" i="101"/>
  <c r="K344" i="101"/>
  <c r="J344" i="101"/>
  <c r="K37" i="101"/>
  <c r="J37" i="101"/>
  <c r="K49" i="101"/>
  <c r="J49" i="101"/>
  <c r="K374" i="101"/>
  <c r="J374" i="101"/>
  <c r="K73" i="101"/>
  <c r="J73" i="101"/>
  <c r="K200" i="101"/>
  <c r="J200" i="101"/>
  <c r="K213" i="101"/>
  <c r="J213" i="101"/>
  <c r="K458" i="101"/>
  <c r="J458" i="101"/>
  <c r="K464" i="101"/>
  <c r="J464" i="101"/>
  <c r="K173" i="101"/>
  <c r="J173" i="101"/>
  <c r="K461" i="101"/>
  <c r="J461" i="101"/>
  <c r="K54" i="101"/>
  <c r="J54" i="101"/>
  <c r="K187" i="101"/>
  <c r="J187" i="101"/>
  <c r="K309" i="101"/>
  <c r="J309" i="101"/>
  <c r="K337" i="101"/>
  <c r="J337" i="101"/>
  <c r="K472" i="101"/>
  <c r="J472" i="101"/>
  <c r="K29" i="101"/>
  <c r="J29" i="101"/>
  <c r="K76" i="101"/>
  <c r="J76" i="101"/>
  <c r="K241" i="101"/>
  <c r="J241" i="101"/>
  <c r="K288" i="101"/>
  <c r="J288" i="101"/>
  <c r="K246" i="101"/>
  <c r="J246" i="101"/>
  <c r="K409" i="101"/>
  <c r="J409" i="101"/>
  <c r="J56" i="101"/>
  <c r="K56" i="101"/>
  <c r="K60" i="101"/>
  <c r="J60" i="101"/>
  <c r="K350" i="101"/>
  <c r="J350" i="101"/>
  <c r="K204" i="101"/>
  <c r="J204" i="101"/>
  <c r="K203" i="101"/>
  <c r="J203" i="101"/>
  <c r="K352" i="101"/>
  <c r="J352" i="101"/>
  <c r="K386" i="101"/>
  <c r="J386" i="101"/>
  <c r="K44" i="101"/>
  <c r="J44" i="101"/>
  <c r="K494" i="101"/>
  <c r="J494" i="101"/>
  <c r="K108" i="101"/>
  <c r="J108" i="101"/>
  <c r="K264" i="101"/>
  <c r="J264" i="101"/>
  <c r="K262" i="101"/>
  <c r="J262" i="101"/>
  <c r="K356" i="101"/>
  <c r="J356" i="101"/>
  <c r="K482" i="101"/>
  <c r="J482" i="101"/>
  <c r="K21" i="101"/>
  <c r="J21" i="101"/>
  <c r="K87" i="101"/>
  <c r="J87" i="101"/>
  <c r="K457" i="101"/>
  <c r="J457" i="101"/>
  <c r="K198" i="101"/>
  <c r="J198" i="101"/>
  <c r="J303" i="101"/>
  <c r="K303" i="101"/>
  <c r="K453" i="101"/>
  <c r="J453" i="101"/>
  <c r="K388" i="101"/>
  <c r="J388" i="101"/>
  <c r="J136" i="101"/>
  <c r="K136" i="101"/>
  <c r="K93" i="101"/>
  <c r="J93" i="101"/>
  <c r="K351" i="101"/>
  <c r="J351" i="101"/>
  <c r="K161" i="101"/>
  <c r="J161" i="101"/>
  <c r="K244" i="101"/>
  <c r="J244" i="101"/>
  <c r="K432" i="101"/>
  <c r="J432" i="101"/>
  <c r="K340" i="101"/>
  <c r="J340" i="101"/>
  <c r="K90" i="101"/>
  <c r="J90" i="101"/>
  <c r="K507" i="101"/>
  <c r="J507" i="101"/>
  <c r="K148" i="101"/>
  <c r="J148" i="101"/>
  <c r="K232" i="101"/>
  <c r="J232" i="101"/>
  <c r="K312" i="101"/>
  <c r="J312" i="101"/>
  <c r="K321" i="101"/>
  <c r="J321" i="101"/>
  <c r="K408" i="101"/>
  <c r="J408" i="101"/>
  <c r="J104" i="101"/>
  <c r="K104" i="101"/>
  <c r="J223" i="101"/>
  <c r="K223" i="101"/>
  <c r="K101" i="101"/>
  <c r="J101" i="101"/>
  <c r="K272" i="101"/>
  <c r="J272" i="101"/>
  <c r="K315" i="101"/>
  <c r="J315" i="101"/>
  <c r="K330" i="101"/>
  <c r="J330" i="101"/>
  <c r="K477" i="101"/>
  <c r="J477" i="101"/>
  <c r="J72" i="101"/>
  <c r="K72" i="101"/>
  <c r="K391" i="101"/>
  <c r="J391" i="101"/>
  <c r="K171" i="101"/>
  <c r="J171" i="101"/>
  <c r="K304" i="101"/>
  <c r="J304" i="101"/>
  <c r="K217" i="101"/>
  <c r="J217" i="101"/>
  <c r="K424" i="101"/>
  <c r="J424" i="101"/>
  <c r="K489" i="101"/>
  <c r="J489" i="101"/>
  <c r="J48" i="101"/>
  <c r="K48" i="101"/>
  <c r="K111" i="101"/>
  <c r="J111" i="101"/>
  <c r="K478" i="101"/>
  <c r="J478" i="101"/>
  <c r="K124" i="101"/>
  <c r="J124" i="101"/>
  <c r="K192" i="101"/>
  <c r="J192" i="101"/>
  <c r="K327" i="101"/>
  <c r="J327" i="101"/>
  <c r="K420" i="101"/>
  <c r="J420" i="101"/>
  <c r="J112" i="101"/>
  <c r="K112" i="101"/>
  <c r="K157" i="101"/>
  <c r="J157" i="101"/>
  <c r="K314" i="101"/>
  <c r="J314" i="101"/>
  <c r="K326" i="101"/>
  <c r="J326" i="101"/>
  <c r="K180" i="101"/>
  <c r="J180" i="101"/>
  <c r="K434" i="101"/>
  <c r="J434" i="101"/>
  <c r="K368" i="101"/>
  <c r="J368" i="101"/>
  <c r="K38" i="101"/>
  <c r="J38" i="101"/>
  <c r="K439" i="101"/>
  <c r="J439" i="101"/>
  <c r="J128" i="101"/>
  <c r="K128" i="101"/>
  <c r="K328" i="101"/>
  <c r="J328" i="101"/>
  <c r="K193" i="101"/>
  <c r="J193" i="101"/>
  <c r="K360" i="101"/>
  <c r="J360" i="101"/>
  <c r="J500" i="101"/>
  <c r="K500" i="101"/>
  <c r="K67" i="101"/>
  <c r="J67" i="101"/>
  <c r="K133" i="101"/>
  <c r="J133" i="101"/>
  <c r="K290" i="101"/>
  <c r="J290" i="101"/>
  <c r="K212" i="101"/>
  <c r="J212" i="101"/>
  <c r="K211" i="101"/>
  <c r="J211" i="101"/>
  <c r="J363" i="101"/>
  <c r="K363" i="101"/>
  <c r="K456" i="101"/>
  <c r="J456" i="101"/>
  <c r="K58" i="101"/>
  <c r="J58" i="101"/>
  <c r="K138" i="101"/>
  <c r="J138" i="101"/>
  <c r="K390" i="101"/>
  <c r="J390" i="101"/>
  <c r="K238" i="101"/>
  <c r="J238" i="101"/>
  <c r="K205" i="101"/>
  <c r="J205" i="101"/>
  <c r="K385" i="101"/>
  <c r="J385" i="101"/>
  <c r="K426" i="101"/>
  <c r="J426" i="101"/>
  <c r="K42" i="101"/>
  <c r="J42" i="101"/>
  <c r="J160" i="101"/>
  <c r="K160" i="101"/>
  <c r="K502" i="101"/>
  <c r="J502" i="101"/>
  <c r="K75" i="101"/>
  <c r="J75" i="101"/>
  <c r="K228" i="101"/>
  <c r="J228" i="101"/>
  <c r="K227" i="101"/>
  <c r="J227" i="101"/>
  <c r="K381" i="101"/>
  <c r="J381" i="101"/>
  <c r="K460" i="101"/>
  <c r="J460" i="101"/>
  <c r="J96" i="101"/>
  <c r="K96" i="101"/>
  <c r="K177" i="101"/>
  <c r="J177" i="101"/>
  <c r="K266" i="101"/>
  <c r="J266" i="101"/>
  <c r="K170" i="101"/>
  <c r="J170" i="101"/>
  <c r="K194" i="101"/>
  <c r="J194" i="101"/>
  <c r="K370" i="101"/>
  <c r="J370" i="101"/>
  <c r="J411" i="101"/>
  <c r="K411" i="101"/>
  <c r="K175" i="101"/>
  <c r="J175" i="101"/>
  <c r="K430" i="101"/>
  <c r="J430" i="101"/>
  <c r="K74" i="101"/>
  <c r="J74" i="101"/>
  <c r="K218" i="101"/>
  <c r="J218" i="101"/>
  <c r="J379" i="101"/>
  <c r="K379" i="101"/>
  <c r="K364" i="101"/>
  <c r="J364" i="101"/>
  <c r="K479" i="101"/>
  <c r="J479" i="101"/>
  <c r="K103" i="101"/>
  <c r="J103" i="101"/>
  <c r="K450" i="101"/>
  <c r="J450" i="101"/>
  <c r="K62" i="101"/>
  <c r="J62" i="101"/>
  <c r="K313" i="101"/>
  <c r="J313" i="101"/>
  <c r="K226" i="101"/>
  <c r="J226" i="101"/>
  <c r="K353" i="101"/>
  <c r="J353" i="101"/>
  <c r="J176" i="101"/>
  <c r="K176" i="101"/>
  <c r="K84" i="101"/>
  <c r="J84" i="101"/>
  <c r="K242" i="101"/>
  <c r="J242" i="101"/>
  <c r="K292" i="101"/>
  <c r="J292" i="101"/>
  <c r="J287" i="101"/>
  <c r="K287" i="101"/>
  <c r="K345" i="101"/>
  <c r="J345" i="101"/>
  <c r="K501" i="101"/>
  <c r="J501" i="101"/>
  <c r="J43" i="101"/>
  <c r="K43" i="101"/>
  <c r="K129" i="101"/>
  <c r="J129" i="101"/>
  <c r="K367" i="101"/>
  <c r="J367" i="101"/>
  <c r="K51" i="101"/>
  <c r="J51" i="101"/>
  <c r="K234" i="101"/>
  <c r="J234" i="101"/>
  <c r="J255" i="101"/>
  <c r="K255" i="101"/>
  <c r="J371" i="101"/>
  <c r="K371" i="101"/>
  <c r="K512" i="101"/>
  <c r="J512" i="101"/>
  <c r="K125" i="101"/>
  <c r="J125" i="101"/>
  <c r="K98" i="101"/>
  <c r="J98" i="101"/>
  <c r="K281" i="101"/>
  <c r="J281" i="101"/>
  <c r="K270" i="101"/>
  <c r="J270" i="101"/>
  <c r="K280" i="101"/>
  <c r="J280" i="101"/>
  <c r="K369" i="101"/>
  <c r="J369" i="101"/>
  <c r="K511" i="101"/>
  <c r="J511" i="101"/>
  <c r="K28" i="101"/>
  <c r="J28" i="101"/>
  <c r="K151" i="101"/>
  <c r="J151" i="101"/>
  <c r="K123" i="101"/>
  <c r="J123" i="101"/>
  <c r="K333" i="101"/>
  <c r="J333" i="101"/>
  <c r="K216" i="101"/>
  <c r="J216" i="101"/>
  <c r="K307" i="101"/>
  <c r="J307" i="101"/>
  <c r="K376" i="101"/>
  <c r="J376" i="101"/>
  <c r="K401" i="101"/>
  <c r="J401" i="101"/>
  <c r="K30" i="101"/>
  <c r="J30" i="101"/>
  <c r="K63" i="101"/>
  <c r="J63" i="101"/>
  <c r="K415" i="101"/>
  <c r="J415" i="101"/>
  <c r="K86" i="101"/>
  <c r="J86" i="101"/>
  <c r="K283" i="101"/>
  <c r="J283" i="101"/>
  <c r="K293" i="101"/>
  <c r="J293" i="101"/>
  <c r="J387" i="101"/>
  <c r="K387" i="101"/>
  <c r="K513" i="101"/>
  <c r="J513" i="101"/>
  <c r="K252" i="101"/>
  <c r="J252" i="101"/>
  <c r="K260" i="101"/>
  <c r="J260" i="101"/>
  <c r="K451" i="101"/>
  <c r="J451" i="101"/>
  <c r="K349" i="101"/>
  <c r="J349" i="101"/>
  <c r="K39" i="101"/>
  <c r="J39" i="101"/>
  <c r="J144" i="101"/>
  <c r="K144" i="101"/>
  <c r="K366" i="101"/>
  <c r="J366" i="101"/>
  <c r="K106" i="101"/>
  <c r="J106" i="101"/>
  <c r="K276" i="101"/>
  <c r="J276" i="101"/>
  <c r="J331" i="101"/>
  <c r="K331" i="101"/>
  <c r="K346" i="101"/>
  <c r="J346" i="101"/>
  <c r="K167" i="101"/>
  <c r="J167" i="101"/>
  <c r="K52" i="101"/>
  <c r="J52" i="101"/>
  <c r="K383" i="101"/>
  <c r="J383" i="101"/>
  <c r="K174" i="101"/>
  <c r="J174" i="101"/>
  <c r="K221" i="101"/>
  <c r="J221" i="101"/>
  <c r="K392" i="101"/>
  <c r="J392" i="101"/>
  <c r="K429" i="101"/>
  <c r="J429" i="101"/>
  <c r="K115" i="101"/>
  <c r="J115" i="101"/>
  <c r="J120" i="101"/>
  <c r="K120" i="101"/>
  <c r="K122" i="101"/>
  <c r="J122" i="101"/>
  <c r="K233" i="101"/>
  <c r="J233" i="101"/>
  <c r="K206" i="101"/>
  <c r="J206" i="101"/>
  <c r="J199" i="101"/>
  <c r="K199" i="101"/>
  <c r="K436" i="101"/>
  <c r="J436" i="101"/>
  <c r="J468" i="101"/>
  <c r="K468" i="101"/>
  <c r="J64" i="101"/>
  <c r="K64" i="101"/>
  <c r="K78" i="101"/>
  <c r="J78" i="101"/>
  <c r="K406" i="101"/>
  <c r="J406" i="101"/>
  <c r="K143" i="101"/>
  <c r="J143" i="101"/>
  <c r="K301" i="101"/>
  <c r="J301" i="101"/>
  <c r="K322" i="101"/>
  <c r="J322" i="101"/>
  <c r="J455" i="101"/>
  <c r="K455" i="101"/>
  <c r="K514" i="101"/>
  <c r="J514" i="101"/>
  <c r="K53" i="101"/>
  <c r="J53" i="101"/>
  <c r="K150" i="101"/>
  <c r="J150" i="101"/>
  <c r="K164" i="101"/>
  <c r="J164" i="101"/>
  <c r="K186" i="101"/>
  <c r="J186" i="101"/>
  <c r="K196" i="101"/>
  <c r="J196" i="101"/>
  <c r="J427" i="101"/>
  <c r="K427" i="101"/>
  <c r="K520" i="101"/>
  <c r="J520" i="101"/>
  <c r="K22" i="101"/>
  <c r="J22" i="101"/>
  <c r="K159" i="101"/>
  <c r="J159" i="101"/>
  <c r="K282" i="101"/>
  <c r="J282" i="101"/>
  <c r="K219" i="101"/>
  <c r="J219" i="101"/>
  <c r="K220" i="101"/>
  <c r="J220" i="101"/>
  <c r="K378" i="101"/>
  <c r="J378" i="101"/>
  <c r="J463" i="101"/>
  <c r="K463" i="101"/>
  <c r="K24" i="101"/>
  <c r="J24" i="101"/>
  <c r="K99" i="101"/>
  <c r="J99" i="101"/>
  <c r="K470" i="101"/>
  <c r="J470" i="101"/>
  <c r="K141" i="101"/>
  <c r="J141" i="101"/>
  <c r="K195" i="101"/>
  <c r="J195" i="101"/>
  <c r="K210" i="101"/>
  <c r="J210" i="101"/>
  <c r="K445" i="101"/>
  <c r="J445" i="101"/>
  <c r="K474" i="101"/>
  <c r="J474" i="101"/>
  <c r="E76" i="77"/>
  <c r="C4" i="101" l="1"/>
  <c r="C6" i="101"/>
  <c r="E77" i="77"/>
  <c r="C8" i="101" l="1"/>
  <c r="G9" i="102" s="1"/>
  <c r="E78" i="77"/>
  <c r="G39" i="102" l="1"/>
  <c r="P9" i="102"/>
  <c r="Q9" i="102" s="1"/>
  <c r="R9" i="102" s="1"/>
  <c r="J9" i="100" s="1"/>
  <c r="H9" i="102"/>
  <c r="I9" i="102" s="1"/>
  <c r="G9" i="100" s="1"/>
  <c r="G10" i="102"/>
  <c r="E79" i="77"/>
  <c r="P10" i="102" l="1"/>
  <c r="Q10" i="102" s="1"/>
  <c r="R10" i="102" s="1"/>
  <c r="J10" i="100" s="1"/>
  <c r="H10" i="102"/>
  <c r="I10" i="102" s="1"/>
  <c r="G10" i="100" s="1"/>
  <c r="G11" i="102"/>
  <c r="G40" i="102"/>
  <c r="G69" i="102"/>
  <c r="P39" i="102"/>
  <c r="E80" i="77"/>
  <c r="G70" i="102" l="1"/>
  <c r="P40" i="102"/>
  <c r="P11" i="102"/>
  <c r="Q11" i="102" s="1"/>
  <c r="R11" i="102" s="1"/>
  <c r="J11" i="100" s="1"/>
  <c r="H11" i="102"/>
  <c r="I11" i="102" s="1"/>
  <c r="G11" i="100" s="1"/>
  <c r="G41" i="102"/>
  <c r="G12" i="102"/>
  <c r="H69" i="102"/>
  <c r="I69" i="102" s="1"/>
  <c r="I9" i="100" s="1"/>
  <c r="P69" i="102"/>
  <c r="Q69" i="102" s="1"/>
  <c r="R69" i="102" s="1"/>
  <c r="L9" i="100" s="1"/>
  <c r="E81" i="77"/>
  <c r="P41" i="102" l="1"/>
  <c r="G71" i="102"/>
  <c r="P12" i="102"/>
  <c r="Q12" i="102" s="1"/>
  <c r="R12" i="102" s="1"/>
  <c r="J12" i="100" s="1"/>
  <c r="G42" i="102"/>
  <c r="H12" i="102"/>
  <c r="I12" i="102" s="1"/>
  <c r="G12" i="100" s="1"/>
  <c r="G13" i="102"/>
  <c r="P70" i="102"/>
  <c r="Q70" i="102" s="1"/>
  <c r="R70" i="102" s="1"/>
  <c r="L10" i="100" s="1"/>
  <c r="H70" i="102"/>
  <c r="I70" i="102" s="1"/>
  <c r="I10" i="100" s="1"/>
  <c r="E82" i="77"/>
  <c r="P71" i="102" l="1"/>
  <c r="Q71" i="102" s="1"/>
  <c r="R71" i="102" s="1"/>
  <c r="L11" i="100" s="1"/>
  <c r="H71" i="102"/>
  <c r="I71" i="102" s="1"/>
  <c r="I11" i="100" s="1"/>
  <c r="G43" i="102"/>
  <c r="P13" i="102"/>
  <c r="Q13" i="102" s="1"/>
  <c r="R13" i="102" s="1"/>
  <c r="J13" i="100" s="1"/>
  <c r="H13" i="102"/>
  <c r="I13" i="102" s="1"/>
  <c r="G13" i="100" s="1"/>
  <c r="G14" i="102"/>
  <c r="G72" i="102"/>
  <c r="P42" i="102"/>
  <c r="H72" i="102" l="1"/>
  <c r="I72" i="102" s="1"/>
  <c r="I12" i="100" s="1"/>
  <c r="P72" i="102"/>
  <c r="Q72" i="102" s="1"/>
  <c r="R72" i="102" s="1"/>
  <c r="L12" i="100" s="1"/>
  <c r="P14" i="102"/>
  <c r="Q14" i="102" s="1"/>
  <c r="R14" i="102" s="1"/>
  <c r="J14" i="100" s="1"/>
  <c r="H14" i="102"/>
  <c r="I14" i="102" s="1"/>
  <c r="G14" i="100" s="1"/>
  <c r="G15" i="102"/>
  <c r="G44" i="102"/>
  <c r="G73" i="102"/>
  <c r="P43" i="102"/>
  <c r="P15" i="102" l="1"/>
  <c r="Q15" i="102" s="1"/>
  <c r="R15" i="102" s="1"/>
  <c r="J15" i="100" s="1"/>
  <c r="H15" i="102"/>
  <c r="I15" i="102" s="1"/>
  <c r="G15" i="100" s="1"/>
  <c r="G45" i="102"/>
  <c r="G16" i="102"/>
  <c r="H73" i="102"/>
  <c r="I73" i="102" s="1"/>
  <c r="I13" i="100" s="1"/>
  <c r="P73" i="102"/>
  <c r="Q73" i="102" s="1"/>
  <c r="R73" i="102" s="1"/>
  <c r="L13" i="100" s="1"/>
  <c r="G74" i="102"/>
  <c r="P44" i="102"/>
  <c r="P74" i="102" l="1"/>
  <c r="Q74" i="102" s="1"/>
  <c r="R74" i="102" s="1"/>
  <c r="L14" i="100" s="1"/>
  <c r="H74" i="102"/>
  <c r="I74" i="102" s="1"/>
  <c r="I14" i="100" s="1"/>
  <c r="P16" i="102"/>
  <c r="Q16" i="102" s="1"/>
  <c r="R16" i="102" s="1"/>
  <c r="J16" i="100" s="1"/>
  <c r="G46" i="102"/>
  <c r="H16" i="102"/>
  <c r="I16" i="102" s="1"/>
  <c r="G16" i="100" s="1"/>
  <c r="G17" i="102"/>
  <c r="P45" i="102"/>
  <c r="G75" i="102"/>
  <c r="G47" i="102" l="1"/>
  <c r="P17" i="102"/>
  <c r="Q17" i="102" s="1"/>
  <c r="R17" i="102" s="1"/>
  <c r="J17" i="100" s="1"/>
  <c r="H17" i="102"/>
  <c r="I17" i="102" s="1"/>
  <c r="G17" i="100" s="1"/>
  <c r="G18" i="102"/>
  <c r="G76" i="102"/>
  <c r="P46" i="102"/>
  <c r="P75" i="102"/>
  <c r="Q75" i="102" s="1"/>
  <c r="R75" i="102" s="1"/>
  <c r="L15" i="100" s="1"/>
  <c r="H75" i="102"/>
  <c r="I75" i="102" s="1"/>
  <c r="I15" i="100" s="1"/>
  <c r="G77" i="102" l="1"/>
  <c r="P47" i="102"/>
  <c r="P18" i="102"/>
  <c r="Q18" i="102" s="1"/>
  <c r="R18" i="102" s="1"/>
  <c r="J18" i="100" s="1"/>
  <c r="H18" i="102"/>
  <c r="I18" i="102" s="1"/>
  <c r="G18" i="100" s="1"/>
  <c r="G19" i="102"/>
  <c r="G48" i="102"/>
  <c r="H76" i="102"/>
  <c r="I76" i="102" s="1"/>
  <c r="I16" i="100" s="1"/>
  <c r="P76" i="102"/>
  <c r="Q76" i="102" s="1"/>
  <c r="R76" i="102" s="1"/>
  <c r="L16" i="100" s="1"/>
  <c r="G78" i="102" l="1"/>
  <c r="P48" i="102"/>
  <c r="P19" i="102"/>
  <c r="Q19" i="102" s="1"/>
  <c r="R19" i="102" s="1"/>
  <c r="J19" i="100" s="1"/>
  <c r="H19" i="102"/>
  <c r="I19" i="102" s="1"/>
  <c r="G19" i="100" s="1"/>
  <c r="G49" i="102"/>
  <c r="G20" i="102"/>
  <c r="H77" i="102"/>
  <c r="I77" i="102" s="1"/>
  <c r="I17" i="100" s="1"/>
  <c r="P77" i="102"/>
  <c r="Q77" i="102" s="1"/>
  <c r="R77" i="102" s="1"/>
  <c r="L17" i="100" s="1"/>
  <c r="P78" i="102" l="1"/>
  <c r="Q78" i="102" s="1"/>
  <c r="R78" i="102" s="1"/>
  <c r="L18" i="100" s="1"/>
  <c r="H78" i="102"/>
  <c r="I78" i="102" s="1"/>
  <c r="I18" i="100" s="1"/>
  <c r="P20" i="102"/>
  <c r="Q20" i="102" s="1"/>
  <c r="R20" i="102" s="1"/>
  <c r="J20" i="100" s="1"/>
  <c r="G50" i="102"/>
  <c r="H20" i="102"/>
  <c r="I20" i="102" s="1"/>
  <c r="G20" i="100" s="1"/>
  <c r="G21" i="102"/>
  <c r="P49" i="102"/>
  <c r="G79" i="102"/>
  <c r="G80" i="102" l="1"/>
  <c r="P50" i="102"/>
  <c r="P79" i="102"/>
  <c r="Q79" i="102" s="1"/>
  <c r="R79" i="102" s="1"/>
  <c r="L19" i="100" s="1"/>
  <c r="H79" i="102"/>
  <c r="I79" i="102" s="1"/>
  <c r="I19" i="100" s="1"/>
  <c r="G51" i="102"/>
  <c r="P21" i="102"/>
  <c r="Q21" i="102" s="1"/>
  <c r="R21" i="102" s="1"/>
  <c r="J21" i="100" s="1"/>
  <c r="H21" i="102"/>
  <c r="I21" i="102" s="1"/>
  <c r="G21" i="100" s="1"/>
  <c r="G22" i="102"/>
  <c r="G81" i="102" l="1"/>
  <c r="P51" i="102"/>
  <c r="H80" i="102"/>
  <c r="I80" i="102" s="1"/>
  <c r="I20" i="100" s="1"/>
  <c r="P80" i="102"/>
  <c r="Q80" i="102" s="1"/>
  <c r="R80" i="102" s="1"/>
  <c r="L20" i="100" s="1"/>
  <c r="P22" i="102"/>
  <c r="Q22" i="102" s="1"/>
  <c r="R22" i="102" s="1"/>
  <c r="J22" i="100" s="1"/>
  <c r="H22" i="102"/>
  <c r="I22" i="102" s="1"/>
  <c r="G22" i="100" s="1"/>
  <c r="G52" i="102"/>
  <c r="H81" i="102" l="1"/>
  <c r="I81" i="102" s="1"/>
  <c r="I21" i="100" s="1"/>
  <c r="P81" i="102"/>
  <c r="Q81" i="102" s="1"/>
  <c r="R81" i="102" s="1"/>
  <c r="L21" i="100" s="1"/>
  <c r="I23" i="102"/>
  <c r="G82" i="102"/>
  <c r="P52" i="102"/>
  <c r="R23" i="102"/>
  <c r="P82" i="102" l="1"/>
  <c r="Q82" i="102" s="1"/>
  <c r="R82" i="102" s="1"/>
  <c r="L22" i="100" s="1"/>
  <c r="H82" i="102"/>
  <c r="I82" i="102" s="1"/>
  <c r="I22" i="100" s="1"/>
  <c r="I24" i="100" l="1"/>
  <c r="I27" i="100"/>
  <c r="I26" i="100"/>
  <c r="I25" i="100"/>
  <c r="L24" i="100"/>
  <c r="L26" i="100"/>
  <c r="L25" i="100"/>
  <c r="L27" i="100"/>
  <c r="R83" i="102"/>
  <c r="I83" i="102"/>
  <c r="K52" i="76" l="1"/>
  <c r="D132" i="76"/>
  <c r="D131" i="76"/>
  <c r="C132" i="76"/>
  <c r="C131" i="76"/>
  <c r="E130" i="76"/>
  <c r="E39" i="77" l="1"/>
  <c r="E39" i="102"/>
  <c r="J9" i="61"/>
  <c r="J10" i="61"/>
  <c r="J11" i="61"/>
  <c r="J12" i="61"/>
  <c r="J13" i="61"/>
  <c r="J14" i="61"/>
  <c r="J15" i="61"/>
  <c r="J16" i="61"/>
  <c r="J17" i="61"/>
  <c r="J18" i="61"/>
  <c r="J19" i="61"/>
  <c r="J20" i="61"/>
  <c r="J8" i="61"/>
  <c r="J7" i="61"/>
  <c r="G9" i="61"/>
  <c r="G10" i="61"/>
  <c r="G11" i="61"/>
  <c r="G12" i="61"/>
  <c r="G13" i="61"/>
  <c r="G14" i="61"/>
  <c r="G15" i="61"/>
  <c r="G16" i="61"/>
  <c r="G17" i="61"/>
  <c r="G18" i="61"/>
  <c r="G19" i="61"/>
  <c r="G20" i="61"/>
  <c r="G8" i="61"/>
  <c r="G7" i="61"/>
  <c r="O51" i="77"/>
  <c r="O81" i="77" s="1"/>
  <c r="F51" i="77"/>
  <c r="F81" i="77" s="1"/>
  <c r="F23" i="77"/>
  <c r="K20" i="61" l="1"/>
  <c r="L20" i="61" s="1"/>
  <c r="M20" i="61" s="1"/>
  <c r="N39" i="102"/>
  <c r="E40" i="102"/>
  <c r="H39" i="102"/>
  <c r="I39" i="102" s="1"/>
  <c r="H9" i="100" s="1"/>
  <c r="K15" i="61"/>
  <c r="L15" i="61" s="1"/>
  <c r="M15" i="61" s="1"/>
  <c r="K12" i="61"/>
  <c r="L12" i="61" s="1"/>
  <c r="M12" i="61" s="1"/>
  <c r="K9" i="61"/>
  <c r="L9" i="61" s="1"/>
  <c r="M9" i="61" s="1"/>
  <c r="K19" i="61"/>
  <c r="L19" i="61" s="1"/>
  <c r="M19" i="61" s="1"/>
  <c r="R21" i="100" s="1"/>
  <c r="K16" i="61"/>
  <c r="L16" i="61" s="1"/>
  <c r="M16" i="61" s="1"/>
  <c r="K8" i="61"/>
  <c r="L8" i="61" s="1"/>
  <c r="M8" i="61" s="1"/>
  <c r="K13" i="61"/>
  <c r="L13" i="61" s="1"/>
  <c r="M13" i="61" s="1"/>
  <c r="K14" i="61"/>
  <c r="L14" i="61" s="1"/>
  <c r="M14" i="61" s="1"/>
  <c r="K18" i="61"/>
  <c r="L18" i="61" s="1"/>
  <c r="M18" i="61" s="1"/>
  <c r="K17" i="61"/>
  <c r="L17" i="61" s="1"/>
  <c r="M17" i="61" s="1"/>
  <c r="K11" i="61"/>
  <c r="L11" i="61" s="1"/>
  <c r="M11" i="61" s="1"/>
  <c r="K10" i="61"/>
  <c r="L10" i="61" s="1"/>
  <c r="M10" i="61" s="1"/>
  <c r="K7" i="61"/>
  <c r="L7" i="61" s="1"/>
  <c r="M7" i="61" s="1"/>
  <c r="J7" i="20"/>
  <c r="J8" i="20"/>
  <c r="J9" i="20"/>
  <c r="J10" i="20"/>
  <c r="E41" i="102" l="1"/>
  <c r="H40" i="102"/>
  <c r="I40" i="102" s="1"/>
  <c r="H10" i="100" s="1"/>
  <c r="N40" i="102"/>
  <c r="Q39" i="102"/>
  <c r="R39" i="102" s="1"/>
  <c r="K9" i="100" s="1"/>
  <c r="M9" i="100" s="1"/>
  <c r="M22" i="61"/>
  <c r="M21" i="61"/>
  <c r="E42" i="102" l="1"/>
  <c r="H41" i="102"/>
  <c r="I41" i="102" s="1"/>
  <c r="H11" i="100" s="1"/>
  <c r="N41" i="102"/>
  <c r="Q40" i="102"/>
  <c r="R40" i="102" s="1"/>
  <c r="K10" i="100" s="1"/>
  <c r="M10" i="100" s="1"/>
  <c r="G93" i="20"/>
  <c r="H93" i="20"/>
  <c r="I93" i="20"/>
  <c r="N42" i="102" l="1"/>
  <c r="Q41" i="102"/>
  <c r="R41" i="102" s="1"/>
  <c r="K11" i="100" s="1"/>
  <c r="M11" i="100" s="1"/>
  <c r="E43" i="102"/>
  <c r="H42" i="102"/>
  <c r="I42" i="102" s="1"/>
  <c r="H12" i="100" s="1"/>
  <c r="H418" i="80"/>
  <c r="H197" i="80"/>
  <c r="H325" i="80"/>
  <c r="H509" i="80"/>
  <c r="H517" i="80"/>
  <c r="H410" i="80"/>
  <c r="H181" i="80"/>
  <c r="H80" i="80"/>
  <c r="H248" i="80"/>
  <c r="H320" i="80"/>
  <c r="H346" i="80"/>
  <c r="H354" i="80"/>
  <c r="H402" i="80"/>
  <c r="H83" i="80"/>
  <c r="H435" i="80"/>
  <c r="H442" i="80"/>
  <c r="H62" i="80"/>
  <c r="H70" i="80"/>
  <c r="H86" i="80"/>
  <c r="H94" i="80"/>
  <c r="H102" i="80"/>
  <c r="H110" i="80"/>
  <c r="H158" i="80"/>
  <c r="H222" i="80"/>
  <c r="H334" i="80"/>
  <c r="H446" i="80"/>
  <c r="H454" i="80"/>
  <c r="H25" i="80"/>
  <c r="H137" i="80"/>
  <c r="H297" i="80"/>
  <c r="H441" i="80"/>
  <c r="H473" i="80"/>
  <c r="H481" i="80"/>
  <c r="H497" i="80"/>
  <c r="H34" i="80"/>
  <c r="H378" i="80"/>
  <c r="H394" i="80"/>
  <c r="H81" i="80"/>
  <c r="H89" i="80"/>
  <c r="H92" i="80"/>
  <c r="H268" i="80"/>
  <c r="H508" i="80"/>
  <c r="H306" i="80"/>
  <c r="H386" i="80"/>
  <c r="H498" i="80"/>
  <c r="H71" i="80"/>
  <c r="H95" i="80"/>
  <c r="H239" i="80"/>
  <c r="H295" i="80"/>
  <c r="H343" i="80"/>
  <c r="H407" i="80"/>
  <c r="H495" i="80"/>
  <c r="H519" i="80"/>
  <c r="H91" i="80"/>
  <c r="H212" i="80"/>
  <c r="H426" i="80"/>
  <c r="H434" i="80"/>
  <c r="H450" i="80"/>
  <c r="H458" i="80"/>
  <c r="H466" i="80"/>
  <c r="H474" i="80"/>
  <c r="H482" i="80"/>
  <c r="H490" i="80"/>
  <c r="H522" i="80"/>
  <c r="H420" i="80"/>
  <c r="H332" i="80"/>
  <c r="H324" i="80"/>
  <c r="H308" i="80"/>
  <c r="H196" i="80"/>
  <c r="H204" i="80"/>
  <c r="H252" i="80"/>
  <c r="H260" i="80"/>
  <c r="H284" i="80"/>
  <c r="H292" i="80"/>
  <c r="H300" i="80"/>
  <c r="H316" i="80"/>
  <c r="H340" i="80"/>
  <c r="H348" i="80"/>
  <c r="H364" i="80"/>
  <c r="H380" i="80"/>
  <c r="H388" i="80"/>
  <c r="H396" i="80"/>
  <c r="H404" i="80"/>
  <c r="H412" i="80"/>
  <c r="H444" i="80"/>
  <c r="H452" i="80"/>
  <c r="H460" i="80"/>
  <c r="H468" i="80"/>
  <c r="H476" i="80"/>
  <c r="H484" i="80"/>
  <c r="H492" i="80"/>
  <c r="H500" i="80"/>
  <c r="H356" i="80"/>
  <c r="H372" i="80"/>
  <c r="H159" i="80"/>
  <c r="H167" i="80"/>
  <c r="H175" i="80"/>
  <c r="H183" i="80"/>
  <c r="H191" i="80"/>
  <c r="H199" i="80"/>
  <c r="H207" i="80"/>
  <c r="H215" i="80"/>
  <c r="H223" i="80"/>
  <c r="H231" i="80"/>
  <c r="H263" i="80"/>
  <c r="H271" i="80"/>
  <c r="H27" i="80"/>
  <c r="H35" i="80"/>
  <c r="H43" i="80"/>
  <c r="H51" i="80"/>
  <c r="H59" i="80"/>
  <c r="H67" i="80"/>
  <c r="H75" i="80"/>
  <c r="H99" i="80"/>
  <c r="H107" i="80"/>
  <c r="H115" i="80"/>
  <c r="H123" i="80"/>
  <c r="H131" i="80"/>
  <c r="H139" i="80"/>
  <c r="H147" i="80"/>
  <c r="H155" i="80"/>
  <c r="H163" i="80"/>
  <c r="H171" i="80"/>
  <c r="H179" i="80"/>
  <c r="H187" i="80"/>
  <c r="H195" i="80"/>
  <c r="H203" i="80"/>
  <c r="H211" i="80"/>
  <c r="H219" i="80"/>
  <c r="H227" i="80"/>
  <c r="H235" i="80"/>
  <c r="H243" i="80"/>
  <c r="H251" i="80"/>
  <c r="H259" i="80"/>
  <c r="H267" i="80"/>
  <c r="H275" i="80"/>
  <c r="H283" i="80"/>
  <c r="H291" i="80"/>
  <c r="H299" i="80"/>
  <c r="H307" i="80"/>
  <c r="H315" i="80"/>
  <c r="H323" i="80"/>
  <c r="H331" i="80"/>
  <c r="H339" i="80"/>
  <c r="H347" i="80"/>
  <c r="H355" i="80"/>
  <c r="H363" i="80"/>
  <c r="H371" i="80"/>
  <c r="H379" i="80"/>
  <c r="H387" i="80"/>
  <c r="H395" i="80"/>
  <c r="H403" i="80"/>
  <c r="H411" i="80"/>
  <c r="H419" i="80"/>
  <c r="H427" i="80"/>
  <c r="H443" i="80"/>
  <c r="H451" i="80"/>
  <c r="H459" i="80"/>
  <c r="H467" i="80"/>
  <c r="H475" i="80"/>
  <c r="H483" i="80"/>
  <c r="H491" i="80"/>
  <c r="H499" i="80"/>
  <c r="H507" i="80"/>
  <c r="H515" i="80"/>
  <c r="H33" i="80"/>
  <c r="H41" i="80"/>
  <c r="H49" i="80"/>
  <c r="H57" i="80"/>
  <c r="H65" i="80"/>
  <c r="H73" i="80"/>
  <c r="H97" i="80"/>
  <c r="H105" i="80"/>
  <c r="H113" i="80"/>
  <c r="H121" i="80"/>
  <c r="H129" i="80"/>
  <c r="H145" i="80"/>
  <c r="H153" i="80"/>
  <c r="H161" i="80"/>
  <c r="H169" i="80"/>
  <c r="H177" i="80"/>
  <c r="H185" i="80"/>
  <c r="H193" i="80"/>
  <c r="H201" i="80"/>
  <c r="H209" i="80"/>
  <c r="H217" i="80"/>
  <c r="H225" i="80"/>
  <c r="H233" i="80"/>
  <c r="H241" i="80"/>
  <c r="H249" i="80"/>
  <c r="H257" i="80"/>
  <c r="H265" i="80"/>
  <c r="H273" i="80"/>
  <c r="H281" i="80"/>
  <c r="H289" i="80"/>
  <c r="H305" i="80"/>
  <c r="H313" i="80"/>
  <c r="H321" i="80"/>
  <c r="H329" i="80"/>
  <c r="H337" i="80"/>
  <c r="H345" i="80"/>
  <c r="H353" i="80"/>
  <c r="H361" i="80"/>
  <c r="H369" i="80"/>
  <c r="H377" i="80"/>
  <c r="H385" i="80"/>
  <c r="H393" i="80"/>
  <c r="H401" i="80"/>
  <c r="H409" i="80"/>
  <c r="H417" i="80"/>
  <c r="H425" i="80"/>
  <c r="H433" i="80"/>
  <c r="H449" i="80"/>
  <c r="H457" i="80"/>
  <c r="H465" i="80"/>
  <c r="H489" i="80"/>
  <c r="H505" i="80"/>
  <c r="H513" i="80"/>
  <c r="H521" i="80"/>
  <c r="H148" i="80"/>
  <c r="H156" i="80"/>
  <c r="H428" i="80"/>
  <c r="H436" i="80"/>
  <c r="H516" i="80"/>
  <c r="H247" i="80"/>
  <c r="H255" i="80"/>
  <c r="H279" i="80"/>
  <c r="H287" i="80"/>
  <c r="H303" i="80"/>
  <c r="H311" i="80"/>
  <c r="H319" i="80"/>
  <c r="H327" i="80"/>
  <c r="H335" i="80"/>
  <c r="H351" i="80"/>
  <c r="H359" i="80"/>
  <c r="H367" i="80"/>
  <c r="H375" i="80"/>
  <c r="H383" i="80"/>
  <c r="H391" i="80"/>
  <c r="H399" i="80"/>
  <c r="H415" i="80"/>
  <c r="H423" i="80"/>
  <c r="H439" i="80"/>
  <c r="H447" i="80"/>
  <c r="H455" i="80"/>
  <c r="H463" i="80"/>
  <c r="H471" i="80"/>
  <c r="H479" i="80"/>
  <c r="H487" i="80"/>
  <c r="H503" i="80"/>
  <c r="H511" i="80"/>
  <c r="H20" i="80"/>
  <c r="H52" i="80"/>
  <c r="H68" i="80"/>
  <c r="H84" i="80"/>
  <c r="H100" i="80"/>
  <c r="H124" i="80"/>
  <c r="H132" i="80"/>
  <c r="H23" i="80"/>
  <c r="H47" i="80"/>
  <c r="H63" i="80"/>
  <c r="H79" i="80"/>
  <c r="H103" i="80"/>
  <c r="H119" i="80"/>
  <c r="H143" i="80"/>
  <c r="H151" i="80"/>
  <c r="H26" i="80"/>
  <c r="H42" i="80"/>
  <c r="H58" i="80"/>
  <c r="H74" i="80"/>
  <c r="H82" i="80"/>
  <c r="H98" i="80"/>
  <c r="H114" i="80"/>
  <c r="H122" i="80"/>
  <c r="H130" i="80"/>
  <c r="H138" i="80"/>
  <c r="H146" i="80"/>
  <c r="H21" i="80"/>
  <c r="H29" i="80"/>
  <c r="H37" i="80"/>
  <c r="H45" i="80"/>
  <c r="H28" i="80"/>
  <c r="H60" i="80"/>
  <c r="H108" i="80"/>
  <c r="H140" i="80"/>
  <c r="H31" i="80"/>
  <c r="H39" i="80"/>
  <c r="H55" i="80"/>
  <c r="H87" i="80"/>
  <c r="H111" i="80"/>
  <c r="H127" i="80"/>
  <c r="H135" i="80"/>
  <c r="H50" i="80"/>
  <c r="H66" i="80"/>
  <c r="H90" i="80"/>
  <c r="H106" i="80"/>
  <c r="H36" i="80"/>
  <c r="H76" i="80"/>
  <c r="H116" i="80"/>
  <c r="H44" i="80"/>
  <c r="H53" i="80"/>
  <c r="H61" i="80"/>
  <c r="H77" i="80"/>
  <c r="H93" i="80"/>
  <c r="H101" i="80"/>
  <c r="H125" i="80"/>
  <c r="H133" i="80"/>
  <c r="H141" i="80"/>
  <c r="H157" i="80"/>
  <c r="H165" i="80"/>
  <c r="H173" i="80"/>
  <c r="H189" i="80"/>
  <c r="H205" i="80"/>
  <c r="H213" i="80"/>
  <c r="H221" i="80"/>
  <c r="H229" i="80"/>
  <c r="H253" i="80"/>
  <c r="H277" i="80"/>
  <c r="H285" i="80"/>
  <c r="H293" i="80"/>
  <c r="H301" i="80"/>
  <c r="H309" i="80"/>
  <c r="H333" i="80"/>
  <c r="H357" i="80"/>
  <c r="H365" i="80"/>
  <c r="H24" i="80"/>
  <c r="H32" i="80"/>
  <c r="H40" i="80"/>
  <c r="H48" i="80"/>
  <c r="H56" i="80"/>
  <c r="H64" i="80"/>
  <c r="H72" i="80"/>
  <c r="H88" i="80"/>
  <c r="H96" i="80"/>
  <c r="H104" i="80"/>
  <c r="H112" i="80"/>
  <c r="H120" i="80"/>
  <c r="H128" i="80"/>
  <c r="H136" i="80"/>
  <c r="H144" i="80"/>
  <c r="H152" i="80"/>
  <c r="H160" i="80"/>
  <c r="H168" i="80"/>
  <c r="H176" i="80"/>
  <c r="H184" i="80"/>
  <c r="H192" i="80"/>
  <c r="H200" i="80"/>
  <c r="H208" i="80"/>
  <c r="H216" i="80"/>
  <c r="H224" i="80"/>
  <c r="H232" i="80"/>
  <c r="H240" i="80"/>
  <c r="H256" i="80"/>
  <c r="H264" i="80"/>
  <c r="H272" i="80"/>
  <c r="H280" i="80"/>
  <c r="H288" i="80"/>
  <c r="H296" i="80"/>
  <c r="H304" i="80"/>
  <c r="H312" i="80"/>
  <c r="H328" i="80"/>
  <c r="H336" i="80"/>
  <c r="H344" i="80"/>
  <c r="H352" i="80"/>
  <c r="H360" i="80"/>
  <c r="H368" i="80"/>
  <c r="H376" i="80"/>
  <c r="H384" i="80"/>
  <c r="H392" i="80"/>
  <c r="H400" i="80"/>
  <c r="H408" i="80"/>
  <c r="H416" i="80"/>
  <c r="H424" i="80"/>
  <c r="H432" i="80"/>
  <c r="H440" i="80"/>
  <c r="H448" i="80"/>
  <c r="H456" i="80"/>
  <c r="H464" i="80"/>
  <c r="H472" i="80"/>
  <c r="H480" i="80"/>
  <c r="H488" i="80"/>
  <c r="H496" i="80"/>
  <c r="H504" i="80"/>
  <c r="H512" i="80"/>
  <c r="H520" i="80"/>
  <c r="H22" i="80"/>
  <c r="H30" i="80"/>
  <c r="H38" i="80"/>
  <c r="H46" i="80"/>
  <c r="H54" i="80"/>
  <c r="H78" i="80"/>
  <c r="H118" i="80"/>
  <c r="H126" i="80"/>
  <c r="H134" i="80"/>
  <c r="H142" i="80"/>
  <c r="H150" i="80"/>
  <c r="H166" i="80"/>
  <c r="H174" i="80"/>
  <c r="H182" i="80"/>
  <c r="H190" i="80"/>
  <c r="H198" i="80"/>
  <c r="H206" i="80"/>
  <c r="H214" i="80"/>
  <c r="H230" i="80"/>
  <c r="H238" i="80"/>
  <c r="H246" i="80"/>
  <c r="H254" i="80"/>
  <c r="H262" i="80"/>
  <c r="H270" i="80"/>
  <c r="H278" i="80"/>
  <c r="H286" i="80"/>
  <c r="H294" i="80"/>
  <c r="H302" i="80"/>
  <c r="H310" i="80"/>
  <c r="H318" i="80"/>
  <c r="H326" i="80"/>
  <c r="H342" i="80"/>
  <c r="H350" i="80"/>
  <c r="H358" i="80"/>
  <c r="H366" i="80"/>
  <c r="H374" i="80"/>
  <c r="H382" i="80"/>
  <c r="H390" i="80"/>
  <c r="H398" i="80"/>
  <c r="H406" i="80"/>
  <c r="H414" i="80"/>
  <c r="H422" i="80"/>
  <c r="H430" i="80"/>
  <c r="H438" i="80"/>
  <c r="H462" i="80"/>
  <c r="H470" i="80"/>
  <c r="H478" i="80"/>
  <c r="H486" i="80"/>
  <c r="H494" i="80"/>
  <c r="H502" i="80"/>
  <c r="H510" i="80"/>
  <c r="H518" i="80"/>
  <c r="H164" i="80"/>
  <c r="H172" i="80"/>
  <c r="H180" i="80"/>
  <c r="H188" i="80"/>
  <c r="H220" i="80"/>
  <c r="H228" i="80"/>
  <c r="H236" i="80"/>
  <c r="H244" i="80"/>
  <c r="H276" i="80"/>
  <c r="H431" i="80"/>
  <c r="H154" i="80"/>
  <c r="H162" i="80"/>
  <c r="H170" i="80"/>
  <c r="H178" i="80"/>
  <c r="H186" i="80"/>
  <c r="H194" i="80"/>
  <c r="H202" i="80"/>
  <c r="H210" i="80"/>
  <c r="H218" i="80"/>
  <c r="H226" i="80"/>
  <c r="H234" i="80"/>
  <c r="H242" i="80"/>
  <c r="H250" i="80"/>
  <c r="H258" i="80"/>
  <c r="H266" i="80"/>
  <c r="H274" i="80"/>
  <c r="H282" i="80"/>
  <c r="H290" i="80"/>
  <c r="H298" i="80"/>
  <c r="H314" i="80"/>
  <c r="H322" i="80"/>
  <c r="H330" i="80"/>
  <c r="H338" i="80"/>
  <c r="H362" i="80"/>
  <c r="H370" i="80"/>
  <c r="H506" i="80"/>
  <c r="H514" i="80"/>
  <c r="H69" i="80"/>
  <c r="H85" i="80"/>
  <c r="H109" i="80"/>
  <c r="H117" i="80"/>
  <c r="H149" i="80"/>
  <c r="H237" i="80"/>
  <c r="H245" i="80"/>
  <c r="H261" i="80"/>
  <c r="H269" i="80"/>
  <c r="H317" i="80"/>
  <c r="H341" i="80"/>
  <c r="H349" i="80"/>
  <c r="H373" i="80"/>
  <c r="H381" i="80"/>
  <c r="H389" i="80"/>
  <c r="H397" i="80"/>
  <c r="H405" i="80"/>
  <c r="H413" i="80"/>
  <c r="H421" i="80"/>
  <c r="H429" i="80"/>
  <c r="H437" i="80"/>
  <c r="H445" i="80"/>
  <c r="H453" i="80"/>
  <c r="H461" i="80"/>
  <c r="H469" i="80"/>
  <c r="H477" i="80"/>
  <c r="H485" i="80"/>
  <c r="H493" i="80"/>
  <c r="H501" i="80"/>
  <c r="N43" i="102" l="1"/>
  <c r="Q42" i="102"/>
  <c r="R42" i="102" s="1"/>
  <c r="K12" i="100" s="1"/>
  <c r="M12" i="100" s="1"/>
  <c r="E44" i="102"/>
  <c r="H43" i="102"/>
  <c r="I43" i="102" s="1"/>
  <c r="H13" i="100" s="1"/>
  <c r="N44" i="102" l="1"/>
  <c r="Q43" i="102"/>
  <c r="R43" i="102" s="1"/>
  <c r="K13" i="100" s="1"/>
  <c r="M13" i="100" s="1"/>
  <c r="E45" i="102"/>
  <c r="H44" i="102"/>
  <c r="I44" i="102" s="1"/>
  <c r="H14" i="100" s="1"/>
  <c r="E46" i="102" l="1"/>
  <c r="H45" i="102"/>
  <c r="I45" i="102" s="1"/>
  <c r="H15" i="100" s="1"/>
  <c r="N45" i="102"/>
  <c r="Q44" i="102"/>
  <c r="R44" i="102" s="1"/>
  <c r="K14" i="100" s="1"/>
  <c r="E128" i="76"/>
  <c r="E129" i="76"/>
  <c r="M14" i="100" l="1"/>
  <c r="E47" i="102"/>
  <c r="H46" i="102"/>
  <c r="I46" i="102" s="1"/>
  <c r="H16" i="100" s="1"/>
  <c r="N46" i="102"/>
  <c r="Q45" i="102"/>
  <c r="R45" i="102" s="1"/>
  <c r="K15" i="100" s="1"/>
  <c r="I20" i="80"/>
  <c r="J93" i="20"/>
  <c r="B93" i="20"/>
  <c r="A93" i="20"/>
  <c r="I56" i="20"/>
  <c r="H56" i="20"/>
  <c r="G56" i="20"/>
  <c r="C56" i="20"/>
  <c r="B56" i="20"/>
  <c r="A56" i="20"/>
  <c r="G44" i="20"/>
  <c r="H44" i="20"/>
  <c r="I44" i="20"/>
  <c r="J19" i="20"/>
  <c r="J20" i="20"/>
  <c r="E19" i="20"/>
  <c r="M15" i="100" l="1"/>
  <c r="E48" i="102"/>
  <c r="H47" i="102"/>
  <c r="I47" i="102" s="1"/>
  <c r="H17" i="100" s="1"/>
  <c r="N47" i="102"/>
  <c r="Q46" i="102"/>
  <c r="R46" i="102" s="1"/>
  <c r="K16" i="100" s="1"/>
  <c r="M16" i="100" s="1"/>
  <c r="E56" i="20"/>
  <c r="K56" i="20" s="1"/>
  <c r="C93" i="20"/>
  <c r="E93" i="20" s="1"/>
  <c r="K93" i="20" s="1"/>
  <c r="K19" i="20"/>
  <c r="J56" i="20"/>
  <c r="J44" i="20"/>
  <c r="M19" i="20"/>
  <c r="F19" i="20"/>
  <c r="L19" i="20" s="1"/>
  <c r="E49" i="102" l="1"/>
  <c r="H48" i="102"/>
  <c r="I48" i="102" s="1"/>
  <c r="H18" i="100" s="1"/>
  <c r="C21" i="100"/>
  <c r="N48" i="102"/>
  <c r="Q47" i="102"/>
  <c r="R47" i="102" s="1"/>
  <c r="K17" i="100" s="1"/>
  <c r="M17" i="100" s="1"/>
  <c r="F56" i="20"/>
  <c r="L56" i="20" s="1"/>
  <c r="M56" i="20"/>
  <c r="F93" i="20"/>
  <c r="L93" i="20" s="1"/>
  <c r="M93" i="20"/>
  <c r="O23" i="77"/>
  <c r="E10" i="76"/>
  <c r="E50" i="102" l="1"/>
  <c r="H49" i="102"/>
  <c r="I49" i="102" s="1"/>
  <c r="H19" i="100" s="1"/>
  <c r="N49" i="102"/>
  <c r="Q48" i="102"/>
  <c r="R48" i="102" s="1"/>
  <c r="K18" i="100" s="1"/>
  <c r="M18" i="100" s="1"/>
  <c r="E51" i="102" l="1"/>
  <c r="H50" i="102"/>
  <c r="I50" i="102" s="1"/>
  <c r="H20" i="100" s="1"/>
  <c r="N50" i="102"/>
  <c r="Q49" i="102"/>
  <c r="R49" i="102" s="1"/>
  <c r="K19" i="100" s="1"/>
  <c r="M19" i="100" s="1"/>
  <c r="N51" i="102" l="1"/>
  <c r="Q50" i="102"/>
  <c r="R50" i="102" s="1"/>
  <c r="K20" i="100" s="1"/>
  <c r="M20" i="100" s="1"/>
  <c r="E52" i="102"/>
  <c r="H52" i="102" s="1"/>
  <c r="I52" i="102" s="1"/>
  <c r="H22" i="100" s="1"/>
  <c r="H51" i="102"/>
  <c r="I51" i="102" s="1"/>
  <c r="H21" i="100" s="1"/>
  <c r="H26" i="100" l="1"/>
  <c r="H24" i="100"/>
  <c r="H27" i="100"/>
  <c r="H25" i="100"/>
  <c r="N52" i="102"/>
  <c r="Q52" i="102" s="1"/>
  <c r="R52" i="102" s="1"/>
  <c r="K22" i="100" s="1"/>
  <c r="Q51" i="102"/>
  <c r="R51" i="102" s="1"/>
  <c r="K21" i="100" s="1"/>
  <c r="M21" i="100" s="1"/>
  <c r="I53" i="102"/>
  <c r="K27" i="100" l="1"/>
  <c r="K26" i="100"/>
  <c r="K25" i="100"/>
  <c r="K24" i="100"/>
  <c r="M22" i="100"/>
  <c r="G26" i="100"/>
  <c r="G25" i="100"/>
  <c r="G24" i="100"/>
  <c r="G27" i="100"/>
  <c r="R53" i="102"/>
  <c r="E127" i="76"/>
  <c r="M27" i="100" l="1"/>
  <c r="M25" i="100"/>
  <c r="M24" i="100"/>
  <c r="M26" i="100"/>
  <c r="J26" i="100"/>
  <c r="J24" i="100"/>
  <c r="J25" i="100"/>
  <c r="J27" i="100"/>
  <c r="F40" i="77"/>
  <c r="F70" i="77" s="1"/>
  <c r="F41" i="77"/>
  <c r="F71" i="77" s="1"/>
  <c r="F42" i="77"/>
  <c r="F72" i="77" s="1"/>
  <c r="F43" i="77"/>
  <c r="F73" i="77" s="1"/>
  <c r="F44" i="77"/>
  <c r="F74" i="77" s="1"/>
  <c r="F45" i="77"/>
  <c r="F75" i="77" s="1"/>
  <c r="F46" i="77"/>
  <c r="F76" i="77" s="1"/>
  <c r="F47" i="77"/>
  <c r="F77" i="77" s="1"/>
  <c r="F48" i="77"/>
  <c r="F78" i="77" s="1"/>
  <c r="F49" i="77"/>
  <c r="F79" i="77" s="1"/>
  <c r="F50" i="77"/>
  <c r="F80" i="77" s="1"/>
  <c r="F52" i="77"/>
  <c r="F82" i="77" s="1"/>
  <c r="O40" i="77"/>
  <c r="O70" i="77" s="1"/>
  <c r="O41" i="77"/>
  <c r="O71" i="77" s="1"/>
  <c r="O42" i="77"/>
  <c r="O72" i="77" s="1"/>
  <c r="O43" i="77"/>
  <c r="O73" i="77" s="1"/>
  <c r="O44" i="77"/>
  <c r="O74" i="77" s="1"/>
  <c r="O45" i="77"/>
  <c r="O75" i="77" s="1"/>
  <c r="O46" i="77"/>
  <c r="O76" i="77" s="1"/>
  <c r="O47" i="77"/>
  <c r="O77" i="77" s="1"/>
  <c r="O48" i="77"/>
  <c r="O78" i="77" s="1"/>
  <c r="O49" i="77"/>
  <c r="O79" i="77" s="1"/>
  <c r="O50" i="77"/>
  <c r="O80" i="77" s="1"/>
  <c r="O52" i="77"/>
  <c r="O82" i="77" s="1"/>
  <c r="O39" i="77"/>
  <c r="O69" i="77" s="1"/>
  <c r="F39" i="77"/>
  <c r="F69" i="77" s="1"/>
  <c r="F83" i="77" l="1"/>
  <c r="O83" i="77"/>
  <c r="Y7" i="91"/>
  <c r="Y8" i="91"/>
  <c r="Y9" i="91"/>
  <c r="Y10" i="91"/>
  <c r="Y11" i="91"/>
  <c r="Y12" i="91"/>
  <c r="Y13" i="91"/>
  <c r="Y14" i="91"/>
  <c r="Y15" i="91"/>
  <c r="Y16" i="91"/>
  <c r="Y17" i="91"/>
  <c r="Y18" i="91"/>
  <c r="L7" i="91"/>
  <c r="L8" i="91"/>
  <c r="L9" i="91"/>
  <c r="L10" i="91"/>
  <c r="L11" i="91"/>
  <c r="L12" i="91"/>
  <c r="L13" i="91"/>
  <c r="L14" i="91"/>
  <c r="L15" i="91"/>
  <c r="L16" i="91"/>
  <c r="L17" i="91"/>
  <c r="L18" i="91"/>
  <c r="P15" i="91"/>
  <c r="AC15" i="91" s="1"/>
  <c r="O15" i="91"/>
  <c r="AB15" i="91" s="1"/>
  <c r="P63" i="91" l="1"/>
  <c r="AC63" i="91" s="1"/>
  <c r="O63" i="91"/>
  <c r="AB63" i="91" s="1"/>
  <c r="P62" i="91"/>
  <c r="AC62" i="91" s="1"/>
  <c r="O62" i="91"/>
  <c r="AB62" i="91" s="1"/>
  <c r="P61" i="91"/>
  <c r="AC61" i="91" s="1"/>
  <c r="O61" i="91"/>
  <c r="AB61" i="91" s="1"/>
  <c r="P60" i="91"/>
  <c r="AC60" i="91" s="1"/>
  <c r="O60" i="91"/>
  <c r="AB60" i="91" s="1"/>
  <c r="P59" i="91"/>
  <c r="AC59" i="91" s="1"/>
  <c r="O59" i="91"/>
  <c r="AB59" i="91" s="1"/>
  <c r="P58" i="91"/>
  <c r="AC58" i="91" s="1"/>
  <c r="O58" i="91"/>
  <c r="AB58" i="91" s="1"/>
  <c r="P57" i="91"/>
  <c r="AC57" i="91" s="1"/>
  <c r="O57" i="91"/>
  <c r="AB57" i="91" s="1"/>
  <c r="P56" i="91"/>
  <c r="AC56" i="91" s="1"/>
  <c r="O56" i="91"/>
  <c r="AB56" i="91" s="1"/>
  <c r="P55" i="91"/>
  <c r="AC55" i="91" s="1"/>
  <c r="O55" i="91"/>
  <c r="AB55" i="91" s="1"/>
  <c r="P54" i="91"/>
  <c r="AC54" i="91" s="1"/>
  <c r="O54" i="91"/>
  <c r="AB54" i="91" s="1"/>
  <c r="P53" i="91"/>
  <c r="AC53" i="91" s="1"/>
  <c r="O53" i="91"/>
  <c r="AB53" i="91" s="1"/>
  <c r="P52" i="91"/>
  <c r="AC52" i="91" s="1"/>
  <c r="O52" i="91"/>
  <c r="AB52" i="91" s="1"/>
  <c r="P51" i="91"/>
  <c r="AC51" i="91" s="1"/>
  <c r="O51" i="91"/>
  <c r="AB51" i="91" s="1"/>
  <c r="P50" i="91"/>
  <c r="AC50" i="91" s="1"/>
  <c r="O50" i="91"/>
  <c r="AB50" i="91" s="1"/>
  <c r="P49" i="91"/>
  <c r="AC49" i="91" s="1"/>
  <c r="O49" i="91"/>
  <c r="AB49" i="91" s="1"/>
  <c r="P48" i="91"/>
  <c r="AC48" i="91" s="1"/>
  <c r="O48" i="91"/>
  <c r="AB48" i="91" s="1"/>
  <c r="P47" i="91"/>
  <c r="AC47" i="91" s="1"/>
  <c r="O47" i="91"/>
  <c r="AB47" i="91" s="1"/>
  <c r="P46" i="91"/>
  <c r="AC46" i="91" s="1"/>
  <c r="O46" i="91"/>
  <c r="AB46" i="91" s="1"/>
  <c r="P45" i="91"/>
  <c r="AC45" i="91" s="1"/>
  <c r="O45" i="91"/>
  <c r="AB45" i="91" s="1"/>
  <c r="P44" i="91"/>
  <c r="AC44" i="91" s="1"/>
  <c r="O44" i="91"/>
  <c r="AB44" i="91" s="1"/>
  <c r="P43" i="91"/>
  <c r="AC43" i="91" s="1"/>
  <c r="O43" i="91"/>
  <c r="AB43" i="91" s="1"/>
  <c r="P42" i="91"/>
  <c r="AC42" i="91" s="1"/>
  <c r="O42" i="91"/>
  <c r="AB42" i="91" s="1"/>
  <c r="P41" i="91"/>
  <c r="AC41" i="91" s="1"/>
  <c r="O41" i="91"/>
  <c r="AB41" i="91" s="1"/>
  <c r="P40" i="91"/>
  <c r="AC40" i="91" s="1"/>
  <c r="O40" i="91"/>
  <c r="AB40" i="91" s="1"/>
  <c r="P39" i="91"/>
  <c r="AC39" i="91" s="1"/>
  <c r="O39" i="91"/>
  <c r="AB39" i="91" s="1"/>
  <c r="P38" i="91"/>
  <c r="AC38" i="91" s="1"/>
  <c r="O38" i="91"/>
  <c r="AB38" i="91" s="1"/>
  <c r="P37" i="91"/>
  <c r="AC37" i="91" s="1"/>
  <c r="O37" i="91"/>
  <c r="AB37" i="91" s="1"/>
  <c r="P36" i="91"/>
  <c r="AC36" i="91" s="1"/>
  <c r="O36" i="91"/>
  <c r="AB36" i="91" s="1"/>
  <c r="P35" i="91"/>
  <c r="AC35" i="91" s="1"/>
  <c r="O35" i="91"/>
  <c r="AB35" i="91" s="1"/>
  <c r="P34" i="91"/>
  <c r="AC34" i="91" s="1"/>
  <c r="O34" i="91"/>
  <c r="AB34" i="91" s="1"/>
  <c r="P33" i="91"/>
  <c r="AC33" i="91" s="1"/>
  <c r="O33" i="91"/>
  <c r="AB33" i="91" s="1"/>
  <c r="P32" i="91"/>
  <c r="AC32" i="91" s="1"/>
  <c r="O32" i="91"/>
  <c r="AB32" i="91" s="1"/>
  <c r="P31" i="91"/>
  <c r="AC31" i="91" s="1"/>
  <c r="O31" i="91"/>
  <c r="AB31" i="91" s="1"/>
  <c r="P30" i="91"/>
  <c r="AC30" i="91" s="1"/>
  <c r="O30" i="91"/>
  <c r="AB30" i="91" s="1"/>
  <c r="P29" i="91"/>
  <c r="AC29" i="91" s="1"/>
  <c r="O29" i="91"/>
  <c r="AB29" i="91" s="1"/>
  <c r="P28" i="91"/>
  <c r="AC28" i="91" s="1"/>
  <c r="O28" i="91"/>
  <c r="AB28" i="91" s="1"/>
  <c r="P27" i="91"/>
  <c r="AC27" i="91" s="1"/>
  <c r="O27" i="91"/>
  <c r="AB27" i="91" s="1"/>
  <c r="P26" i="91"/>
  <c r="AC26" i="91" s="1"/>
  <c r="O26" i="91"/>
  <c r="AB26" i="91" s="1"/>
  <c r="P25" i="91"/>
  <c r="AC25" i="91" s="1"/>
  <c r="O25" i="91"/>
  <c r="AB25" i="91" s="1"/>
  <c r="X24" i="91"/>
  <c r="AK24" i="91" s="1"/>
  <c r="W24" i="91"/>
  <c r="AJ24" i="91" s="1"/>
  <c r="V24" i="91"/>
  <c r="AI24" i="91" s="1"/>
  <c r="U24" i="91"/>
  <c r="AH24" i="91" s="1"/>
  <c r="T24" i="91"/>
  <c r="AG24" i="91" s="1"/>
  <c r="S24" i="91"/>
  <c r="AF24" i="91" s="1"/>
  <c r="R24" i="91"/>
  <c r="AE24" i="91" s="1"/>
  <c r="Q24" i="91"/>
  <c r="AD24" i="91" s="1"/>
  <c r="P18" i="91"/>
  <c r="AC18" i="91" s="1"/>
  <c r="O18" i="91"/>
  <c r="AB18" i="91" s="1"/>
  <c r="P17" i="91"/>
  <c r="AC17" i="91" s="1"/>
  <c r="O17" i="91"/>
  <c r="AB17" i="91" s="1"/>
  <c r="P16" i="91"/>
  <c r="AC16" i="91" s="1"/>
  <c r="O16" i="91"/>
  <c r="AB16" i="91" s="1"/>
  <c r="P14" i="91"/>
  <c r="AC14" i="91" s="1"/>
  <c r="O14" i="91"/>
  <c r="AB14" i="91" s="1"/>
  <c r="P13" i="91"/>
  <c r="AC13" i="91" s="1"/>
  <c r="O13" i="91"/>
  <c r="AB13" i="91" s="1"/>
  <c r="P12" i="91"/>
  <c r="AC12" i="91" s="1"/>
  <c r="O12" i="91"/>
  <c r="AB12" i="91" s="1"/>
  <c r="P11" i="91"/>
  <c r="AC11" i="91" s="1"/>
  <c r="O11" i="91"/>
  <c r="AB11" i="91" s="1"/>
  <c r="P10" i="91"/>
  <c r="AC10" i="91" s="1"/>
  <c r="O10" i="91"/>
  <c r="AB10" i="91" s="1"/>
  <c r="P9" i="91"/>
  <c r="AC9" i="91" s="1"/>
  <c r="O9" i="91"/>
  <c r="AB9" i="91" s="1"/>
  <c r="P8" i="91"/>
  <c r="AC8" i="91" s="1"/>
  <c r="O8" i="91"/>
  <c r="AB8" i="91" s="1"/>
  <c r="P7" i="91"/>
  <c r="AC7" i="91" s="1"/>
  <c r="O7" i="91"/>
  <c r="AB7" i="91" s="1"/>
  <c r="Y6" i="91"/>
  <c r="P6" i="91"/>
  <c r="AC6" i="91" s="1"/>
  <c r="O6" i="91"/>
  <c r="AB6" i="91" s="1"/>
  <c r="L6" i="91"/>
  <c r="L20" i="91" l="1"/>
  <c r="L19" i="91"/>
  <c r="L21" i="91"/>
  <c r="Y20" i="91"/>
  <c r="Y19" i="91"/>
  <c r="Y21" i="91"/>
  <c r="N37" i="77"/>
  <c r="L60" i="77"/>
  <c r="L59" i="77"/>
  <c r="L58" i="77"/>
  <c r="L56" i="77"/>
  <c r="O53" i="77"/>
  <c r="F53" i="77"/>
  <c r="N39" i="77"/>
  <c r="N40" i="77" s="1"/>
  <c r="N41" i="77" s="1"/>
  <c r="N42" i="77" s="1"/>
  <c r="N43" i="77" s="1"/>
  <c r="N44" i="77" s="1"/>
  <c r="N45" i="77" s="1"/>
  <c r="N46" i="77" s="1"/>
  <c r="N47" i="77" s="1"/>
  <c r="N48" i="77" s="1"/>
  <c r="N49" i="77" s="1"/>
  <c r="N50" i="77" s="1"/>
  <c r="N51" i="77" s="1"/>
  <c r="N52" i="77" s="1"/>
  <c r="R37" i="77"/>
  <c r="Q37" i="77"/>
  <c r="P37" i="77"/>
  <c r="O37" i="77"/>
  <c r="R36" i="77"/>
  <c r="Q36" i="77"/>
  <c r="P36" i="77"/>
  <c r="O36" i="77"/>
  <c r="N36" i="77"/>
  <c r="E40" i="77" l="1"/>
  <c r="E41" i="77" s="1"/>
  <c r="E42" i="77" s="1"/>
  <c r="E43" i="77" s="1"/>
  <c r="E44" i="77" s="1"/>
  <c r="E45" i="77" s="1"/>
  <c r="E46" i="77" s="1"/>
  <c r="E47" i="77" s="1"/>
  <c r="E48" i="77" s="1"/>
  <c r="E49" i="77" s="1"/>
  <c r="E50" i="77" s="1"/>
  <c r="E51" i="77" s="1"/>
  <c r="E52" i="77" s="1"/>
  <c r="E126" i="76" l="1"/>
  <c r="L29" i="77" l="1"/>
  <c r="L30" i="77"/>
  <c r="L28" i="77"/>
  <c r="L26" i="77"/>
  <c r="N7" i="77"/>
  <c r="O7" i="77"/>
  <c r="P7" i="77"/>
  <c r="Q7" i="77"/>
  <c r="R7" i="77"/>
  <c r="O6" i="77"/>
  <c r="P6" i="77"/>
  <c r="Q6" i="77"/>
  <c r="R6" i="77"/>
  <c r="N6" i="77"/>
  <c r="G90" i="20" l="1"/>
  <c r="H90" i="20"/>
  <c r="I90" i="20"/>
  <c r="I21" i="80"/>
  <c r="J21" i="80" s="1"/>
  <c r="I22" i="80"/>
  <c r="J22" i="80" s="1"/>
  <c r="I23" i="80"/>
  <c r="J23" i="80" s="1"/>
  <c r="I24" i="80"/>
  <c r="J24" i="80" s="1"/>
  <c r="I25" i="80"/>
  <c r="J25" i="80" s="1"/>
  <c r="I26" i="80"/>
  <c r="J26" i="80" s="1"/>
  <c r="I27" i="80"/>
  <c r="J27" i="80" s="1"/>
  <c r="I28" i="80"/>
  <c r="J28" i="80" s="1"/>
  <c r="I29" i="80"/>
  <c r="J29" i="80" s="1"/>
  <c r="I30" i="80"/>
  <c r="J30" i="80" s="1"/>
  <c r="I31" i="80"/>
  <c r="I32" i="80"/>
  <c r="J32" i="80" s="1"/>
  <c r="I33" i="80"/>
  <c r="J33" i="80" s="1"/>
  <c r="I34" i="80"/>
  <c r="J34" i="80" s="1"/>
  <c r="I35" i="80"/>
  <c r="J35" i="80" s="1"/>
  <c r="I36" i="80"/>
  <c r="J36" i="80" s="1"/>
  <c r="I37" i="80"/>
  <c r="J37" i="80" s="1"/>
  <c r="I38" i="80"/>
  <c r="J38" i="80" s="1"/>
  <c r="I39" i="80"/>
  <c r="J39" i="80" s="1"/>
  <c r="I40" i="80"/>
  <c r="J40" i="80" s="1"/>
  <c r="I41" i="80"/>
  <c r="J41" i="80" s="1"/>
  <c r="I42" i="80"/>
  <c r="J42" i="80" s="1"/>
  <c r="I43" i="80"/>
  <c r="J43" i="80" s="1"/>
  <c r="I44" i="80"/>
  <c r="J44" i="80" s="1"/>
  <c r="I45" i="80"/>
  <c r="J45" i="80" s="1"/>
  <c r="I46" i="80"/>
  <c r="J46" i="80" s="1"/>
  <c r="I47" i="80"/>
  <c r="J47" i="80" s="1"/>
  <c r="I48" i="80"/>
  <c r="J48" i="80" s="1"/>
  <c r="I49" i="80"/>
  <c r="J49" i="80" s="1"/>
  <c r="I50" i="80"/>
  <c r="J50" i="80" s="1"/>
  <c r="I51" i="80"/>
  <c r="J51" i="80" s="1"/>
  <c r="I52" i="80"/>
  <c r="J52" i="80" s="1"/>
  <c r="I53" i="80"/>
  <c r="J53" i="80" s="1"/>
  <c r="I54" i="80"/>
  <c r="J54" i="80" s="1"/>
  <c r="I55" i="80"/>
  <c r="J55" i="80" s="1"/>
  <c r="I56" i="80"/>
  <c r="J56" i="80" s="1"/>
  <c r="I57" i="80"/>
  <c r="J57" i="80" s="1"/>
  <c r="I58" i="80"/>
  <c r="J58" i="80" s="1"/>
  <c r="I59" i="80"/>
  <c r="J59" i="80" s="1"/>
  <c r="I60" i="80"/>
  <c r="J60" i="80" s="1"/>
  <c r="I61" i="80"/>
  <c r="J61" i="80" s="1"/>
  <c r="I62" i="80"/>
  <c r="J62" i="80" s="1"/>
  <c r="I63" i="80"/>
  <c r="J63" i="80" s="1"/>
  <c r="I64" i="80"/>
  <c r="J64" i="80" s="1"/>
  <c r="I65" i="80"/>
  <c r="J65" i="80" s="1"/>
  <c r="I66" i="80"/>
  <c r="J66" i="80" s="1"/>
  <c r="I67" i="80"/>
  <c r="J67" i="80" s="1"/>
  <c r="I68" i="80"/>
  <c r="J68" i="80" s="1"/>
  <c r="I69" i="80"/>
  <c r="J69" i="80" s="1"/>
  <c r="I70" i="80"/>
  <c r="J70" i="80" s="1"/>
  <c r="I71" i="80"/>
  <c r="J71" i="80" s="1"/>
  <c r="I72" i="80"/>
  <c r="J72" i="80" s="1"/>
  <c r="I73" i="80"/>
  <c r="J73" i="80" s="1"/>
  <c r="I74" i="80"/>
  <c r="J74" i="80" s="1"/>
  <c r="I75" i="80"/>
  <c r="J75" i="80" s="1"/>
  <c r="I76" i="80"/>
  <c r="J76" i="80" s="1"/>
  <c r="I77" i="80"/>
  <c r="J77" i="80" s="1"/>
  <c r="I78" i="80"/>
  <c r="J78" i="80" s="1"/>
  <c r="I79" i="80"/>
  <c r="J79" i="80" s="1"/>
  <c r="I80" i="80"/>
  <c r="J80" i="80" s="1"/>
  <c r="I81" i="80"/>
  <c r="J81" i="80" s="1"/>
  <c r="I82" i="80"/>
  <c r="J82" i="80" s="1"/>
  <c r="I83" i="80"/>
  <c r="J83" i="80" s="1"/>
  <c r="I84" i="80"/>
  <c r="J84" i="80" s="1"/>
  <c r="I85" i="80"/>
  <c r="J85" i="80" s="1"/>
  <c r="I86" i="80"/>
  <c r="J86" i="80" s="1"/>
  <c r="I87" i="80"/>
  <c r="J87" i="80" s="1"/>
  <c r="I88" i="80"/>
  <c r="J88" i="80" s="1"/>
  <c r="I89" i="80"/>
  <c r="J89" i="80" s="1"/>
  <c r="I90" i="80"/>
  <c r="J90" i="80" s="1"/>
  <c r="I91" i="80"/>
  <c r="J91" i="80" s="1"/>
  <c r="I92" i="80"/>
  <c r="J92" i="80" s="1"/>
  <c r="I93" i="80"/>
  <c r="J93" i="80" s="1"/>
  <c r="I94" i="80"/>
  <c r="J94" i="80" s="1"/>
  <c r="I95" i="80"/>
  <c r="J95" i="80" s="1"/>
  <c r="I96" i="80"/>
  <c r="J96" i="80" s="1"/>
  <c r="I97" i="80"/>
  <c r="J97" i="80" s="1"/>
  <c r="I98" i="80"/>
  <c r="J98" i="80" s="1"/>
  <c r="I99" i="80"/>
  <c r="J99" i="80" s="1"/>
  <c r="I100" i="80"/>
  <c r="J100" i="80" s="1"/>
  <c r="I101" i="80"/>
  <c r="J101" i="80" s="1"/>
  <c r="I102" i="80"/>
  <c r="J102" i="80" s="1"/>
  <c r="I103" i="80"/>
  <c r="J103" i="80" s="1"/>
  <c r="I104" i="80"/>
  <c r="J104" i="80" s="1"/>
  <c r="I105" i="80"/>
  <c r="J105" i="80" s="1"/>
  <c r="I106" i="80"/>
  <c r="J106" i="80" s="1"/>
  <c r="I107" i="80"/>
  <c r="J107" i="80" s="1"/>
  <c r="I108" i="80"/>
  <c r="J108" i="80" s="1"/>
  <c r="I109" i="80"/>
  <c r="J109" i="80" s="1"/>
  <c r="I110" i="80"/>
  <c r="J110" i="80" s="1"/>
  <c r="I111" i="80"/>
  <c r="J111" i="80" s="1"/>
  <c r="I112" i="80"/>
  <c r="J112" i="80" s="1"/>
  <c r="I113" i="80"/>
  <c r="J113" i="80" s="1"/>
  <c r="I114" i="80"/>
  <c r="J114" i="80" s="1"/>
  <c r="I115" i="80"/>
  <c r="J115" i="80" s="1"/>
  <c r="I116" i="80"/>
  <c r="J116" i="80" s="1"/>
  <c r="I117" i="80"/>
  <c r="J117" i="80" s="1"/>
  <c r="I118" i="80"/>
  <c r="J118" i="80" s="1"/>
  <c r="I119" i="80"/>
  <c r="J119" i="80" s="1"/>
  <c r="I120" i="80"/>
  <c r="J120" i="80" s="1"/>
  <c r="I121" i="80"/>
  <c r="J121" i="80" s="1"/>
  <c r="I122" i="80"/>
  <c r="J122" i="80" s="1"/>
  <c r="I123" i="80"/>
  <c r="J123" i="80" s="1"/>
  <c r="I124" i="80"/>
  <c r="J124" i="80" s="1"/>
  <c r="I125" i="80"/>
  <c r="J125" i="80" s="1"/>
  <c r="I126" i="80"/>
  <c r="J126" i="80" s="1"/>
  <c r="I127" i="80"/>
  <c r="J127" i="80" s="1"/>
  <c r="I128" i="80"/>
  <c r="J128" i="80" s="1"/>
  <c r="I129" i="80"/>
  <c r="J129" i="80" s="1"/>
  <c r="I130" i="80"/>
  <c r="J130" i="80" s="1"/>
  <c r="I131" i="80"/>
  <c r="J131" i="80" s="1"/>
  <c r="I132" i="80"/>
  <c r="J132" i="80" s="1"/>
  <c r="I133" i="80"/>
  <c r="J133" i="80" s="1"/>
  <c r="I134" i="80"/>
  <c r="J134" i="80" s="1"/>
  <c r="I135" i="80"/>
  <c r="J135" i="80" s="1"/>
  <c r="I136" i="80"/>
  <c r="J136" i="80" s="1"/>
  <c r="I137" i="80"/>
  <c r="J137" i="80" s="1"/>
  <c r="I138" i="80"/>
  <c r="J138" i="80" s="1"/>
  <c r="I139" i="80"/>
  <c r="J139" i="80" s="1"/>
  <c r="I140" i="80"/>
  <c r="J140" i="80" s="1"/>
  <c r="I141" i="80"/>
  <c r="J141" i="80" s="1"/>
  <c r="I142" i="80"/>
  <c r="J142" i="80" s="1"/>
  <c r="I143" i="80"/>
  <c r="J143" i="80" s="1"/>
  <c r="I144" i="80"/>
  <c r="J144" i="80" s="1"/>
  <c r="I145" i="80"/>
  <c r="J145" i="80" s="1"/>
  <c r="I146" i="80"/>
  <c r="J146" i="80" s="1"/>
  <c r="I147" i="80"/>
  <c r="J147" i="80" s="1"/>
  <c r="I148" i="80"/>
  <c r="J148" i="80" s="1"/>
  <c r="I149" i="80"/>
  <c r="J149" i="80" s="1"/>
  <c r="I150" i="80"/>
  <c r="J150" i="80" s="1"/>
  <c r="I151" i="80"/>
  <c r="J151" i="80" s="1"/>
  <c r="I152" i="80"/>
  <c r="J152" i="80" s="1"/>
  <c r="I153" i="80"/>
  <c r="J153" i="80" s="1"/>
  <c r="I154" i="80"/>
  <c r="J154" i="80" s="1"/>
  <c r="I155" i="80"/>
  <c r="J155" i="80" s="1"/>
  <c r="I156" i="80"/>
  <c r="J156" i="80" s="1"/>
  <c r="I157" i="80"/>
  <c r="J157" i="80" s="1"/>
  <c r="I158" i="80"/>
  <c r="J158" i="80" s="1"/>
  <c r="I159" i="80"/>
  <c r="J159" i="80" s="1"/>
  <c r="I160" i="80"/>
  <c r="J160" i="80" s="1"/>
  <c r="I161" i="80"/>
  <c r="J161" i="80" s="1"/>
  <c r="I162" i="80"/>
  <c r="J162" i="80" s="1"/>
  <c r="I163" i="80"/>
  <c r="J163" i="80" s="1"/>
  <c r="I164" i="80"/>
  <c r="J164" i="80" s="1"/>
  <c r="I165" i="80"/>
  <c r="J165" i="80" s="1"/>
  <c r="I166" i="80"/>
  <c r="J166" i="80" s="1"/>
  <c r="I167" i="80"/>
  <c r="J167" i="80" s="1"/>
  <c r="I168" i="80"/>
  <c r="J168" i="80" s="1"/>
  <c r="I169" i="80"/>
  <c r="J169" i="80" s="1"/>
  <c r="I170" i="80"/>
  <c r="J170" i="80" s="1"/>
  <c r="I171" i="80"/>
  <c r="J171" i="80" s="1"/>
  <c r="I172" i="80"/>
  <c r="J172" i="80" s="1"/>
  <c r="I173" i="80"/>
  <c r="J173" i="80" s="1"/>
  <c r="I174" i="80"/>
  <c r="J174" i="80" s="1"/>
  <c r="I175" i="80"/>
  <c r="J175" i="80" s="1"/>
  <c r="I176" i="80"/>
  <c r="J176" i="80" s="1"/>
  <c r="I177" i="80"/>
  <c r="J177" i="80" s="1"/>
  <c r="I178" i="80"/>
  <c r="J178" i="80" s="1"/>
  <c r="I179" i="80"/>
  <c r="J179" i="80" s="1"/>
  <c r="I180" i="80"/>
  <c r="J180" i="80" s="1"/>
  <c r="I181" i="80"/>
  <c r="J181" i="80" s="1"/>
  <c r="I182" i="80"/>
  <c r="J182" i="80" s="1"/>
  <c r="I183" i="80"/>
  <c r="J183" i="80" s="1"/>
  <c r="I184" i="80"/>
  <c r="J184" i="80" s="1"/>
  <c r="I185" i="80"/>
  <c r="J185" i="80" s="1"/>
  <c r="I186" i="80"/>
  <c r="J186" i="80" s="1"/>
  <c r="I187" i="80"/>
  <c r="J187" i="80" s="1"/>
  <c r="I188" i="80"/>
  <c r="J188" i="80" s="1"/>
  <c r="I189" i="80"/>
  <c r="J189" i="80" s="1"/>
  <c r="I190" i="80"/>
  <c r="J190" i="80" s="1"/>
  <c r="I191" i="80"/>
  <c r="J191" i="80" s="1"/>
  <c r="I192" i="80"/>
  <c r="J192" i="80" s="1"/>
  <c r="I193" i="80"/>
  <c r="J193" i="80" s="1"/>
  <c r="I194" i="80"/>
  <c r="J194" i="80" s="1"/>
  <c r="I195" i="80"/>
  <c r="J195" i="80" s="1"/>
  <c r="I196" i="80"/>
  <c r="J196" i="80" s="1"/>
  <c r="I197" i="80"/>
  <c r="J197" i="80" s="1"/>
  <c r="I198" i="80"/>
  <c r="J198" i="80" s="1"/>
  <c r="I199" i="80"/>
  <c r="J199" i="80" s="1"/>
  <c r="I200" i="80"/>
  <c r="J200" i="80" s="1"/>
  <c r="I201" i="80"/>
  <c r="J201" i="80" s="1"/>
  <c r="I202" i="80"/>
  <c r="J202" i="80" s="1"/>
  <c r="I203" i="80"/>
  <c r="J203" i="80" s="1"/>
  <c r="I204" i="80"/>
  <c r="J204" i="80" s="1"/>
  <c r="I205" i="80"/>
  <c r="J205" i="80" s="1"/>
  <c r="I206" i="80"/>
  <c r="J206" i="80" s="1"/>
  <c r="I207" i="80"/>
  <c r="J207" i="80" s="1"/>
  <c r="I208" i="80"/>
  <c r="J208" i="80" s="1"/>
  <c r="I209" i="80"/>
  <c r="J209" i="80" s="1"/>
  <c r="I210" i="80"/>
  <c r="J210" i="80" s="1"/>
  <c r="I211" i="80"/>
  <c r="J211" i="80" s="1"/>
  <c r="I212" i="80"/>
  <c r="J212" i="80" s="1"/>
  <c r="I213" i="80"/>
  <c r="J213" i="80" s="1"/>
  <c r="I214" i="80"/>
  <c r="J214" i="80" s="1"/>
  <c r="I215" i="80"/>
  <c r="J215" i="80" s="1"/>
  <c r="I216" i="80"/>
  <c r="J216" i="80" s="1"/>
  <c r="I217" i="80"/>
  <c r="J217" i="80" s="1"/>
  <c r="I218" i="80"/>
  <c r="J218" i="80" s="1"/>
  <c r="I219" i="80"/>
  <c r="J219" i="80" s="1"/>
  <c r="I220" i="80"/>
  <c r="J220" i="80" s="1"/>
  <c r="I221" i="80"/>
  <c r="J221" i="80" s="1"/>
  <c r="I222" i="80"/>
  <c r="J222" i="80" s="1"/>
  <c r="I223" i="80"/>
  <c r="J223" i="80" s="1"/>
  <c r="I224" i="80"/>
  <c r="J224" i="80" s="1"/>
  <c r="I225" i="80"/>
  <c r="J225" i="80" s="1"/>
  <c r="I226" i="80"/>
  <c r="J226" i="80" s="1"/>
  <c r="I227" i="80"/>
  <c r="J227" i="80" s="1"/>
  <c r="I228" i="80"/>
  <c r="J228" i="80" s="1"/>
  <c r="I229" i="80"/>
  <c r="J229" i="80" s="1"/>
  <c r="I230" i="80"/>
  <c r="J230" i="80" s="1"/>
  <c r="I231" i="80"/>
  <c r="J231" i="80" s="1"/>
  <c r="I232" i="80"/>
  <c r="J232" i="80" s="1"/>
  <c r="I233" i="80"/>
  <c r="J233" i="80" s="1"/>
  <c r="I234" i="80"/>
  <c r="J234" i="80" s="1"/>
  <c r="I235" i="80"/>
  <c r="J235" i="80" s="1"/>
  <c r="I236" i="80"/>
  <c r="J236" i="80" s="1"/>
  <c r="I237" i="80"/>
  <c r="J237" i="80" s="1"/>
  <c r="I238" i="80"/>
  <c r="J238" i="80" s="1"/>
  <c r="I239" i="80"/>
  <c r="J239" i="80" s="1"/>
  <c r="I240" i="80"/>
  <c r="J240" i="80" s="1"/>
  <c r="I241" i="80"/>
  <c r="J241" i="80" s="1"/>
  <c r="I242" i="80"/>
  <c r="J242" i="80" s="1"/>
  <c r="I243" i="80"/>
  <c r="J243" i="80" s="1"/>
  <c r="I244" i="80"/>
  <c r="J244" i="80" s="1"/>
  <c r="I245" i="80"/>
  <c r="J245" i="80" s="1"/>
  <c r="I246" i="80"/>
  <c r="J246" i="80" s="1"/>
  <c r="I247" i="80"/>
  <c r="J247" i="80" s="1"/>
  <c r="I248" i="80"/>
  <c r="J248" i="80" s="1"/>
  <c r="I249" i="80"/>
  <c r="J249" i="80" s="1"/>
  <c r="I250" i="80"/>
  <c r="J250" i="80" s="1"/>
  <c r="I251" i="80"/>
  <c r="J251" i="80" s="1"/>
  <c r="I252" i="80"/>
  <c r="J252" i="80" s="1"/>
  <c r="I253" i="80"/>
  <c r="J253" i="80" s="1"/>
  <c r="I254" i="80"/>
  <c r="J254" i="80" s="1"/>
  <c r="I255" i="80"/>
  <c r="J255" i="80" s="1"/>
  <c r="I256" i="80"/>
  <c r="J256" i="80" s="1"/>
  <c r="I257" i="80"/>
  <c r="J257" i="80" s="1"/>
  <c r="I258" i="80"/>
  <c r="J258" i="80" s="1"/>
  <c r="I259" i="80"/>
  <c r="J259" i="80" s="1"/>
  <c r="I260" i="80"/>
  <c r="J260" i="80" s="1"/>
  <c r="I261" i="80"/>
  <c r="J261" i="80" s="1"/>
  <c r="I262" i="80"/>
  <c r="J262" i="80" s="1"/>
  <c r="I263" i="80"/>
  <c r="J263" i="80" s="1"/>
  <c r="I264" i="80"/>
  <c r="J264" i="80" s="1"/>
  <c r="I265" i="80"/>
  <c r="J265" i="80" s="1"/>
  <c r="I266" i="80"/>
  <c r="J266" i="80" s="1"/>
  <c r="I267" i="80"/>
  <c r="J267" i="80" s="1"/>
  <c r="I268" i="80"/>
  <c r="J268" i="80" s="1"/>
  <c r="I269" i="80"/>
  <c r="J269" i="80" s="1"/>
  <c r="I270" i="80"/>
  <c r="J270" i="80" s="1"/>
  <c r="I271" i="80"/>
  <c r="J271" i="80" s="1"/>
  <c r="I272" i="80"/>
  <c r="J272" i="80" s="1"/>
  <c r="I273" i="80"/>
  <c r="J273" i="80" s="1"/>
  <c r="I274" i="80"/>
  <c r="J274" i="80" s="1"/>
  <c r="I275" i="80"/>
  <c r="J275" i="80" s="1"/>
  <c r="I276" i="80"/>
  <c r="J276" i="80" s="1"/>
  <c r="I277" i="80"/>
  <c r="J277" i="80" s="1"/>
  <c r="I278" i="80"/>
  <c r="J278" i="80" s="1"/>
  <c r="I279" i="80"/>
  <c r="J279" i="80" s="1"/>
  <c r="I280" i="80"/>
  <c r="J280" i="80" s="1"/>
  <c r="I281" i="80"/>
  <c r="J281" i="80" s="1"/>
  <c r="I282" i="80"/>
  <c r="J282" i="80" s="1"/>
  <c r="I283" i="80"/>
  <c r="J283" i="80" s="1"/>
  <c r="I284" i="80"/>
  <c r="J284" i="80" s="1"/>
  <c r="I285" i="80"/>
  <c r="J285" i="80" s="1"/>
  <c r="I286" i="80"/>
  <c r="J286" i="80" s="1"/>
  <c r="I287" i="80"/>
  <c r="J287" i="80" s="1"/>
  <c r="I288" i="80"/>
  <c r="J288" i="80" s="1"/>
  <c r="I289" i="80"/>
  <c r="J289" i="80" s="1"/>
  <c r="I290" i="80"/>
  <c r="J290" i="80" s="1"/>
  <c r="I291" i="80"/>
  <c r="J291" i="80" s="1"/>
  <c r="I292" i="80"/>
  <c r="J292" i="80" s="1"/>
  <c r="I293" i="80"/>
  <c r="J293" i="80" s="1"/>
  <c r="I294" i="80"/>
  <c r="J294" i="80" s="1"/>
  <c r="I295" i="80"/>
  <c r="J295" i="80" s="1"/>
  <c r="I296" i="80"/>
  <c r="J296" i="80" s="1"/>
  <c r="I297" i="80"/>
  <c r="J297" i="80" s="1"/>
  <c r="I298" i="80"/>
  <c r="J298" i="80" s="1"/>
  <c r="I299" i="80"/>
  <c r="J299" i="80" s="1"/>
  <c r="I300" i="80"/>
  <c r="J300" i="80" s="1"/>
  <c r="I301" i="80"/>
  <c r="J301" i="80" s="1"/>
  <c r="I302" i="80"/>
  <c r="J302" i="80" s="1"/>
  <c r="I303" i="80"/>
  <c r="J303" i="80" s="1"/>
  <c r="I304" i="80"/>
  <c r="J304" i="80" s="1"/>
  <c r="I305" i="80"/>
  <c r="J305" i="80" s="1"/>
  <c r="I306" i="80"/>
  <c r="J306" i="80" s="1"/>
  <c r="I307" i="80"/>
  <c r="J307" i="80" s="1"/>
  <c r="I308" i="80"/>
  <c r="J308" i="80" s="1"/>
  <c r="I309" i="80"/>
  <c r="J309" i="80" s="1"/>
  <c r="I310" i="80"/>
  <c r="J310" i="80" s="1"/>
  <c r="I311" i="80"/>
  <c r="J311" i="80" s="1"/>
  <c r="I312" i="80"/>
  <c r="J312" i="80" s="1"/>
  <c r="I313" i="80"/>
  <c r="J313" i="80" s="1"/>
  <c r="I314" i="80"/>
  <c r="J314" i="80" s="1"/>
  <c r="I315" i="80"/>
  <c r="J315" i="80" s="1"/>
  <c r="I316" i="80"/>
  <c r="J316" i="80" s="1"/>
  <c r="I317" i="80"/>
  <c r="J317" i="80" s="1"/>
  <c r="I318" i="80"/>
  <c r="J318" i="80" s="1"/>
  <c r="I319" i="80"/>
  <c r="J319" i="80" s="1"/>
  <c r="I320" i="80"/>
  <c r="J320" i="80" s="1"/>
  <c r="I321" i="80"/>
  <c r="J321" i="80" s="1"/>
  <c r="I322" i="80"/>
  <c r="J322" i="80" s="1"/>
  <c r="I323" i="80"/>
  <c r="J323" i="80" s="1"/>
  <c r="I324" i="80"/>
  <c r="J324" i="80" s="1"/>
  <c r="I325" i="80"/>
  <c r="J325" i="80" s="1"/>
  <c r="I326" i="80"/>
  <c r="J326" i="80" s="1"/>
  <c r="I327" i="80"/>
  <c r="J327" i="80" s="1"/>
  <c r="I328" i="80"/>
  <c r="J328" i="80" s="1"/>
  <c r="I329" i="80"/>
  <c r="J329" i="80" s="1"/>
  <c r="I330" i="80"/>
  <c r="J330" i="80" s="1"/>
  <c r="I331" i="80"/>
  <c r="J331" i="80" s="1"/>
  <c r="I332" i="80"/>
  <c r="J332" i="80" s="1"/>
  <c r="I333" i="80"/>
  <c r="J333" i="80" s="1"/>
  <c r="I334" i="80"/>
  <c r="J334" i="80" s="1"/>
  <c r="I335" i="80"/>
  <c r="J335" i="80" s="1"/>
  <c r="I336" i="80"/>
  <c r="J336" i="80" s="1"/>
  <c r="I337" i="80"/>
  <c r="J337" i="80" s="1"/>
  <c r="I338" i="80"/>
  <c r="J338" i="80" s="1"/>
  <c r="I339" i="80"/>
  <c r="J339" i="80" s="1"/>
  <c r="I340" i="80"/>
  <c r="J340" i="80" s="1"/>
  <c r="I341" i="80"/>
  <c r="J341" i="80" s="1"/>
  <c r="I342" i="80"/>
  <c r="J342" i="80" s="1"/>
  <c r="I343" i="80"/>
  <c r="J343" i="80" s="1"/>
  <c r="I344" i="80"/>
  <c r="J344" i="80" s="1"/>
  <c r="I345" i="80"/>
  <c r="J345" i="80" s="1"/>
  <c r="I346" i="80"/>
  <c r="J346" i="80" s="1"/>
  <c r="I347" i="80"/>
  <c r="J347" i="80" s="1"/>
  <c r="I348" i="80"/>
  <c r="J348" i="80" s="1"/>
  <c r="I349" i="80"/>
  <c r="J349" i="80" s="1"/>
  <c r="I350" i="80"/>
  <c r="J350" i="80" s="1"/>
  <c r="I351" i="80"/>
  <c r="J351" i="80" s="1"/>
  <c r="I352" i="80"/>
  <c r="J352" i="80" s="1"/>
  <c r="I353" i="80"/>
  <c r="J353" i="80" s="1"/>
  <c r="I354" i="80"/>
  <c r="J354" i="80" s="1"/>
  <c r="I355" i="80"/>
  <c r="J355" i="80" s="1"/>
  <c r="I356" i="80"/>
  <c r="J356" i="80" s="1"/>
  <c r="I357" i="80"/>
  <c r="J357" i="80" s="1"/>
  <c r="I358" i="80"/>
  <c r="J358" i="80" s="1"/>
  <c r="I359" i="80"/>
  <c r="J359" i="80" s="1"/>
  <c r="I360" i="80"/>
  <c r="J360" i="80" s="1"/>
  <c r="I361" i="80"/>
  <c r="J361" i="80" s="1"/>
  <c r="I362" i="80"/>
  <c r="J362" i="80" s="1"/>
  <c r="I363" i="80"/>
  <c r="J363" i="80" s="1"/>
  <c r="I364" i="80"/>
  <c r="J364" i="80" s="1"/>
  <c r="I365" i="80"/>
  <c r="J365" i="80" s="1"/>
  <c r="I366" i="80"/>
  <c r="J366" i="80" s="1"/>
  <c r="I367" i="80"/>
  <c r="J367" i="80" s="1"/>
  <c r="I368" i="80"/>
  <c r="J368" i="80" s="1"/>
  <c r="I369" i="80"/>
  <c r="J369" i="80" s="1"/>
  <c r="I370" i="80"/>
  <c r="J370" i="80" s="1"/>
  <c r="I371" i="80"/>
  <c r="J371" i="80" s="1"/>
  <c r="I372" i="80"/>
  <c r="J372" i="80" s="1"/>
  <c r="I373" i="80"/>
  <c r="J373" i="80" s="1"/>
  <c r="I374" i="80"/>
  <c r="J374" i="80" s="1"/>
  <c r="I375" i="80"/>
  <c r="J375" i="80" s="1"/>
  <c r="I376" i="80"/>
  <c r="J376" i="80" s="1"/>
  <c r="I377" i="80"/>
  <c r="J377" i="80" s="1"/>
  <c r="I378" i="80"/>
  <c r="J378" i="80" s="1"/>
  <c r="I379" i="80"/>
  <c r="J379" i="80" s="1"/>
  <c r="I380" i="80"/>
  <c r="J380" i="80" s="1"/>
  <c r="I381" i="80"/>
  <c r="J381" i="80" s="1"/>
  <c r="I382" i="80"/>
  <c r="J382" i="80" s="1"/>
  <c r="I383" i="80"/>
  <c r="J383" i="80" s="1"/>
  <c r="I384" i="80"/>
  <c r="J384" i="80" s="1"/>
  <c r="I385" i="80"/>
  <c r="J385" i="80" s="1"/>
  <c r="I386" i="80"/>
  <c r="J386" i="80" s="1"/>
  <c r="I387" i="80"/>
  <c r="J387" i="80" s="1"/>
  <c r="I388" i="80"/>
  <c r="J388" i="80" s="1"/>
  <c r="I389" i="80"/>
  <c r="J389" i="80" s="1"/>
  <c r="I390" i="80"/>
  <c r="J390" i="80" s="1"/>
  <c r="I391" i="80"/>
  <c r="J391" i="80" s="1"/>
  <c r="I392" i="80"/>
  <c r="J392" i="80" s="1"/>
  <c r="I393" i="80"/>
  <c r="J393" i="80" s="1"/>
  <c r="I394" i="80"/>
  <c r="J394" i="80" s="1"/>
  <c r="I395" i="80"/>
  <c r="J395" i="80" s="1"/>
  <c r="I396" i="80"/>
  <c r="J396" i="80" s="1"/>
  <c r="I397" i="80"/>
  <c r="J397" i="80" s="1"/>
  <c r="I398" i="80"/>
  <c r="J398" i="80" s="1"/>
  <c r="I399" i="80"/>
  <c r="J399" i="80" s="1"/>
  <c r="I400" i="80"/>
  <c r="J400" i="80" s="1"/>
  <c r="I401" i="80"/>
  <c r="J401" i="80" s="1"/>
  <c r="I402" i="80"/>
  <c r="J402" i="80" s="1"/>
  <c r="I403" i="80"/>
  <c r="J403" i="80" s="1"/>
  <c r="I404" i="80"/>
  <c r="J404" i="80" s="1"/>
  <c r="I405" i="80"/>
  <c r="J405" i="80" s="1"/>
  <c r="I406" i="80"/>
  <c r="J406" i="80" s="1"/>
  <c r="I407" i="80"/>
  <c r="J407" i="80" s="1"/>
  <c r="I408" i="80"/>
  <c r="J408" i="80" s="1"/>
  <c r="I409" i="80"/>
  <c r="J409" i="80" s="1"/>
  <c r="I410" i="80"/>
  <c r="J410" i="80" s="1"/>
  <c r="I411" i="80"/>
  <c r="J411" i="80" s="1"/>
  <c r="I412" i="80"/>
  <c r="J412" i="80" s="1"/>
  <c r="I413" i="80"/>
  <c r="J413" i="80" s="1"/>
  <c r="I414" i="80"/>
  <c r="J414" i="80" s="1"/>
  <c r="I415" i="80"/>
  <c r="J415" i="80" s="1"/>
  <c r="I416" i="80"/>
  <c r="J416" i="80" s="1"/>
  <c r="I417" i="80"/>
  <c r="J417" i="80" s="1"/>
  <c r="I418" i="80"/>
  <c r="J418" i="80" s="1"/>
  <c r="I419" i="80"/>
  <c r="J419" i="80" s="1"/>
  <c r="I420" i="80"/>
  <c r="J420" i="80" s="1"/>
  <c r="I421" i="80"/>
  <c r="J421" i="80" s="1"/>
  <c r="I422" i="80"/>
  <c r="J422" i="80" s="1"/>
  <c r="I423" i="80"/>
  <c r="J423" i="80" s="1"/>
  <c r="I424" i="80"/>
  <c r="J424" i="80" s="1"/>
  <c r="I425" i="80"/>
  <c r="J425" i="80" s="1"/>
  <c r="I426" i="80"/>
  <c r="J426" i="80" s="1"/>
  <c r="I427" i="80"/>
  <c r="J427" i="80" s="1"/>
  <c r="I428" i="80"/>
  <c r="J428" i="80" s="1"/>
  <c r="I429" i="80"/>
  <c r="J429" i="80" s="1"/>
  <c r="I430" i="80"/>
  <c r="J430" i="80" s="1"/>
  <c r="I431" i="80"/>
  <c r="J431" i="80" s="1"/>
  <c r="I432" i="80"/>
  <c r="J432" i="80" s="1"/>
  <c r="I433" i="80"/>
  <c r="J433" i="80" s="1"/>
  <c r="I434" i="80"/>
  <c r="J434" i="80" s="1"/>
  <c r="I435" i="80"/>
  <c r="J435" i="80" s="1"/>
  <c r="I436" i="80"/>
  <c r="J436" i="80" s="1"/>
  <c r="I437" i="80"/>
  <c r="J437" i="80" s="1"/>
  <c r="I438" i="80"/>
  <c r="J438" i="80" s="1"/>
  <c r="I439" i="80"/>
  <c r="J439" i="80" s="1"/>
  <c r="I440" i="80"/>
  <c r="J440" i="80" s="1"/>
  <c r="I441" i="80"/>
  <c r="J441" i="80" s="1"/>
  <c r="I442" i="80"/>
  <c r="J442" i="80" s="1"/>
  <c r="I443" i="80"/>
  <c r="J443" i="80" s="1"/>
  <c r="I444" i="80"/>
  <c r="J444" i="80" s="1"/>
  <c r="I445" i="80"/>
  <c r="J445" i="80" s="1"/>
  <c r="I446" i="80"/>
  <c r="J446" i="80" s="1"/>
  <c r="I447" i="80"/>
  <c r="J447" i="80" s="1"/>
  <c r="I448" i="80"/>
  <c r="J448" i="80" s="1"/>
  <c r="I449" i="80"/>
  <c r="J449" i="80" s="1"/>
  <c r="I450" i="80"/>
  <c r="J450" i="80" s="1"/>
  <c r="I451" i="80"/>
  <c r="J451" i="80" s="1"/>
  <c r="I452" i="80"/>
  <c r="J452" i="80" s="1"/>
  <c r="I453" i="80"/>
  <c r="J453" i="80" s="1"/>
  <c r="I454" i="80"/>
  <c r="J454" i="80" s="1"/>
  <c r="I455" i="80"/>
  <c r="J455" i="80" s="1"/>
  <c r="I456" i="80"/>
  <c r="J456" i="80" s="1"/>
  <c r="I457" i="80"/>
  <c r="J457" i="80" s="1"/>
  <c r="I458" i="80"/>
  <c r="J458" i="80" s="1"/>
  <c r="I459" i="80"/>
  <c r="J459" i="80" s="1"/>
  <c r="I460" i="80"/>
  <c r="J460" i="80" s="1"/>
  <c r="I461" i="80"/>
  <c r="J461" i="80" s="1"/>
  <c r="I462" i="80"/>
  <c r="J462" i="80" s="1"/>
  <c r="I463" i="80"/>
  <c r="J463" i="80" s="1"/>
  <c r="I464" i="80"/>
  <c r="J464" i="80" s="1"/>
  <c r="I465" i="80"/>
  <c r="J465" i="80" s="1"/>
  <c r="I466" i="80"/>
  <c r="J466" i="80" s="1"/>
  <c r="I467" i="80"/>
  <c r="J467" i="80" s="1"/>
  <c r="I468" i="80"/>
  <c r="J468" i="80" s="1"/>
  <c r="I469" i="80"/>
  <c r="J469" i="80" s="1"/>
  <c r="I470" i="80"/>
  <c r="J470" i="80" s="1"/>
  <c r="I471" i="80"/>
  <c r="J471" i="80" s="1"/>
  <c r="I472" i="80"/>
  <c r="J472" i="80" s="1"/>
  <c r="I473" i="80"/>
  <c r="J473" i="80" s="1"/>
  <c r="I474" i="80"/>
  <c r="J474" i="80" s="1"/>
  <c r="I475" i="80"/>
  <c r="J475" i="80" s="1"/>
  <c r="I476" i="80"/>
  <c r="J476" i="80" s="1"/>
  <c r="I477" i="80"/>
  <c r="J477" i="80" s="1"/>
  <c r="I478" i="80"/>
  <c r="J478" i="80" s="1"/>
  <c r="I479" i="80"/>
  <c r="J479" i="80" s="1"/>
  <c r="I480" i="80"/>
  <c r="J480" i="80" s="1"/>
  <c r="I481" i="80"/>
  <c r="J481" i="80" s="1"/>
  <c r="I482" i="80"/>
  <c r="J482" i="80" s="1"/>
  <c r="I483" i="80"/>
  <c r="J483" i="80" s="1"/>
  <c r="I484" i="80"/>
  <c r="J484" i="80" s="1"/>
  <c r="I485" i="80"/>
  <c r="J485" i="80" s="1"/>
  <c r="I486" i="80"/>
  <c r="J486" i="80" s="1"/>
  <c r="I487" i="80"/>
  <c r="J487" i="80" s="1"/>
  <c r="I488" i="80"/>
  <c r="J488" i="80" s="1"/>
  <c r="I489" i="80"/>
  <c r="J489" i="80" s="1"/>
  <c r="I490" i="80"/>
  <c r="J490" i="80" s="1"/>
  <c r="I491" i="80"/>
  <c r="J491" i="80" s="1"/>
  <c r="I492" i="80"/>
  <c r="J492" i="80" s="1"/>
  <c r="I493" i="80"/>
  <c r="J493" i="80" s="1"/>
  <c r="I494" i="80"/>
  <c r="J494" i="80" s="1"/>
  <c r="I495" i="80"/>
  <c r="J495" i="80" s="1"/>
  <c r="I496" i="80"/>
  <c r="J496" i="80" s="1"/>
  <c r="I497" i="80"/>
  <c r="J497" i="80" s="1"/>
  <c r="I498" i="80"/>
  <c r="J498" i="80" s="1"/>
  <c r="I499" i="80"/>
  <c r="J499" i="80" s="1"/>
  <c r="I500" i="80"/>
  <c r="J500" i="80" s="1"/>
  <c r="I501" i="80"/>
  <c r="J501" i="80" s="1"/>
  <c r="I502" i="80"/>
  <c r="J502" i="80" s="1"/>
  <c r="I503" i="80"/>
  <c r="J503" i="80" s="1"/>
  <c r="I504" i="80"/>
  <c r="J504" i="80" s="1"/>
  <c r="I505" i="80"/>
  <c r="J505" i="80" s="1"/>
  <c r="I506" i="80"/>
  <c r="J506" i="80" s="1"/>
  <c r="I507" i="80"/>
  <c r="J507" i="80" s="1"/>
  <c r="I508" i="80"/>
  <c r="J508" i="80" s="1"/>
  <c r="I509" i="80"/>
  <c r="J509" i="80" s="1"/>
  <c r="I510" i="80"/>
  <c r="J510" i="80" s="1"/>
  <c r="I511" i="80"/>
  <c r="J511" i="80" s="1"/>
  <c r="I512" i="80"/>
  <c r="J512" i="80" s="1"/>
  <c r="I513" i="80"/>
  <c r="J513" i="80" s="1"/>
  <c r="I514" i="80"/>
  <c r="J514" i="80" s="1"/>
  <c r="I515" i="80"/>
  <c r="J515" i="80" s="1"/>
  <c r="I516" i="80"/>
  <c r="J516" i="80" s="1"/>
  <c r="I517" i="80"/>
  <c r="J517" i="80" s="1"/>
  <c r="I518" i="80"/>
  <c r="J518" i="80" s="1"/>
  <c r="I519" i="80"/>
  <c r="J519" i="80" s="1"/>
  <c r="I520" i="80"/>
  <c r="J520" i="80" s="1"/>
  <c r="I521" i="80"/>
  <c r="J521" i="80" s="1"/>
  <c r="I522" i="80"/>
  <c r="J522" i="80" s="1"/>
  <c r="J31" i="80" l="1"/>
  <c r="K31" i="80"/>
  <c r="J90" i="20"/>
  <c r="E10" i="77"/>
  <c r="E11" i="77" s="1"/>
  <c r="E12" i="77" s="1"/>
  <c r="E13" i="77" s="1"/>
  <c r="E14" i="77" s="1"/>
  <c r="E15" i="77" s="1"/>
  <c r="E16" i="77" s="1"/>
  <c r="E17" i="77" s="1"/>
  <c r="E18" i="77" s="1"/>
  <c r="E19" i="77" s="1"/>
  <c r="E20" i="77" s="1"/>
  <c r="E21" i="77" s="1"/>
  <c r="E22" i="77" s="1"/>
  <c r="K20" i="80"/>
  <c r="J20" i="80"/>
  <c r="N9" i="77"/>
  <c r="N10" i="77" s="1"/>
  <c r="N11" i="77" s="1"/>
  <c r="N12" i="77" s="1"/>
  <c r="N13" i="77" s="1"/>
  <c r="N14" i="77" s="1"/>
  <c r="N15" i="77" s="1"/>
  <c r="N16" i="77" s="1"/>
  <c r="N17" i="77" s="1"/>
  <c r="N18" i="77" s="1"/>
  <c r="N19" i="77" s="1"/>
  <c r="N20" i="77" s="1"/>
  <c r="N21" i="77" s="1"/>
  <c r="N22" i="77" s="1"/>
  <c r="C4" i="80" l="1"/>
  <c r="E125" i="76" l="1"/>
  <c r="G53" i="20" l="1"/>
  <c r="H53" i="20"/>
  <c r="I53" i="20"/>
  <c r="A90" i="20"/>
  <c r="B90" i="20"/>
  <c r="C53" i="20"/>
  <c r="A53" i="20"/>
  <c r="B53" i="20"/>
  <c r="J11" i="20"/>
  <c r="J12" i="20"/>
  <c r="J13" i="20"/>
  <c r="J14" i="20"/>
  <c r="J15" i="20"/>
  <c r="J16" i="20"/>
  <c r="J17" i="20"/>
  <c r="J18" i="20"/>
  <c r="A18" i="100" l="1"/>
  <c r="B18" i="100"/>
  <c r="R18" i="100" s="1"/>
  <c r="J53" i="20"/>
  <c r="C90" i="20"/>
  <c r="E90" i="20" s="1"/>
  <c r="E122" i="76" l="1"/>
  <c r="E123" i="76"/>
  <c r="E124" i="76"/>
  <c r="K100" i="80" l="1"/>
  <c r="K60" i="80"/>
  <c r="K41" i="80"/>
  <c r="K104" i="80"/>
  <c r="K80" i="80"/>
  <c r="K120" i="80"/>
  <c r="K116" i="80"/>
  <c r="K112" i="80"/>
  <c r="K108" i="80"/>
  <c r="K96" i="80"/>
  <c r="K92" i="80"/>
  <c r="K88" i="80"/>
  <c r="K76" i="80"/>
  <c r="K72" i="80"/>
  <c r="K68" i="80"/>
  <c r="K64" i="80"/>
  <c r="K56" i="80"/>
  <c r="K52" i="80"/>
  <c r="K48" i="80"/>
  <c r="K29" i="80"/>
  <c r="K33" i="80"/>
  <c r="K37" i="80"/>
  <c r="K85" i="80"/>
  <c r="K22" i="80"/>
  <c r="K46" i="80"/>
  <c r="K50" i="80"/>
  <c r="K54" i="80"/>
  <c r="K58" i="80"/>
  <c r="K62" i="80"/>
  <c r="K66" i="80"/>
  <c r="K70" i="80"/>
  <c r="K74" i="80"/>
  <c r="K78" i="80"/>
  <c r="K82" i="80"/>
  <c r="K90" i="80"/>
  <c r="K94" i="80"/>
  <c r="K98" i="80"/>
  <c r="K102" i="80"/>
  <c r="K106" i="80"/>
  <c r="K110" i="80"/>
  <c r="K114" i="80"/>
  <c r="K118" i="80"/>
  <c r="K27" i="80"/>
  <c r="K35" i="80"/>
  <c r="K39" i="80"/>
  <c r="K43" i="80"/>
  <c r="K83" i="80"/>
  <c r="K137" i="80"/>
  <c r="K24" i="80"/>
  <c r="K122" i="80"/>
  <c r="K126" i="80"/>
  <c r="K130" i="80"/>
  <c r="K124" i="80"/>
  <c r="K128" i="80"/>
  <c r="K132" i="80"/>
  <c r="K145" i="80"/>
  <c r="K146" i="80"/>
  <c r="K142" i="80"/>
  <c r="K134" i="80"/>
  <c r="K141" i="80"/>
  <c r="K25" i="80"/>
  <c r="K28" i="80"/>
  <c r="K36" i="80"/>
  <c r="K51" i="80"/>
  <c r="K53" i="80"/>
  <c r="K79" i="80"/>
  <c r="K117" i="80"/>
  <c r="K133" i="80"/>
  <c r="K105" i="80" l="1"/>
  <c r="K127" i="80"/>
  <c r="K84" i="80"/>
  <c r="K44" i="80"/>
  <c r="K121" i="80"/>
  <c r="K139" i="80"/>
  <c r="K95" i="80"/>
  <c r="K65" i="80"/>
  <c r="K42" i="80"/>
  <c r="K26" i="80"/>
  <c r="K111" i="80"/>
  <c r="K89" i="80"/>
  <c r="K63" i="80"/>
  <c r="K47" i="80"/>
  <c r="K123" i="80"/>
  <c r="K109" i="80"/>
  <c r="K57" i="80"/>
  <c r="K45" i="80"/>
  <c r="K32" i="80"/>
  <c r="K21" i="80"/>
  <c r="K129" i="80"/>
  <c r="K73" i="80"/>
  <c r="K61" i="80"/>
  <c r="K143" i="80"/>
  <c r="K115" i="80"/>
  <c r="K101" i="80"/>
  <c r="K67" i="80"/>
  <c r="K136" i="80"/>
  <c r="K99" i="80"/>
  <c r="K81" i="80"/>
  <c r="K30" i="80"/>
  <c r="K59" i="80"/>
  <c r="K49" i="80"/>
  <c r="K40" i="80"/>
  <c r="K158" i="80"/>
  <c r="K153" i="80"/>
  <c r="K135" i="80"/>
  <c r="K125" i="80"/>
  <c r="K107" i="80"/>
  <c r="K86" i="80"/>
  <c r="K75" i="80"/>
  <c r="K113" i="80"/>
  <c r="K93" i="80"/>
  <c r="K38" i="80"/>
  <c r="K138" i="80"/>
  <c r="K91" i="80"/>
  <c r="K69" i="80"/>
  <c r="K150" i="80"/>
  <c r="K97" i="80"/>
  <c r="K77" i="80"/>
  <c r="K34" i="80"/>
  <c r="K119" i="80"/>
  <c r="K103" i="80"/>
  <c r="K87" i="80"/>
  <c r="K71" i="80"/>
  <c r="K55" i="80"/>
  <c r="K23" i="80"/>
  <c r="K131" i="80"/>
  <c r="K149" i="80"/>
  <c r="K154" i="80"/>
  <c r="K157" i="80"/>
  <c r="K492" i="80"/>
  <c r="K434" i="80"/>
  <c r="K402" i="80"/>
  <c r="K423" i="80"/>
  <c r="K512" i="80"/>
  <c r="K448" i="80"/>
  <c r="K499" i="80"/>
  <c r="K412" i="80"/>
  <c r="K483" i="80"/>
  <c r="K339" i="80"/>
  <c r="K307" i="80"/>
  <c r="K291" i="80"/>
  <c r="K425" i="80"/>
  <c r="K320" i="80"/>
  <c r="K288" i="80"/>
  <c r="K276" i="80"/>
  <c r="K249" i="80"/>
  <c r="K260" i="80"/>
  <c r="K228" i="80"/>
  <c r="K196" i="80"/>
  <c r="K182" i="80"/>
  <c r="K156" i="80"/>
  <c r="K294" i="80"/>
  <c r="K326" i="80"/>
  <c r="K377" i="80"/>
  <c r="K503" i="80"/>
  <c r="K309" i="80"/>
  <c r="K373" i="80"/>
  <c r="K360" i="80"/>
  <c r="K392" i="80"/>
  <c r="K511" i="80"/>
  <c r="K371" i="80"/>
  <c r="K350" i="80"/>
  <c r="K382" i="80"/>
  <c r="K463" i="80"/>
  <c r="K521" i="80"/>
  <c r="K234" i="80"/>
  <c r="K161" i="80"/>
  <c r="K209" i="80"/>
  <c r="K271" i="80"/>
  <c r="K239" i="80"/>
  <c r="K207" i="80"/>
  <c r="K266" i="80"/>
  <c r="K214" i="80"/>
  <c r="K186" i="80"/>
  <c r="K221" i="80"/>
  <c r="K516" i="80"/>
  <c r="K484" i="80"/>
  <c r="K452" i="80"/>
  <c r="K430" i="80"/>
  <c r="K414" i="80"/>
  <c r="K398" i="80"/>
  <c r="K494" i="80"/>
  <c r="K462" i="80"/>
  <c r="K435" i="80"/>
  <c r="K419" i="80"/>
  <c r="K403" i="80"/>
  <c r="K504" i="80"/>
  <c r="K472" i="80"/>
  <c r="K440" i="80"/>
  <c r="K485" i="80"/>
  <c r="K442" i="80"/>
  <c r="K424" i="80"/>
  <c r="K408" i="80"/>
  <c r="K509" i="80"/>
  <c r="K466" i="80"/>
  <c r="K515" i="80"/>
  <c r="K469" i="80"/>
  <c r="K450" i="80"/>
  <c r="K335" i="80"/>
  <c r="K319" i="80"/>
  <c r="K303" i="80"/>
  <c r="K287" i="80"/>
  <c r="K275" i="80"/>
  <c r="K409" i="80"/>
  <c r="K421" i="80"/>
  <c r="K332" i="80"/>
  <c r="K316" i="80"/>
  <c r="K300" i="80"/>
  <c r="K284" i="80"/>
  <c r="K433" i="80"/>
  <c r="K261" i="80"/>
  <c r="K245" i="80"/>
  <c r="K229" i="80"/>
  <c r="K272" i="80"/>
  <c r="K256" i="80"/>
  <c r="K240" i="80"/>
  <c r="K224" i="80"/>
  <c r="K208" i="80"/>
  <c r="K192" i="80"/>
  <c r="K180" i="80"/>
  <c r="K172" i="80"/>
  <c r="K164" i="80"/>
  <c r="K152" i="80"/>
  <c r="K282" i="80"/>
  <c r="K298" i="80"/>
  <c r="K314" i="80"/>
  <c r="K330" i="80"/>
  <c r="K353" i="80"/>
  <c r="K385" i="80"/>
  <c r="K281" i="80"/>
  <c r="K297" i="80"/>
  <c r="K313" i="80"/>
  <c r="K329" i="80"/>
  <c r="K349" i="80"/>
  <c r="K381" i="80"/>
  <c r="K348" i="80"/>
  <c r="K364" i="80"/>
  <c r="K380" i="80"/>
  <c r="K396" i="80"/>
  <c r="K343" i="80"/>
  <c r="K359" i="80"/>
  <c r="K375" i="80"/>
  <c r="K391" i="80"/>
  <c r="K519" i="80"/>
  <c r="K354" i="80"/>
  <c r="K370" i="80"/>
  <c r="K386" i="80"/>
  <c r="K495" i="80"/>
  <c r="K465" i="80"/>
  <c r="K497" i="80"/>
  <c r="K270" i="80"/>
  <c r="K226" i="80"/>
  <c r="K194" i="80"/>
  <c r="K171" i="80"/>
  <c r="K201" i="80"/>
  <c r="K151" i="80"/>
  <c r="K267" i="80"/>
  <c r="K251" i="80"/>
  <c r="K235" i="80"/>
  <c r="K219" i="80"/>
  <c r="K203" i="80"/>
  <c r="K187" i="80"/>
  <c r="K262" i="80"/>
  <c r="K238" i="80"/>
  <c r="K210" i="80"/>
  <c r="K181" i="80"/>
  <c r="K163" i="80"/>
  <c r="K213" i="80"/>
  <c r="K155" i="80"/>
  <c r="K418" i="80"/>
  <c r="K502" i="80"/>
  <c r="K439" i="80"/>
  <c r="K407" i="80"/>
  <c r="K480" i="80"/>
  <c r="K453" i="80"/>
  <c r="K428" i="80"/>
  <c r="K477" i="80"/>
  <c r="K522" i="80"/>
  <c r="K493" i="80"/>
  <c r="K323" i="80"/>
  <c r="K277" i="80"/>
  <c r="K437" i="80"/>
  <c r="K336" i="80"/>
  <c r="K304" i="80"/>
  <c r="K265" i="80"/>
  <c r="K233" i="80"/>
  <c r="K417" i="80"/>
  <c r="K244" i="80"/>
  <c r="K212" i="80"/>
  <c r="K174" i="80"/>
  <c r="K166" i="80"/>
  <c r="K140" i="80"/>
  <c r="K310" i="80"/>
  <c r="K345" i="80"/>
  <c r="K293" i="80"/>
  <c r="K325" i="80"/>
  <c r="K341" i="80"/>
  <c r="K344" i="80"/>
  <c r="K376" i="80"/>
  <c r="K355" i="80"/>
  <c r="K387" i="80"/>
  <c r="K487" i="80"/>
  <c r="K366" i="80"/>
  <c r="K457" i="80"/>
  <c r="K489" i="80"/>
  <c r="K202" i="80"/>
  <c r="K175" i="80"/>
  <c r="K159" i="80"/>
  <c r="K255" i="80"/>
  <c r="K223" i="80"/>
  <c r="K191" i="80"/>
  <c r="K246" i="80"/>
  <c r="K167" i="80"/>
  <c r="K185" i="80"/>
  <c r="K508" i="80"/>
  <c r="K476" i="80"/>
  <c r="K444" i="80"/>
  <c r="K426" i="80"/>
  <c r="K410" i="80"/>
  <c r="K518" i="80"/>
  <c r="K486" i="80"/>
  <c r="K454" i="80"/>
  <c r="K431" i="80"/>
  <c r="K415" i="80"/>
  <c r="K399" i="80"/>
  <c r="K496" i="80"/>
  <c r="K464" i="80"/>
  <c r="K517" i="80"/>
  <c r="K474" i="80"/>
  <c r="K436" i="80"/>
  <c r="K420" i="80"/>
  <c r="K404" i="80"/>
  <c r="K498" i="80"/>
  <c r="K459" i="80"/>
  <c r="K501" i="80"/>
  <c r="K458" i="80"/>
  <c r="K429" i="80"/>
  <c r="K331" i="80"/>
  <c r="K315" i="80"/>
  <c r="K299" i="80"/>
  <c r="K283" i="80"/>
  <c r="K507" i="80"/>
  <c r="K514" i="80"/>
  <c r="K405" i="80"/>
  <c r="K328" i="80"/>
  <c r="K312" i="80"/>
  <c r="K296" i="80"/>
  <c r="K280" i="80"/>
  <c r="K273" i="80"/>
  <c r="K257" i="80"/>
  <c r="K241" i="80"/>
  <c r="K225" i="80"/>
  <c r="K268" i="80"/>
  <c r="K252" i="80"/>
  <c r="K236" i="80"/>
  <c r="K220" i="80"/>
  <c r="K204" i="80"/>
  <c r="K188" i="80"/>
  <c r="K178" i="80"/>
  <c r="K170" i="80"/>
  <c r="K162" i="80"/>
  <c r="K148" i="80"/>
  <c r="K286" i="80"/>
  <c r="K302" i="80"/>
  <c r="K318" i="80"/>
  <c r="K334" i="80"/>
  <c r="K361" i="80"/>
  <c r="K393" i="80"/>
  <c r="K285" i="80"/>
  <c r="K301" i="80"/>
  <c r="K317" i="80"/>
  <c r="K333" i="80"/>
  <c r="K357" i="80"/>
  <c r="K389" i="80"/>
  <c r="K352" i="80"/>
  <c r="K368" i="80"/>
  <c r="K384" i="80"/>
  <c r="K447" i="80"/>
  <c r="K347" i="80"/>
  <c r="K363" i="80"/>
  <c r="K379" i="80"/>
  <c r="K395" i="80"/>
  <c r="K342" i="80"/>
  <c r="K358" i="80"/>
  <c r="K374" i="80"/>
  <c r="K390" i="80"/>
  <c r="K441" i="80"/>
  <c r="K473" i="80"/>
  <c r="K505" i="80"/>
  <c r="K250" i="80"/>
  <c r="K218" i="80"/>
  <c r="K183" i="80"/>
  <c r="K169" i="80"/>
  <c r="K197" i="80"/>
  <c r="K482" i="80"/>
  <c r="K263" i="80"/>
  <c r="K247" i="80"/>
  <c r="K231" i="80"/>
  <c r="K215" i="80"/>
  <c r="K199" i="80"/>
  <c r="K258" i="80"/>
  <c r="K230" i="80"/>
  <c r="K198" i="80"/>
  <c r="K177" i="80"/>
  <c r="K205" i="80"/>
  <c r="K147" i="80"/>
  <c r="K460" i="80"/>
  <c r="K470" i="80"/>
  <c r="K500" i="80"/>
  <c r="K468" i="80"/>
  <c r="K438" i="80"/>
  <c r="K422" i="80"/>
  <c r="K406" i="80"/>
  <c r="K510" i="80"/>
  <c r="K478" i="80"/>
  <c r="K446" i="80"/>
  <c r="K427" i="80"/>
  <c r="K411" i="80"/>
  <c r="K520" i="80"/>
  <c r="K488" i="80"/>
  <c r="K456" i="80"/>
  <c r="K506" i="80"/>
  <c r="K467" i="80"/>
  <c r="K432" i="80"/>
  <c r="K416" i="80"/>
  <c r="K400" i="80"/>
  <c r="K491" i="80"/>
  <c r="K445" i="80"/>
  <c r="K490" i="80"/>
  <c r="K451" i="80"/>
  <c r="K413" i="80"/>
  <c r="K327" i="80"/>
  <c r="K311" i="80"/>
  <c r="K295" i="80"/>
  <c r="K279" i="80"/>
  <c r="K461" i="80"/>
  <c r="K475" i="80"/>
  <c r="K340" i="80"/>
  <c r="K324" i="80"/>
  <c r="K308" i="80"/>
  <c r="K292" i="80"/>
  <c r="K278" i="80"/>
  <c r="K269" i="80"/>
  <c r="K253" i="80"/>
  <c r="K237" i="80"/>
  <c r="K443" i="80"/>
  <c r="K264" i="80"/>
  <c r="K248" i="80"/>
  <c r="K232" i="80"/>
  <c r="K216" i="80"/>
  <c r="K200" i="80"/>
  <c r="K184" i="80"/>
  <c r="K176" i="80"/>
  <c r="K168" i="80"/>
  <c r="K160" i="80"/>
  <c r="K144" i="80"/>
  <c r="K290" i="80"/>
  <c r="K306" i="80"/>
  <c r="K322" i="80"/>
  <c r="K338" i="80"/>
  <c r="K369" i="80"/>
  <c r="K471" i="80"/>
  <c r="K289" i="80"/>
  <c r="K305" i="80"/>
  <c r="K321" i="80"/>
  <c r="K337" i="80"/>
  <c r="K365" i="80"/>
  <c r="K397" i="80"/>
  <c r="K356" i="80"/>
  <c r="K372" i="80"/>
  <c r="K388" i="80"/>
  <c r="K479" i="80"/>
  <c r="K351" i="80"/>
  <c r="K367" i="80"/>
  <c r="K383" i="80"/>
  <c r="K455" i="80"/>
  <c r="K346" i="80"/>
  <c r="K362" i="80"/>
  <c r="K378" i="80"/>
  <c r="K394" i="80"/>
  <c r="K449" i="80"/>
  <c r="K481" i="80"/>
  <c r="K513" i="80"/>
  <c r="K242" i="80"/>
  <c r="K206" i="80"/>
  <c r="K179" i="80"/>
  <c r="K165" i="80"/>
  <c r="K217" i="80"/>
  <c r="K189" i="80"/>
  <c r="K401" i="80"/>
  <c r="K259" i="80"/>
  <c r="K243" i="80"/>
  <c r="K227" i="80"/>
  <c r="K211" i="80"/>
  <c r="K195" i="80"/>
  <c r="K274" i="80"/>
  <c r="K254" i="80"/>
  <c r="K222" i="80"/>
  <c r="K190" i="80"/>
  <c r="K173" i="80"/>
  <c r="K193" i="80"/>
  <c r="G85" i="20"/>
  <c r="H85" i="20"/>
  <c r="I85" i="20"/>
  <c r="G86" i="20"/>
  <c r="H86" i="20"/>
  <c r="I86" i="20"/>
  <c r="G87" i="20"/>
  <c r="H87" i="20"/>
  <c r="I87" i="20"/>
  <c r="G88" i="20"/>
  <c r="H88" i="20"/>
  <c r="I88" i="20"/>
  <c r="G89" i="20"/>
  <c r="H89" i="20"/>
  <c r="I89" i="20"/>
  <c r="G91" i="20"/>
  <c r="H91" i="20"/>
  <c r="I91" i="20"/>
  <c r="G92" i="20"/>
  <c r="H92" i="20"/>
  <c r="I92" i="20"/>
  <c r="G94" i="20"/>
  <c r="H94" i="20"/>
  <c r="I94" i="20"/>
  <c r="C48" i="20"/>
  <c r="C85" i="20" s="1"/>
  <c r="G48" i="20"/>
  <c r="H48" i="20"/>
  <c r="I48" i="20"/>
  <c r="C49" i="20"/>
  <c r="C86" i="20" s="1"/>
  <c r="G49" i="20"/>
  <c r="H49" i="20"/>
  <c r="I49" i="20"/>
  <c r="C50" i="20"/>
  <c r="C87" i="20" s="1"/>
  <c r="G50" i="20"/>
  <c r="H50" i="20"/>
  <c r="I50" i="20"/>
  <c r="C51" i="20"/>
  <c r="C88" i="20" s="1"/>
  <c r="G51" i="20"/>
  <c r="H51" i="20"/>
  <c r="I51" i="20"/>
  <c r="C52" i="20"/>
  <c r="C89" i="20" s="1"/>
  <c r="E89" i="20" s="1"/>
  <c r="G52" i="20"/>
  <c r="H52" i="20"/>
  <c r="I52" i="20"/>
  <c r="C54" i="20"/>
  <c r="C91" i="20" s="1"/>
  <c r="E91" i="20" s="1"/>
  <c r="G54" i="20"/>
  <c r="H54" i="20"/>
  <c r="I54" i="20"/>
  <c r="C55" i="20"/>
  <c r="G55" i="20"/>
  <c r="H55" i="20"/>
  <c r="I55" i="20"/>
  <c r="C57" i="20"/>
  <c r="C94" i="20" s="1"/>
  <c r="G57" i="20"/>
  <c r="H57" i="20"/>
  <c r="I57" i="20"/>
  <c r="E57" i="20" l="1"/>
  <c r="C92" i="20"/>
  <c r="E92" i="20" s="1"/>
  <c r="K92" i="20" s="1"/>
  <c r="E55" i="20"/>
  <c r="C6" i="80"/>
  <c r="J54" i="20"/>
  <c r="J49" i="20"/>
  <c r="B50" i="20"/>
  <c r="J55" i="20"/>
  <c r="B52" i="20"/>
  <c r="J51" i="20"/>
  <c r="B48" i="20"/>
  <c r="B57" i="20"/>
  <c r="A57" i="20"/>
  <c r="A52" i="20"/>
  <c r="A48" i="20"/>
  <c r="A50" i="20"/>
  <c r="B91" i="20"/>
  <c r="J57" i="20"/>
  <c r="B55" i="20"/>
  <c r="J52" i="20"/>
  <c r="B51" i="20"/>
  <c r="J48" i="20"/>
  <c r="B94" i="20"/>
  <c r="B89" i="20"/>
  <c r="B87" i="20"/>
  <c r="B85" i="20"/>
  <c r="B92" i="20"/>
  <c r="B88" i="20"/>
  <c r="B86" i="20"/>
  <c r="B54" i="20"/>
  <c r="J50" i="20"/>
  <c r="B49" i="20"/>
  <c r="A55" i="20"/>
  <c r="A54" i="20"/>
  <c r="A51" i="20"/>
  <c r="A49" i="20"/>
  <c r="J94" i="20"/>
  <c r="A94" i="20"/>
  <c r="J89" i="20"/>
  <c r="A89" i="20"/>
  <c r="J87" i="20"/>
  <c r="A87" i="20"/>
  <c r="J85" i="20"/>
  <c r="A85" i="20"/>
  <c r="J92" i="20"/>
  <c r="A92" i="20"/>
  <c r="J91" i="20"/>
  <c r="A91" i="20"/>
  <c r="J88" i="20"/>
  <c r="A88" i="20"/>
  <c r="J86" i="20"/>
  <c r="A86" i="20"/>
  <c r="A19" i="100" l="1"/>
  <c r="B22" i="100"/>
  <c r="R22" i="100" s="1"/>
  <c r="A22" i="100"/>
  <c r="A17" i="100"/>
  <c r="A20" i="100"/>
  <c r="B20" i="100"/>
  <c r="R20" i="100" s="1"/>
  <c r="B17" i="100"/>
  <c r="A14" i="100"/>
  <c r="B16" i="100"/>
  <c r="B14" i="100"/>
  <c r="R14" i="100" s="1"/>
  <c r="A13" i="100"/>
  <c r="A16" i="100"/>
  <c r="A15" i="100"/>
  <c r="B13" i="100"/>
  <c r="R13" i="100" s="1"/>
  <c r="B15" i="100"/>
  <c r="R15" i="100" s="1"/>
  <c r="B19" i="100"/>
  <c r="R19" i="100" s="1"/>
  <c r="F55" i="20"/>
  <c r="F57" i="20"/>
  <c r="C8" i="80"/>
  <c r="G9" i="77" s="1"/>
  <c r="R17" i="100" l="1"/>
  <c r="R16" i="100"/>
  <c r="E121" i="76"/>
  <c r="C44" i="20" l="1"/>
  <c r="C45" i="20"/>
  <c r="C46" i="20"/>
  <c r="C47" i="20"/>
  <c r="E120" i="76" l="1"/>
  <c r="E119" i="76"/>
  <c r="E118" i="76"/>
  <c r="E117" i="76"/>
  <c r="E116" i="76"/>
  <c r="E115" i="76"/>
  <c r="E114" i="76"/>
  <c r="E113" i="76"/>
  <c r="E112" i="76"/>
  <c r="E111" i="76"/>
  <c r="E110" i="76"/>
  <c r="E109" i="76"/>
  <c r="E108" i="76"/>
  <c r="E107" i="76"/>
  <c r="E106" i="76"/>
  <c r="E105" i="76"/>
  <c r="E104" i="76"/>
  <c r="E103" i="76"/>
  <c r="E102" i="76"/>
  <c r="E101" i="76"/>
  <c r="E100" i="76"/>
  <c r="E99" i="76"/>
  <c r="E98" i="76"/>
  <c r="E97" i="76"/>
  <c r="E96" i="76"/>
  <c r="E95" i="76"/>
  <c r="E94" i="76"/>
  <c r="E93" i="76"/>
  <c r="E92" i="76"/>
  <c r="E91" i="76"/>
  <c r="E90" i="76"/>
  <c r="E89" i="76"/>
  <c r="E88" i="76"/>
  <c r="E87" i="76"/>
  <c r="E86" i="76"/>
  <c r="E85" i="76"/>
  <c r="E84" i="76"/>
  <c r="E83" i="76"/>
  <c r="E82" i="76"/>
  <c r="E81" i="76"/>
  <c r="E80" i="76"/>
  <c r="E79" i="76"/>
  <c r="E78" i="76"/>
  <c r="E77" i="76"/>
  <c r="E76" i="76"/>
  <c r="E75" i="76"/>
  <c r="E74" i="76"/>
  <c r="E73" i="76"/>
  <c r="E72" i="76"/>
  <c r="E71" i="76"/>
  <c r="E70" i="76"/>
  <c r="E69" i="76"/>
  <c r="E68" i="76"/>
  <c r="E67" i="76"/>
  <c r="E66" i="76"/>
  <c r="E65" i="76"/>
  <c r="H64" i="76"/>
  <c r="E64" i="76"/>
  <c r="E63" i="76"/>
  <c r="E62" i="76"/>
  <c r="E61" i="76"/>
  <c r="E60" i="76"/>
  <c r="E59" i="76"/>
  <c r="E58" i="76"/>
  <c r="E57" i="76"/>
  <c r="E56" i="76"/>
  <c r="E55" i="76"/>
  <c r="E54" i="76"/>
  <c r="L53" i="76"/>
  <c r="M53" i="76" s="1"/>
  <c r="E53" i="76"/>
  <c r="L52" i="76"/>
  <c r="M52" i="76" s="1"/>
  <c r="E52" i="76"/>
  <c r="E51" i="76"/>
  <c r="E50" i="76"/>
  <c r="E49" i="76"/>
  <c r="E48" i="76"/>
  <c r="E47" i="76"/>
  <c r="E46" i="76"/>
  <c r="E45" i="76"/>
  <c r="E44" i="76"/>
  <c r="E43" i="76"/>
  <c r="E42" i="76"/>
  <c r="E41" i="76"/>
  <c r="E40" i="76"/>
  <c r="E39" i="76"/>
  <c r="E38" i="76"/>
  <c r="E37" i="76"/>
  <c r="E36" i="76"/>
  <c r="E35" i="76"/>
  <c r="E34" i="76"/>
  <c r="E33" i="76"/>
  <c r="E32" i="76"/>
  <c r="E31" i="76"/>
  <c r="E30" i="76"/>
  <c r="E29" i="76"/>
  <c r="E28" i="76"/>
  <c r="E27" i="76"/>
  <c r="E26" i="76"/>
  <c r="E25" i="76"/>
  <c r="E24" i="76"/>
  <c r="E23" i="76"/>
  <c r="E22" i="76"/>
  <c r="E21" i="76"/>
  <c r="E20" i="76"/>
  <c r="E19" i="76"/>
  <c r="E18" i="76"/>
  <c r="E17" i="76"/>
  <c r="E16" i="76"/>
  <c r="E15" i="76"/>
  <c r="E14" i="76"/>
  <c r="E13" i="76"/>
  <c r="E12" i="76"/>
  <c r="E11" i="76"/>
  <c r="E9" i="76"/>
  <c r="E8" i="76"/>
  <c r="P13" i="100" l="1"/>
  <c r="P11" i="100"/>
  <c r="P18" i="100"/>
  <c r="P20" i="100"/>
  <c r="P22" i="100"/>
  <c r="P9" i="100"/>
  <c r="P16" i="100"/>
  <c r="P17" i="100"/>
  <c r="P15" i="100"/>
  <c r="P14" i="100"/>
  <c r="P12" i="100"/>
  <c r="P10" i="100"/>
  <c r="P19" i="100"/>
  <c r="P21" i="100"/>
  <c r="O11" i="100"/>
  <c r="O18" i="100"/>
  <c r="O20" i="100"/>
  <c r="O22" i="100"/>
  <c r="O21" i="100"/>
  <c r="O16" i="100"/>
  <c r="O10" i="100"/>
  <c r="O19" i="100"/>
  <c r="O14" i="100"/>
  <c r="O12" i="100"/>
  <c r="O9" i="100"/>
  <c r="O15" i="100"/>
  <c r="O17" i="100"/>
  <c r="O13" i="100"/>
  <c r="E131" i="76"/>
  <c r="E132" i="76"/>
  <c r="P25" i="100" l="1"/>
  <c r="P26" i="100"/>
  <c r="O26" i="100"/>
  <c r="O25" i="100"/>
  <c r="L51" i="76"/>
  <c r="M51" i="76" s="1"/>
  <c r="N11" i="100" l="1"/>
  <c r="Q11" i="100" s="1"/>
  <c r="N16" i="100"/>
  <c r="Q16" i="100" s="1"/>
  <c r="N21" i="100"/>
  <c r="Q21" i="100" s="1"/>
  <c r="N17" i="100"/>
  <c r="Q17" i="100" s="1"/>
  <c r="N14" i="100"/>
  <c r="Q14" i="100" s="1"/>
  <c r="N13" i="100"/>
  <c r="Q13" i="100" s="1"/>
  <c r="N18" i="100"/>
  <c r="Q18" i="100" s="1"/>
  <c r="N12" i="100"/>
  <c r="Q12" i="100" s="1"/>
  <c r="N10" i="100"/>
  <c r="Q10" i="100" s="1"/>
  <c r="N19" i="100"/>
  <c r="Q19" i="100" s="1"/>
  <c r="N20" i="100"/>
  <c r="Q20" i="100" s="1"/>
  <c r="N15" i="100"/>
  <c r="Q15" i="100" s="1"/>
  <c r="N9" i="100"/>
  <c r="N22" i="100"/>
  <c r="Q22" i="100" s="1"/>
  <c r="M54" i="76"/>
  <c r="Q9" i="100" l="1"/>
  <c r="N25" i="100"/>
  <c r="N26" i="100"/>
  <c r="C82" i="20"/>
  <c r="C83" i="20"/>
  <c r="C84" i="20"/>
  <c r="C81" i="20" l="1"/>
  <c r="Q26" i="100" l="1"/>
  <c r="Q25" i="100"/>
  <c r="A82" i="20" l="1"/>
  <c r="B82" i="20"/>
  <c r="A83" i="20"/>
  <c r="B83" i="20"/>
  <c r="A84" i="20"/>
  <c r="B84" i="20"/>
  <c r="A45" i="20"/>
  <c r="B45" i="20"/>
  <c r="A46" i="20"/>
  <c r="B46" i="20"/>
  <c r="A47" i="20"/>
  <c r="B47" i="20"/>
  <c r="B12" i="100" l="1"/>
  <c r="R12" i="100" s="1"/>
  <c r="B10" i="100"/>
  <c r="R10" i="100" s="1"/>
  <c r="A12" i="100"/>
  <c r="B11" i="100"/>
  <c r="R11" i="100" s="1"/>
  <c r="A11" i="100"/>
  <c r="A10" i="100"/>
  <c r="A81" i="20"/>
  <c r="B81" i="20"/>
  <c r="A44" i="20"/>
  <c r="B44" i="20"/>
  <c r="D21" i="100" l="1"/>
  <c r="E21" i="100"/>
  <c r="B9" i="100"/>
  <c r="R9" i="100" s="1"/>
  <c r="A9" i="100"/>
  <c r="R25" i="100" l="1"/>
  <c r="R26" i="100"/>
  <c r="R27" i="100"/>
  <c r="R24" i="100"/>
  <c r="F21" i="100"/>
  <c r="T21" i="100" s="1"/>
  <c r="G81" i="20"/>
  <c r="G22" i="20"/>
  <c r="I84" i="20"/>
  <c r="I47" i="20"/>
  <c r="G46" i="20"/>
  <c r="G83" i="20"/>
  <c r="I82" i="20"/>
  <c r="I45" i="20"/>
  <c r="H82" i="20"/>
  <c r="H45" i="20"/>
  <c r="H83" i="20"/>
  <c r="H46" i="20"/>
  <c r="G82" i="20"/>
  <c r="G45" i="20"/>
  <c r="H47" i="20"/>
  <c r="H84" i="20"/>
  <c r="I83" i="20"/>
  <c r="I46" i="20"/>
  <c r="H81" i="20"/>
  <c r="H22" i="20"/>
  <c r="I81" i="20"/>
  <c r="I22" i="20"/>
  <c r="G84" i="20"/>
  <c r="G47" i="20"/>
  <c r="J45" i="20" l="1"/>
  <c r="J47" i="20"/>
  <c r="H96" i="20"/>
  <c r="I59" i="20"/>
  <c r="H59" i="20"/>
  <c r="J83" i="20"/>
  <c r="G59" i="20"/>
  <c r="J46" i="20"/>
  <c r="G96" i="20"/>
  <c r="J81" i="20"/>
  <c r="J22" i="20"/>
  <c r="J84" i="20"/>
  <c r="I96" i="20"/>
  <c r="J82" i="20"/>
  <c r="J96" i="20" l="1"/>
  <c r="J59" i="20"/>
  <c r="L32" i="91" l="1"/>
  <c r="L26" i="91"/>
  <c r="L27" i="91"/>
  <c r="L28" i="91"/>
  <c r="L29" i="91"/>
  <c r="L30" i="91"/>
  <c r="L31" i="91"/>
  <c r="L34" i="91"/>
  <c r="L35" i="91"/>
  <c r="L36" i="91"/>
  <c r="L37" i="91"/>
  <c r="L38" i="91"/>
  <c r="L39" i="91"/>
  <c r="L40" i="91"/>
  <c r="L41" i="91"/>
  <c r="L42" i="91"/>
  <c r="L43" i="91"/>
  <c r="L44" i="91"/>
  <c r="L45" i="91"/>
  <c r="L46" i="91"/>
  <c r="L47" i="91"/>
  <c r="L48" i="91"/>
  <c r="L49" i="91"/>
  <c r="L50" i="91"/>
  <c r="L51" i="91"/>
  <c r="L52" i="91"/>
  <c r="L53" i="91"/>
  <c r="L54" i="91"/>
  <c r="L55" i="91"/>
  <c r="L56" i="91"/>
  <c r="L57" i="91"/>
  <c r="L58" i="91"/>
  <c r="L59" i="91"/>
  <c r="L60" i="91"/>
  <c r="L61" i="91"/>
  <c r="L62" i="91"/>
  <c r="L63" i="91"/>
  <c r="L33" i="91"/>
  <c r="L25" i="91"/>
  <c r="Y41" i="91" l="1"/>
  <c r="Y62" i="91"/>
  <c r="Y26" i="91"/>
  <c r="Y36" i="91"/>
  <c r="Y48" i="91"/>
  <c r="Y40" i="91"/>
  <c r="Y47" i="91"/>
  <c r="Y60" i="91"/>
  <c r="Y27" i="91"/>
  <c r="Y54" i="91"/>
  <c r="Y42" i="91"/>
  <c r="Y46" i="91"/>
  <c r="Y37" i="91"/>
  <c r="Y44" i="91"/>
  <c r="Y50" i="91"/>
  <c r="Y25" i="91"/>
  <c r="Y32" i="91"/>
  <c r="Y63" i="91" l="1"/>
  <c r="Y39" i="91"/>
  <c r="Y29" i="91"/>
  <c r="Y38" i="91"/>
  <c r="Y28" i="91"/>
  <c r="Y61" i="91"/>
  <c r="Y53" i="91"/>
  <c r="Y45" i="91"/>
  <c r="Y52" i="91"/>
  <c r="Y59" i="91"/>
  <c r="Y51" i="91"/>
  <c r="Y43" i="91"/>
  <c r="Y35" i="91"/>
  <c r="Y55" i="91"/>
  <c r="Y58" i="91"/>
  <c r="Y57" i="91"/>
  <c r="Y49" i="91"/>
  <c r="Y31" i="91"/>
  <c r="Y34" i="91"/>
  <c r="Y33" i="91"/>
  <c r="Y56" i="91"/>
  <c r="Y30" i="91"/>
  <c r="E88" i="20" l="1"/>
  <c r="E94" i="20"/>
  <c r="E81" i="20"/>
  <c r="E82" i="20"/>
  <c r="E83" i="20"/>
  <c r="E84" i="20"/>
  <c r="E85" i="20"/>
  <c r="E86" i="20"/>
  <c r="E87" i="20"/>
  <c r="F94" i="20" l="1"/>
  <c r="L94" i="20" s="1"/>
  <c r="M94" i="20"/>
  <c r="F86" i="20"/>
  <c r="L86" i="20" s="1"/>
  <c r="K86" i="20"/>
  <c r="M86" i="20"/>
  <c r="K82" i="20"/>
  <c r="M82" i="20"/>
  <c r="F82" i="20"/>
  <c r="L82" i="20" s="1"/>
  <c r="F88" i="20"/>
  <c r="L88" i="20" s="1"/>
  <c r="E16" i="100" s="1"/>
  <c r="K88" i="20"/>
  <c r="M88" i="20"/>
  <c r="M81" i="20"/>
  <c r="K81" i="20"/>
  <c r="F81" i="20"/>
  <c r="M87" i="20"/>
  <c r="F87" i="20"/>
  <c r="L87" i="20" s="1"/>
  <c r="K87" i="20"/>
  <c r="M83" i="20"/>
  <c r="K83" i="20"/>
  <c r="F83" i="20"/>
  <c r="L83" i="20" s="1"/>
  <c r="E54" i="20"/>
  <c r="F54" i="20" s="1"/>
  <c r="L54" i="20" s="1"/>
  <c r="E52" i="20"/>
  <c r="M52" i="20" s="1"/>
  <c r="M85" i="20"/>
  <c r="F85" i="20"/>
  <c r="L85" i="20" s="1"/>
  <c r="K85" i="20"/>
  <c r="M84" i="20"/>
  <c r="K84" i="20"/>
  <c r="F84" i="20"/>
  <c r="L84" i="20" s="1"/>
  <c r="K94" i="20"/>
  <c r="M92" i="20"/>
  <c r="F92" i="20"/>
  <c r="K90" i="20"/>
  <c r="F90" i="20"/>
  <c r="L90" i="20" s="1"/>
  <c r="M90" i="20"/>
  <c r="E49" i="20"/>
  <c r="E45" i="20"/>
  <c r="E51" i="20"/>
  <c r="E46" i="20"/>
  <c r="E48" i="20"/>
  <c r="E47" i="20"/>
  <c r="E50" i="20"/>
  <c r="E44" i="20"/>
  <c r="K44" i="20" s="1"/>
  <c r="E53" i="20"/>
  <c r="E12" i="20"/>
  <c r="E8" i="20"/>
  <c r="K8" i="20" s="1"/>
  <c r="E14" i="20"/>
  <c r="E9" i="20"/>
  <c r="K9" i="20" s="1"/>
  <c r="E11" i="20"/>
  <c r="E10" i="20"/>
  <c r="K10" i="20" s="1"/>
  <c r="E20" i="20"/>
  <c r="E13" i="20"/>
  <c r="E18" i="20"/>
  <c r="E16" i="20"/>
  <c r="M16" i="20" s="1"/>
  <c r="E7" i="20"/>
  <c r="K7" i="20" s="1"/>
  <c r="E13" i="100" l="1"/>
  <c r="E15" i="100"/>
  <c r="E10" i="100"/>
  <c r="E11" i="100"/>
  <c r="D19" i="100"/>
  <c r="E14" i="100"/>
  <c r="E12" i="100"/>
  <c r="E18" i="100"/>
  <c r="E22" i="100"/>
  <c r="L92" i="20"/>
  <c r="M54" i="20"/>
  <c r="K18" i="20"/>
  <c r="M18" i="20"/>
  <c r="K20" i="20"/>
  <c r="M20" i="20"/>
  <c r="K54" i="20"/>
  <c r="F52" i="20"/>
  <c r="L52" i="20" s="1"/>
  <c r="D17" i="100" s="1"/>
  <c r="K52" i="20"/>
  <c r="M91" i="20"/>
  <c r="F91" i="20"/>
  <c r="K91" i="20"/>
  <c r="L81" i="20"/>
  <c r="E9" i="100" s="1"/>
  <c r="K89" i="20"/>
  <c r="M89" i="20"/>
  <c r="F89" i="20"/>
  <c r="L89" i="20" s="1"/>
  <c r="E17" i="100" s="1"/>
  <c r="E96" i="20"/>
  <c r="L55" i="20"/>
  <c r="K55" i="20"/>
  <c r="M55" i="20"/>
  <c r="F50" i="20"/>
  <c r="L50" i="20" s="1"/>
  <c r="M50" i="20"/>
  <c r="K50" i="20"/>
  <c r="K47" i="20"/>
  <c r="M47" i="20"/>
  <c r="F47" i="20"/>
  <c r="L47" i="20" s="1"/>
  <c r="M51" i="20"/>
  <c r="K51" i="20"/>
  <c r="F51" i="20"/>
  <c r="L51" i="20" s="1"/>
  <c r="D16" i="100" s="1"/>
  <c r="M53" i="20"/>
  <c r="K53" i="20"/>
  <c r="F53" i="20"/>
  <c r="L53" i="20" s="1"/>
  <c r="E59" i="20"/>
  <c r="M44" i="20"/>
  <c r="F44" i="20"/>
  <c r="K57" i="20"/>
  <c r="M57" i="20"/>
  <c r="L57" i="20"/>
  <c r="M48" i="20"/>
  <c r="F48" i="20"/>
  <c r="L48" i="20" s="1"/>
  <c r="K48" i="20"/>
  <c r="K46" i="20"/>
  <c r="M46" i="20"/>
  <c r="F46" i="20"/>
  <c r="L46" i="20" s="1"/>
  <c r="K45" i="20"/>
  <c r="M45" i="20"/>
  <c r="F45" i="20"/>
  <c r="L45" i="20" s="1"/>
  <c r="F49" i="20"/>
  <c r="L49" i="20" s="1"/>
  <c r="M49" i="20"/>
  <c r="K49" i="20"/>
  <c r="F18" i="20"/>
  <c r="L18" i="20" s="1"/>
  <c r="F20" i="20"/>
  <c r="K11" i="20"/>
  <c r="M11" i="20"/>
  <c r="F11" i="20"/>
  <c r="L11" i="20" s="1"/>
  <c r="E17" i="20"/>
  <c r="M17" i="20" s="1"/>
  <c r="F14" i="20"/>
  <c r="L14" i="20" s="1"/>
  <c r="C16" i="100" s="1"/>
  <c r="M14" i="20"/>
  <c r="K14" i="20"/>
  <c r="F16" i="20"/>
  <c r="L16" i="20" s="1"/>
  <c r="K16" i="20"/>
  <c r="M13" i="20"/>
  <c r="F13" i="20"/>
  <c r="L13" i="20" s="1"/>
  <c r="K13" i="20"/>
  <c r="F10" i="20"/>
  <c r="L10" i="20" s="1"/>
  <c r="M10" i="20"/>
  <c r="E15" i="20"/>
  <c r="F9" i="20"/>
  <c r="L9" i="20" s="1"/>
  <c r="M9" i="20"/>
  <c r="F8" i="20"/>
  <c r="L8" i="20" s="1"/>
  <c r="M8" i="20"/>
  <c r="F12" i="20"/>
  <c r="L12" i="20" s="1"/>
  <c r="K12" i="20"/>
  <c r="M12" i="20"/>
  <c r="F7" i="20"/>
  <c r="M7" i="20"/>
  <c r="F16" i="100" l="1"/>
  <c r="D22" i="100"/>
  <c r="D15" i="100"/>
  <c r="C11" i="100"/>
  <c r="C15" i="100"/>
  <c r="C20" i="100"/>
  <c r="C14" i="100"/>
  <c r="D12" i="100"/>
  <c r="D20" i="100"/>
  <c r="C13" i="100"/>
  <c r="E20" i="100"/>
  <c r="C12" i="100"/>
  <c r="C18" i="100"/>
  <c r="D14" i="100"/>
  <c r="D13" i="100"/>
  <c r="D18" i="100"/>
  <c r="D11" i="100"/>
  <c r="C10" i="100"/>
  <c r="D10" i="100"/>
  <c r="L91" i="20"/>
  <c r="E19" i="100" s="1"/>
  <c r="L20" i="20"/>
  <c r="M96" i="20"/>
  <c r="K96" i="20"/>
  <c r="F96" i="20"/>
  <c r="K59" i="20"/>
  <c r="L44" i="20"/>
  <c r="D9" i="100" s="1"/>
  <c r="F59" i="20"/>
  <c r="M59" i="20"/>
  <c r="K15" i="20"/>
  <c r="M15" i="20"/>
  <c r="F15" i="20"/>
  <c r="K17" i="20"/>
  <c r="F17" i="20"/>
  <c r="L17" i="20" s="1"/>
  <c r="E22" i="20"/>
  <c r="L7" i="20"/>
  <c r="C9" i="100" s="1"/>
  <c r="F12" i="100" l="1"/>
  <c r="T12" i="100" s="1"/>
  <c r="F14" i="100"/>
  <c r="T14" i="100" s="1"/>
  <c r="E24" i="100"/>
  <c r="L15" i="20"/>
  <c r="F10" i="100"/>
  <c r="T10" i="100" s="1"/>
  <c r="F15" i="100"/>
  <c r="T15" i="100" s="1"/>
  <c r="F18" i="100"/>
  <c r="T18" i="100" s="1"/>
  <c r="F20" i="100"/>
  <c r="T20" i="100" s="1"/>
  <c r="E26" i="100"/>
  <c r="E25" i="100"/>
  <c r="C22" i="100"/>
  <c r="F22" i="100" s="1"/>
  <c r="T22" i="100" s="1"/>
  <c r="F11" i="100"/>
  <c r="T11" i="100" s="1"/>
  <c r="F9" i="100"/>
  <c r="T9" i="100" s="1"/>
  <c r="D26" i="100"/>
  <c r="D27" i="100"/>
  <c r="D24" i="100"/>
  <c r="D25" i="100"/>
  <c r="C19" i="100"/>
  <c r="F19" i="100" s="1"/>
  <c r="T19" i="100" s="1"/>
  <c r="F13" i="100"/>
  <c r="T13" i="100" s="1"/>
  <c r="T16" i="100"/>
  <c r="E27" i="100"/>
  <c r="L96" i="20"/>
  <c r="K22" i="20"/>
  <c r="L59" i="20"/>
  <c r="F22" i="20"/>
  <c r="M22" i="20"/>
  <c r="L22" i="20"/>
  <c r="C17" i="100" l="1"/>
  <c r="F17" i="100" s="1"/>
  <c r="T17" i="100" s="1"/>
  <c r="C25" i="100"/>
  <c r="C24" i="100"/>
  <c r="C27" i="100"/>
  <c r="C26" i="100"/>
  <c r="F25" i="100"/>
  <c r="T25" i="100" s="1"/>
  <c r="F26" i="100"/>
  <c r="T26" i="100" s="1"/>
  <c r="F24" i="100" l="1"/>
  <c r="F27" i="100"/>
  <c r="G10" i="77"/>
  <c r="G39" i="77" l="1"/>
  <c r="P9" i="77"/>
  <c r="Q9" i="77" s="1"/>
  <c r="R9" i="77" s="1"/>
  <c r="H9" i="77"/>
  <c r="I9" i="77" s="1"/>
  <c r="G11" i="77"/>
  <c r="P10" i="77"/>
  <c r="Q10" i="77" s="1"/>
  <c r="R10" i="77" s="1"/>
  <c r="H10" i="77"/>
  <c r="I10" i="77" s="1"/>
  <c r="G40" i="77"/>
  <c r="G70" i="77" s="1"/>
  <c r="P70" i="77" l="1"/>
  <c r="Q70" i="77" s="1"/>
  <c r="R70" i="77" s="1"/>
  <c r="H70" i="77"/>
  <c r="I70" i="77" s="1"/>
  <c r="P39" i="77"/>
  <c r="Q39" i="77" s="1"/>
  <c r="R39" i="77" s="1"/>
  <c r="G69" i="77"/>
  <c r="H39" i="77"/>
  <c r="I39" i="77" s="1"/>
  <c r="H40" i="77"/>
  <c r="I40" i="77" s="1"/>
  <c r="P40" i="77"/>
  <c r="Q40" i="77" s="1"/>
  <c r="R40" i="77" s="1"/>
  <c r="P11" i="77"/>
  <c r="Q11" i="77" s="1"/>
  <c r="R11" i="77" s="1"/>
  <c r="G41" i="77"/>
  <c r="G71" i="77" s="1"/>
  <c r="G12" i="77"/>
  <c r="G13" i="77" s="1"/>
  <c r="G14" i="77" s="1"/>
  <c r="G15" i="77" s="1"/>
  <c r="G16" i="77" s="1"/>
  <c r="G17" i="77" s="1"/>
  <c r="G18" i="77" s="1"/>
  <c r="G19" i="77" s="1"/>
  <c r="G20" i="77" s="1"/>
  <c r="G21" i="77" s="1"/>
  <c r="G51" i="77" s="1"/>
  <c r="G81" i="77" s="1"/>
  <c r="H11" i="77"/>
  <c r="I11" i="77" s="1"/>
  <c r="P69" i="77" l="1"/>
  <c r="Q69" i="77" s="1"/>
  <c r="R69" i="77" s="1"/>
  <c r="H69" i="77"/>
  <c r="I69" i="77" s="1"/>
  <c r="P81" i="77"/>
  <c r="Q81" i="77" s="1"/>
  <c r="R81" i="77" s="1"/>
  <c r="H81" i="77"/>
  <c r="I81" i="77" s="1"/>
  <c r="P71" i="77"/>
  <c r="Q71" i="77" s="1"/>
  <c r="R71" i="77" s="1"/>
  <c r="H71" i="77"/>
  <c r="I71" i="77" s="1"/>
  <c r="H51" i="77"/>
  <c r="I51" i="77" s="1"/>
  <c r="P51" i="77"/>
  <c r="Q51" i="77" s="1"/>
  <c r="R51" i="77" s="1"/>
  <c r="G22" i="77"/>
  <c r="P21" i="77"/>
  <c r="Q21" i="77" s="1"/>
  <c r="R21" i="77" s="1"/>
  <c r="H21" i="77"/>
  <c r="I21" i="77" s="1"/>
  <c r="G42" i="77"/>
  <c r="G72" i="77" s="1"/>
  <c r="H12" i="77"/>
  <c r="I12" i="77" s="1"/>
  <c r="P12" i="77"/>
  <c r="Q12" i="77" s="1"/>
  <c r="R12" i="77" s="1"/>
  <c r="H41" i="77"/>
  <c r="I41" i="77" s="1"/>
  <c r="P41" i="77"/>
  <c r="Q41" i="77" s="1"/>
  <c r="R41" i="77" s="1"/>
  <c r="P72" i="77" l="1"/>
  <c r="Q72" i="77" s="1"/>
  <c r="R72" i="77" s="1"/>
  <c r="H72" i="77"/>
  <c r="I72" i="77" s="1"/>
  <c r="H42" i="77"/>
  <c r="I42" i="77" s="1"/>
  <c r="P42" i="77"/>
  <c r="Q42" i="77" s="1"/>
  <c r="R42" i="77" s="1"/>
  <c r="P13" i="77" l="1"/>
  <c r="Q13" i="77" s="1"/>
  <c r="R13" i="77" s="1"/>
  <c r="G43" i="77"/>
  <c r="G73" i="77" s="1"/>
  <c r="H13" i="77"/>
  <c r="I13" i="77" s="1"/>
  <c r="P73" i="77" l="1"/>
  <c r="Q73" i="77" s="1"/>
  <c r="R73" i="77" s="1"/>
  <c r="H73" i="77"/>
  <c r="I73" i="77" s="1"/>
  <c r="H43" i="77"/>
  <c r="I43" i="77" s="1"/>
  <c r="P43" i="77"/>
  <c r="Q43" i="77" s="1"/>
  <c r="R43" i="77" s="1"/>
  <c r="H14" i="77"/>
  <c r="I14" i="77" s="1"/>
  <c r="G44" i="77"/>
  <c r="G74" i="77" s="1"/>
  <c r="P14" i="77"/>
  <c r="Q14" i="77" s="1"/>
  <c r="R14" i="77" s="1"/>
  <c r="P74" i="77" l="1"/>
  <c r="Q74" i="77" s="1"/>
  <c r="R74" i="77" s="1"/>
  <c r="H74" i="77"/>
  <c r="I74" i="77" s="1"/>
  <c r="H44" i="77"/>
  <c r="I44" i="77" s="1"/>
  <c r="P44" i="77"/>
  <c r="Q44" i="77" s="1"/>
  <c r="R44" i="77" s="1"/>
  <c r="P15" i="77"/>
  <c r="Q15" i="77" s="1"/>
  <c r="R15" i="77" s="1"/>
  <c r="G45" i="77"/>
  <c r="G75" i="77" s="1"/>
  <c r="H15" i="77"/>
  <c r="I15" i="77" s="1"/>
  <c r="P75" i="77" l="1"/>
  <c r="Q75" i="77" s="1"/>
  <c r="R75" i="77" s="1"/>
  <c r="H75" i="77"/>
  <c r="I75" i="77" s="1"/>
  <c r="H45" i="77"/>
  <c r="I45" i="77" s="1"/>
  <c r="P45" i="77"/>
  <c r="Q45" i="77" s="1"/>
  <c r="R45" i="77" s="1"/>
  <c r="H16" i="77"/>
  <c r="I16" i="77" s="1"/>
  <c r="P16" i="77"/>
  <c r="Q16" i="77" s="1"/>
  <c r="R16" i="77" s="1"/>
  <c r="G46" i="77"/>
  <c r="G76" i="77" s="1"/>
  <c r="P76" i="77" l="1"/>
  <c r="Q76" i="77" s="1"/>
  <c r="R76" i="77" s="1"/>
  <c r="H76" i="77"/>
  <c r="I76" i="77" s="1"/>
  <c r="P17" i="77"/>
  <c r="Q17" i="77" s="1"/>
  <c r="R17" i="77" s="1"/>
  <c r="H17" i="77"/>
  <c r="I17" i="77" s="1"/>
  <c r="G47" i="77"/>
  <c r="G77" i="77" s="1"/>
  <c r="P46" i="77"/>
  <c r="Q46" i="77" s="1"/>
  <c r="R46" i="77" s="1"/>
  <c r="H46" i="77"/>
  <c r="I46" i="77" s="1"/>
  <c r="P77" i="77" l="1"/>
  <c r="Q77" i="77" s="1"/>
  <c r="R77" i="77" s="1"/>
  <c r="H77" i="77"/>
  <c r="I77" i="77" s="1"/>
  <c r="G48" i="77"/>
  <c r="G78" i="77" s="1"/>
  <c r="H18" i="77"/>
  <c r="I18" i="77" s="1"/>
  <c r="P18" i="77"/>
  <c r="Q18" i="77" s="1"/>
  <c r="R18" i="77" s="1"/>
  <c r="H47" i="77"/>
  <c r="I47" i="77" s="1"/>
  <c r="P47" i="77"/>
  <c r="Q47" i="77" s="1"/>
  <c r="R47" i="77" s="1"/>
  <c r="P78" i="77" l="1"/>
  <c r="Q78" i="77" s="1"/>
  <c r="R78" i="77" s="1"/>
  <c r="H78" i="77"/>
  <c r="I78" i="77" s="1"/>
  <c r="H19" i="77"/>
  <c r="I19" i="77" s="1"/>
  <c r="P19" i="77"/>
  <c r="Q19" i="77" s="1"/>
  <c r="R19" i="77" s="1"/>
  <c r="G49" i="77"/>
  <c r="G79" i="77" s="1"/>
  <c r="H48" i="77"/>
  <c r="I48" i="77" s="1"/>
  <c r="P48" i="77"/>
  <c r="Q48" i="77" s="1"/>
  <c r="R48" i="77" s="1"/>
  <c r="P79" i="77" l="1"/>
  <c r="Q79" i="77" s="1"/>
  <c r="R79" i="77" s="1"/>
  <c r="H79" i="77"/>
  <c r="I79" i="77" s="1"/>
  <c r="P20" i="77"/>
  <c r="Q20" i="77" s="1"/>
  <c r="R20" i="77" s="1"/>
  <c r="H20" i="77"/>
  <c r="I20" i="77" s="1"/>
  <c r="G50" i="77"/>
  <c r="G80" i="77" s="1"/>
  <c r="H49" i="77"/>
  <c r="I49" i="77" s="1"/>
  <c r="P49" i="77"/>
  <c r="Q49" i="77" s="1"/>
  <c r="R49" i="77" s="1"/>
  <c r="P80" i="77" l="1"/>
  <c r="Q80" i="77" s="1"/>
  <c r="R80" i="77" s="1"/>
  <c r="H80" i="77"/>
  <c r="I80" i="77" s="1"/>
  <c r="P50" i="77"/>
  <c r="Q50" i="77" s="1"/>
  <c r="R50" i="77" s="1"/>
  <c r="H50" i="77"/>
  <c r="I50" i="77" s="1"/>
  <c r="G52" i="77"/>
  <c r="G82" i="77" s="1"/>
  <c r="P22" i="77"/>
  <c r="Q22" i="77" s="1"/>
  <c r="R22" i="77" s="1"/>
  <c r="H22" i="77"/>
  <c r="I22" i="77" s="1"/>
  <c r="P82" i="77" l="1"/>
  <c r="Q82" i="77" s="1"/>
  <c r="R82" i="77" s="1"/>
  <c r="R83" i="77" s="1"/>
  <c r="H82" i="77"/>
  <c r="I82" i="77" s="1"/>
  <c r="I83" i="77" s="1"/>
  <c r="I23" i="77"/>
  <c r="H52" i="77"/>
  <c r="I52" i="77" s="1"/>
  <c r="I53" i="77" s="1"/>
  <c r="P52" i="77"/>
  <c r="Q52" i="77" s="1"/>
  <c r="R52" i="77" s="1"/>
  <c r="R53" i="77" s="1"/>
  <c r="R23" i="77"/>
  <c r="U53" i="77" l="1"/>
  <c r="U83" i="77"/>
  <c r="U23" i="77"/>
</calcChain>
</file>

<file path=xl/sharedStrings.xml><?xml version="1.0" encoding="utf-8"?>
<sst xmlns="http://schemas.openxmlformats.org/spreadsheetml/2006/main" count="2851" uniqueCount="1463">
  <si>
    <t>允䅁䅁䅷䅁䍁䅁䅁䅁䅁䅁䅁䅄䅁䑁䅉䅍硁䑁䅧兗䅁䅁䅉䅁䵁䅁䅁杍睁䑁䅅兏婂䅁䅁兂䅁䅁䅷䅁祁䑁䅁杍睁䙁䅫䅁䕁䅁䅁䅈䅁䕁䅍睢瑂䡁䅁兙畂䡁䅫䅉佂䝁䅅兢求䍁䅁䅁䭁䅁䅁杋䅁䕁䄴睢あ䝁䅕督杁䙁䅁兙㕂䝁䅅杙獂䝁䅕䅉潁䍁䅑䅍睁䑁䅁克䅁䅁䅧䅁慂䅁䅁杔療䡁䅑党穂䍁䅁䅕桂䡁䅫兙楂䝁䅷党杁䡁䅑睢杁䕁䅅督穂䝁䄸睙灂䝁䅅䅤求䝁䅑䅉䑂䝁䄸兢睂䝁䅅杢灂䝁䅕督杁䍁䅧䅊睁䑁䅁䅍灁䅁䅁元䅁䑁䅷䅁兂䡁䅉党浂䝁䅕杣祂䝁䅕䅚杁䙁䅍䅤療䝁䅍睡杁䕁䅫督穂䡁䅕党歂䍁䅁䅋歁䑁䅁䅍睁䍁䅫䅁䑁䅁䅁杋䅁䙁䅍杔䵂䍁䅁兓畂䡁䅍䅤灂䡁䅑兤あ䝁䅫睢畂䍁䅁睓求䡁䅫䅉䅁䅁䅳䅁允䅁䅁䅖灂䝁䅍睡求䡁䅉䅉䅁䅁䅅䅁㑁䅁䅁䅖療䡁䅑兙獂䍁䅁䅔療䝁䄴睚瑁䡁䅑党祂䝁䄰䅉䕂䝁䅕杙あ䍁䅁䅋歁䑁䅁䅍睁䍁䅫䅁䝁䅁䅁村䅁䙁䅑睢あ䝁䅅䅢杁䙁䅁杣療䡁䅁杣灂䝁䅕䅤桂䡁䅉入杁䕁䅍兙睂䝁䅫䅤桂䝁䅷䅉潁䍁䅑䅍睁䑁䅁克䅁䅁䅣䅁䅁䅁䅁</t>
  </si>
  <si>
    <t xml:space="preserve"> </t>
  </si>
  <si>
    <t>Company</t>
  </si>
  <si>
    <t>PROXY GROUP MEAN</t>
  </si>
  <si>
    <t>[1]</t>
  </si>
  <si>
    <t>[2]</t>
  </si>
  <si>
    <t>[3]</t>
  </si>
  <si>
    <t>[4]</t>
  </si>
  <si>
    <t>[5]</t>
  </si>
  <si>
    <t>[6]</t>
  </si>
  <si>
    <t>[7]</t>
  </si>
  <si>
    <t>[8]</t>
  </si>
  <si>
    <t>[9]</t>
  </si>
  <si>
    <t>[10]</t>
  </si>
  <si>
    <t>Ticker</t>
  </si>
  <si>
    <t>Dividends</t>
  </si>
  <si>
    <t>S&amp;P Credit Rating Between BBB- and AAA</t>
  </si>
  <si>
    <t>Covered by More Than 1 Analyst</t>
  </si>
  <si>
    <t xml:space="preserve">Postive Growth Rates From At Least 2 Sources </t>
  </si>
  <si>
    <t>Company-Owned Generation Assets Included in Rate Base</t>
  </si>
  <si>
    <t xml:space="preserve">% Regulated Revenue of Total Utility Revenue 
&gt; 60% </t>
  </si>
  <si>
    <t xml:space="preserve">% Regulated Operating Income of Total Income 
&gt; 60% </t>
  </si>
  <si>
    <t xml:space="preserve">% Regulated Electric Revenue of Total Regulated Revenue 
&gt; 80% </t>
  </si>
  <si>
    <t xml:space="preserve">% Regulated Electric Income of Total Regulated Income 
&gt; 80% </t>
  </si>
  <si>
    <t>ALLETE, Inc.</t>
  </si>
  <si>
    <t>ALE</t>
  </si>
  <si>
    <t>Yes</t>
  </si>
  <si>
    <t>BBB</t>
  </si>
  <si>
    <t>No</t>
  </si>
  <si>
    <t>Alliant Energy Corporation</t>
  </si>
  <si>
    <t>LNT</t>
  </si>
  <si>
    <t>A-</t>
  </si>
  <si>
    <t>Ameren Corporation</t>
  </si>
  <si>
    <t>AEE</t>
  </si>
  <si>
    <t>BBB+</t>
  </si>
  <si>
    <t>American Electric Power Company, Inc.</t>
  </si>
  <si>
    <t>AEP</t>
  </si>
  <si>
    <t>Duke Energy Corporation</t>
  </si>
  <si>
    <t>DUK</t>
  </si>
  <si>
    <t>Edison International</t>
  </si>
  <si>
    <t>EIX</t>
  </si>
  <si>
    <t>Entergy Corporation</t>
  </si>
  <si>
    <t>ETR</t>
  </si>
  <si>
    <t xml:space="preserve">Evergy, Inc. </t>
  </si>
  <si>
    <t>EVRG</t>
  </si>
  <si>
    <t>Hawaiian Electric Industries, Inc.</t>
  </si>
  <si>
    <t>HE</t>
  </si>
  <si>
    <t>BBB-</t>
  </si>
  <si>
    <t>IDACORP, Inc.</t>
  </si>
  <si>
    <t>IDA</t>
  </si>
  <si>
    <t>NextEra Energy Inc.</t>
  </si>
  <si>
    <t>NEE</t>
  </si>
  <si>
    <t>OGE Energy Corp.</t>
  </si>
  <si>
    <t>OGE</t>
  </si>
  <si>
    <t>Portland General Electric Company</t>
  </si>
  <si>
    <t>POR</t>
  </si>
  <si>
    <t>Xcel Energy Inc.</t>
  </si>
  <si>
    <t>XEL</t>
  </si>
  <si>
    <t>Notes:</t>
  </si>
  <si>
    <t>[1] Source: Bloomberg Professional</t>
  </si>
  <si>
    <t>[2] Source: SNL Financial</t>
  </si>
  <si>
    <t>[3] Source: Yahoo! Finance and Zacks</t>
  </si>
  <si>
    <t>[4] Source: Yahoo! Finance, Value Line Investment Survey, and Zacks</t>
  </si>
  <si>
    <t>[5] Source: SNL Financial</t>
  </si>
  <si>
    <t>[10] SNL Financial News Releases</t>
  </si>
  <si>
    <t>30-DAY CONSTANT GROWTH DCF</t>
  </si>
  <si>
    <t>[11]</t>
  </si>
  <si>
    <t>Annualized Dividend</t>
  </si>
  <si>
    <t>Stock Price</t>
  </si>
  <si>
    <t>Dividend Yield</t>
  </si>
  <si>
    <t>Expected Dividend Yield</t>
  </si>
  <si>
    <t>Value Line Earnings Growth</t>
  </si>
  <si>
    <t>Yahoo! Finance Earnings Growth</t>
  </si>
  <si>
    <t>Zacks Earnings Growth</t>
  </si>
  <si>
    <t>Average Growth</t>
  </si>
  <si>
    <t>Low DCF ROE</t>
  </si>
  <si>
    <t>Mean DCF ROE</t>
  </si>
  <si>
    <t>High DCF ROE</t>
  </si>
  <si>
    <t>n/a</t>
  </si>
  <si>
    <t>NextEra Energy, Inc.</t>
  </si>
  <si>
    <t>Notes</t>
  </si>
  <si>
    <t>[3] Equals [1] / [2]</t>
  </si>
  <si>
    <t>[4] Equals [3] x (1 + 0.50 x [8])</t>
  </si>
  <si>
    <t>[5] Source: Value Line</t>
  </si>
  <si>
    <t>[6] Source: Yahoo! Finance</t>
  </si>
  <si>
    <t>[7] Source: Zacks</t>
  </si>
  <si>
    <t>[8] Equals Average ([5], [6], [7])</t>
  </si>
  <si>
    <t>[9] Equals [3] x (1 + 0.50 x Minimum ([5], [6], [7]) + Minimum ([5], [6], [7])</t>
  </si>
  <si>
    <t>[10] Equals [4] + [8]</t>
  </si>
  <si>
    <t>[11] Equals [3] x (1 + 0.50 x Maximum ([5], [6], [7]) + Maximum ([5], [6], [7])</t>
  </si>
  <si>
    <t>90-DAY CONSTANT GROWTH DCF</t>
  </si>
  <si>
    <t>180-DAY CONSTANT GROWTH DCF</t>
  </si>
  <si>
    <t>[1] Cap. Weighted Estimate of the S&amp;P 500 Dividend Yield</t>
  </si>
  <si>
    <t>[2] Cap. Weighted Estimate of the S&amp;P 500 Growth Rate</t>
  </si>
  <si>
    <t>[3] Cap. Weighted S&amp;P 500 Estimated Required Market Return</t>
  </si>
  <si>
    <t>[3] Equals ([1] x (1 + (0.5 x [2]))) + [2]</t>
  </si>
  <si>
    <t>Name</t>
  </si>
  <si>
    <t>Shares Outst'g</t>
  </si>
  <si>
    <t>Price</t>
  </si>
  <si>
    <t>Market Cap Excl. n/a Growth</t>
  </si>
  <si>
    <t>% of Total Market Cap.</t>
  </si>
  <si>
    <t>Cap. Weighted Div. Yield</t>
  </si>
  <si>
    <t>Cap. Weighted Long-Term Growth</t>
  </si>
  <si>
    <t>LyondellBasell Industries NV</t>
  </si>
  <si>
    <t>LYB</t>
  </si>
  <si>
    <t>Signature Bank/New York NY</t>
  </si>
  <si>
    <t>SBNY</t>
  </si>
  <si>
    <t>American Express Co</t>
  </si>
  <si>
    <t>AXP</t>
  </si>
  <si>
    <t>Verizon Communications Inc</t>
  </si>
  <si>
    <t>VZ</t>
  </si>
  <si>
    <t>Broadcom Inc</t>
  </si>
  <si>
    <t>AVGO</t>
  </si>
  <si>
    <t>Boeing Co/The</t>
  </si>
  <si>
    <t>BA</t>
  </si>
  <si>
    <t>Caterpillar Inc</t>
  </si>
  <si>
    <t>CAT</t>
  </si>
  <si>
    <t>JPMorgan Chase &amp; Co</t>
  </si>
  <si>
    <t>JPM</t>
  </si>
  <si>
    <t>Chevron Corp</t>
  </si>
  <si>
    <t>CVX</t>
  </si>
  <si>
    <t>Coca-Cola Co/The</t>
  </si>
  <si>
    <t>KO</t>
  </si>
  <si>
    <t>AbbVie Inc</t>
  </si>
  <si>
    <t>ABBV</t>
  </si>
  <si>
    <t>Walt Disney Co/The</t>
  </si>
  <si>
    <t>DIS</t>
  </si>
  <si>
    <t>FleetCor Technologies Inc</t>
  </si>
  <si>
    <t>FLT</t>
  </si>
  <si>
    <t>Extra Space Storage Inc</t>
  </si>
  <si>
    <t>EXR</t>
  </si>
  <si>
    <t>Exxon Mobil Corp</t>
  </si>
  <si>
    <t>XOM</t>
  </si>
  <si>
    <t>Phillips 66</t>
  </si>
  <si>
    <t>PSX</t>
  </si>
  <si>
    <t>General Electric Co</t>
  </si>
  <si>
    <t>GE</t>
  </si>
  <si>
    <t>HP Inc</t>
  </si>
  <si>
    <t>HPQ</t>
  </si>
  <si>
    <t>Home Depot Inc/The</t>
  </si>
  <si>
    <t>HD</t>
  </si>
  <si>
    <t>Monolithic Power Systems Inc</t>
  </si>
  <si>
    <t>MPWR</t>
  </si>
  <si>
    <t>International Business Machines Corp</t>
  </si>
  <si>
    <t>IBM</t>
  </si>
  <si>
    <t>Johnson &amp; Johnson</t>
  </si>
  <si>
    <t>JNJ</t>
  </si>
  <si>
    <t>McDonald's Corp</t>
  </si>
  <si>
    <t>MCD</t>
  </si>
  <si>
    <t>Merck &amp; Co Inc</t>
  </si>
  <si>
    <t>MRK</t>
  </si>
  <si>
    <t>3M Co</t>
  </si>
  <si>
    <t>MMM</t>
  </si>
  <si>
    <t>American Water Works Co Inc</t>
  </si>
  <si>
    <t>AWK</t>
  </si>
  <si>
    <t>Bank of America Corp</t>
  </si>
  <si>
    <t>BAC</t>
  </si>
  <si>
    <t>Pfizer Inc</t>
  </si>
  <si>
    <t>PFE</t>
  </si>
  <si>
    <t>Procter &amp; Gamble Co/The</t>
  </si>
  <si>
    <t>PG</t>
  </si>
  <si>
    <t>AT&amp;T Inc</t>
  </si>
  <si>
    <t>T</t>
  </si>
  <si>
    <t>Travelers Cos Inc/The</t>
  </si>
  <si>
    <t>TRV</t>
  </si>
  <si>
    <t>Raytheon Technologies Corp</t>
  </si>
  <si>
    <t>RTX</t>
  </si>
  <si>
    <t>Analog Devices Inc</t>
  </si>
  <si>
    <t>ADI</t>
  </si>
  <si>
    <t>Walmart Inc</t>
  </si>
  <si>
    <t>WMT</t>
  </si>
  <si>
    <t>Cisco Systems Inc</t>
  </si>
  <si>
    <t>CSCO</t>
  </si>
  <si>
    <t>Intel Corp</t>
  </si>
  <si>
    <t>INTC</t>
  </si>
  <si>
    <t>General Motors Co</t>
  </si>
  <si>
    <t>GM</t>
  </si>
  <si>
    <t>Microsoft Corp</t>
  </si>
  <si>
    <t>MSFT</t>
  </si>
  <si>
    <t>Dollar General Corp</t>
  </si>
  <si>
    <t>DG</t>
  </si>
  <si>
    <t>Cigna Corp</t>
  </si>
  <si>
    <t>CI</t>
  </si>
  <si>
    <t>Kinder Morgan Inc</t>
  </si>
  <si>
    <t>KMI</t>
  </si>
  <si>
    <t>Citigroup Inc</t>
  </si>
  <si>
    <t>C</t>
  </si>
  <si>
    <t>American International Group Inc</t>
  </si>
  <si>
    <t>AIG</t>
  </si>
  <si>
    <t>Altria Group Inc</t>
  </si>
  <si>
    <t>MO</t>
  </si>
  <si>
    <t>HCA Healthcare Inc</t>
  </si>
  <si>
    <t>HCA</t>
  </si>
  <si>
    <t>International Paper Co</t>
  </si>
  <si>
    <t>IP</t>
  </si>
  <si>
    <t>Hewlett Packard Enterprise Co</t>
  </si>
  <si>
    <t>HPE</t>
  </si>
  <si>
    <t>Abbott Laboratories</t>
  </si>
  <si>
    <t>ABT</t>
  </si>
  <si>
    <t>Aflac Inc</t>
  </si>
  <si>
    <t>AFL</t>
  </si>
  <si>
    <t>Air Products and Chemicals Inc</t>
  </si>
  <si>
    <t>APD</t>
  </si>
  <si>
    <t>Royal Caribbean Cruises Ltd</t>
  </si>
  <si>
    <t>RCL</t>
  </si>
  <si>
    <t>Hess Corp</t>
  </si>
  <si>
    <t>HES</t>
  </si>
  <si>
    <t>Archer-Daniels-Midland Co</t>
  </si>
  <si>
    <t>ADM</t>
  </si>
  <si>
    <t>Automatic Data Processing Inc</t>
  </si>
  <si>
    <t>ADP</t>
  </si>
  <si>
    <t>Verisk Analytics Inc</t>
  </si>
  <si>
    <t>VRSK</t>
  </si>
  <si>
    <t>AutoZone Inc</t>
  </si>
  <si>
    <t>AZO</t>
  </si>
  <si>
    <t>Avery Dennison Corp</t>
  </si>
  <si>
    <t>AVY</t>
  </si>
  <si>
    <t>Enphase Energy Inc</t>
  </si>
  <si>
    <t>ENPH</t>
  </si>
  <si>
    <t>MSCI Inc</t>
  </si>
  <si>
    <t>MSCI</t>
  </si>
  <si>
    <t>Ball Corp</t>
  </si>
  <si>
    <t>Ceridian HCM Holding Inc</t>
  </si>
  <si>
    <t>CDAY</t>
  </si>
  <si>
    <t>Carrier Global Corp</t>
  </si>
  <si>
    <t>CARR</t>
  </si>
  <si>
    <t>Bank of New York Mellon Corp/The</t>
  </si>
  <si>
    <t>BK</t>
  </si>
  <si>
    <t>Otis Worldwide Corp</t>
  </si>
  <si>
    <t>OTIS</t>
  </si>
  <si>
    <t>Baxter International Inc</t>
  </si>
  <si>
    <t>BAX</t>
  </si>
  <si>
    <t>Becton Dickinson and Co</t>
  </si>
  <si>
    <t>BDX</t>
  </si>
  <si>
    <t>Berkshire Hathaway Inc</t>
  </si>
  <si>
    <t>BRK/B</t>
  </si>
  <si>
    <t>Best Buy Co Inc</t>
  </si>
  <si>
    <t>BBY</t>
  </si>
  <si>
    <t>Boston Scientific Corp</t>
  </si>
  <si>
    <t>BSX</t>
  </si>
  <si>
    <t>Bristol-Myers Squibb Co</t>
  </si>
  <si>
    <t>BMY</t>
  </si>
  <si>
    <t>Fortune Brands Home &amp; Security Inc</t>
  </si>
  <si>
    <t>FBHS</t>
  </si>
  <si>
    <t>Brown-Forman Corp</t>
  </si>
  <si>
    <t>BF/B</t>
  </si>
  <si>
    <t>Coterra Energy Inc</t>
  </si>
  <si>
    <t>CTRA</t>
  </si>
  <si>
    <t>Campbell Soup Co</t>
  </si>
  <si>
    <t>CPB</t>
  </si>
  <si>
    <t>Hilton Worldwide Holdings Inc</t>
  </si>
  <si>
    <t>HLT</t>
  </si>
  <si>
    <t>Carnival Corp</t>
  </si>
  <si>
    <t>CCL</t>
  </si>
  <si>
    <t>Qorvo Inc</t>
  </si>
  <si>
    <t>QRVO</t>
  </si>
  <si>
    <t>Lumen Technologies Inc</t>
  </si>
  <si>
    <t>LUMN</t>
  </si>
  <si>
    <t>UDR Inc</t>
  </si>
  <si>
    <t>UDR</t>
  </si>
  <si>
    <t>Clorox Co/The</t>
  </si>
  <si>
    <t>CLX</t>
  </si>
  <si>
    <t>Paycom Software Inc</t>
  </si>
  <si>
    <t>PAYC</t>
  </si>
  <si>
    <t>CMS Energy Corp</t>
  </si>
  <si>
    <t>CMS</t>
  </si>
  <si>
    <t>Newell Brands Inc</t>
  </si>
  <si>
    <t>NWL</t>
  </si>
  <si>
    <t>Colgate-Palmolive Co</t>
  </si>
  <si>
    <t>CL</t>
  </si>
  <si>
    <t>EPAM Systems Inc</t>
  </si>
  <si>
    <t>EPAM</t>
  </si>
  <si>
    <t>Comerica Inc</t>
  </si>
  <si>
    <t>CMA</t>
  </si>
  <si>
    <t>Conagra Brands Inc</t>
  </si>
  <si>
    <t>CAG</t>
  </si>
  <si>
    <t>Consolidated Edison Inc</t>
  </si>
  <si>
    <t>ED</t>
  </si>
  <si>
    <t>Corning Inc</t>
  </si>
  <si>
    <t>GLW</t>
  </si>
  <si>
    <t>Cummins Inc</t>
  </si>
  <si>
    <t>CMI</t>
  </si>
  <si>
    <t>Caesars Entertainment Inc</t>
  </si>
  <si>
    <t>CZR</t>
  </si>
  <si>
    <t>Danaher Corp</t>
  </si>
  <si>
    <t>DHR</t>
  </si>
  <si>
    <t>Target Corp</t>
  </si>
  <si>
    <t>TGT</t>
  </si>
  <si>
    <t>Deere &amp; Co</t>
  </si>
  <si>
    <t>DE</t>
  </si>
  <si>
    <t>Dominion Energy Inc</t>
  </si>
  <si>
    <t>D</t>
  </si>
  <si>
    <t>Dover Corp</t>
  </si>
  <si>
    <t>DOV</t>
  </si>
  <si>
    <t>Alliant Energy Corp</t>
  </si>
  <si>
    <t>Duke Energy Corp</t>
  </si>
  <si>
    <t>Regency Centers Corp</t>
  </si>
  <si>
    <t>REG</t>
  </si>
  <si>
    <t>Eaton Corp PLC</t>
  </si>
  <si>
    <t>ETN</t>
  </si>
  <si>
    <t>Ecolab Inc</t>
  </si>
  <si>
    <t>ECL</t>
  </si>
  <si>
    <t>PerkinElmer Inc</t>
  </si>
  <si>
    <t>PKI</t>
  </si>
  <si>
    <t>Emerson Electric Co</t>
  </si>
  <si>
    <t>EMR</t>
  </si>
  <si>
    <t>EOG Resources Inc</t>
  </si>
  <si>
    <t>EOG</t>
  </si>
  <si>
    <t>Aon PLC</t>
  </si>
  <si>
    <t>AON</t>
  </si>
  <si>
    <t>Entergy Corp</t>
  </si>
  <si>
    <t>Equifax Inc</t>
  </si>
  <si>
    <t>EFX</t>
  </si>
  <si>
    <t>IQVIA Holdings Inc</t>
  </si>
  <si>
    <t>IQV</t>
  </si>
  <si>
    <t>Gartner Inc</t>
  </si>
  <si>
    <t>IT</t>
  </si>
  <si>
    <t>FedEx Corp</t>
  </si>
  <si>
    <t>FDX</t>
  </si>
  <si>
    <t>FMC Corp</t>
  </si>
  <si>
    <t>FMC</t>
  </si>
  <si>
    <t>Brown &amp; Brown Inc</t>
  </si>
  <si>
    <t>BRO</t>
  </si>
  <si>
    <t>Ford Motor Co</t>
  </si>
  <si>
    <t>F</t>
  </si>
  <si>
    <t>NextEra Energy Inc</t>
  </si>
  <si>
    <t>Franklin Resources Inc</t>
  </si>
  <si>
    <t>BEN</t>
  </si>
  <si>
    <t>Garmin Ltd</t>
  </si>
  <si>
    <t>GRMN</t>
  </si>
  <si>
    <t>Freeport-McMoRan Inc</t>
  </si>
  <si>
    <t>FCX</t>
  </si>
  <si>
    <t>Dexcom Inc</t>
  </si>
  <si>
    <t>DXCM</t>
  </si>
  <si>
    <t>General Dynamics Corp</t>
  </si>
  <si>
    <t>GD</t>
  </si>
  <si>
    <t>General Mills Inc</t>
  </si>
  <si>
    <t>GIS</t>
  </si>
  <si>
    <t>Genuine Parts Co</t>
  </si>
  <si>
    <t>GPC</t>
  </si>
  <si>
    <t>Atmos Energy Corp</t>
  </si>
  <si>
    <t>ATO</t>
  </si>
  <si>
    <t>WW Grainger Inc</t>
  </si>
  <si>
    <t>GWW</t>
  </si>
  <si>
    <t>Halliburton Co</t>
  </si>
  <si>
    <t>HAL</t>
  </si>
  <si>
    <t>L3Harris Technologies Inc</t>
  </si>
  <si>
    <t>LHX</t>
  </si>
  <si>
    <t>Healthpeak Properties Inc</t>
  </si>
  <si>
    <t>PEAK</t>
  </si>
  <si>
    <t>Catalent Inc</t>
  </si>
  <si>
    <t>CTLT</t>
  </si>
  <si>
    <t>Fortive Corp</t>
  </si>
  <si>
    <t>FTV</t>
  </si>
  <si>
    <t>Hershey Co/The</t>
  </si>
  <si>
    <t>HSY</t>
  </si>
  <si>
    <t>Synchrony Financial</t>
  </si>
  <si>
    <t>SYF</t>
  </si>
  <si>
    <t>Hormel Foods Corp</t>
  </si>
  <si>
    <t>HRL</t>
  </si>
  <si>
    <t>Arthur J Gallagher &amp; Co</t>
  </si>
  <si>
    <t>AJG</t>
  </si>
  <si>
    <t>Mondelez International Inc</t>
  </si>
  <si>
    <t>MDLZ</t>
  </si>
  <si>
    <t>CenterPoint Energy Inc</t>
  </si>
  <si>
    <t>CNP</t>
  </si>
  <si>
    <t>Humana Inc</t>
  </si>
  <si>
    <t>HUM</t>
  </si>
  <si>
    <t>Willis Towers Watson PLC</t>
  </si>
  <si>
    <t>WTW</t>
  </si>
  <si>
    <t>Illinois Tool Works Inc</t>
  </si>
  <si>
    <t>ITW</t>
  </si>
  <si>
    <t>CDW Corp/DE</t>
  </si>
  <si>
    <t>CDW</t>
  </si>
  <si>
    <t>Trane Technologies PLC</t>
  </si>
  <si>
    <t>TT</t>
  </si>
  <si>
    <t>Interpublic Group of Cos Inc/The</t>
  </si>
  <si>
    <t>IPG</t>
  </si>
  <si>
    <t>International Flavors &amp; Fragrances Inc</t>
  </si>
  <si>
    <t>IFF</t>
  </si>
  <si>
    <t>J</t>
  </si>
  <si>
    <t>Generac Holdings Inc</t>
  </si>
  <si>
    <t>GNRC</t>
  </si>
  <si>
    <t>NXP Semiconductors NV</t>
  </si>
  <si>
    <t>NXPI</t>
  </si>
  <si>
    <t>Kellogg Co</t>
  </si>
  <si>
    <t>K</t>
  </si>
  <si>
    <t>Broadridge Financial Solutions Inc</t>
  </si>
  <si>
    <t>BR</t>
  </si>
  <si>
    <t>Kimberly-Clark Corp</t>
  </si>
  <si>
    <t>KMB</t>
  </si>
  <si>
    <t>Kimco Realty Corp</t>
  </si>
  <si>
    <t>KIM</t>
  </si>
  <si>
    <t>Oracle Corp</t>
  </si>
  <si>
    <t>ORCL</t>
  </si>
  <si>
    <t>Kroger Co/The</t>
  </si>
  <si>
    <t>KR</t>
  </si>
  <si>
    <t>Lennar Corp</t>
  </si>
  <si>
    <t>LEN</t>
  </si>
  <si>
    <t>Eli Lilly &amp; Co</t>
  </si>
  <si>
    <t>LLY</t>
  </si>
  <si>
    <t>Bath &amp; Body Works Inc</t>
  </si>
  <si>
    <t>BBWI</t>
  </si>
  <si>
    <t>Charter Communications Inc</t>
  </si>
  <si>
    <t>CHTR</t>
  </si>
  <si>
    <t>Lincoln National Corp</t>
  </si>
  <si>
    <t>LNC</t>
  </si>
  <si>
    <t>Loews Corp</t>
  </si>
  <si>
    <t>L</t>
  </si>
  <si>
    <t>Lowe's Cos Inc</t>
  </si>
  <si>
    <t>LOW</t>
  </si>
  <si>
    <t>IDEX Corp</t>
  </si>
  <si>
    <t>IEX</t>
  </si>
  <si>
    <t>Marsh &amp; McLennan Cos Inc</t>
  </si>
  <si>
    <t>MMC</t>
  </si>
  <si>
    <t>Masco Corp</t>
  </si>
  <si>
    <t>MAS</t>
  </si>
  <si>
    <t>S&amp;P Global Inc</t>
  </si>
  <si>
    <t>SPGI</t>
  </si>
  <si>
    <t>Medtronic PLC</t>
  </si>
  <si>
    <t>MDT</t>
  </si>
  <si>
    <t>Viatris Inc</t>
  </si>
  <si>
    <t>VTRS</t>
  </si>
  <si>
    <t>CVS Health Corp</t>
  </si>
  <si>
    <t>CVS</t>
  </si>
  <si>
    <t>DuPont de Nemours Inc</t>
  </si>
  <si>
    <t>DD</t>
  </si>
  <si>
    <t>Micron Technology Inc</t>
  </si>
  <si>
    <t>MU</t>
  </si>
  <si>
    <t>Motorola Solutions Inc</t>
  </si>
  <si>
    <t>MSI</t>
  </si>
  <si>
    <t>Cboe Global Markets Inc</t>
  </si>
  <si>
    <t>CBOE</t>
  </si>
  <si>
    <t>Laboratory Corp of America Holdings</t>
  </si>
  <si>
    <t>LH</t>
  </si>
  <si>
    <t>Newmont Corp</t>
  </si>
  <si>
    <t>NEM</t>
  </si>
  <si>
    <t>NIKE Inc</t>
  </si>
  <si>
    <t>NKE</t>
  </si>
  <si>
    <t>NiSource Inc</t>
  </si>
  <si>
    <t>NI</t>
  </si>
  <si>
    <t>Norfolk Southern Corp</t>
  </si>
  <si>
    <t>NSC</t>
  </si>
  <si>
    <t>Principal Financial Group Inc</t>
  </si>
  <si>
    <t>PFG</t>
  </si>
  <si>
    <t>Eversource Energy</t>
  </si>
  <si>
    <t>ES</t>
  </si>
  <si>
    <t>Northrop Grumman Corp</t>
  </si>
  <si>
    <t>NOC</t>
  </si>
  <si>
    <t>Wells Fargo &amp; Co</t>
  </si>
  <si>
    <t>WFC</t>
  </si>
  <si>
    <t>Nucor Corp</t>
  </si>
  <si>
    <t>NUE</t>
  </si>
  <si>
    <t>Occidental Petroleum Corp</t>
  </si>
  <si>
    <t>OXY</t>
  </si>
  <si>
    <t>Omnicom Group Inc</t>
  </si>
  <si>
    <t>OMC</t>
  </si>
  <si>
    <t>ONEOK Inc</t>
  </si>
  <si>
    <t>OKE</t>
  </si>
  <si>
    <t>Raymond James Financial Inc</t>
  </si>
  <si>
    <t>RJF</t>
  </si>
  <si>
    <t>Parker-Hannifin Corp</t>
  </si>
  <si>
    <t>PH</t>
  </si>
  <si>
    <t>Rollins Inc</t>
  </si>
  <si>
    <t>ROL</t>
  </si>
  <si>
    <t>PPL Corp</t>
  </si>
  <si>
    <t>PPL</t>
  </si>
  <si>
    <t>ConocoPhillips</t>
  </si>
  <si>
    <t>COP</t>
  </si>
  <si>
    <t>PulteGroup Inc</t>
  </si>
  <si>
    <t>PHM</t>
  </si>
  <si>
    <t>Pinnacle West Capital Corp</t>
  </si>
  <si>
    <t>PNW</t>
  </si>
  <si>
    <t>PNC Financial Services Group Inc/The</t>
  </si>
  <si>
    <t>PNC</t>
  </si>
  <si>
    <t>PPG Industries Inc</t>
  </si>
  <si>
    <t>PPG</t>
  </si>
  <si>
    <t>Progressive Corp/The</t>
  </si>
  <si>
    <t>PGR</t>
  </si>
  <si>
    <t>Public Service Enterprise Group Inc</t>
  </si>
  <si>
    <t>PEG</t>
  </si>
  <si>
    <t>Robert Half International Inc</t>
  </si>
  <si>
    <t>RHI</t>
  </si>
  <si>
    <t>Schlumberger NV</t>
  </si>
  <si>
    <t>SLB</t>
  </si>
  <si>
    <t>Charles Schwab Corp/The</t>
  </si>
  <si>
    <t>SCHW</t>
  </si>
  <si>
    <t>Sherwin-Williams Co/The</t>
  </si>
  <si>
    <t>SHW</t>
  </si>
  <si>
    <t>West Pharmaceutical Services Inc</t>
  </si>
  <si>
    <t>WST</t>
  </si>
  <si>
    <t>J M Smucker Co/The</t>
  </si>
  <si>
    <t>SJM</t>
  </si>
  <si>
    <t>Snap-on Inc</t>
  </si>
  <si>
    <t>SNA</t>
  </si>
  <si>
    <t>AMETEK Inc</t>
  </si>
  <si>
    <t>AME</t>
  </si>
  <si>
    <t>Southern Co/The</t>
  </si>
  <si>
    <t>SO</t>
  </si>
  <si>
    <t>Truist Financial Corp</t>
  </si>
  <si>
    <t>TFC</t>
  </si>
  <si>
    <t>Southwest Airlines Co</t>
  </si>
  <si>
    <t>LUV</t>
  </si>
  <si>
    <t>W R Berkley Corp</t>
  </si>
  <si>
    <t>WRB</t>
  </si>
  <si>
    <t>Stanley Black &amp; Decker Inc</t>
  </si>
  <si>
    <t>SWK</t>
  </si>
  <si>
    <t>Public Storage</t>
  </si>
  <si>
    <t>PSA</t>
  </si>
  <si>
    <t>Arista Networks Inc</t>
  </si>
  <si>
    <t>ANET</t>
  </si>
  <si>
    <t>Sysco Corp</t>
  </si>
  <si>
    <t>SYY</t>
  </si>
  <si>
    <t>Corteva Inc</t>
  </si>
  <si>
    <t>CTVA</t>
  </si>
  <si>
    <t>Texas Instruments Inc</t>
  </si>
  <si>
    <t>TXN</t>
  </si>
  <si>
    <t>Textron Inc</t>
  </si>
  <si>
    <t>TXT</t>
  </si>
  <si>
    <t>Thermo Fisher Scientific Inc</t>
  </si>
  <si>
    <t>TMO</t>
  </si>
  <si>
    <t>TJX Cos Inc/The</t>
  </si>
  <si>
    <t>TJX</t>
  </si>
  <si>
    <t>Globe Life Inc</t>
  </si>
  <si>
    <t>GL</t>
  </si>
  <si>
    <t>Johnson Controls International plc</t>
  </si>
  <si>
    <t>JCI</t>
  </si>
  <si>
    <t>Ulta Beauty Inc</t>
  </si>
  <si>
    <t>ULTA</t>
  </si>
  <si>
    <t>Union Pacific Corp</t>
  </si>
  <si>
    <t>UNP</t>
  </si>
  <si>
    <t>Keysight Technologies Inc</t>
  </si>
  <si>
    <t>KEYS</t>
  </si>
  <si>
    <t>UnitedHealth Group Inc</t>
  </si>
  <si>
    <t>UNH</t>
  </si>
  <si>
    <t>Marathon Oil Corp</t>
  </si>
  <si>
    <t>MRO</t>
  </si>
  <si>
    <t>Bio-Rad Laboratories Inc</t>
  </si>
  <si>
    <t>BIO</t>
  </si>
  <si>
    <t>Ventas Inc</t>
  </si>
  <si>
    <t>VTR</t>
  </si>
  <si>
    <t>VF Corp</t>
  </si>
  <si>
    <t>VFC</t>
  </si>
  <si>
    <t>Vornado Realty Trust</t>
  </si>
  <si>
    <t>VNO</t>
  </si>
  <si>
    <t>Vulcan Materials Co</t>
  </si>
  <si>
    <t>VMC</t>
  </si>
  <si>
    <t>Weyerhaeuser Co</t>
  </si>
  <si>
    <t>WY</t>
  </si>
  <si>
    <t>Whirlpool Corp</t>
  </si>
  <si>
    <t>WHR</t>
  </si>
  <si>
    <t>Williams Cos Inc/The</t>
  </si>
  <si>
    <t>WMB</t>
  </si>
  <si>
    <t>Constellation Energy Corp</t>
  </si>
  <si>
    <t>CEG</t>
  </si>
  <si>
    <t>WEC Energy Group Inc</t>
  </si>
  <si>
    <t>WEC</t>
  </si>
  <si>
    <t>Adobe Inc</t>
  </si>
  <si>
    <t>ADBE</t>
  </si>
  <si>
    <t>AES Corp/The</t>
  </si>
  <si>
    <t>AES</t>
  </si>
  <si>
    <t>Amgen Inc</t>
  </si>
  <si>
    <t>AMGN</t>
  </si>
  <si>
    <t>Apple Inc</t>
  </si>
  <si>
    <t>AAPL</t>
  </si>
  <si>
    <t>Autodesk Inc</t>
  </si>
  <si>
    <t>ADSK</t>
  </si>
  <si>
    <t>Cintas Corp</t>
  </si>
  <si>
    <t>CTAS</t>
  </si>
  <si>
    <t>Comcast Corp</t>
  </si>
  <si>
    <t>CMCSA</t>
  </si>
  <si>
    <t>Molson Coors Beverage Co</t>
  </si>
  <si>
    <t>TAP</t>
  </si>
  <si>
    <t>KLA Corp</t>
  </si>
  <si>
    <t>KLAC</t>
  </si>
  <si>
    <t>Marriott International Inc/MD</t>
  </si>
  <si>
    <t>MAR</t>
  </si>
  <si>
    <t>McCormick &amp; Co Inc/MD</t>
  </si>
  <si>
    <t>MKC</t>
  </si>
  <si>
    <t>PACCAR Inc</t>
  </si>
  <si>
    <t>PCAR</t>
  </si>
  <si>
    <t>Costco Wholesale Corp</t>
  </si>
  <si>
    <t>COST</t>
  </si>
  <si>
    <t>First Republic Bank/CA</t>
  </si>
  <si>
    <t>FRC</t>
  </si>
  <si>
    <t>Stryker Corp</t>
  </si>
  <si>
    <t>SYK</t>
  </si>
  <si>
    <t>Tyson Foods Inc</t>
  </si>
  <si>
    <t>TSN</t>
  </si>
  <si>
    <t>Lamb Weston Holdings Inc</t>
  </si>
  <si>
    <t>LW</t>
  </si>
  <si>
    <t>Applied Materials Inc</t>
  </si>
  <si>
    <t>AMAT</t>
  </si>
  <si>
    <t>American Airlines Group Inc</t>
  </si>
  <si>
    <t>AAL</t>
  </si>
  <si>
    <t>Cardinal Health Inc</t>
  </si>
  <si>
    <t>CAH</t>
  </si>
  <si>
    <t>Cincinnati Financial Corp</t>
  </si>
  <si>
    <t>CINF</t>
  </si>
  <si>
    <t>Paramount Global</t>
  </si>
  <si>
    <t>PARA</t>
  </si>
  <si>
    <t>DR Horton Inc</t>
  </si>
  <si>
    <t>DHI</t>
  </si>
  <si>
    <t>Electronic Arts Inc</t>
  </si>
  <si>
    <t>EA</t>
  </si>
  <si>
    <t>Expeditors International of Washington Inc</t>
  </si>
  <si>
    <t>EXPD</t>
  </si>
  <si>
    <t>Fastenal Co</t>
  </si>
  <si>
    <t>FAST</t>
  </si>
  <si>
    <t>M&amp;T Bank Corp</t>
  </si>
  <si>
    <t>MTB</t>
  </si>
  <si>
    <t>Xcel Energy Inc</t>
  </si>
  <si>
    <t>Fiserv Inc</t>
  </si>
  <si>
    <t>FISV</t>
  </si>
  <si>
    <t>Fifth Third Bancorp</t>
  </si>
  <si>
    <t>FITB</t>
  </si>
  <si>
    <t>Gilead Sciences Inc</t>
  </si>
  <si>
    <t>GILD</t>
  </si>
  <si>
    <t>Hasbro Inc</t>
  </si>
  <si>
    <t>HAS</t>
  </si>
  <si>
    <t>Huntington Bancshares Inc/OH</t>
  </si>
  <si>
    <t>HBAN</t>
  </si>
  <si>
    <t>Welltower Inc</t>
  </si>
  <si>
    <t>WELL</t>
  </si>
  <si>
    <t>Biogen Inc</t>
  </si>
  <si>
    <t>BIIB</t>
  </si>
  <si>
    <t>Northern Trust Corp</t>
  </si>
  <si>
    <t>NTRS</t>
  </si>
  <si>
    <t>Packaging Corp of America</t>
  </si>
  <si>
    <t>PKG</t>
  </si>
  <si>
    <t>Paychex Inc</t>
  </si>
  <si>
    <t>PAYX</t>
  </si>
  <si>
    <t>QUALCOMM Inc</t>
  </si>
  <si>
    <t>QCOM</t>
  </si>
  <si>
    <t>Roper Technologies Inc</t>
  </si>
  <si>
    <t>ROP</t>
  </si>
  <si>
    <t>Ross Stores Inc</t>
  </si>
  <si>
    <t>ROST</t>
  </si>
  <si>
    <t>IDEXX Laboratories Inc</t>
  </si>
  <si>
    <t>IDXX</t>
  </si>
  <si>
    <t>Starbucks Corp</t>
  </si>
  <si>
    <t>SBUX</t>
  </si>
  <si>
    <t>KeyCorp</t>
  </si>
  <si>
    <t>KEY</t>
  </si>
  <si>
    <t>Fox Corp</t>
  </si>
  <si>
    <t>FOXA</t>
  </si>
  <si>
    <t>FOX</t>
  </si>
  <si>
    <t>State Street Corp</t>
  </si>
  <si>
    <t>STT</t>
  </si>
  <si>
    <t>Norwegian Cruise Line Holdings Ltd</t>
  </si>
  <si>
    <t>NCLH</t>
  </si>
  <si>
    <t>US Bancorp</t>
  </si>
  <si>
    <t>USB</t>
  </si>
  <si>
    <t>A O Smith Corp</t>
  </si>
  <si>
    <t>AOS</t>
  </si>
  <si>
    <t>NortonLifeLock Inc</t>
  </si>
  <si>
    <t>NLOK</t>
  </si>
  <si>
    <t>T Rowe Price Group Inc</t>
  </si>
  <si>
    <t>TROW</t>
  </si>
  <si>
    <t>Waste Management Inc</t>
  </si>
  <si>
    <t>WM</t>
  </si>
  <si>
    <t>Constellation Brands Inc</t>
  </si>
  <si>
    <t>STZ</t>
  </si>
  <si>
    <t>DENTSPLY SIRONA Inc</t>
  </si>
  <si>
    <t>XRAY</t>
  </si>
  <si>
    <t>Zions Bancorp NA</t>
  </si>
  <si>
    <t>ZION</t>
  </si>
  <si>
    <t>Alaska Air Group Inc</t>
  </si>
  <si>
    <t>ALK</t>
  </si>
  <si>
    <t>Invesco Ltd</t>
  </si>
  <si>
    <t>IVZ</t>
  </si>
  <si>
    <t>Linde PLC</t>
  </si>
  <si>
    <t>LIN</t>
  </si>
  <si>
    <t>Intuit Inc</t>
  </si>
  <si>
    <t>INTU</t>
  </si>
  <si>
    <t>Morgan Stanley</t>
  </si>
  <si>
    <t>MS</t>
  </si>
  <si>
    <t>Microchip Technology Inc</t>
  </si>
  <si>
    <t>MCHP</t>
  </si>
  <si>
    <t>Chubb Ltd</t>
  </si>
  <si>
    <t>CB</t>
  </si>
  <si>
    <t>Hologic Inc</t>
  </si>
  <si>
    <t>HOLX</t>
  </si>
  <si>
    <t>Citizens Financial Group Inc</t>
  </si>
  <si>
    <t>CFG</t>
  </si>
  <si>
    <t>O'Reilly Automotive Inc</t>
  </si>
  <si>
    <t>ORLY</t>
  </si>
  <si>
    <t>Allstate Corp/The</t>
  </si>
  <si>
    <t>ALL</t>
  </si>
  <si>
    <t>Equity Residential</t>
  </si>
  <si>
    <t>EQR</t>
  </si>
  <si>
    <t>BorgWarner Inc</t>
  </si>
  <si>
    <t>BWA</t>
  </si>
  <si>
    <t>Organon &amp; Co</t>
  </si>
  <si>
    <t>OGN</t>
  </si>
  <si>
    <t>Host Hotels &amp; Resorts Inc</t>
  </si>
  <si>
    <t>HST</t>
  </si>
  <si>
    <t>Incyte Corp</t>
  </si>
  <si>
    <t>INCY</t>
  </si>
  <si>
    <t>Simon Property Group Inc</t>
  </si>
  <si>
    <t>SPG</t>
  </si>
  <si>
    <t>Eastman Chemical Co</t>
  </si>
  <si>
    <t>EMN</t>
  </si>
  <si>
    <t>Twitter Inc</t>
  </si>
  <si>
    <t>TWTR</t>
  </si>
  <si>
    <t>AvalonBay Communities Inc</t>
  </si>
  <si>
    <t>AVB</t>
  </si>
  <si>
    <t>Prudential Financial Inc</t>
  </si>
  <si>
    <t>PRU</t>
  </si>
  <si>
    <t>United Parcel Service Inc</t>
  </si>
  <si>
    <t>UPS</t>
  </si>
  <si>
    <t>Walgreens Boots Alliance Inc</t>
  </si>
  <si>
    <t>WBA</t>
  </si>
  <si>
    <t>STERIS PLC</t>
  </si>
  <si>
    <t>STE</t>
  </si>
  <si>
    <t>McKesson Corp</t>
  </si>
  <si>
    <t>MCK</t>
  </si>
  <si>
    <t>Lockheed Martin Corp</t>
  </si>
  <si>
    <t>LMT</t>
  </si>
  <si>
    <t>AmerisourceBergen Corp</t>
  </si>
  <si>
    <t>ABC</t>
  </si>
  <si>
    <t>Capital One Financial Corp</t>
  </si>
  <si>
    <t>COF</t>
  </si>
  <si>
    <t>Waters Corp</t>
  </si>
  <si>
    <t>WAT</t>
  </si>
  <si>
    <t>Nordson Corp</t>
  </si>
  <si>
    <t>NDSN</t>
  </si>
  <si>
    <t>Dollar Tree Inc</t>
  </si>
  <si>
    <t>DLTR</t>
  </si>
  <si>
    <t>Darden Restaurants Inc</t>
  </si>
  <si>
    <t>DRI</t>
  </si>
  <si>
    <t>Match Group Inc</t>
  </si>
  <si>
    <t>MTCH</t>
  </si>
  <si>
    <t>Domino's Pizza Inc</t>
  </si>
  <si>
    <t>DPZ</t>
  </si>
  <si>
    <t>NVR Inc</t>
  </si>
  <si>
    <t>NVR</t>
  </si>
  <si>
    <t>NetApp Inc</t>
  </si>
  <si>
    <t>NTAP</t>
  </si>
  <si>
    <t>Citrix Systems Inc</t>
  </si>
  <si>
    <t>CTXS</t>
  </si>
  <si>
    <t>DXC Technology Co</t>
  </si>
  <si>
    <t>DXC</t>
  </si>
  <si>
    <t>Old Dominion Freight Line Inc</t>
  </si>
  <si>
    <t>ODFL</t>
  </si>
  <si>
    <t>DaVita Inc</t>
  </si>
  <si>
    <t>DVA</t>
  </si>
  <si>
    <t>Hartford Financial Services Group Inc/The</t>
  </si>
  <si>
    <t>HIG</t>
  </si>
  <si>
    <t>Iron Mountain Inc</t>
  </si>
  <si>
    <t>IRM</t>
  </si>
  <si>
    <t>Estee Lauder Cos Inc/The</t>
  </si>
  <si>
    <t>EL</t>
  </si>
  <si>
    <t>Cadence Design Systems Inc</t>
  </si>
  <si>
    <t>CDNS</t>
  </si>
  <si>
    <t>Tyler Technologies Inc</t>
  </si>
  <si>
    <t>TYL</t>
  </si>
  <si>
    <t>Universal Health Services Inc</t>
  </si>
  <si>
    <t>UHS</t>
  </si>
  <si>
    <t>Skyworks Solutions Inc</t>
  </si>
  <si>
    <t>SWKS</t>
  </si>
  <si>
    <t>Quest Diagnostics Inc</t>
  </si>
  <si>
    <t>DGX</t>
  </si>
  <si>
    <t>Activision Blizzard Inc</t>
  </si>
  <si>
    <t>ATVI</t>
  </si>
  <si>
    <t>Rockwell Automation Inc</t>
  </si>
  <si>
    <t>ROK</t>
  </si>
  <si>
    <t>Kraft Heinz Co/The</t>
  </si>
  <si>
    <t>KHC</t>
  </si>
  <si>
    <t>American Tower Corp</t>
  </si>
  <si>
    <t>AMT</t>
  </si>
  <si>
    <t>Regeneron Pharmaceuticals Inc</t>
  </si>
  <si>
    <t>REGN</t>
  </si>
  <si>
    <t>Amazon.com Inc</t>
  </si>
  <si>
    <t>AMZN</t>
  </si>
  <si>
    <t>Jack Henry &amp; Associates Inc</t>
  </si>
  <si>
    <t>JKHY</t>
  </si>
  <si>
    <t>Ralph Lauren Corp</t>
  </si>
  <si>
    <t>RL</t>
  </si>
  <si>
    <t>Boston Properties Inc</t>
  </si>
  <si>
    <t>BXP</t>
  </si>
  <si>
    <t>Amphenol Corp</t>
  </si>
  <si>
    <t>APH</t>
  </si>
  <si>
    <t>Howmet Aerospace Inc</t>
  </si>
  <si>
    <t>HWM</t>
  </si>
  <si>
    <t>Pioneer Natural Resources Co</t>
  </si>
  <si>
    <t>PXD</t>
  </si>
  <si>
    <t>Valero Energy Corp</t>
  </si>
  <si>
    <t>VLO</t>
  </si>
  <si>
    <t>Synopsys Inc</t>
  </si>
  <si>
    <t>SNPS</t>
  </si>
  <si>
    <t>Etsy Inc</t>
  </si>
  <si>
    <t>ETSY</t>
  </si>
  <si>
    <t>CH Robinson Worldwide Inc</t>
  </si>
  <si>
    <t>CHRW</t>
  </si>
  <si>
    <t>Accenture PLC</t>
  </si>
  <si>
    <t>ACN</t>
  </si>
  <si>
    <t>TransDigm Group Inc</t>
  </si>
  <si>
    <t>TDG</t>
  </si>
  <si>
    <t>Yum! Brands Inc</t>
  </si>
  <si>
    <t>YUM</t>
  </si>
  <si>
    <t>Prologis Inc</t>
  </si>
  <si>
    <t>PLD</t>
  </si>
  <si>
    <t>FirstEnergy Corp</t>
  </si>
  <si>
    <t>FE</t>
  </si>
  <si>
    <t>VeriSign Inc</t>
  </si>
  <si>
    <t>VRSN</t>
  </si>
  <si>
    <t>Quanta Services Inc</t>
  </si>
  <si>
    <t>PWR</t>
  </si>
  <si>
    <t>Henry Schein Inc</t>
  </si>
  <si>
    <t>HSIC</t>
  </si>
  <si>
    <t>Ameren Corp</t>
  </si>
  <si>
    <t>ANSYS Inc</t>
  </si>
  <si>
    <t>ANSS</t>
  </si>
  <si>
    <t>FactSet Research Systems Inc</t>
  </si>
  <si>
    <t>FDS</t>
  </si>
  <si>
    <t>NVIDIA Corp</t>
  </si>
  <si>
    <t>NVDA</t>
  </si>
  <si>
    <t>Sealed Air Corp</t>
  </si>
  <si>
    <t>SEE</t>
  </si>
  <si>
    <t>Cognizant Technology Solutions Corp</t>
  </si>
  <si>
    <t>CTSH</t>
  </si>
  <si>
    <t>SVB Financial Group</t>
  </si>
  <si>
    <t>SIVB</t>
  </si>
  <si>
    <t>Intuitive Surgical Inc</t>
  </si>
  <si>
    <t>ISRG</t>
  </si>
  <si>
    <t>Take-Two Interactive Software Inc</t>
  </si>
  <si>
    <t>TTWO</t>
  </si>
  <si>
    <t>Republic Services Inc</t>
  </si>
  <si>
    <t>RSG</t>
  </si>
  <si>
    <t>eBay Inc</t>
  </si>
  <si>
    <t>EBAY</t>
  </si>
  <si>
    <t>Goldman Sachs Group Inc/The</t>
  </si>
  <si>
    <t>GS</t>
  </si>
  <si>
    <t>SBA Communications Corp</t>
  </si>
  <si>
    <t>SBAC</t>
  </si>
  <si>
    <t>Sempra Energy</t>
  </si>
  <si>
    <t>SRE</t>
  </si>
  <si>
    <t>Moody's Corp</t>
  </si>
  <si>
    <t>MCO</t>
  </si>
  <si>
    <t>Booking Holdings Inc</t>
  </si>
  <si>
    <t>BKNG</t>
  </si>
  <si>
    <t>F5 Inc</t>
  </si>
  <si>
    <t>FFIV</t>
  </si>
  <si>
    <t>Akamai Technologies Inc</t>
  </si>
  <si>
    <t>AKAM</t>
  </si>
  <si>
    <t>Charles River Laboratories International Inc</t>
  </si>
  <si>
    <t>CRL</t>
  </si>
  <si>
    <t>MarketAxess Holdings Inc</t>
  </si>
  <si>
    <t>MKTX</t>
  </si>
  <si>
    <t>Devon Energy Corp</t>
  </si>
  <si>
    <t>DVN</t>
  </si>
  <si>
    <t>Alphabet Inc</t>
  </si>
  <si>
    <t>GOOGL</t>
  </si>
  <si>
    <t>Bio-Techne Corp</t>
  </si>
  <si>
    <t>TECH</t>
  </si>
  <si>
    <t>Teleflex Inc</t>
  </si>
  <si>
    <t>TFX</t>
  </si>
  <si>
    <t>Netflix Inc</t>
  </si>
  <si>
    <t>NFLX</t>
  </si>
  <si>
    <t>Allegion plc</t>
  </si>
  <si>
    <t>ALLE</t>
  </si>
  <si>
    <t>Agilent Technologies Inc</t>
  </si>
  <si>
    <t>A</t>
  </si>
  <si>
    <t>Trimble Inc</t>
  </si>
  <si>
    <t>TRMB</t>
  </si>
  <si>
    <t>CME Group Inc</t>
  </si>
  <si>
    <t>CME</t>
  </si>
  <si>
    <t>Juniper Networks Inc</t>
  </si>
  <si>
    <t>JNPR</t>
  </si>
  <si>
    <t>BlackRock Inc</t>
  </si>
  <si>
    <t>BLK</t>
  </si>
  <si>
    <t>DTE Energy Co</t>
  </si>
  <si>
    <t>DTE</t>
  </si>
  <si>
    <t>Nasdaq Inc</t>
  </si>
  <si>
    <t>NDAQ</t>
  </si>
  <si>
    <t>Celanese Corp</t>
  </si>
  <si>
    <t>CE</t>
  </si>
  <si>
    <t>Philip Morris International Inc</t>
  </si>
  <si>
    <t>PM</t>
  </si>
  <si>
    <t>Salesforce Inc</t>
  </si>
  <si>
    <t>CRM</t>
  </si>
  <si>
    <t>Ingersoll Rand Inc</t>
  </si>
  <si>
    <t>IR</t>
  </si>
  <si>
    <t>Huntington Ingalls Industries Inc</t>
  </si>
  <si>
    <t>HII</t>
  </si>
  <si>
    <t>MetLife Inc</t>
  </si>
  <si>
    <t>MET</t>
  </si>
  <si>
    <t>Tapestry Inc</t>
  </si>
  <si>
    <t>TPR</t>
  </si>
  <si>
    <t>CSX Corp</t>
  </si>
  <si>
    <t>CSX</t>
  </si>
  <si>
    <t>Edwards Lifesciences Corp</t>
  </si>
  <si>
    <t>EW</t>
  </si>
  <si>
    <t>Ameriprise Financial Inc</t>
  </si>
  <si>
    <t>AMP</t>
  </si>
  <si>
    <t>Zebra Technologies Corp</t>
  </si>
  <si>
    <t>ZBRA</t>
  </si>
  <si>
    <t>Zimmer Biomet Holdings Inc</t>
  </si>
  <si>
    <t>ZBH</t>
  </si>
  <si>
    <t>CBRE Group Inc</t>
  </si>
  <si>
    <t>CBRE</t>
  </si>
  <si>
    <t>Mastercard Inc</t>
  </si>
  <si>
    <t>MA</t>
  </si>
  <si>
    <t>CarMax Inc</t>
  </si>
  <si>
    <t>KMX</t>
  </si>
  <si>
    <t>Intercontinental Exchange Inc</t>
  </si>
  <si>
    <t>ICE</t>
  </si>
  <si>
    <t>Fidelity National Information Services Inc</t>
  </si>
  <si>
    <t>FIS</t>
  </si>
  <si>
    <t>Chipotle Mexican Grill Inc</t>
  </si>
  <si>
    <t>CMG</t>
  </si>
  <si>
    <t>Wynn Resorts Ltd</t>
  </si>
  <si>
    <t>WYNN</t>
  </si>
  <si>
    <t>Live Nation Entertainment Inc</t>
  </si>
  <si>
    <t>LYV</t>
  </si>
  <si>
    <t>Assurant Inc</t>
  </si>
  <si>
    <t>AIZ</t>
  </si>
  <si>
    <t>NRG Energy Inc</t>
  </si>
  <si>
    <t>NRG</t>
  </si>
  <si>
    <t>Regions Financial Corp</t>
  </si>
  <si>
    <t>RF</t>
  </si>
  <si>
    <t>Monster Beverage Corp</t>
  </si>
  <si>
    <t>MNST</t>
  </si>
  <si>
    <t>Mosaic Co/The</t>
  </si>
  <si>
    <t>MOS</t>
  </si>
  <si>
    <t>Baker Hughes Co</t>
  </si>
  <si>
    <t>BKR</t>
  </si>
  <si>
    <t>Expedia Group Inc</t>
  </si>
  <si>
    <t>EXPE</t>
  </si>
  <si>
    <t>Evergy Inc</t>
  </si>
  <si>
    <t>Warner Bros Discovery Inc</t>
  </si>
  <si>
    <t>CF Industries Holdings Inc</t>
  </si>
  <si>
    <t>CF</t>
  </si>
  <si>
    <t>Leidos Holdings Inc</t>
  </si>
  <si>
    <t>LDOS</t>
  </si>
  <si>
    <t>APA Corp</t>
  </si>
  <si>
    <t>APA</t>
  </si>
  <si>
    <t>GOOG</t>
  </si>
  <si>
    <t>TE Connectivity Ltd</t>
  </si>
  <si>
    <t>TEL</t>
  </si>
  <si>
    <t>Cooper Cos Inc/The</t>
  </si>
  <si>
    <t>COO</t>
  </si>
  <si>
    <t>Discover Financial Services</t>
  </si>
  <si>
    <t>DFS</t>
  </si>
  <si>
    <t>Visa Inc</t>
  </si>
  <si>
    <t>V</t>
  </si>
  <si>
    <t>Mid-America Apartment Communities Inc</t>
  </si>
  <si>
    <t>MAA</t>
  </si>
  <si>
    <t>Xylem Inc/NY</t>
  </si>
  <si>
    <t>XYL</t>
  </si>
  <si>
    <t>Marathon Petroleum Corp</t>
  </si>
  <si>
    <t>MPC</t>
  </si>
  <si>
    <t>Tractor Supply Co</t>
  </si>
  <si>
    <t>TSCO</t>
  </si>
  <si>
    <t>Advanced Micro Devices Inc</t>
  </si>
  <si>
    <t>AMD</t>
  </si>
  <si>
    <t>ResMed Inc</t>
  </si>
  <si>
    <t>RMD</t>
  </si>
  <si>
    <t>Mettler-Toledo International Inc</t>
  </si>
  <si>
    <t>MTD</t>
  </si>
  <si>
    <t>Copart Inc</t>
  </si>
  <si>
    <t>CPRT</t>
  </si>
  <si>
    <t>Albemarle Corp</t>
  </si>
  <si>
    <t>ALB</t>
  </si>
  <si>
    <t>Fortinet Inc</t>
  </si>
  <si>
    <t>FTNT</t>
  </si>
  <si>
    <t>Moderna Inc</t>
  </si>
  <si>
    <t>MRNA</t>
  </si>
  <si>
    <t>Essex Property Trust Inc</t>
  </si>
  <si>
    <t>ESS</t>
  </si>
  <si>
    <t>Realty Income Corp</t>
  </si>
  <si>
    <t>O</t>
  </si>
  <si>
    <t>Westrock Co</t>
  </si>
  <si>
    <t>WRK</t>
  </si>
  <si>
    <t>Westinghouse Air Brake Technologies Corp</t>
  </si>
  <si>
    <t>WAB</t>
  </si>
  <si>
    <t>Pool Corp</t>
  </si>
  <si>
    <t>POOL</t>
  </si>
  <si>
    <t>Western Digital Corp</t>
  </si>
  <si>
    <t>WDC</t>
  </si>
  <si>
    <t>PepsiCo Inc</t>
  </si>
  <si>
    <t>PEP</t>
  </si>
  <si>
    <t>Diamondback Energy Inc</t>
  </si>
  <si>
    <t>FANG</t>
  </si>
  <si>
    <t>ServiceNow Inc</t>
  </si>
  <si>
    <t>NOW</t>
  </si>
  <si>
    <t>Church &amp; Dwight Co Inc</t>
  </si>
  <si>
    <t>CHD</t>
  </si>
  <si>
    <t>Duke Realty Corp</t>
  </si>
  <si>
    <t>DRE</t>
  </si>
  <si>
    <t>Federal Realty Investment Trust</t>
  </si>
  <si>
    <t>FRT</t>
  </si>
  <si>
    <t>MGM Resorts International</t>
  </si>
  <si>
    <t>MGM</t>
  </si>
  <si>
    <t>American Electric Power Co Inc</t>
  </si>
  <si>
    <t>SolarEdge Technologies Inc</t>
  </si>
  <si>
    <t>SEDG</t>
  </si>
  <si>
    <t>PTC Inc</t>
  </si>
  <si>
    <t>PTC</t>
  </si>
  <si>
    <t>JB Hunt Transport Services Inc</t>
  </si>
  <si>
    <t>JBHT</t>
  </si>
  <si>
    <t>Lam Research Corp</t>
  </si>
  <si>
    <t>LRCX</t>
  </si>
  <si>
    <t>Mohawk Industries Inc</t>
  </si>
  <si>
    <t>MHK</t>
  </si>
  <si>
    <t>Pentair PLC</t>
  </si>
  <si>
    <t>PNR</t>
  </si>
  <si>
    <t>Vertex Pharmaceuticals Inc</t>
  </si>
  <si>
    <t>VRTX</t>
  </si>
  <si>
    <t>Amcor PLC</t>
  </si>
  <si>
    <t>AMCR</t>
  </si>
  <si>
    <t>Meta Platforms Inc</t>
  </si>
  <si>
    <t>T-Mobile US Inc</t>
  </si>
  <si>
    <t>TMUS</t>
  </si>
  <si>
    <t>United Rentals Inc</t>
  </si>
  <si>
    <t>URI</t>
  </si>
  <si>
    <t>ABIOMED Inc</t>
  </si>
  <si>
    <t>ABMD</t>
  </si>
  <si>
    <t>Honeywell International Inc</t>
  </si>
  <si>
    <t>HON</t>
  </si>
  <si>
    <t>Alexandria Real Estate Equities Inc</t>
  </si>
  <si>
    <t>ARE</t>
  </si>
  <si>
    <t>Delta Air Lines Inc</t>
  </si>
  <si>
    <t>DAL</t>
  </si>
  <si>
    <t>Seagate Technology Holdings PLC</t>
  </si>
  <si>
    <t>STX</t>
  </si>
  <si>
    <t>United Airlines Holdings Inc</t>
  </si>
  <si>
    <t>UAL</t>
  </si>
  <si>
    <t>News Corp</t>
  </si>
  <si>
    <t>NWS</t>
  </si>
  <si>
    <t>Centene Corp</t>
  </si>
  <si>
    <t>CNC</t>
  </si>
  <si>
    <t>Martin Marietta Materials Inc</t>
  </si>
  <si>
    <t>MLM</t>
  </si>
  <si>
    <t>Teradyne Inc</t>
  </si>
  <si>
    <t>TER</t>
  </si>
  <si>
    <t>PayPal Holdings Inc</t>
  </si>
  <si>
    <t>PYPL</t>
  </si>
  <si>
    <t>Tesla Inc</t>
  </si>
  <si>
    <t>TSLA</t>
  </si>
  <si>
    <t>DISH Network Corp</t>
  </si>
  <si>
    <t>DISH</t>
  </si>
  <si>
    <t>Dow Inc</t>
  </si>
  <si>
    <t>DOW</t>
  </si>
  <si>
    <t>Everest Re Group Ltd</t>
  </si>
  <si>
    <t>RE</t>
  </si>
  <si>
    <t>Teledyne Technologies Inc</t>
  </si>
  <si>
    <t>TDY</t>
  </si>
  <si>
    <t>NWSA</t>
  </si>
  <si>
    <t>Exelon Corp</t>
  </si>
  <si>
    <t>EXC</t>
  </si>
  <si>
    <t>Global Payments Inc</t>
  </si>
  <si>
    <t>GPN</t>
  </si>
  <si>
    <t>CCI</t>
  </si>
  <si>
    <t>Aptiv PLC</t>
  </si>
  <si>
    <t>APTV</t>
  </si>
  <si>
    <t>Advance Auto Parts Inc</t>
  </si>
  <si>
    <t>AAP</t>
  </si>
  <si>
    <t>Align Technology Inc</t>
  </si>
  <si>
    <t>ALGN</t>
  </si>
  <si>
    <t>Illumina Inc</t>
  </si>
  <si>
    <t>ILMN</t>
  </si>
  <si>
    <t>LKQ Corp</t>
  </si>
  <si>
    <t>LKQ</t>
  </si>
  <si>
    <t>Nielsen Holdings PLC</t>
  </si>
  <si>
    <t>NLSN</t>
  </si>
  <si>
    <t>Zoetis Inc</t>
  </si>
  <si>
    <t>ZTS</t>
  </si>
  <si>
    <t>Equinix Inc</t>
  </si>
  <si>
    <t>EQIX</t>
  </si>
  <si>
    <t>Digital Realty Trust Inc</t>
  </si>
  <si>
    <t>DLR</t>
  </si>
  <si>
    <t>Las Vegas Sands Corp</t>
  </si>
  <si>
    <t>LVS</t>
  </si>
  <si>
    <t>Molina Healthcare Inc</t>
  </si>
  <si>
    <t>MOH</t>
  </si>
  <si>
    <t>Value Line Long-Term Growth Estimate</t>
  </si>
  <si>
    <t>CAPITAL ASSET PRICING MODEL -- LONG-TERM PROJECTED RISK-FREE RATE &amp; VL BETA</t>
  </si>
  <si>
    <t>CAPITAL ASSET PRICING MODEL -- LONG-TERM PROJECTED RISK-FREE RATE &amp; BLOOMBERG BETA</t>
  </si>
  <si>
    <t>K = Rf + β (Rm − Rf)</t>
  </si>
  <si>
    <t>Beta (β)</t>
  </si>
  <si>
    <t>Market Return (Rm)</t>
  </si>
  <si>
    <t>Market Risk Premium (Rm − Rf)</t>
  </si>
  <si>
    <t>ROE (K)</t>
  </si>
  <si>
    <t>Evergy, Inc.</t>
  </si>
  <si>
    <t>OGE Energy Corporation</t>
  </si>
  <si>
    <t>Mean</t>
  </si>
  <si>
    <t>[4] Equals [3] - [1]</t>
  </si>
  <si>
    <t>[5] Equals [1] + [2] x [4]</t>
  </si>
  <si>
    <t>CAPITAL ASSET PRICING MODEL -- CURRENT RISK-FREE RATE &amp; VL BETA</t>
  </si>
  <si>
    <t>CAPITAL ASSET PRICING MODEL -- CURRENT RISK-FREE RATE &amp; BLOOMBERG BETA</t>
  </si>
  <si>
    <t>Current 30-year Treasury bond yield (30-day average)</t>
  </si>
  <si>
    <t>Average Authorized Electric ROE</t>
  </si>
  <si>
    <t>U.S. Govt. 30-year Treasury</t>
  </si>
  <si>
    <t>Risk Premium</t>
  </si>
  <si>
    <t>1992.1</t>
  </si>
  <si>
    <t>1992.2</t>
  </si>
  <si>
    <t>1992.3</t>
  </si>
  <si>
    <t>1992.4</t>
  </si>
  <si>
    <t>1993.1</t>
  </si>
  <si>
    <t>1993.2</t>
  </si>
  <si>
    <t>1993.3</t>
  </si>
  <si>
    <t>1993.4</t>
  </si>
  <si>
    <t>1994.1</t>
  </si>
  <si>
    <t>1994.2</t>
  </si>
  <si>
    <t>1994.3</t>
  </si>
  <si>
    <t>1994.4</t>
  </si>
  <si>
    <t>1995.2</t>
  </si>
  <si>
    <t>1995.3</t>
  </si>
  <si>
    <t>1995.4</t>
  </si>
  <si>
    <t>1996.1</t>
  </si>
  <si>
    <t>1996.2</t>
  </si>
  <si>
    <t>1996.3</t>
  </si>
  <si>
    <t>SUMMARY OUTPUT</t>
  </si>
  <si>
    <t>1996.4</t>
  </si>
  <si>
    <t>1997.1</t>
  </si>
  <si>
    <t>Regression Statistics</t>
  </si>
  <si>
    <t>1997.2</t>
  </si>
  <si>
    <t>Multiple R</t>
  </si>
  <si>
    <t>1997.3</t>
  </si>
  <si>
    <t>R Square</t>
  </si>
  <si>
    <t>1997.4</t>
  </si>
  <si>
    <t>Adjusted R Square</t>
  </si>
  <si>
    <t>Standard Error</t>
  </si>
  <si>
    <t>1998.2</t>
  </si>
  <si>
    <t>Observations</t>
  </si>
  <si>
    <t>1998.3</t>
  </si>
  <si>
    <t>1998.4</t>
  </si>
  <si>
    <t>ANOVA</t>
  </si>
  <si>
    <t>1999.1</t>
  </si>
  <si>
    <t>df</t>
  </si>
  <si>
    <t>SS</t>
  </si>
  <si>
    <t>Significance F</t>
  </si>
  <si>
    <t>1999.2</t>
  </si>
  <si>
    <t>Regression</t>
  </si>
  <si>
    <t>Residual</t>
  </si>
  <si>
    <t>1999.4</t>
  </si>
  <si>
    <t>Total</t>
  </si>
  <si>
    <t>2000.1</t>
  </si>
  <si>
    <t>2000.2</t>
  </si>
  <si>
    <t>Coefficients</t>
  </si>
  <si>
    <t>t Stat</t>
  </si>
  <si>
    <t>P-value</t>
  </si>
  <si>
    <t>Lower 95%</t>
  </si>
  <si>
    <t>Upper 95%</t>
  </si>
  <si>
    <t>2000.3</t>
  </si>
  <si>
    <t>Intercept</t>
  </si>
  <si>
    <t>2000.4</t>
  </si>
  <si>
    <t>X Variable 1</t>
  </si>
  <si>
    <t>2001.1</t>
  </si>
  <si>
    <t>2001.2</t>
  </si>
  <si>
    <t>2001.4</t>
  </si>
  <si>
    <t>2002.1</t>
  </si>
  <si>
    <t>U.S. Govt.</t>
  </si>
  <si>
    <t>2002.2</t>
  </si>
  <si>
    <t>30-year</t>
  </si>
  <si>
    <t>Risk</t>
  </si>
  <si>
    <t>2002.3</t>
  </si>
  <si>
    <t>Treasury</t>
  </si>
  <si>
    <t>Premium</t>
  </si>
  <si>
    <t>ROE</t>
  </si>
  <si>
    <t>2002.4</t>
  </si>
  <si>
    <t>2003.1</t>
  </si>
  <si>
    <t>Current 30-day average of 30-year U.S. Treasury bond yield [4]</t>
  </si>
  <si>
    <t>2003.2</t>
  </si>
  <si>
    <t>2003.3</t>
  </si>
  <si>
    <t>2003.4</t>
  </si>
  <si>
    <t>AVERAGE</t>
  </si>
  <si>
    <t>2004.1</t>
  </si>
  <si>
    <t>2004.2</t>
  </si>
  <si>
    <t>2004.3</t>
  </si>
  <si>
    <t>2004.4</t>
  </si>
  <si>
    <t>[2] Source: Bloomberg Professional, quarterly bond yields are the average of each trading day in the quarter</t>
  </si>
  <si>
    <t>2005.1</t>
  </si>
  <si>
    <t>[3] Equals Column [1] − Column [2]</t>
  </si>
  <si>
    <t>2005.2</t>
  </si>
  <si>
    <t>2005.3</t>
  </si>
  <si>
    <t>2005.4</t>
  </si>
  <si>
    <t>2006.1</t>
  </si>
  <si>
    <t xml:space="preserve">[7] See notes [4], [5] &amp; [6] </t>
  </si>
  <si>
    <t>2006.2</t>
  </si>
  <si>
    <t>2006.3</t>
  </si>
  <si>
    <t>[9] Equals Column [7] + Column [8]</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</si>
  <si>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</si>
  <si>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</si>
  <si>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</si>
  <si>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</si>
  <si>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</si>
  <si>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</si>
  <si>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</si>
  <si>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</si>
  <si>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</si>
  <si>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</si>
  <si>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</si>
  <si>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</si>
  <si>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</si>
  <si>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</si>
  <si>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</si>
  <si>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</si>
  <si>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</si>
  <si>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</si>
  <si>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</si>
  <si>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</si>
  <si>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</si>
  <si>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</si>
  <si>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</si>
  <si>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</si>
  <si>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</si>
  <si>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</si>
  <si>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</si>
  <si>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</si>
  <si>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</si>
  <si>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</si>
  <si>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</si>
  <si>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</si>
  <si>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</si>
  <si>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</si>
  <si>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</si>
  <si>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</si>
  <si>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</si>
  <si>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</si>
  <si>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</si>
  <si>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</si>
  <si>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</si>
  <si>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</si>
  <si>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</si>
  <si>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</si>
  <si>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</si>
  <si>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</si>
  <si>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</si>
  <si>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</si>
  <si>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</si>
  <si>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</si>
  <si>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</si>
  <si>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</si>
  <si>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</si>
  <si>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</si>
  <si>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</si>
  <si>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MEDIAN</t>
  </si>
  <si>
    <t>EXPECTED EARNINGS ANALYSIS</t>
  </si>
  <si>
    <t>Value Line ROE
2025-2027</t>
  </si>
  <si>
    <t>Value Line
Total Capital
2021</t>
  </si>
  <si>
    <t>Value Line
Common Equity Ratio 
2021</t>
  </si>
  <si>
    <t>Total Equity 
2021</t>
  </si>
  <si>
    <t>Value Line
Total Capital
2025-2027</t>
  </si>
  <si>
    <t>Value Line
Common Equity Ratio
2025-2027</t>
  </si>
  <si>
    <t>Total Equity 
2025-2027</t>
  </si>
  <si>
    <t>Compound Annual Growth Rate</t>
  </si>
  <si>
    <t>Adjustment Factor</t>
  </si>
  <si>
    <t>Adjusted Return on Common Equity</t>
  </si>
  <si>
    <t>Median</t>
  </si>
  <si>
    <t>[1] Source: Value Line</t>
  </si>
  <si>
    <t>[2] Source: Value Line</t>
  </si>
  <si>
    <t>[3] Source: Value Line</t>
  </si>
  <si>
    <t>[4] Equals [2] x [3]</t>
  </si>
  <si>
    <t>[6] Source: Value Line</t>
  </si>
  <si>
    <t>[7] Equals [5] x [6]</t>
  </si>
  <si>
    <t>[8] Equals ([7] / [4]) ^ (1/5) - 1</t>
  </si>
  <si>
    <t>[9] Equals 2 x (1 + [8]) / (2 + [8])</t>
  </si>
  <si>
    <t>[10] Equals [1] x [9]</t>
  </si>
  <si>
    <t/>
  </si>
  <si>
    <t>Georgia Power Company</t>
  </si>
  <si>
    <t xml:space="preserve">COMPARISON OF  PROXY GROUP COMPANIES  </t>
  </si>
  <si>
    <t>REGULATORY FRAMEWORK - ADJUSTMENT CLAUSES</t>
  </si>
  <si>
    <t xml:space="preserve">     Decoupling     </t>
  </si>
  <si>
    <t>New Capital</t>
  </si>
  <si>
    <t xml:space="preserve">Generation </t>
  </si>
  <si>
    <t>Generic</t>
  </si>
  <si>
    <t>CWIP in</t>
  </si>
  <si>
    <t>Proxy Group Company</t>
  </si>
  <si>
    <t>Operation State</t>
  </si>
  <si>
    <t>Test Year</t>
  </si>
  <si>
    <t>Rate Base</t>
  </si>
  <si>
    <t>Full</t>
  </si>
  <si>
    <t>Partial</t>
  </si>
  <si>
    <t>Capacity</t>
  </si>
  <si>
    <t>Infrastructure</t>
  </si>
  <si>
    <t>Minnesota</t>
  </si>
  <si>
    <t>Electric</t>
  </si>
  <si>
    <t>Fully Forecast</t>
  </si>
  <si>
    <t>Average</t>
  </si>
  <si>
    <t>x</t>
  </si>
  <si>
    <t>Rider</t>
  </si>
  <si>
    <t>Iowa</t>
  </si>
  <si>
    <t>Historical</t>
  </si>
  <si>
    <t xml:space="preserve">No </t>
  </si>
  <si>
    <t>Gas</t>
  </si>
  <si>
    <t>Wisconsin</t>
  </si>
  <si>
    <t>Illinois</t>
  </si>
  <si>
    <t>Missouri</t>
  </si>
  <si>
    <t>Partially Forecast</t>
  </si>
  <si>
    <t>Year End</t>
  </si>
  <si>
    <t>Arkansas</t>
  </si>
  <si>
    <t>Indiana</t>
  </si>
  <si>
    <t>Kentucky</t>
  </si>
  <si>
    <t>Louisiana</t>
  </si>
  <si>
    <t>Michigan</t>
  </si>
  <si>
    <t>Large projects only</t>
  </si>
  <si>
    <t>Ohio</t>
  </si>
  <si>
    <t>Oklahoma</t>
  </si>
  <si>
    <t>Tennessee</t>
  </si>
  <si>
    <t>Texas</t>
  </si>
  <si>
    <t>Virginia</t>
  </si>
  <si>
    <t>West Virginia</t>
  </si>
  <si>
    <t>Florida</t>
  </si>
  <si>
    <t>California</t>
  </si>
  <si>
    <t>Louisiana-NOCC</t>
  </si>
  <si>
    <t>Mississippi</t>
  </si>
  <si>
    <t>Kansas</t>
  </si>
  <si>
    <t>Hawaiian Electric Industries Inc.</t>
  </si>
  <si>
    <t>Hawaii</t>
  </si>
  <si>
    <t>IDACORP</t>
  </si>
  <si>
    <t>Idaho</t>
  </si>
  <si>
    <t>Oregon</t>
  </si>
  <si>
    <t>Colorado</t>
  </si>
  <si>
    <t>New Mexico</t>
  </si>
  <si>
    <t>North Dakota</t>
  </si>
  <si>
    <t>South Dakota</t>
  </si>
  <si>
    <t>Proxy Company Totals</t>
  </si>
  <si>
    <t>Total Jurisdictions</t>
  </si>
  <si>
    <t>Percent of Jurisdictions</t>
  </si>
  <si>
    <t>Georgia</t>
  </si>
  <si>
    <t xml:space="preserve">Average </t>
  </si>
  <si>
    <t>[3] Source: S&amp;P Global Market Intelligence, Regulatory Focus: Adjustment Clauses, dated November 12, 2019.</t>
  </si>
  <si>
    <t>[4] Source: S&amp;P Global Market Intelligence, Regulatory Research Associates, Commission Profiles</t>
  </si>
  <si>
    <t xml:space="preserve">[5] This exhibit includes the adjustment mechanisms for the electric and gas distribution companies. </t>
  </si>
  <si>
    <t>MEAN</t>
  </si>
  <si>
    <t>CAPITAL STRUCTURE ANALYSIS</t>
  </si>
  <si>
    <t>COMMON EQUITY RATIO [1]</t>
  </si>
  <si>
    <t>LONG-TERM DEBT RATIO [1]</t>
  </si>
  <si>
    <t>2021Q3</t>
  </si>
  <si>
    <t>2021Q2</t>
  </si>
  <si>
    <t>2021Q1</t>
  </si>
  <si>
    <t>2020Q4</t>
  </si>
  <si>
    <t>2020Q3</t>
  </si>
  <si>
    <t>HIGH</t>
  </si>
  <si>
    <t>COMMON EQUITY RATIO - UTILITY OPERATING COMPANIES [2]</t>
  </si>
  <si>
    <t>LONG-TERM DEBT RATIO - UTILITY OPERATING COMPANIES [2]</t>
  </si>
  <si>
    <t>Company Name</t>
  </si>
  <si>
    <t>Superior Water, Light and Power Company</t>
  </si>
  <si>
    <t>Interstate Power and Light Company</t>
  </si>
  <si>
    <t>Wisconsin Power and Light Company</t>
  </si>
  <si>
    <t>Ameren Illinois Company</t>
  </si>
  <si>
    <t>Union Electric Company</t>
  </si>
  <si>
    <t>Appalachian Power Company</t>
  </si>
  <si>
    <t>Indiana Michigan Power Company</t>
  </si>
  <si>
    <t>Kentucky Power Company</t>
  </si>
  <si>
    <t>Kingsport Power Company</t>
  </si>
  <si>
    <t>Ohio Power Company</t>
  </si>
  <si>
    <t>Public Service Company of Oklahoma</t>
  </si>
  <si>
    <t>Southwestern Electric Power Company</t>
  </si>
  <si>
    <t>Wheeling Power Company</t>
  </si>
  <si>
    <t>Southern California Edison Company</t>
  </si>
  <si>
    <t>Entergy Louisiana, LLC</t>
  </si>
  <si>
    <t>Entergy New Orleans, LLC</t>
  </si>
  <si>
    <t>Entergy Texas, Inc.</t>
  </si>
  <si>
    <t>Evergy Missouri West, Inc.</t>
  </si>
  <si>
    <t>Westar Energy (KPL)</t>
  </si>
  <si>
    <t>Oklahoma Gas and Electric Company</t>
  </si>
  <si>
    <t>Northern States Power Company - MN</t>
  </si>
  <si>
    <t>Northern States Power Company - WI</t>
  </si>
  <si>
    <t>Public Service Company of Colorado</t>
  </si>
  <si>
    <t>Southwestern Public Service Company</t>
  </si>
  <si>
    <t>[1] Ratios are weighted by actual common capital, short-term debt, and long-term debt of Operating Subsidiaries.</t>
  </si>
  <si>
    <t xml:space="preserve">[2] Electric Operating Subsidiaries with data listed as N/A from SNL Financial have been excluded from the analysis.  </t>
  </si>
  <si>
    <t>[6] - [9] Source: Form 10-Ks for 2019, 2020, &amp; 2021, three-year average</t>
  </si>
  <si>
    <t>2021Q4</t>
  </si>
  <si>
    <t>[4] Cap. Weighted Estimate of the S&amp;P 500 Dividend Yield</t>
  </si>
  <si>
    <t>[5] Cap. Weighted Estimate of the S&amp;P 500 Growth Rate</t>
  </si>
  <si>
    <t>[6] Cap. Weighted S&amp;P 500 Estimated Required Market Return</t>
  </si>
  <si>
    <t>[2] Source: "Alternative Regulation for Emerging Utility Challenges," Prepared by Pacific Economics Group Research for Edison Electric Institute, Table 6, November 2015; S&amp;P RRA Research; Company Investor Presentations.</t>
  </si>
  <si>
    <r>
      <t xml:space="preserve">[1] Source: S&amp;P Global Market Intelligence, </t>
    </r>
    <r>
      <rPr>
        <u/>
        <sz val="10"/>
        <rFont val="Arial"/>
        <family val="2"/>
      </rPr>
      <t>Regulatory Focus: Adjustment Clauses</t>
    </r>
    <r>
      <rPr>
        <sz val="10"/>
        <rFont val="Arial"/>
        <family val="2"/>
      </rPr>
      <t xml:space="preserve">, dated November 12, 2019; </t>
    </r>
    <r>
      <rPr>
        <u/>
        <sz val="10"/>
        <rFont val="Arial"/>
        <family val="2"/>
      </rPr>
      <t>Regulatory Focus: Alternative Ratemaking Plans in the U.S</t>
    </r>
    <r>
      <rPr>
        <sz val="10"/>
        <rFont val="Arial"/>
        <family val="2"/>
      </rPr>
      <t xml:space="preserve">, dated April 2020. Operating subsidiaries not covered in these reports were excluded from this exhibit. </t>
    </r>
  </si>
  <si>
    <t>Service</t>
  </si>
  <si>
    <t>Southern Company</t>
  </si>
  <si>
    <t>[2] Source: Bloomberg Professional, equals 90-day average as of September 30, 2022</t>
  </si>
  <si>
    <t>[2] Source: Bloomberg Professional, equals 180-day average as of September 30, 2022</t>
  </si>
  <si>
    <t>WBD</t>
  </si>
  <si>
    <t>META</t>
  </si>
  <si>
    <t>BALL</t>
  </si>
  <si>
    <t>[6] Source: Blue Chip Financial Forecasts, Vol. 41, No. 6, June 1, 2022 at 14</t>
  </si>
  <si>
    <t>Blue Chip Long-Term Projected Forecast (2024-2028) [6]</t>
  </si>
  <si>
    <t>Lower 95.0%</t>
  </si>
  <si>
    <t>Upper 95.0%</t>
  </si>
  <si>
    <t>Blue Chip Near-Term Projected Forecast (Q1 2023 - Q1 2024) [5]</t>
  </si>
  <si>
    <t>Keurig Dr Pepper Inc</t>
  </si>
  <si>
    <t>KDP</t>
  </si>
  <si>
    <t>#N/A N/A</t>
  </si>
  <si>
    <t>ON Semiconductor Corp</t>
  </si>
  <si>
    <t>ON</t>
  </si>
  <si>
    <t>Elevance Health Inc</t>
  </si>
  <si>
    <t>ELV</t>
  </si>
  <si>
    <t>Camden Property Trust</t>
  </si>
  <si>
    <t>CPT</t>
  </si>
  <si>
    <t>VICI Properties Inc</t>
  </si>
  <si>
    <t>VICI</t>
  </si>
  <si>
    <t>Jacobs Solutions Inc</t>
  </si>
  <si>
    <t>CoStar Group Inc</t>
  </si>
  <si>
    <t>CSGP</t>
  </si>
  <si>
    <t>Invitation Homes Inc</t>
  </si>
  <si>
    <t>INVH</t>
  </si>
  <si>
    <t>Crown Castle Inc</t>
  </si>
  <si>
    <t>[2] Source: Bloomberg Professional, equals 30-day average as of October 31, 2022</t>
  </si>
  <si>
    <t>[4] Source: Bloomberg Professional, as of October 31, 2022</t>
  </si>
  <si>
    <t>[5] Source: Value Line, as of October 31, 2022</t>
  </si>
  <si>
    <t>Projected 30-year U.S. Treasury bond yield (2024 - 2028)</t>
  </si>
  <si>
    <t>[1] Source:  Blue Chip Financial Forecasts, Vol. 41, No. 6, June 1, 2022 at 14</t>
  </si>
  <si>
    <t>[2] Source: Value Line, as of October 31, 2022</t>
  </si>
  <si>
    <t>[2] Source: Bloomberg Professional, calculated based on five years of weekly returns, as of October 31, 2022</t>
  </si>
  <si>
    <t>[1] Bloomberg Professional as of October 31, 2022</t>
  </si>
  <si>
    <t>[1] Source: Regulatory Research Associates, rate cases through October 31, 2022</t>
  </si>
  <si>
    <t>[4] Source: Bloomberg Professional, 30-day average as of October 31, 2022</t>
  </si>
  <si>
    <t>Near-term projected 30-year U.S. Treasury bond yield (Q1 2023 - Q1 2024)</t>
  </si>
  <si>
    <t>Alabama</t>
  </si>
  <si>
    <t>Proposed</t>
  </si>
  <si>
    <t>SUMMARY OF RESULTS</t>
  </si>
  <si>
    <t>Low</t>
  </si>
  <si>
    <t>High</t>
  </si>
  <si>
    <t>CAPM</t>
  </si>
  <si>
    <t>Value Line Beta</t>
  </si>
  <si>
    <t>Bloomberg Beta</t>
  </si>
  <si>
    <t>Current Yield</t>
  </si>
  <si>
    <t>Near-Term Projected Yield</t>
  </si>
  <si>
    <t>Long-Term Projected Yield</t>
  </si>
  <si>
    <t>Risk Premium (Average)</t>
  </si>
  <si>
    <t>Primary Analyses</t>
  </si>
  <si>
    <t>30-Day Average</t>
  </si>
  <si>
    <t>90-Day Average</t>
  </si>
  <si>
    <t>180-Day Average</t>
  </si>
  <si>
    <t>PROXY GROUP SCREENING DATA AND RESULTS - PROXY GROUP</t>
  </si>
  <si>
    <t>Average of
DCF,
CAPM, and
Risk Premium</t>
  </si>
  <si>
    <t>MARKET RISK PREMIUM DERIVED FROM S&amp;P 500 - ALL COMPANIES</t>
  </si>
  <si>
    <t>MARKET RISK PREMIUM DERIVED FROM S&amp;P 500 - FERC METHODOLOGY</t>
  </si>
  <si>
    <t>[5] Source: Blue Chip Financial Forecasts, Vol. 41, No. 11, November 1, 2022 at 2</t>
  </si>
  <si>
    <t>Capital Tracker Gen Cap or Gen Infra</t>
  </si>
  <si>
    <t>[1] Source:  Blue Chip Financial Forecasts, Vol. 41, No. 11, November 1, 2022 at 14</t>
  </si>
  <si>
    <t>[3] Source: Average expected market return calculated in Exhibit JCN-5, page 1</t>
  </si>
  <si>
    <t>[3] Source: Average expected market return calculated in Exhibit JCN-5, page 7</t>
  </si>
  <si>
    <t>The Southern Company</t>
  </si>
  <si>
    <t>AEP Texas, Inc.</t>
  </si>
  <si>
    <t>ALLETE (Minnesota Power)</t>
  </si>
  <si>
    <t>Entergy Arkansas, Inc.</t>
  </si>
  <si>
    <t>Entergy Mississippi, Inc.</t>
  </si>
  <si>
    <t>Evergy Metro</t>
  </si>
  <si>
    <t>Evergy Kansas South</t>
  </si>
  <si>
    <t>Idaho Power Co.</t>
  </si>
  <si>
    <t>Florida Power &amp; Light Company</t>
  </si>
  <si>
    <t>Gulf Power Company</t>
  </si>
  <si>
    <t>Otter Tail Power Company</t>
  </si>
  <si>
    <t>OTTR</t>
  </si>
  <si>
    <t>Alabama Power Company</t>
  </si>
  <si>
    <t>Mississippi Power Company</t>
  </si>
  <si>
    <t>SHORT-TERM DEBT RATIO [1]</t>
  </si>
  <si>
    <t>SHORT-TERM DEBT RATIO - UTILITY OPERATING COMPANIES [2]</t>
  </si>
  <si>
    <t>Vertically Integrated Electric Utilities</t>
  </si>
  <si>
    <t>BOND YIELD PLUS RISK PREMIUM ANALYSIS</t>
  </si>
  <si>
    <t>2022Q2</t>
  </si>
  <si>
    <t>2022Q1</t>
  </si>
  <si>
    <t xml:space="preserve">DCF
</t>
  </si>
  <si>
    <t>[1] Source: Bloomberg Professional, as of October 31, 2022</t>
  </si>
  <si>
    <t>[3] Equals ([4] x (1 + (0.5 x [5]))) + [5]</t>
  </si>
  <si>
    <r>
      <t xml:space="preserve">Benchmark Analysis
</t>
    </r>
    <r>
      <rPr>
        <b/>
        <sz val="8.5"/>
        <rFont val="Arial"/>
        <family val="2"/>
      </rPr>
      <t xml:space="preserve">
Expected Earnings</t>
    </r>
  </si>
  <si>
    <t>Significant Merger or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</si>
</sst>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
    <numFmt numFmtId="167" formatCode="0.0000"/>
    <numFmt numFmtId="168" formatCode="_(&quot;$&quot;* #,##0.00000_);_(&quot;$&quot;* \(#,##0.00000\);_(&quot;$&quot;* &quot;-&quot;?????_);_(@_)"/>
    <numFmt numFmtId="169" formatCode="0.00_);\(0.00\)"/>
    <numFmt numFmtId="170" formatCode="&quot;$&quot;* #,##0_);&quot;$&quot;* \(#,##0\)"/>
    <numFmt numFmtId="171" formatCode="_(* #,##0.00000_);_(* \(#,##0.00000\);_(* &quot;-&quot;?????_);_(@_)"/>
    <numFmt numFmtId="172" formatCode="General_)"/>
    <numFmt numFmtId="173" formatCode="_(* #,##0_);_(* \(#,##0\);_(* &quot;-&quot;??_);_(@_)"/>
    <numFmt numFmtId="174" formatCode="0.0%"/>
  </numFmts>
  <fonts count="98">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8"/>
      <name val="Arial"/>
      <family val="2"/>
    </font>
    <font>
      <b/>
      <sz val="10"/>
      <name val="Arial"/>
      <family val="2"/>
    </font>
    <font>
      <b/>
      <sz val="9"/>
      <name val="Arial"/>
      <family val="2"/>
    </font>
    <font>
      <i/>
      <sz val="10"/>
      <color indexed="23"/>
      <name val="Arial"/>
      <family val="2"/>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b/>
      <sz val="8"/>
      <name val="Arial"/>
      <family val="2"/>
    </font>
    <font>
      <sz val="10"/>
      <color indexed="10"/>
      <name val="Arial"/>
      <family val="2"/>
    </font>
    <font>
      <sz val="10"/>
      <color rgb="FF0000FF"/>
      <name val="Arial"/>
      <family val="2"/>
    </font>
    <font>
      <u/>
      <sz val="8.5"/>
      <color theme="10"/>
      <name val="Arial"/>
      <family val="2"/>
    </font>
    <font>
      <u/>
      <sz val="11"/>
      <color theme="10"/>
      <name val="Calibri"/>
      <family val="2"/>
    </font>
    <font>
      <u/>
      <sz val="10"/>
      <color theme="10"/>
      <name val="Arial"/>
      <family val="2"/>
    </font>
    <font>
      <sz val="10"/>
      <color indexed="8"/>
      <name val="Arial"/>
      <family val="2"/>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sz val="11"/>
      <color indexed="8"/>
      <name val="Calibri"/>
      <family val="2"/>
    </font>
    <font>
      <sz val="12"/>
      <color indexed="8"/>
      <name val="Arial"/>
      <family val="2"/>
    </font>
    <font>
      <sz val="11"/>
      <color theme="1"/>
      <name val="Calibri"/>
      <family val="2"/>
    </font>
    <font>
      <sz val="12"/>
      <name val="Tms Rmn"/>
    </font>
    <font>
      <sz val="24"/>
      <name val="Arial"/>
      <family val="2"/>
    </font>
    <font>
      <sz val="10"/>
      <name val="Helv"/>
    </font>
    <font>
      <i/>
      <sz val="11"/>
      <color rgb="FF7F7F7F"/>
      <name val="Calibri"/>
      <family val="2"/>
      <scheme val="minor"/>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sz val="11"/>
      <color rgb="FF3F3F76"/>
      <name val="Calibri"/>
      <family val="2"/>
      <scheme val="minor"/>
    </font>
    <font>
      <sz val="10"/>
      <color indexed="62"/>
      <name val="Arial"/>
      <family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theme="1"/>
      <name val="Arial"/>
      <family val="2"/>
    </font>
    <font>
      <sz val="12"/>
      <name val="Arial MT"/>
    </font>
    <font>
      <b/>
      <sz val="11"/>
      <color rgb="FF3F3F3F"/>
      <name val="Calibri"/>
      <family val="2"/>
      <scheme val="minor"/>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75"/>
      <name val="Arial"/>
      <family val="2"/>
    </font>
    <font>
      <sz val="10"/>
      <name val="MS Sans Serif"/>
      <family val="2"/>
    </font>
    <font>
      <b/>
      <sz val="10"/>
      <name val="MS Sans Serif"/>
      <family val="2"/>
    </font>
    <font>
      <u/>
      <sz val="10"/>
      <name val="Arial"/>
      <family val="2"/>
    </font>
    <font>
      <sz val="12"/>
      <color indexed="13"/>
      <name val="Tms Rmn"/>
    </font>
    <font>
      <b/>
      <sz val="18"/>
      <color indexed="56"/>
      <name val="Cambria"/>
      <family val="2"/>
    </font>
    <font>
      <b/>
      <sz val="11"/>
      <color theme="1"/>
      <name val="Calibri"/>
      <family val="2"/>
      <scheme val="minor"/>
    </font>
    <font>
      <b/>
      <sz val="10"/>
      <color indexed="8"/>
      <name val="Arial"/>
      <family val="2"/>
    </font>
    <font>
      <sz val="12"/>
      <color indexed="8"/>
      <name val="Arial MT"/>
    </font>
    <font>
      <sz val="11"/>
      <color rgb="FFFF0000"/>
      <name val="Calibri"/>
      <family val="2"/>
      <scheme val="minor"/>
    </font>
    <font>
      <sz val="10"/>
      <name val="Arial"/>
      <family val="2"/>
    </font>
    <font>
      <sz val="10"/>
      <name val="Times New Roman"/>
      <family val="1"/>
    </font>
    <font>
      <sz val="11"/>
      <name val="Garamond"/>
      <family val="1"/>
    </font>
    <font>
      <sz val="12"/>
      <name val="Times New Roman"/>
      <family val="1"/>
    </font>
    <font>
      <i/>
      <sz val="10"/>
      <name val="Arial"/>
      <family val="2"/>
    </font>
    <font>
      <b/>
      <sz val="10"/>
      <color theme="1"/>
      <name val="Arial"/>
      <family val="2"/>
    </font>
    <font>
      <sz val="10"/>
      <color rgb="FFFF0000"/>
      <name val="Arial"/>
      <family val="2"/>
    </font>
    <font>
      <sz val="10"/>
      <name val="Wingdings"/>
      <charset val="2"/>
    </font>
    <font>
      <sz val="10"/>
      <color theme="1"/>
      <name val="Wingdings"/>
      <charset val="2"/>
    </font>
    <font>
      <b/>
      <sz val="8.5"/>
      <name val="Arial"/>
      <family val="2"/>
    </font>
  </fonts>
  <fills count="62">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mediumGray">
        <fgColor indexed="22"/>
      </patternFill>
    </fill>
    <fill>
      <patternFill patternType="solid">
        <fgColor indexed="12"/>
      </patternFill>
    </fill>
  </fills>
  <borders count="58">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style="medium">
        <color auto="1"/>
      </top>
      <bottom/>
      <diagonal/>
    </border>
    <border>
      <left style="thin">
        <color indexed="64"/>
      </left>
      <right/>
      <top style="thin">
        <color indexed="64"/>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ashed">
        <color indexed="64"/>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right/>
      <top style="medium">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7551">
    <xf numFmtId="0" fontId="0" fillId="0" borderId="0"/>
    <xf numFmtId="0" fontId="18" fillId="0" borderId="0" applyNumberFormat="0" applyFill="0" applyBorder="0" applyProtection="0">
      <alignment wrapText="1"/>
    </xf>
    <xf numFmtId="0" fontId="18" fillId="0" borderId="0" applyNumberFormat="0" applyFill="0" applyBorder="0" applyProtection="0">
      <alignment horizontal="justify" vertical="top" wrapText="1"/>
    </xf>
    <xf numFmtId="9" fontId="18" fillId="0" borderId="0" applyFont="0" applyFill="0" applyBorder="0" applyAlignment="0" applyProtection="0"/>
    <xf numFmtId="0" fontId="24" fillId="2" borderId="0" applyNumberFormat="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 borderId="0" applyNumberFormat="0" applyBorder="0" applyAlignment="0" applyProtection="0"/>
    <xf numFmtId="0" fontId="29" fillId="3" borderId="0" applyNumberFormat="0" applyBorder="0" applyProtection="0">
      <alignment horizontal="center"/>
    </xf>
    <xf numFmtId="0" fontId="30" fillId="3" borderId="0" applyNumberFormat="0" applyBorder="0" applyAlignment="0" applyProtection="0"/>
    <xf numFmtId="0" fontId="18" fillId="0" borderId="0" applyNumberFormat="0" applyFont="0" applyFill="0" applyBorder="0" applyProtection="0">
      <alignment horizontal="right"/>
    </xf>
    <xf numFmtId="0" fontId="18" fillId="0" borderId="0" applyNumberFormat="0" applyFont="0" applyFill="0" applyBorder="0" applyProtection="0">
      <alignment horizontal="left"/>
    </xf>
    <xf numFmtId="0" fontId="19" fillId="0" borderId="0" applyNumberFormat="0" applyFill="0" applyBorder="0" applyAlignment="0" applyProtection="0"/>
    <xf numFmtId="0" fontId="31" fillId="0" borderId="0" applyNumberFormat="0" applyFill="0" applyBorder="0" applyAlignment="0" applyProtection="0"/>
    <xf numFmtId="0" fontId="18" fillId="4" borderId="0" applyNumberFormat="0" applyFont="0" applyBorder="0" applyAlignment="0" applyProtection="0"/>
    <xf numFmtId="167" fontId="18" fillId="0" borderId="0" applyFont="0" applyFill="0" applyBorder="0" applyAlignment="0" applyProtection="0"/>
    <xf numFmtId="2" fontId="18" fillId="0" borderId="0" applyFont="0" applyFill="0" applyBorder="0" applyAlignment="0" applyProtection="0"/>
    <xf numFmtId="166" fontId="18" fillId="0" borderId="0" applyFont="0" applyFill="0" applyBorder="0" applyAlignment="0" applyProtection="0"/>
    <xf numFmtId="0" fontId="18" fillId="0" borderId="1" applyNumberFormat="0" applyFont="0" applyFill="0" applyAlignment="0" applyProtection="0"/>
    <xf numFmtId="0" fontId="17" fillId="0" borderId="0"/>
    <xf numFmtId="0" fontId="16" fillId="0" borderId="0"/>
    <xf numFmtId="0" fontId="16" fillId="0" borderId="0"/>
    <xf numFmtId="0" fontId="16" fillId="0" borderId="0"/>
    <xf numFmtId="44" fontId="16" fillId="0" borderId="0" applyFont="0" applyFill="0" applyBorder="0" applyAlignment="0" applyProtection="0"/>
    <xf numFmtId="0" fontId="15" fillId="0" borderId="0"/>
    <xf numFmtId="0" fontId="15" fillId="0" borderId="0"/>
    <xf numFmtId="0" fontId="16" fillId="0" borderId="0"/>
    <xf numFmtId="0" fontId="15" fillId="0" borderId="0"/>
    <xf numFmtId="0" fontId="21" fillId="0" borderId="0" applyNumberFormat="0" applyFill="0" applyBorder="0" applyAlignment="0" applyProtection="0"/>
    <xf numFmtId="0" fontId="20"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4" fillId="0" borderId="0" applyNumberFormat="0" applyFill="0" applyBorder="0" applyAlignment="0" applyProtection="0">
      <alignment vertical="top"/>
      <protection locked="0"/>
    </xf>
    <xf numFmtId="0" fontId="18" fillId="0" borderId="0"/>
    <xf numFmtId="0" fontId="14" fillId="0" borderId="0"/>
    <xf numFmtId="0" fontId="15" fillId="0" borderId="0"/>
    <xf numFmtId="0" fontId="15" fillId="0" borderId="0"/>
    <xf numFmtId="44"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0" fontId="18" fillId="0" borderId="0"/>
    <xf numFmtId="42" fontId="18" fillId="0" borderId="0" applyFill="0" applyBorder="0" applyProtection="0">
      <alignment horizontal="left"/>
    </xf>
    <xf numFmtId="42" fontId="33" fillId="0" borderId="0" applyFill="0" applyBorder="0" applyAlignment="0" applyProtection="0"/>
    <xf numFmtId="44" fontId="14" fillId="0" borderId="0">
      <alignment horizontal="left"/>
    </xf>
    <xf numFmtId="168" fontId="18" fillId="0" borderId="14" applyBorder="0">
      <alignment horizontal="center"/>
    </xf>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7" fillId="3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37" fillId="4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3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37" fillId="42"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37" fillId="4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7" fillId="4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37" fillId="4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37" fillId="4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37" fillId="4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37" fillId="4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37" fillId="4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4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9"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46"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49"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9" fillId="5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9" fillId="5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9" fillId="52"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9" fillId="53"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9" fillId="54"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4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9" fillId="50"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55" borderId="0" applyNumberFormat="0" applyBorder="0" applyAlignment="0" applyProtection="0"/>
    <xf numFmtId="43" fontId="14" fillId="0" borderId="0">
      <alignment horizontal="left"/>
    </xf>
    <xf numFmtId="169" fontId="14" fillId="0" borderId="0">
      <alignment horizontal="left"/>
    </xf>
    <xf numFmtId="37" fontId="18" fillId="0" borderId="0" applyNumberFormat="0" applyBorder="0" applyAlignment="0"/>
    <xf numFmtId="38" fontId="40"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39" borderId="0" applyNumberFormat="0" applyBorder="0" applyAlignment="0" applyProtection="0"/>
    <xf numFmtId="0" fontId="43" fillId="11" borderId="8" applyNumberFormat="0" applyAlignment="0" applyProtection="0"/>
    <xf numFmtId="0" fontId="43" fillId="11" borderId="8" applyNumberFormat="0" applyAlignment="0" applyProtection="0"/>
    <xf numFmtId="0" fontId="43" fillId="11" borderId="8" applyNumberFormat="0" applyAlignment="0" applyProtection="0"/>
    <xf numFmtId="0" fontId="43" fillId="11" borderId="8" applyNumberFormat="0" applyAlignment="0" applyProtection="0"/>
    <xf numFmtId="0" fontId="44" fillId="56" borderId="15" applyNumberFormat="0" applyAlignment="0" applyProtection="0"/>
    <xf numFmtId="0" fontId="45" fillId="12" borderId="11" applyNumberFormat="0" applyAlignment="0" applyProtection="0"/>
    <xf numFmtId="0" fontId="45" fillId="12" borderId="11" applyNumberFormat="0" applyAlignment="0" applyProtection="0"/>
    <xf numFmtId="0" fontId="45" fillId="12" borderId="11" applyNumberFormat="0" applyAlignment="0" applyProtection="0"/>
    <xf numFmtId="0" fontId="45" fillId="12" borderId="11" applyNumberFormat="0" applyAlignment="0" applyProtection="0"/>
    <xf numFmtId="0" fontId="29" fillId="57" borderId="16" applyNumberFormat="0" applyAlignment="0" applyProtection="0"/>
    <xf numFmtId="37" fontId="14" fillId="0" borderId="0">
      <alignment horizontal="center"/>
    </xf>
    <xf numFmtId="37" fontId="18" fillId="0" borderId="0" applyNumberFormat="0" applyFill="0" applyBorder="0" applyProtection="0">
      <alignment horizontal="centerContinuous"/>
    </xf>
    <xf numFmtId="37" fontId="14" fillId="0" borderId="2">
      <alignment horizontal="center"/>
    </xf>
    <xf numFmtId="37" fontId="14" fillId="0" borderId="2">
      <alignment horizontal="center"/>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18" fillId="0" borderId="0" applyNumberForma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18" fillId="0" borderId="0" applyFont="0" applyFill="0" applyBorder="0" applyAlignment="0" applyProtection="0"/>
    <xf numFmtId="37" fontId="18" fillId="0" borderId="0" applyFill="0" applyBorder="0" applyAlignment="0" applyProtection="0"/>
    <xf numFmtId="0" fontId="18" fillId="0" borderId="0" applyNumberFormat="0" applyFill="0" applyBorder="0" applyAlignment="0" applyProtection="0"/>
    <xf numFmtId="4" fontId="22" fillId="0" borderId="1" applyFill="0" applyProtection="0">
      <alignment horizontal="center" vertical="center" wrapText="1"/>
    </xf>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47"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18" fillId="0" borderId="0" applyFont="0" applyFill="0" applyBorder="0" applyAlignment="0" applyProtection="0"/>
    <xf numFmtId="44" fontId="46" fillId="0" borderId="0" applyFont="0" applyFill="0" applyBorder="0" applyAlignment="0" applyProtection="0"/>
    <xf numFmtId="44" fontId="14"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1" fontId="18" fillId="0" borderId="0" applyFill="0" applyBorder="0" applyAlignment="0" applyProtection="0"/>
    <xf numFmtId="42" fontId="18" fillId="0" borderId="17"/>
    <xf numFmtId="42" fontId="18" fillId="0" borderId="17"/>
    <xf numFmtId="43" fontId="18" fillId="0" borderId="0" applyBorder="0">
      <alignment horizontal="left"/>
    </xf>
    <xf numFmtId="5" fontId="18" fillId="0" borderId="0" applyFill="0" applyBorder="0" applyAlignment="0" applyProtection="0"/>
    <xf numFmtId="0" fontId="49" fillId="0" borderId="0"/>
    <xf numFmtId="0" fontId="49" fillId="0" borderId="0"/>
    <xf numFmtId="0" fontId="49" fillId="0" borderId="18"/>
    <xf numFmtId="0" fontId="18" fillId="0" borderId="0" applyFont="0" applyFill="0" applyBorder="0" applyAlignment="0" applyProtection="0"/>
    <xf numFmtId="170" fontId="18" fillId="0" borderId="0"/>
    <xf numFmtId="7" fontId="50" fillId="0" borderId="19"/>
    <xf numFmtId="4" fontId="51" fillId="0" borderId="0" applyFont="0" applyBorder="0">
      <alignment horizontal="justify"/>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3" fillId="0" borderId="0" applyNumberFormat="0" applyFill="0" applyBorder="0" applyAlignment="0" applyProtection="0"/>
    <xf numFmtId="2" fontId="18" fillId="0" borderId="0" applyFont="0" applyFill="0" applyBorder="0" applyAlignment="0" applyProtection="0"/>
    <xf numFmtId="38" fontId="33" fillId="0" borderId="0"/>
    <xf numFmtId="171" fontId="18" fillId="0" borderId="0">
      <alignment horizontal="center"/>
    </xf>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4" fillId="40" borderId="0" applyNumberFormat="0" applyBorder="0" applyAlignment="0" applyProtection="0"/>
    <xf numFmtId="38" fontId="55" fillId="0" borderId="0"/>
    <xf numFmtId="49" fontId="56" fillId="0" borderId="0" applyNumberFormat="0" applyFill="0" applyBorder="0" applyProtection="0">
      <alignment horizontal="centerContinuous"/>
    </xf>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20"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21"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2" fillId="0" borderId="2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18" fillId="0" borderId="0" applyNumberFormat="0" applyFill="0" applyBorder="0" applyProtection="0">
      <alignment horizontal="justify" vertical="top" wrapText="1"/>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7" fillId="6" borderId="0"/>
    <xf numFmtId="0" fontId="47" fillId="6" borderId="0"/>
    <xf numFmtId="0" fontId="63" fillId="10" borderId="8" applyNumberFormat="0" applyAlignment="0" applyProtection="0"/>
    <xf numFmtId="0" fontId="63" fillId="10" borderId="8" applyNumberFormat="0" applyAlignment="0" applyProtection="0"/>
    <xf numFmtId="0" fontId="63" fillId="10" borderId="8" applyNumberFormat="0" applyAlignment="0" applyProtection="0"/>
    <xf numFmtId="0" fontId="63" fillId="10" borderId="8" applyNumberFormat="0" applyAlignment="0" applyProtection="0"/>
    <xf numFmtId="0" fontId="64" fillId="43" borderId="15" applyNumberFormat="0" applyAlignment="0" applyProtection="0"/>
    <xf numFmtId="0" fontId="65" fillId="58" borderId="18"/>
    <xf numFmtId="37" fontId="19" fillId="0" borderId="0" applyBorder="0" applyAlignment="0" applyProtection="0"/>
    <xf numFmtId="0" fontId="19" fillId="5" borderId="0"/>
    <xf numFmtId="41" fontId="33" fillId="0" borderId="0" applyFill="0" applyBorder="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6" fillId="0" borderId="10" applyNumberFormat="0" applyFill="0" applyAlignment="0" applyProtection="0"/>
    <xf numFmtId="0" fontId="67" fillId="0" borderId="23" applyNumberFormat="0" applyFill="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9"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8" fillId="0" borderId="0"/>
    <xf numFmtId="0" fontId="14" fillId="0" borderId="0"/>
    <xf numFmtId="0" fontId="15" fillId="0" borderId="0"/>
    <xf numFmtId="0" fontId="14" fillId="0" borderId="0"/>
    <xf numFmtId="0" fontId="14" fillId="0" borderId="0"/>
    <xf numFmtId="0" fontId="18"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8"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5"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5" fillId="0" borderId="0"/>
    <xf numFmtId="0" fontId="14" fillId="0" borderId="0"/>
    <xf numFmtId="0" fontId="18"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4" fillId="0" borderId="0"/>
    <xf numFmtId="0" fontId="15" fillId="0" borderId="0"/>
    <xf numFmtId="0" fontId="15" fillId="0" borderId="0"/>
    <xf numFmtId="0" fontId="15" fillId="0" borderId="0"/>
    <xf numFmtId="0" fontId="18" fillId="0" borderId="0"/>
    <xf numFmtId="0" fontId="1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8" fillId="0" borderId="0"/>
    <xf numFmtId="0" fontId="15" fillId="0" borderId="0"/>
    <xf numFmtId="0" fontId="14" fillId="0" borderId="0"/>
    <xf numFmtId="0" fontId="18" fillId="0" borderId="0"/>
    <xf numFmtId="0" fontId="18" fillId="0" borderId="0"/>
    <xf numFmtId="0" fontId="15" fillId="0" borderId="0"/>
    <xf numFmtId="0" fontId="14" fillId="0" borderId="0"/>
    <xf numFmtId="0" fontId="1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8" fillId="0" borderId="0"/>
    <xf numFmtId="0" fontId="18" fillId="0" borderId="0"/>
    <xf numFmtId="0" fontId="18" fillId="0" borderId="0"/>
    <xf numFmtId="0" fontId="15" fillId="0" borderId="0"/>
    <xf numFmtId="0" fontId="18" fillId="0" borderId="0"/>
    <xf numFmtId="0" fontId="15" fillId="0" borderId="0"/>
    <xf numFmtId="0" fontId="18" fillId="0" borderId="0"/>
    <xf numFmtId="0" fontId="18"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18" fillId="0" borderId="0"/>
    <xf numFmtId="0" fontId="15" fillId="0" borderId="0"/>
    <xf numFmtId="0" fontId="15" fillId="0" borderId="0"/>
    <xf numFmtId="0" fontId="15" fillId="0" borderId="0"/>
    <xf numFmtId="0" fontId="4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5" fillId="0" borderId="0"/>
    <xf numFmtId="0" fontId="15" fillId="0" borderId="0"/>
    <xf numFmtId="0" fontId="15" fillId="0" borderId="0"/>
    <xf numFmtId="0" fontId="14"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5" fillId="0" borderId="0"/>
    <xf numFmtId="0" fontId="18" fillId="0" borderId="0"/>
    <xf numFmtId="0" fontId="15" fillId="0" borderId="0"/>
    <xf numFmtId="0" fontId="18" fillId="0" borderId="0"/>
    <xf numFmtId="0" fontId="1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48" fillId="0" borderId="0"/>
    <xf numFmtId="0" fontId="48" fillId="0" borderId="0"/>
    <xf numFmtId="0" fontId="48"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8"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4" fillId="0" borderId="0"/>
    <xf numFmtId="0" fontId="18" fillId="0" borderId="0"/>
    <xf numFmtId="0" fontId="18"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5"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8"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8" fillId="0" borderId="0" applyNumberFormat="0" applyFill="0" applyBorder="0" applyAlignment="0" applyProtection="0"/>
    <xf numFmtId="0" fontId="15" fillId="0" borderId="0"/>
    <xf numFmtId="0" fontId="70" fillId="0" borderId="0"/>
    <xf numFmtId="0" fontId="15"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4" fillId="0" borderId="0"/>
    <xf numFmtId="0" fontId="14" fillId="0" borderId="0"/>
    <xf numFmtId="0" fontId="18" fillId="0" borderId="0"/>
    <xf numFmtId="0" fontId="18" fillId="0" borderId="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8" fillId="0" borderId="0"/>
    <xf numFmtId="0" fontId="18" fillId="0" borderId="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48" fillId="0" borderId="0"/>
    <xf numFmtId="0" fontId="14" fillId="0" borderId="0"/>
    <xf numFmtId="0" fontId="18" fillId="0" borderId="0"/>
    <xf numFmtId="0" fontId="14" fillId="0" borderId="0"/>
    <xf numFmtId="0" fontId="14"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4" fillId="0" borderId="0"/>
    <xf numFmtId="0" fontId="48" fillId="0" borderId="0"/>
    <xf numFmtId="0" fontId="14" fillId="0" borderId="0"/>
    <xf numFmtId="0" fontId="48" fillId="0" borderId="0"/>
    <xf numFmtId="0" fontId="1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48" fillId="0" borderId="0"/>
    <xf numFmtId="0" fontId="48" fillId="0" borderId="0"/>
    <xf numFmtId="0" fontId="18" fillId="0" borderId="0"/>
    <xf numFmtId="0" fontId="1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8" fillId="0" borderId="0" applyNumberFormat="0" applyFill="0" applyBorder="0" applyAlignment="0" applyProtection="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8"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applyNumberFormat="0" applyFill="0" applyBorder="0" applyAlignment="0" applyProtection="0"/>
    <xf numFmtId="0" fontId="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4" fillId="0" borderId="0"/>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71" fillId="0" borderId="0"/>
    <xf numFmtId="0" fontId="71" fillId="0" borderId="0"/>
    <xf numFmtId="0" fontId="14" fillId="0" borderId="0"/>
    <xf numFmtId="0" fontId="71" fillId="0" borderId="0"/>
    <xf numFmtId="0" fontId="71" fillId="0" borderId="0"/>
    <xf numFmtId="0" fontId="71" fillId="0" borderId="0"/>
    <xf numFmtId="0" fontId="7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4"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4" fillId="0" borderId="0"/>
    <xf numFmtId="0" fontId="18" fillId="0" borderId="0"/>
    <xf numFmtId="0" fontId="18"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4" fillId="0" borderId="0"/>
    <xf numFmtId="0" fontId="18" fillId="0" borderId="0"/>
    <xf numFmtId="0" fontId="18"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4" fillId="0" borderId="0"/>
    <xf numFmtId="0" fontId="18" fillId="0" borderId="0"/>
    <xf numFmtId="0" fontId="18"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8" fillId="0" borderId="0" applyNumberFormat="0" applyFill="0" applyBorder="0" applyAlignment="0" applyProtection="0"/>
    <xf numFmtId="0" fontId="14" fillId="0" borderId="0"/>
    <xf numFmtId="0" fontId="18" fillId="0" borderId="0"/>
    <xf numFmtId="0" fontId="18"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8" fillId="0" borderId="0" applyNumberFormat="0" applyFill="0" applyBorder="0" applyAlignment="0" applyProtection="0"/>
    <xf numFmtId="0" fontId="18" fillId="0" borderId="0"/>
    <xf numFmtId="0" fontId="18" fillId="0" borderId="0"/>
    <xf numFmtId="0" fontId="15"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8" fillId="0" borderId="0"/>
    <xf numFmtId="0" fontId="15" fillId="0" borderId="0"/>
    <xf numFmtId="0" fontId="18" fillId="0" borderId="0"/>
    <xf numFmtId="0" fontId="15"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8" fillId="0" borderId="0"/>
    <xf numFmtId="0" fontId="48" fillId="0" borderId="0"/>
    <xf numFmtId="0" fontId="48" fillId="0" borderId="0"/>
    <xf numFmtId="0" fontId="48" fillId="0" borderId="0"/>
    <xf numFmtId="0" fontId="48" fillId="0" borderId="0"/>
    <xf numFmtId="0" fontId="48" fillId="0" borderId="0"/>
    <xf numFmtId="0" fontId="18" fillId="0" borderId="0"/>
    <xf numFmtId="0" fontId="18" fillId="0" borderId="0"/>
    <xf numFmtId="0" fontId="18" fillId="0" borderId="0"/>
    <xf numFmtId="0" fontId="48"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48" fillId="0" borderId="0"/>
    <xf numFmtId="0" fontId="18" fillId="0" borderId="0"/>
    <xf numFmtId="0" fontId="14" fillId="0" borderId="0"/>
    <xf numFmtId="0" fontId="14" fillId="0" borderId="0"/>
    <xf numFmtId="0" fontId="14"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7" fontId="18" fillId="0" borderId="0" applyFill="0" applyBorder="0" applyAlignment="0" applyProtection="0"/>
    <xf numFmtId="37" fontId="18" fillId="0" borderId="0" applyFill="0" applyBorder="0" applyProtection="0"/>
    <xf numFmtId="37" fontId="18" fillId="0" borderId="0" applyBorder="0" applyAlignment="0" applyProtection="0"/>
    <xf numFmtId="0" fontId="46" fillId="13" borderId="12" applyNumberFormat="0" applyFont="0" applyAlignment="0" applyProtection="0"/>
    <xf numFmtId="0" fontId="15" fillId="13" borderId="12" applyNumberFormat="0" applyFont="0" applyAlignment="0" applyProtection="0"/>
    <xf numFmtId="0" fontId="15" fillId="13" borderId="12" applyNumberFormat="0" applyFont="0" applyAlignment="0" applyProtection="0"/>
    <xf numFmtId="0" fontId="15" fillId="13" borderId="12" applyNumberFormat="0" applyFont="0" applyAlignment="0" applyProtection="0"/>
    <xf numFmtId="0" fontId="15" fillId="13" borderId="12" applyNumberFormat="0" applyFont="0" applyAlignment="0" applyProtection="0"/>
    <xf numFmtId="0" fontId="15" fillId="13" borderId="12" applyNumberFormat="0" applyFont="0" applyAlignment="0" applyProtection="0"/>
    <xf numFmtId="0" fontId="15" fillId="13" borderId="12" applyNumberFormat="0" applyFont="0" applyAlignment="0" applyProtection="0"/>
    <xf numFmtId="0" fontId="72" fillId="11" borderId="9" applyNumberFormat="0" applyAlignment="0" applyProtection="0"/>
    <xf numFmtId="0" fontId="72" fillId="11" borderId="9" applyNumberFormat="0" applyAlignment="0" applyProtection="0"/>
    <xf numFmtId="0" fontId="72" fillId="11" borderId="9" applyNumberFormat="0" applyAlignment="0" applyProtection="0"/>
    <xf numFmtId="0" fontId="72" fillId="11" borderId="9" applyNumberFormat="0" applyAlignment="0" applyProtection="0"/>
    <xf numFmtId="0" fontId="73" fillId="56" borderId="24" applyNumberFormat="0" applyAlignment="0" applyProtection="0"/>
    <xf numFmtId="40" fontId="74" fillId="6" borderId="0">
      <alignment horizontal="right"/>
    </xf>
    <xf numFmtId="0" fontId="75" fillId="6" borderId="0">
      <alignment horizontal="right"/>
    </xf>
    <xf numFmtId="0" fontId="76" fillId="6" borderId="3"/>
    <xf numFmtId="0" fontId="76" fillId="0" borderId="0" applyBorder="0">
      <alignment horizontal="centerContinuous"/>
    </xf>
    <xf numFmtId="0" fontId="77" fillId="0" borderId="0" applyBorder="0">
      <alignment horizontal="centerContinuous"/>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4" fillId="0" borderId="0" applyFont="0" applyFill="0" applyBorder="0" applyAlignment="0" applyProtection="0"/>
    <xf numFmtId="9" fontId="7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8" fillId="0" borderId="0" applyFont="0" applyFill="0" applyBorder="0" applyAlignment="0" applyProtection="0"/>
    <xf numFmtId="9" fontId="14" fillId="0" borderId="0" applyFont="0" applyFill="0" applyBorder="0" applyAlignment="0" applyProtection="0"/>
    <xf numFmtId="9" fontId="78" fillId="0" borderId="0" applyFont="0" applyFill="0" applyBorder="0" applyAlignment="0" applyProtection="0"/>
    <xf numFmtId="9" fontId="14" fillId="0" borderId="0" applyFont="0" applyFill="0" applyBorder="0" applyAlignment="0" applyProtection="0"/>
    <xf numFmtId="9" fontId="7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 fontId="22" fillId="0" borderId="1" applyFill="0" applyProtection="0">
      <alignment horizontal="center" vertical="center" wrapText="1"/>
    </xf>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37" fontId="19" fillId="0" borderId="0" applyNumberFormat="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80" fillId="0" borderId="1">
      <alignment horizontal="center"/>
    </xf>
    <xf numFmtId="3" fontId="79" fillId="0" borderId="0" applyFont="0" applyFill="0" applyBorder="0" applyAlignment="0" applyProtection="0"/>
    <xf numFmtId="0" fontId="79" fillId="60" borderId="0" applyNumberFormat="0" applyFont="0" applyBorder="0" applyAlignment="0" applyProtection="0"/>
    <xf numFmtId="0" fontId="49" fillId="0" borderId="0"/>
    <xf numFmtId="0" fontId="49" fillId="0" borderId="0"/>
    <xf numFmtId="49" fontId="18" fillId="0" borderId="0">
      <alignment horizontal="left" wrapText="1"/>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horizontal="center"/>
    </xf>
    <xf numFmtId="0" fontId="29" fillId="3" borderId="0" applyNumberFormat="0" applyBorder="0" applyProtection="0">
      <alignment horizontal="center"/>
    </xf>
    <xf numFmtId="0" fontId="29" fillId="3" borderId="0" applyNumberFormat="0" applyBorder="0" applyProtection="0">
      <alignment horizontal="center"/>
    </xf>
    <xf numFmtId="0" fontId="29" fillId="3" borderId="0" applyNumberFormat="0" applyBorder="0" applyProtection="0">
      <alignment horizontal="center"/>
    </xf>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righ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8" fillId="0" borderId="0" applyNumberFormat="0" applyFont="0" applyFill="0" applyBorder="0" applyProtection="0">
      <alignment horizontal="left"/>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18" fillId="0" borderId="1" applyNumberFormat="0" applyFont="0" applyFill="0" applyAlignment="0" applyProtection="0"/>
    <xf numFmtId="0" fontId="49" fillId="0" borderId="18"/>
    <xf numFmtId="0" fontId="49" fillId="0" borderId="18"/>
    <xf numFmtId="37" fontId="81" fillId="0" borderId="0">
      <alignment horizontal="left"/>
    </xf>
    <xf numFmtId="37" fontId="18" fillId="0" borderId="0">
      <alignment horizontal="left" indent="1"/>
    </xf>
    <xf numFmtId="37" fontId="18" fillId="0" borderId="0">
      <alignment horizontal="left" indent="2"/>
    </xf>
    <xf numFmtId="37" fontId="18" fillId="0" borderId="0">
      <alignment horizontal="left" indent="3"/>
    </xf>
    <xf numFmtId="37" fontId="81" fillId="0" borderId="0">
      <alignment horizontal="left"/>
    </xf>
    <xf numFmtId="37" fontId="81" fillId="0" borderId="0">
      <alignment horizontal="left" indent="1"/>
    </xf>
    <xf numFmtId="49" fontId="14" fillId="0" borderId="0">
      <alignment horizontal="left" vertical="center" wrapText="1" indent="1"/>
    </xf>
    <xf numFmtId="0" fontId="82" fillId="61" borderId="0"/>
    <xf numFmtId="0" fontId="82" fillId="61" borderId="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5" fillId="0" borderId="25" applyNumberFormat="0" applyFill="0" applyAlignment="0" applyProtection="0"/>
    <xf numFmtId="0" fontId="65" fillId="0" borderId="26"/>
    <xf numFmtId="0" fontId="65" fillId="0" borderId="26"/>
    <xf numFmtId="0" fontId="65" fillId="0" borderId="18"/>
    <xf numFmtId="0" fontId="65" fillId="0" borderId="18"/>
    <xf numFmtId="172" fontId="86" fillId="0" borderId="0"/>
    <xf numFmtId="39" fontId="50" fillId="0" borderId="27"/>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13" fillId="0" borderId="0"/>
    <xf numFmtId="9" fontId="13"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8" fillId="0" borderId="0" applyFont="0" applyFill="0" applyBorder="0" applyAlignment="0" applyProtection="0"/>
    <xf numFmtId="0" fontId="18" fillId="0" borderId="0" applyNumberFormat="0" applyFill="0" applyBorder="0" applyAlignment="0" applyProtection="0"/>
    <xf numFmtId="0" fontId="15" fillId="0" borderId="0"/>
    <xf numFmtId="0" fontId="18" fillId="0" borderId="0"/>
    <xf numFmtId="9" fontId="18" fillId="0" borderId="0" applyFont="0" applyFill="0" applyBorder="0" applyAlignment="0" applyProtection="0"/>
    <xf numFmtId="0" fontId="11" fillId="0" borderId="0"/>
    <xf numFmtId="9" fontId="10" fillId="0" borderId="0" applyFont="0" applyFill="0" applyBorder="0" applyAlignment="0" applyProtection="0"/>
    <xf numFmtId="0" fontId="10" fillId="0" borderId="0"/>
    <xf numFmtId="9" fontId="11" fillId="0" borderId="0" applyFont="0" applyFill="0" applyBorder="0" applyAlignment="0" applyProtection="0"/>
    <xf numFmtId="0" fontId="11" fillId="0" borderId="0"/>
    <xf numFmtId="0" fontId="18" fillId="0" borderId="0"/>
    <xf numFmtId="0" fontId="10" fillId="0" borderId="0"/>
    <xf numFmtId="0" fontId="10" fillId="0" borderId="0"/>
    <xf numFmtId="0" fontId="10" fillId="0" borderId="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xf numFmtId="0" fontId="88" fillId="0" borderId="0"/>
    <xf numFmtId="9" fontId="9" fillId="0" borderId="0" applyFont="0" applyFill="0" applyBorder="0" applyAlignment="0" applyProtection="0"/>
    <xf numFmtId="0" fontId="18" fillId="0" borderId="0"/>
    <xf numFmtId="0" fontId="9" fillId="0" borderId="0"/>
    <xf numFmtId="0" fontId="89" fillId="0" borderId="0"/>
    <xf numFmtId="0" fontId="11"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1" fillId="0" borderId="0"/>
    <xf numFmtId="9" fontId="9" fillId="0" borderId="0" applyFont="0" applyFill="0" applyBorder="0" applyAlignment="0" applyProtection="0"/>
    <xf numFmtId="0" fontId="11" fillId="0" borderId="0"/>
    <xf numFmtId="9" fontId="9" fillId="0" borderId="0" applyFont="0" applyFill="0" applyBorder="0" applyAlignment="0" applyProtection="0"/>
    <xf numFmtId="9" fontId="9" fillId="0" borderId="0" applyFont="0" applyFill="0" applyBorder="0" applyAlignment="0" applyProtection="0"/>
    <xf numFmtId="0" fontId="11"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7" fillId="0" borderId="0"/>
    <xf numFmtId="0" fontId="90" fillId="0" borderId="0"/>
    <xf numFmtId="0" fontId="91" fillId="0" borderId="0"/>
    <xf numFmtId="44" fontId="91" fillId="0" borderId="0" applyFont="0" applyFill="0" applyBorder="0" applyAlignment="0" applyProtection="0"/>
    <xf numFmtId="9" fontId="6" fillId="0" borderId="0" applyFont="0" applyFill="0" applyBorder="0" applyAlignment="0" applyProtection="0"/>
    <xf numFmtId="0" fontId="5"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3" fillId="0" borderId="0"/>
    <xf numFmtId="0" fontId="2" fillId="0" borderId="0"/>
    <xf numFmtId="0" fontId="3" fillId="0" borderId="0"/>
    <xf numFmtId="9" fontId="2"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cellStyleXfs>
  <cellXfs count="298">
    <xf numFmtId="0" fontId="0" fillId="0" borderId="0" xfId="0"/>
    <xf numFmtId="0" fontId="18" fillId="0" borderId="0" xfId="0" applyFont="1" applyAlignment="1">
      <alignment horizontal="center"/>
    </xf>
    <xf numFmtId="0" fontId="0" fillId="0" borderId="0" xfId="0" applyAlignment="1">
      <alignment horizontal="right"/>
    </xf>
    <xf numFmtId="0" fontId="0" fillId="0" borderId="0" xfId="0" applyAlignment="1">
      <alignment horizontal="centerContinuous"/>
    </xf>
    <xf numFmtId="165" fontId="0" fillId="0" borderId="0" xfId="0" applyNumberFormat="1" applyAlignment="1">
      <alignment horizontal="center"/>
    </xf>
    <xf numFmtId="10" fontId="0" fillId="0" borderId="0" xfId="3" applyNumberFormat="1" applyFont="1" applyAlignment="1">
      <alignment horizontal="center"/>
    </xf>
    <xf numFmtId="0" fontId="18" fillId="0" borderId="0" xfId="36" applyFont="1" applyAlignment="1">
      <alignment horizontal="right"/>
    </xf>
    <xf numFmtId="0" fontId="18" fillId="0" borderId="0" xfId="0" applyFont="1" applyAlignment="1">
      <alignment horizontal="centerContinuous"/>
    </xf>
    <xf numFmtId="0" fontId="18" fillId="0" borderId="0" xfId="2813"/>
    <xf numFmtId="0" fontId="18" fillId="0" borderId="0" xfId="0" applyFont="1"/>
    <xf numFmtId="10" fontId="0" fillId="0" borderId="0" xfId="0" applyNumberFormat="1" applyAlignment="1">
      <alignment horizontal="center"/>
    </xf>
    <xf numFmtId="165" fontId="37" fillId="0" borderId="0" xfId="2721" applyNumberFormat="1" applyFont="1"/>
    <xf numFmtId="0" fontId="18" fillId="0" borderId="0" xfId="0" quotePrefix="1" applyFont="1"/>
    <xf numFmtId="0" fontId="14" fillId="0" borderId="0" xfId="36" applyAlignment="1">
      <alignment horizontal="center"/>
    </xf>
    <xf numFmtId="10" fontId="0" fillId="0" borderId="0" xfId="3" applyNumberFormat="1" applyFont="1" applyBorder="1" applyAlignment="1">
      <alignment horizontal="center"/>
    </xf>
    <xf numFmtId="0" fontId="0" fillId="0" borderId="0" xfId="0" applyAlignment="1">
      <alignment horizontal="center"/>
    </xf>
    <xf numFmtId="0" fontId="18" fillId="0" borderId="0" xfId="3157" applyAlignment="1">
      <alignment horizontal="centerContinuous"/>
    </xf>
    <xf numFmtId="0" fontId="18" fillId="0" borderId="0" xfId="3157"/>
    <xf numFmtId="0" fontId="18" fillId="0" borderId="0" xfId="3157" applyAlignment="1">
      <alignment horizontal="center"/>
    </xf>
    <xf numFmtId="0" fontId="18" fillId="0" borderId="0" xfId="3157" quotePrefix="1" applyAlignment="1">
      <alignment horizontal="center"/>
    </xf>
    <xf numFmtId="10" fontId="18" fillId="0" borderId="0" xfId="6062" applyNumberFormat="1" applyFont="1" applyAlignment="1">
      <alignment horizontal="center"/>
    </xf>
    <xf numFmtId="0" fontId="18" fillId="0" borderId="0" xfId="2813" applyAlignment="1">
      <alignment horizontal="center"/>
    </xf>
    <xf numFmtId="0" fontId="18" fillId="0" borderId="28" xfId="3157" applyBorder="1"/>
    <xf numFmtId="0" fontId="18" fillId="0" borderId="28" xfId="3157" applyBorder="1" applyAlignment="1">
      <alignment horizontal="center"/>
    </xf>
    <xf numFmtId="10" fontId="18" fillId="0" borderId="0" xfId="6062" applyNumberFormat="1" applyFont="1" applyBorder="1" applyAlignment="1">
      <alignment horizontal="center"/>
    </xf>
    <xf numFmtId="0" fontId="18" fillId="0" borderId="4" xfId="3157" applyBorder="1"/>
    <xf numFmtId="10" fontId="18" fillId="0" borderId="4" xfId="6062" applyNumberFormat="1" applyFont="1" applyBorder="1" applyAlignment="1">
      <alignment horizontal="center"/>
    </xf>
    <xf numFmtId="0" fontId="18" fillId="0" borderId="0" xfId="4277" applyAlignment="1">
      <alignment horizontal="left"/>
    </xf>
    <xf numFmtId="0" fontId="18" fillId="0" borderId="17" xfId="3157" applyBorder="1" applyAlignment="1">
      <alignment horizontal="center"/>
    </xf>
    <xf numFmtId="10" fontId="11" fillId="0" borderId="17" xfId="3157" applyNumberFormat="1" applyFont="1" applyBorder="1" applyAlignment="1">
      <alignment horizontal="center"/>
    </xf>
    <xf numFmtId="0" fontId="18" fillId="0" borderId="1" xfId="3157" applyBorder="1" applyAlignment="1">
      <alignment horizontal="center"/>
    </xf>
    <xf numFmtId="10" fontId="11" fillId="0" borderId="1" xfId="3157" applyNumberFormat="1" applyFont="1" applyBorder="1" applyAlignment="1">
      <alignment horizontal="center"/>
    </xf>
    <xf numFmtId="0" fontId="11" fillId="0" borderId="0" xfId="7514" applyFont="1"/>
    <xf numFmtId="0" fontId="21" fillId="0" borderId="0" xfId="7515" applyFont="1" applyAlignment="1">
      <alignment horizontal="center" vertical="center" wrapText="1"/>
    </xf>
    <xf numFmtId="0" fontId="11" fillId="0" borderId="0" xfId="7514" applyFont="1" applyAlignment="1">
      <alignment horizontal="center" wrapText="1"/>
    </xf>
    <xf numFmtId="0" fontId="11" fillId="0" borderId="0" xfId="7514" applyFont="1" applyAlignment="1">
      <alignment horizontal="center" vertical="center"/>
    </xf>
    <xf numFmtId="10" fontId="11" fillId="0" borderId="0" xfId="7514" applyNumberFormat="1" applyFont="1" applyAlignment="1">
      <alignment horizontal="center"/>
    </xf>
    <xf numFmtId="0" fontId="18" fillId="0" borderId="17" xfId="7520" applyFont="1" applyBorder="1" applyAlignment="1">
      <alignment horizontal="left" vertical="center"/>
    </xf>
    <xf numFmtId="0" fontId="11" fillId="0" borderId="17" xfId="7514" applyFont="1" applyBorder="1" applyAlignment="1">
      <alignment horizontal="center"/>
    </xf>
    <xf numFmtId="0" fontId="21" fillId="0" borderId="17" xfId="7514" applyFont="1" applyBorder="1" applyAlignment="1">
      <alignment horizontal="center"/>
    </xf>
    <xf numFmtId="0" fontId="11" fillId="0" borderId="17" xfId="7514" applyFont="1" applyBorder="1"/>
    <xf numFmtId="10" fontId="18" fillId="0" borderId="17" xfId="7521" applyNumberFormat="1" applyFont="1" applyBorder="1" applyAlignment="1">
      <alignment horizontal="center"/>
    </xf>
    <xf numFmtId="10" fontId="11" fillId="0" borderId="0" xfId="7519" applyNumberFormat="1" applyFont="1" applyBorder="1" applyAlignment="1">
      <alignment horizontal="center"/>
    </xf>
    <xf numFmtId="0" fontId="18" fillId="0" borderId="0" xfId="7520" applyFont="1"/>
    <xf numFmtId="0" fontId="18" fillId="0" borderId="0" xfId="7520" applyFont="1" applyAlignment="1">
      <alignment horizontal="center"/>
    </xf>
    <xf numFmtId="3" fontId="11" fillId="0" borderId="0" xfId="7514" applyNumberFormat="1" applyFont="1"/>
    <xf numFmtId="173" fontId="11" fillId="0" borderId="0" xfId="7518" applyNumberFormat="1" applyFont="1"/>
    <xf numFmtId="0" fontId="11" fillId="0" borderId="0" xfId="7522" applyAlignment="1">
      <alignment horizontal="center"/>
    </xf>
    <xf numFmtId="43" fontId="11" fillId="0" borderId="0" xfId="7514" applyNumberFormat="1" applyFont="1"/>
    <xf numFmtId="10" fontId="11" fillId="0" borderId="0" xfId="7517" applyNumberFormat="1" applyFont="1"/>
    <xf numFmtId="0" fontId="11" fillId="0" borderId="0" xfId="7514" applyFont="1" applyAlignment="1">
      <alignment horizontal="left"/>
    </xf>
    <xf numFmtId="4" fontId="18" fillId="0" borderId="0" xfId="7518" applyNumberFormat="1" applyFont="1" applyAlignment="1">
      <alignment horizontal="center"/>
    </xf>
    <xf numFmtId="10" fontId="18" fillId="0" borderId="0" xfId="6062" applyNumberFormat="1" applyAlignment="1">
      <alignment horizontal="center"/>
    </xf>
    <xf numFmtId="0" fontId="11" fillId="0" borderId="0" xfId="7520"/>
    <xf numFmtId="0" fontId="11" fillId="0" borderId="0" xfId="7514" applyFont="1" applyAlignment="1">
      <alignment horizontal="center"/>
    </xf>
    <xf numFmtId="0" fontId="21" fillId="0" borderId="0" xfId="7514" applyFont="1" applyAlignment="1">
      <alignment horizontal="center"/>
    </xf>
    <xf numFmtId="0" fontId="21" fillId="0" borderId="0" xfId="7515" applyFont="1"/>
    <xf numFmtId="0" fontId="11" fillId="0" borderId="0" xfId="7520" applyAlignment="1">
      <alignment horizontal="centerContinuous"/>
    </xf>
    <xf numFmtId="0" fontId="37" fillId="0" borderId="0" xfId="7520" applyFont="1"/>
    <xf numFmtId="0" fontId="0" fillId="0" borderId="1" xfId="0" applyBorder="1"/>
    <xf numFmtId="0" fontId="18" fillId="0" borderId="1" xfId="0" applyFont="1" applyBorder="1" applyAlignment="1">
      <alignment horizontal="center"/>
    </xf>
    <xf numFmtId="2" fontId="18" fillId="0" borderId="0" xfId="3" applyNumberFormat="1" applyFont="1" applyFill="1" applyBorder="1" applyAlignment="1">
      <alignment horizontal="center"/>
    </xf>
    <xf numFmtId="10" fontId="18" fillId="0" borderId="0" xfId="3" applyNumberFormat="1" applyFont="1" applyFill="1" applyBorder="1" applyAlignment="1">
      <alignment horizontal="center"/>
    </xf>
    <xf numFmtId="0" fontId="18" fillId="0" borderId="0" xfId="3157" applyAlignment="1">
      <alignment horizontal="left"/>
    </xf>
    <xf numFmtId="164" fontId="18" fillId="0" borderId="0" xfId="3" applyNumberFormat="1" applyFont="1" applyFill="1" applyBorder="1" applyAlignment="1">
      <alignment horizontal="center"/>
    </xf>
    <xf numFmtId="0" fontId="18" fillId="0" borderId="1" xfId="0" applyFont="1" applyBorder="1"/>
    <xf numFmtId="0" fontId="14" fillId="0" borderId="1" xfId="36" applyBorder="1" applyAlignment="1">
      <alignment horizontal="center"/>
    </xf>
    <xf numFmtId="10" fontId="0" fillId="0" borderId="1" xfId="3" applyNumberFormat="1" applyFont="1" applyBorder="1" applyAlignment="1">
      <alignment horizontal="center"/>
    </xf>
    <xf numFmtId="165" fontId="0" fillId="0" borderId="1" xfId="0" applyNumberFormat="1" applyBorder="1" applyAlignment="1">
      <alignment horizontal="center"/>
    </xf>
    <xf numFmtId="8" fontId="14" fillId="0" borderId="1" xfId="36" applyNumberFormat="1" applyBorder="1" applyAlignment="1">
      <alignment horizontal="center"/>
    </xf>
    <xf numFmtId="0" fontId="18" fillId="0" borderId="0" xfId="7514" applyFont="1" applyAlignment="1">
      <alignment horizontal="left"/>
    </xf>
    <xf numFmtId="10" fontId="11" fillId="0" borderId="0" xfId="3" applyNumberFormat="1" applyFont="1" applyFill="1"/>
    <xf numFmtId="10" fontId="0" fillId="0" borderId="0" xfId="3" applyNumberFormat="1" applyFont="1" applyFill="1" applyBorder="1"/>
    <xf numFmtId="10" fontId="0" fillId="0" borderId="32" xfId="3" applyNumberFormat="1" applyFont="1" applyFill="1" applyBorder="1" applyAlignment="1">
      <alignment horizontal="right"/>
    </xf>
    <xf numFmtId="10" fontId="18" fillId="0" borderId="37" xfId="3" applyNumberFormat="1" applyFont="1" applyFill="1" applyBorder="1" applyAlignment="1">
      <alignment horizontal="center" wrapText="1"/>
    </xf>
    <xf numFmtId="10" fontId="0" fillId="0" borderId="41" xfId="3" applyNumberFormat="1" applyFont="1" applyFill="1" applyBorder="1" applyAlignment="1">
      <alignment horizontal="right"/>
    </xf>
    <xf numFmtId="10" fontId="0" fillId="0" borderId="43" xfId="3" applyNumberFormat="1" applyFont="1" applyFill="1" applyBorder="1" applyAlignment="1">
      <alignment horizontal="right"/>
    </xf>
    <xf numFmtId="10" fontId="0" fillId="0" borderId="45" xfId="3" applyNumberFormat="1" applyFont="1" applyFill="1" applyBorder="1" applyAlignment="1">
      <alignment horizontal="right"/>
    </xf>
    <xf numFmtId="10" fontId="0" fillId="0" borderId="35" xfId="3" applyNumberFormat="1" applyFont="1" applyFill="1" applyBorder="1" applyAlignment="1">
      <alignment horizontal="right"/>
    </xf>
    <xf numFmtId="0" fontId="18" fillId="0" borderId="0" xfId="7522" applyFont="1" applyAlignment="1">
      <alignment horizontal="center"/>
    </xf>
    <xf numFmtId="0" fontId="18" fillId="0" borderId="0" xfId="0" applyFont="1" applyAlignment="1">
      <alignment horizontal="right"/>
    </xf>
    <xf numFmtId="0" fontId="0" fillId="0" borderId="0" xfId="0" applyAlignment="1">
      <alignment horizontal="center" wrapText="1"/>
    </xf>
    <xf numFmtId="0" fontId="18" fillId="0" borderId="0" xfId="0" applyFont="1" applyAlignment="1">
      <alignment horizontal="center" wrapText="1"/>
    </xf>
    <xf numFmtId="0" fontId="11" fillId="0" borderId="0" xfId="7527" applyFont="1"/>
    <xf numFmtId="0" fontId="11" fillId="0" borderId="0" xfId="7527" applyFont="1" applyAlignment="1">
      <alignment horizontal="center"/>
    </xf>
    <xf numFmtId="0" fontId="11" fillId="0" borderId="0" xfId="7527" applyFont="1" applyAlignment="1">
      <alignment horizontal="center" wrapText="1"/>
    </xf>
    <xf numFmtId="10" fontId="18" fillId="0" borderId="0" xfId="3" applyNumberFormat="1" applyFill="1" applyAlignment="1">
      <alignment horizontal="center"/>
    </xf>
    <xf numFmtId="2" fontId="0" fillId="0" borderId="0" xfId="0" applyNumberFormat="1" applyAlignment="1">
      <alignment horizontal="center"/>
    </xf>
    <xf numFmtId="10" fontId="18" fillId="0" borderId="0" xfId="3" applyNumberFormat="1" applyFill="1" applyBorder="1" applyAlignment="1">
      <alignment horizontal="center"/>
    </xf>
    <xf numFmtId="10" fontId="18" fillId="0" borderId="0" xfId="3" applyNumberFormat="1" applyFont="1" applyFill="1" applyAlignment="1">
      <alignment horizontal="center"/>
    </xf>
    <xf numFmtId="0" fontId="0" fillId="0" borderId="47" xfId="0" applyBorder="1" applyAlignment="1">
      <alignment horizontal="center"/>
    </xf>
    <xf numFmtId="0" fontId="0" fillId="0" borderId="47" xfId="0" applyBorder="1" applyAlignment="1">
      <alignment horizontal="center" wrapText="1"/>
    </xf>
    <xf numFmtId="0" fontId="18" fillId="0" borderId="0" xfId="7423" applyFont="1"/>
    <xf numFmtId="10" fontId="0" fillId="0" borderId="0" xfId="0" applyNumberFormat="1"/>
    <xf numFmtId="0" fontId="18" fillId="0" borderId="48" xfId="0" applyFont="1" applyBorder="1"/>
    <xf numFmtId="0" fontId="18" fillId="0" borderId="47" xfId="0" applyFont="1" applyBorder="1" applyAlignment="1">
      <alignment horizontal="center" wrapText="1"/>
    </xf>
    <xf numFmtId="10" fontId="0" fillId="0" borderId="4" xfId="0" applyNumberFormat="1" applyBorder="1" applyAlignment="1">
      <alignment horizontal="center"/>
    </xf>
    <xf numFmtId="0" fontId="0" fillId="0" borderId="48" xfId="0" applyBorder="1"/>
    <xf numFmtId="10" fontId="18" fillId="0" borderId="48" xfId="3" applyNumberFormat="1" applyFont="1" applyFill="1" applyBorder="1" applyAlignment="1">
      <alignment horizontal="center"/>
    </xf>
    <xf numFmtId="10" fontId="18" fillId="0" borderId="48" xfId="3" applyNumberFormat="1" applyFill="1" applyBorder="1" applyAlignment="1">
      <alignment horizontal="center"/>
    </xf>
    <xf numFmtId="0" fontId="18" fillId="0" borderId="0" xfId="7423" applyFont="1" applyAlignment="1">
      <alignment horizontal="centerContinuous"/>
    </xf>
    <xf numFmtId="0" fontId="18" fillId="0" borderId="0" xfId="7423" applyFont="1" applyAlignment="1">
      <alignment horizontal="center"/>
    </xf>
    <xf numFmtId="0" fontId="18" fillId="0" borderId="47" xfId="7423" applyFont="1" applyBorder="1"/>
    <xf numFmtId="0" fontId="18" fillId="0" borderId="47" xfId="7423" applyFont="1" applyBorder="1" applyAlignment="1">
      <alignment horizontal="center"/>
    </xf>
    <xf numFmtId="0" fontId="18" fillId="0" borderId="47" xfId="7423" applyFont="1" applyBorder="1" applyAlignment="1">
      <alignment horizontal="center" wrapText="1"/>
    </xf>
    <xf numFmtId="0" fontId="18" fillId="0" borderId="47" xfId="2813" applyBorder="1" applyAlignment="1">
      <alignment horizontal="center" wrapText="1"/>
    </xf>
    <xf numFmtId="0" fontId="18" fillId="0" borderId="0" xfId="7423" applyFont="1" applyAlignment="1">
      <alignment horizontal="center" wrapText="1"/>
    </xf>
    <xf numFmtId="0" fontId="18" fillId="0" borderId="0" xfId="2813" applyAlignment="1">
      <alignment horizontal="center" wrapText="1"/>
    </xf>
    <xf numFmtId="9" fontId="18" fillId="0" borderId="0" xfId="3" applyFont="1" applyFill="1" applyBorder="1" applyAlignment="1">
      <alignment horizontal="center"/>
    </xf>
    <xf numFmtId="0" fontId="18" fillId="0" borderId="1" xfId="2813" applyBorder="1"/>
    <xf numFmtId="0" fontId="18" fillId="0" borderId="1" xfId="7522" applyFont="1" applyBorder="1" applyAlignment="1">
      <alignment horizontal="center"/>
    </xf>
    <xf numFmtId="0" fontId="18" fillId="0" borderId="1" xfId="7423" applyFont="1" applyBorder="1" applyAlignment="1">
      <alignment horizontal="center"/>
    </xf>
    <xf numFmtId="9" fontId="18" fillId="0" borderId="1" xfId="3" applyFont="1" applyFill="1" applyBorder="1" applyAlignment="1">
      <alignment horizontal="center"/>
    </xf>
    <xf numFmtId="0" fontId="18" fillId="0" borderId="48" xfId="7423" applyFont="1" applyBorder="1"/>
    <xf numFmtId="0" fontId="93" fillId="0" borderId="0" xfId="7538" applyFont="1" applyAlignment="1">
      <alignment horizontal="center" wrapText="1"/>
    </xf>
    <xf numFmtId="0" fontId="11" fillId="0" borderId="0" xfId="7538" applyFont="1" applyAlignment="1">
      <alignment horizontal="center"/>
    </xf>
    <xf numFmtId="0" fontId="11" fillId="0" borderId="0" xfId="7538" applyFont="1"/>
    <xf numFmtId="0" fontId="18" fillId="0" borderId="0" xfId="7539" applyFont="1"/>
    <xf numFmtId="10" fontId="18" fillId="0" borderId="0" xfId="7537" applyNumberFormat="1" applyFont="1" applyFill="1" applyBorder="1" applyAlignment="1">
      <alignment horizontal="center"/>
    </xf>
    <xf numFmtId="10" fontId="11" fillId="0" borderId="0" xfId="7538" applyNumberFormat="1" applyFont="1" applyAlignment="1">
      <alignment horizontal="center"/>
    </xf>
    <xf numFmtId="0" fontId="18" fillId="0" borderId="48" xfId="7539" applyFont="1" applyBorder="1"/>
    <xf numFmtId="10" fontId="18" fillId="0" borderId="48" xfId="7537" applyNumberFormat="1" applyFont="1" applyFill="1" applyBorder="1" applyAlignment="1">
      <alignment horizontal="center"/>
    </xf>
    <xf numFmtId="10" fontId="11" fillId="0" borderId="48" xfId="7538" applyNumberFormat="1" applyFont="1" applyBorder="1" applyAlignment="1">
      <alignment horizontal="center"/>
    </xf>
    <xf numFmtId="0" fontId="11" fillId="0" borderId="0" xfId="3157" applyFont="1"/>
    <xf numFmtId="0" fontId="11" fillId="0" borderId="0" xfId="3157" applyFont="1" applyAlignment="1">
      <alignment horizontal="center"/>
    </xf>
    <xf numFmtId="0" fontId="11" fillId="0" borderId="48" xfId="7538" applyFont="1" applyBorder="1"/>
    <xf numFmtId="0" fontId="11" fillId="0" borderId="48" xfId="7538" applyFont="1" applyBorder="1" applyAlignment="1">
      <alignment horizontal="center"/>
    </xf>
    <xf numFmtId="0" fontId="18" fillId="0" borderId="48" xfId="5377" applyBorder="1" applyAlignment="1">
      <alignment horizontal="center" wrapText="1"/>
    </xf>
    <xf numFmtId="0" fontId="11" fillId="0" borderId="0" xfId="7538" applyFont="1" applyAlignment="1">
      <alignment horizontal="left"/>
    </xf>
    <xf numFmtId="10" fontId="18" fillId="0" borderId="0" xfId="7537" applyNumberFormat="1" applyFont="1" applyBorder="1" applyAlignment="1">
      <alignment horizontal="center"/>
    </xf>
    <xf numFmtId="0" fontId="11" fillId="0" borderId="0" xfId="7538" applyFont="1" applyAlignment="1">
      <alignment horizontal="left" wrapText="1"/>
    </xf>
    <xf numFmtId="10" fontId="18" fillId="0" borderId="0" xfId="6062" applyNumberFormat="1" applyFill="1" applyBorder="1" applyAlignment="1">
      <alignment horizontal="center"/>
    </xf>
    <xf numFmtId="3" fontId="18" fillId="0" borderId="0" xfId="6062" applyNumberFormat="1" applyFill="1" applyBorder="1" applyAlignment="1">
      <alignment horizontal="center"/>
    </xf>
    <xf numFmtId="3" fontId="18" fillId="0" borderId="0" xfId="7518" applyNumberFormat="1" applyFont="1" applyFill="1" applyBorder="1" applyAlignment="1">
      <alignment horizontal="center"/>
    </xf>
    <xf numFmtId="10" fontId="18" fillId="0" borderId="48" xfId="6062" applyNumberFormat="1" applyFill="1" applyBorder="1" applyAlignment="1">
      <alignment horizontal="center"/>
    </xf>
    <xf numFmtId="3" fontId="18" fillId="0" borderId="48" xfId="6062" applyNumberFormat="1" applyFill="1" applyBorder="1" applyAlignment="1">
      <alignment horizontal="center"/>
    </xf>
    <xf numFmtId="10" fontId="11" fillId="0" borderId="0" xfId="7538" applyNumberFormat="1" applyFont="1"/>
    <xf numFmtId="10" fontId="11" fillId="0" borderId="0" xfId="7519" applyNumberFormat="1" applyFont="1" applyFill="1" applyBorder="1" applyAlignment="1">
      <alignment horizontal="center"/>
    </xf>
    <xf numFmtId="0" fontId="0" fillId="0" borderId="47" xfId="0" applyBorder="1"/>
    <xf numFmtId="0" fontId="18" fillId="0" borderId="47" xfId="0" applyFont="1" applyBorder="1" applyAlignment="1">
      <alignment horizontal="center"/>
    </xf>
    <xf numFmtId="0" fontId="37" fillId="0" borderId="48" xfId="2721" applyFont="1" applyBorder="1"/>
    <xf numFmtId="10" fontId="18" fillId="0" borderId="47" xfId="3" applyNumberFormat="1" applyFont="1" applyFill="1" applyBorder="1" applyAlignment="1">
      <alignment horizontal="center" wrapText="1"/>
    </xf>
    <xf numFmtId="0" fontId="11" fillId="0" borderId="47" xfId="7516" applyBorder="1" applyAlignment="1">
      <alignment horizontal="center"/>
    </xf>
    <xf numFmtId="0" fontId="11" fillId="0" borderId="47" xfId="7527" applyFont="1" applyBorder="1" applyAlignment="1">
      <alignment horizontal="center" wrapText="1"/>
    </xf>
    <xf numFmtId="0" fontId="18" fillId="0" borderId="48" xfId="0" applyFont="1" applyBorder="1" applyAlignment="1">
      <alignment horizontal="center"/>
    </xf>
    <xf numFmtId="2" fontId="0" fillId="0" borderId="48" xfId="0" applyNumberFormat="1" applyBorder="1" applyAlignment="1">
      <alignment horizontal="center"/>
    </xf>
    <xf numFmtId="0" fontId="18" fillId="0" borderId="47" xfId="3157" applyBorder="1"/>
    <xf numFmtId="0" fontId="18" fillId="0" borderId="47" xfId="3157" applyBorder="1" applyAlignment="1">
      <alignment horizontal="center" wrapText="1"/>
    </xf>
    <xf numFmtId="0" fontId="18" fillId="0" borderId="48" xfId="3157" applyBorder="1"/>
    <xf numFmtId="0" fontId="18" fillId="0" borderId="48" xfId="3157" applyBorder="1" applyAlignment="1">
      <alignment horizontal="center"/>
    </xf>
    <xf numFmtId="10" fontId="18" fillId="0" borderId="48" xfId="6062" applyNumberFormat="1" applyFont="1" applyBorder="1" applyAlignment="1">
      <alignment horizontal="center"/>
    </xf>
    <xf numFmtId="0" fontId="18" fillId="0" borderId="48" xfId="4277" applyBorder="1" applyAlignment="1">
      <alignment horizontal="left"/>
    </xf>
    <xf numFmtId="0" fontId="11" fillId="0" borderId="47" xfId="7514" applyFont="1" applyBorder="1" applyAlignment="1">
      <alignment horizontal="center" wrapText="1"/>
    </xf>
    <xf numFmtId="0" fontId="0" fillId="0" borderId="40" xfId="0" applyBorder="1"/>
    <xf numFmtId="0" fontId="0" fillId="0" borderId="32" xfId="0" applyBorder="1" applyAlignment="1">
      <alignment horizontal="center"/>
    </xf>
    <xf numFmtId="2" fontId="0" fillId="0" borderId="32" xfId="0" applyNumberFormat="1" applyBorder="1"/>
    <xf numFmtId="2" fontId="0" fillId="0" borderId="32" xfId="0" applyNumberFormat="1" applyBorder="1" applyAlignment="1">
      <alignment horizontal="right"/>
    </xf>
    <xf numFmtId="4" fontId="0" fillId="0" borderId="32" xfId="0" applyNumberFormat="1" applyBorder="1" applyAlignment="1">
      <alignment horizontal="right"/>
    </xf>
    <xf numFmtId="0" fontId="0" fillId="0" borderId="42" xfId="0" applyBorder="1"/>
    <xf numFmtId="0" fontId="0" fillId="0" borderId="33" xfId="0" applyBorder="1" applyAlignment="1">
      <alignment horizontal="center"/>
    </xf>
    <xf numFmtId="2" fontId="0" fillId="0" borderId="33" xfId="0" applyNumberFormat="1" applyBorder="1" applyAlignment="1">
      <alignment horizontal="right"/>
    </xf>
    <xf numFmtId="0" fontId="0" fillId="0" borderId="44" xfId="0" applyBorder="1"/>
    <xf numFmtId="0" fontId="0" fillId="0" borderId="34" xfId="0" applyBorder="1" applyAlignment="1">
      <alignment horizontal="center"/>
    </xf>
    <xf numFmtId="2" fontId="0" fillId="0" borderId="34" xfId="0" applyNumberFormat="1" applyBorder="1" applyAlignment="1">
      <alignment horizontal="right"/>
    </xf>
    <xf numFmtId="0" fontId="0" fillId="0" borderId="46" xfId="0" applyBorder="1"/>
    <xf numFmtId="0" fontId="0" fillId="0" borderId="35" xfId="0" applyBorder="1" applyAlignment="1">
      <alignment horizontal="center"/>
    </xf>
    <xf numFmtId="2" fontId="0" fillId="0" borderId="35" xfId="0" applyNumberFormat="1" applyBorder="1" applyAlignment="1">
      <alignment horizontal="right"/>
    </xf>
    <xf numFmtId="4" fontId="0" fillId="0" borderId="35" xfId="0" applyNumberFormat="1" applyBorder="1" applyAlignment="1">
      <alignment horizontal="right"/>
    </xf>
    <xf numFmtId="0" fontId="37" fillId="0" borderId="0" xfId="0" applyFont="1"/>
    <xf numFmtId="0" fontId="11" fillId="0" borderId="0" xfId="7423"/>
    <xf numFmtId="10" fontId="37" fillId="0" borderId="29" xfId="41" applyNumberFormat="1" applyFont="1" applyFill="1" applyBorder="1" applyAlignment="1">
      <alignment horizontal="centerContinuous"/>
    </xf>
    <xf numFmtId="9" fontId="11" fillId="0" borderId="31" xfId="41" applyFont="1" applyFill="1" applyBorder="1" applyAlignment="1">
      <alignment horizontal="centerContinuous"/>
    </xf>
    <xf numFmtId="9" fontId="11" fillId="0" borderId="30" xfId="41" applyFont="1" applyFill="1" applyBorder="1" applyAlignment="1">
      <alignment horizontal="centerContinuous"/>
    </xf>
    <xf numFmtId="10" fontId="37" fillId="0" borderId="29" xfId="7520" applyNumberFormat="1" applyFont="1" applyBorder="1" applyAlignment="1">
      <alignment horizontal="centerContinuous"/>
    </xf>
    <xf numFmtId="0" fontId="11" fillId="0" borderId="31" xfId="7520" applyBorder="1" applyAlignment="1">
      <alignment horizontal="centerContinuous"/>
    </xf>
    <xf numFmtId="0" fontId="11" fillId="0" borderId="30" xfId="7520" applyBorder="1" applyAlignment="1">
      <alignment horizontal="centerContinuous"/>
    </xf>
    <xf numFmtId="10" fontId="37" fillId="0" borderId="29" xfId="7529" applyNumberFormat="1" applyFont="1" applyFill="1" applyBorder="1" applyAlignment="1">
      <alignment horizontal="centerContinuous"/>
    </xf>
    <xf numFmtId="10" fontId="37" fillId="0" borderId="0" xfId="7529" applyNumberFormat="1" applyFont="1" applyFill="1" applyBorder="1" applyAlignment="1">
      <alignment horizontal="centerContinuous"/>
    </xf>
    <xf numFmtId="0" fontId="37" fillId="0" borderId="48" xfId="0" applyFont="1" applyBorder="1"/>
    <xf numFmtId="10" fontId="37" fillId="0" borderId="0" xfId="0" applyNumberFormat="1" applyFont="1" applyAlignment="1">
      <alignment horizontal="center"/>
    </xf>
    <xf numFmtId="0" fontId="18" fillId="0" borderId="36" xfId="0" applyFont="1" applyBorder="1" applyAlignment="1">
      <alignment horizontal="center"/>
    </xf>
    <xf numFmtId="0" fontId="0" fillId="0" borderId="38" xfId="0" applyBorder="1"/>
    <xf numFmtId="10" fontId="0" fillId="0" borderId="39" xfId="3" applyNumberFormat="1" applyFont="1" applyFill="1" applyBorder="1"/>
    <xf numFmtId="10" fontId="0" fillId="0" borderId="0" xfId="3" applyNumberFormat="1" applyFont="1" applyFill="1" applyBorder="1" applyAlignment="1">
      <alignment horizontal="center"/>
    </xf>
    <xf numFmtId="10" fontId="0" fillId="0" borderId="0" xfId="3" applyNumberFormat="1" applyFont="1" applyFill="1" applyAlignment="1">
      <alignment horizontal="center"/>
    </xf>
    <xf numFmtId="0" fontId="18" fillId="0" borderId="33" xfId="0" applyFont="1" applyBorder="1" applyAlignment="1">
      <alignment horizontal="center"/>
    </xf>
    <xf numFmtId="2" fontId="18" fillId="0" borderId="33" xfId="0" applyNumberFormat="1" applyFont="1" applyBorder="1" applyAlignment="1">
      <alignment horizontal="right"/>
    </xf>
    <xf numFmtId="4" fontId="18" fillId="0" borderId="32" xfId="0" applyNumberFormat="1" applyFont="1" applyBorder="1" applyAlignment="1">
      <alignment horizontal="right"/>
    </xf>
    <xf numFmtId="0" fontId="92" fillId="0" borderId="47" xfId="0" applyFont="1" applyBorder="1" applyAlignment="1">
      <alignment horizontal="center"/>
    </xf>
    <xf numFmtId="0" fontId="92" fillId="0" borderId="47" xfId="0" applyFont="1" applyBorder="1" applyAlignment="1">
      <alignment horizontal="centerContinuous"/>
    </xf>
    <xf numFmtId="10" fontId="18" fillId="0" borderId="0" xfId="6062" applyNumberFormat="1" applyFont="1" applyFill="1" applyBorder="1" applyAlignment="1">
      <alignment horizontal="center"/>
    </xf>
    <xf numFmtId="0" fontId="3" fillId="0" borderId="0" xfId="7514" applyFont="1" applyAlignment="1">
      <alignment horizontal="left"/>
    </xf>
    <xf numFmtId="164" fontId="3" fillId="0" borderId="0" xfId="7514" applyNumberFormat="1" applyFont="1" applyAlignment="1">
      <alignment horizontal="center"/>
    </xf>
    <xf numFmtId="2" fontId="0" fillId="0" borderId="0" xfId="0" applyNumberFormat="1"/>
    <xf numFmtId="164" fontId="0" fillId="0" borderId="0" xfId="0" applyNumberFormat="1"/>
    <xf numFmtId="0" fontId="3" fillId="0" borderId="0" xfId="7540"/>
    <xf numFmtId="0" fontId="3" fillId="0" borderId="0" xfId="7540" applyAlignment="1">
      <alignment horizontal="center"/>
    </xf>
    <xf numFmtId="0" fontId="3" fillId="0" borderId="0" xfId="7540" applyAlignment="1">
      <alignment horizontal="left"/>
    </xf>
    <xf numFmtId="0" fontId="3" fillId="0" borderId="17" xfId="7540" applyBorder="1" applyAlignment="1">
      <alignment horizontal="center"/>
    </xf>
    <xf numFmtId="0" fontId="1" fillId="0" borderId="0" xfId="7546" applyAlignment="1">
      <alignment horizontal="centerContinuous"/>
    </xf>
    <xf numFmtId="0" fontId="93" fillId="0" borderId="0" xfId="7546" applyFont="1" applyAlignment="1">
      <alignment horizontal="centerContinuous"/>
    </xf>
    <xf numFmtId="0" fontId="1" fillId="0" borderId="0" xfId="7546"/>
    <xf numFmtId="0" fontId="1" fillId="0" borderId="1" xfId="7546" applyBorder="1" applyAlignment="1">
      <alignment horizontal="center"/>
    </xf>
    <xf numFmtId="0" fontId="37" fillId="0" borderId="48" xfId="7546" applyFont="1" applyBorder="1" applyAlignment="1">
      <alignment horizontal="center" vertical="center"/>
    </xf>
    <xf numFmtId="0" fontId="1" fillId="0" borderId="0" xfId="7546" applyAlignment="1">
      <alignment horizontal="center"/>
    </xf>
    <xf numFmtId="0" fontId="37" fillId="0" borderId="0" xfId="7546" applyFont="1"/>
    <xf numFmtId="0" fontId="37" fillId="0" borderId="0" xfId="7546" applyFont="1" applyAlignment="1">
      <alignment horizontal="center" vertical="center"/>
    </xf>
    <xf numFmtId="0" fontId="1" fillId="0" borderId="48" xfId="7546" applyBorder="1" applyAlignment="1">
      <alignment horizontal="center"/>
    </xf>
    <xf numFmtId="0" fontId="0" fillId="0" borderId="48" xfId="7546" applyFont="1" applyBorder="1" applyAlignment="1">
      <alignment horizontal="left"/>
    </xf>
    <xf numFmtId="0" fontId="0" fillId="0" borderId="48" xfId="7546" applyFont="1" applyBorder="1" applyAlignment="1">
      <alignment horizontal="center"/>
    </xf>
    <xf numFmtId="0" fontId="18" fillId="0" borderId="0" xfId="7547" applyFont="1" applyAlignment="1">
      <alignment horizontal="center"/>
    </xf>
    <xf numFmtId="0" fontId="18" fillId="0" borderId="0" xfId="7546" applyFont="1" applyAlignment="1">
      <alignment horizontal="left"/>
    </xf>
    <xf numFmtId="0" fontId="18" fillId="0" borderId="0" xfId="7546" applyFont="1" applyAlignment="1">
      <alignment horizontal="center"/>
    </xf>
    <xf numFmtId="0" fontId="0" fillId="0" borderId="0" xfId="7546" applyFont="1"/>
    <xf numFmtId="0" fontId="0" fillId="0" borderId="0" xfId="7546" applyFont="1" applyAlignment="1">
      <alignment horizontal="center"/>
    </xf>
    <xf numFmtId="0" fontId="1" fillId="0" borderId="0" xfId="7546" applyAlignment="1">
      <alignment horizontal="left"/>
    </xf>
    <xf numFmtId="0" fontId="18" fillId="0" borderId="0" xfId="7548" applyFont="1"/>
    <xf numFmtId="0" fontId="18" fillId="0" borderId="0" xfId="7546" applyFont="1"/>
    <xf numFmtId="0" fontId="94" fillId="0" borderId="0" xfId="7548" applyFont="1"/>
    <xf numFmtId="0" fontId="1" fillId="0" borderId="48" xfId="7546" applyBorder="1"/>
    <xf numFmtId="0" fontId="0" fillId="0" borderId="48" xfId="7546" applyFont="1" applyBorder="1"/>
    <xf numFmtId="0" fontId="1" fillId="0" borderId="48" xfId="7546" applyBorder="1" applyAlignment="1">
      <alignment horizontal="left"/>
    </xf>
    <xf numFmtId="0" fontId="18" fillId="0" borderId="48" xfId="7546" applyFont="1" applyBorder="1" applyAlignment="1">
      <alignment horizontal="center"/>
    </xf>
    <xf numFmtId="0" fontId="95" fillId="0" borderId="0" xfId="7546" applyFont="1" applyAlignment="1">
      <alignment horizontal="center"/>
    </xf>
    <xf numFmtId="0" fontId="96" fillId="0" borderId="0" xfId="7546" applyFont="1" applyAlignment="1">
      <alignment horizontal="center"/>
    </xf>
    <xf numFmtId="0" fontId="0" fillId="0" borderId="0" xfId="7549" applyFont="1" applyAlignment="1">
      <alignment horizontal="left"/>
    </xf>
    <xf numFmtId="0" fontId="1" fillId="0" borderId="0" xfId="7549"/>
    <xf numFmtId="0" fontId="1" fillId="0" borderId="0" xfId="7549" applyAlignment="1">
      <alignment horizontal="center"/>
    </xf>
    <xf numFmtId="174" fontId="18" fillId="0" borderId="0" xfId="7550" applyNumberFormat="1" applyFont="1" applyAlignment="1">
      <alignment horizontal="center"/>
    </xf>
    <xf numFmtId="174" fontId="1" fillId="0" borderId="0" xfId="7550" applyNumberFormat="1" applyFont="1" applyAlignment="1">
      <alignment horizontal="center"/>
    </xf>
    <xf numFmtId="0" fontId="18" fillId="0" borderId="0" xfId="7549" applyFont="1"/>
    <xf numFmtId="0" fontId="0" fillId="0" borderId="0" xfId="7549" applyFont="1"/>
    <xf numFmtId="0" fontId="1" fillId="0" borderId="0" xfId="7546" applyAlignment="1">
      <alignment vertical="top"/>
    </xf>
    <xf numFmtId="0" fontId="1" fillId="0" borderId="0" xfId="7546" applyAlignment="1">
      <alignment wrapText="1"/>
    </xf>
    <xf numFmtId="0" fontId="1" fillId="0" borderId="0" xfId="7546" applyAlignment="1">
      <alignment horizontal="center" vertical="top"/>
    </xf>
    <xf numFmtId="0" fontId="3" fillId="0" borderId="31" xfId="7540" applyBorder="1"/>
    <xf numFmtId="0" fontId="0" fillId="0" borderId="31" xfId="7540" applyFont="1" applyBorder="1"/>
    <xf numFmtId="0" fontId="3" fillId="0" borderId="31" xfId="7540" applyBorder="1" applyAlignment="1">
      <alignment horizontal="left"/>
    </xf>
    <xf numFmtId="0" fontId="3" fillId="0" borderId="31" xfId="7540" applyBorder="1" applyAlignment="1">
      <alignment horizontal="center"/>
    </xf>
    <xf numFmtId="0" fontId="0" fillId="0" borderId="31" xfId="7540" applyFont="1" applyBorder="1" applyAlignment="1">
      <alignment horizontal="center"/>
    </xf>
    <xf numFmtId="0" fontId="18" fillId="0" borderId="31" xfId="7540" applyFont="1" applyBorder="1" applyAlignment="1">
      <alignment horizontal="center"/>
    </xf>
    <xf numFmtId="0" fontId="0" fillId="0" borderId="0" xfId="7540" applyFont="1" applyAlignment="1">
      <alignment horizontal="center"/>
    </xf>
    <xf numFmtId="0" fontId="18" fillId="0" borderId="0" xfId="7540" applyFont="1" applyAlignment="1">
      <alignment horizontal="center"/>
    </xf>
    <xf numFmtId="174" fontId="18" fillId="0" borderId="0" xfId="7550" applyNumberFormat="1" applyFont="1" applyFill="1" applyBorder="1" applyAlignment="1">
      <alignment horizontal="center"/>
    </xf>
    <xf numFmtId="0" fontId="18" fillId="0" borderId="4" xfId="0" applyFont="1" applyBorder="1"/>
    <xf numFmtId="10" fontId="0" fillId="0" borderId="0" xfId="7550" applyNumberFormat="1" applyFont="1"/>
    <xf numFmtId="0" fontId="18" fillId="0" borderId="4" xfId="0" applyFont="1" applyBorder="1" applyAlignment="1">
      <alignment horizontal="center"/>
    </xf>
    <xf numFmtId="10" fontId="0" fillId="0" borderId="1" xfId="0" applyNumberFormat="1" applyBorder="1" applyAlignment="1">
      <alignment horizontal="center"/>
    </xf>
    <xf numFmtId="10" fontId="0" fillId="0" borderId="48" xfId="0" applyNumberFormat="1" applyBorder="1" applyAlignment="1">
      <alignment horizontal="center"/>
    </xf>
    <xf numFmtId="0" fontId="0" fillId="0" borderId="49" xfId="0" applyBorder="1" applyAlignment="1">
      <alignment horizontal="center" vertical="center" wrapText="1"/>
    </xf>
    <xf numFmtId="0" fontId="18" fillId="0" borderId="17" xfId="0" applyFont="1" applyBorder="1"/>
    <xf numFmtId="0" fontId="18" fillId="0" borderId="17" xfId="7522" applyFont="1" applyBorder="1" applyAlignment="1">
      <alignment horizontal="center"/>
    </xf>
    <xf numFmtId="10" fontId="0" fillId="0" borderId="17" xfId="3" applyNumberFormat="1" applyFont="1" applyBorder="1" applyAlignment="1">
      <alignment horizontal="center"/>
    </xf>
    <xf numFmtId="0" fontId="18" fillId="0" borderId="48" xfId="7522" applyFont="1" applyBorder="1" applyAlignment="1">
      <alignment horizontal="center"/>
    </xf>
    <xf numFmtId="10" fontId="0" fillId="0" borderId="48" xfId="3" applyNumberFormat="1" applyFont="1" applyBorder="1" applyAlignment="1">
      <alignment horizontal="center"/>
    </xf>
    <xf numFmtId="10" fontId="18" fillId="0" borderId="0" xfId="3" applyNumberFormat="1" applyAlignment="1">
      <alignment horizontal="center" wrapText="1"/>
    </xf>
    <xf numFmtId="0" fontId="1" fillId="0" borderId="48" xfId="7527" applyFont="1" applyBorder="1"/>
    <xf numFmtId="0" fontId="1" fillId="0" borderId="48" xfId="7527" applyFont="1" applyBorder="1" applyAlignment="1">
      <alignment horizontal="center"/>
    </xf>
    <xf numFmtId="0" fontId="92" fillId="0" borderId="49" xfId="0" applyFont="1" applyBorder="1" applyAlignment="1">
      <alignment horizontal="center" vertical="center" wrapText="1"/>
    </xf>
    <xf numFmtId="0" fontId="92" fillId="0" borderId="29" xfId="0" applyFont="1" applyBorder="1" applyAlignment="1">
      <alignment horizontal="center" vertical="center"/>
    </xf>
    <xf numFmtId="0" fontId="92" fillId="0" borderId="31" xfId="0" applyFont="1" applyBorder="1" applyAlignment="1">
      <alignment horizontal="center" vertical="center"/>
    </xf>
    <xf numFmtId="0" fontId="92" fillId="0" borderId="30" xfId="0" applyFont="1" applyBorder="1" applyAlignment="1">
      <alignment horizontal="center" vertical="center"/>
    </xf>
    <xf numFmtId="0" fontId="21" fillId="0" borderId="50"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1" xfId="0" applyFont="1" applyBorder="1" applyAlignment="1">
      <alignment horizontal="center" vertical="center" wrapText="1"/>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8" fillId="0" borderId="54"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6" xfId="0" applyFont="1" applyBorder="1" applyAlignment="1">
      <alignment horizontal="center" vertical="center" wrapText="1"/>
    </xf>
    <xf numFmtId="0" fontId="92" fillId="0" borderId="50" xfId="0" applyFont="1" applyBorder="1" applyAlignment="1">
      <alignment horizontal="center" vertical="top" wrapText="1"/>
    </xf>
    <xf numFmtId="0" fontId="92" fillId="0" borderId="57" xfId="0" applyFont="1" applyBorder="1" applyAlignment="1">
      <alignment horizontal="center" vertical="top"/>
    </xf>
    <xf numFmtId="0" fontId="92" fillId="0" borderId="51" xfId="0" applyFont="1" applyBorder="1" applyAlignment="1">
      <alignment horizontal="center" vertical="top"/>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0" xfId="0" applyFont="1" applyBorder="1" applyAlignment="1">
      <alignment horizontal="center" vertical="center" wrapText="1"/>
    </xf>
    <xf numFmtId="0" fontId="92" fillId="0" borderId="50" xfId="0" applyFont="1" applyBorder="1" applyAlignment="1">
      <alignment horizontal="center" vertical="center" wrapText="1"/>
    </xf>
    <xf numFmtId="0" fontId="92" fillId="0" borderId="51"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21" fillId="0" borderId="49" xfId="0" applyFont="1" applyBorder="1" applyAlignment="1">
      <alignment horizontal="center" vertical="center" wrapText="1"/>
    </xf>
    <xf numFmtId="0" fontId="0" fillId="0" borderId="49" xfId="0" applyBorder="1" applyAlignment="1">
      <alignment horizontal="center" vertical="center" wrapText="1"/>
    </xf>
    <xf numFmtId="0" fontId="18" fillId="0" borderId="0" xfId="7423" applyFont="1" applyAlignment="1">
      <alignment horizontal="center"/>
    </xf>
    <xf numFmtId="0" fontId="37" fillId="0" borderId="0" xfId="7520" applyFont="1" applyAlignment="1">
      <alignment horizontal="center"/>
    </xf>
    <xf numFmtId="0" fontId="11" fillId="0" borderId="0" xfId="7527" applyFont="1" applyAlignment="1">
      <alignment horizontal="center"/>
    </xf>
    <xf numFmtId="0" fontId="0" fillId="0" borderId="0" xfId="7548" applyFont="1" applyAlignment="1">
      <alignment horizontal="center"/>
    </xf>
    <xf numFmtId="0" fontId="18" fillId="0" borderId="0" xfId="3157" applyAlignment="1">
      <alignment horizontal="center"/>
    </xf>
    <xf numFmtId="0" fontId="11" fillId="0" borderId="0" xfId="7514" applyFont="1" applyAlignment="1">
      <alignment horizontal="center"/>
    </xf>
    <xf numFmtId="0" fontId="0" fillId="0" borderId="0" xfId="7549" applyFont="1" applyAlignment="1">
      <alignment horizontal="left" wrapText="1"/>
    </xf>
    <xf numFmtId="0" fontId="1" fillId="0" borderId="1" xfId="7546" applyBorder="1" applyAlignment="1">
      <alignment horizontal="center"/>
    </xf>
    <xf numFmtId="0" fontId="37" fillId="0" borderId="48" xfId="7546" applyFont="1" applyBorder="1" applyAlignment="1">
      <alignment horizontal="center" vertical="center"/>
    </xf>
    <xf numFmtId="0" fontId="37" fillId="0" borderId="48" xfId="7546" applyFont="1" applyBorder="1" applyAlignment="1">
      <alignment horizontal="center" vertical="center" wrapText="1"/>
    </xf>
    <xf numFmtId="0" fontId="18" fillId="0" borderId="0" xfId="7549" applyFont="1" applyAlignment="1">
      <alignment horizontal="left" wrapText="1"/>
    </xf>
    <xf numFmtId="0" fontId="11" fillId="0" borderId="0" xfId="7538" applyFont="1" applyAlignment="1">
      <alignment horizontal="center"/>
    </xf>
  </cellXfs>
  <cellStyles count="7551">
    <cellStyle name="$ Currency" xfId="43" xr:uid="{00000000-0005-0000-0000-000000000000}"/>
    <cellStyle name="$ Linked Amount" xfId="44" xr:uid="{00000000-0005-0000-0000-000001000000}"/>
    <cellStyle name="$Currency x2" xfId="45" xr:uid="{00000000-0005-0000-0000-000002000000}"/>
    <cellStyle name="$Gas Cost x5" xfId="46" xr:uid="{00000000-0005-0000-0000-000003000000}"/>
    <cellStyle name="20% - Accent1 2" xfId="47" xr:uid="{00000000-0005-0000-0000-000004000000}"/>
    <cellStyle name="20% - Accent1 2 2" xfId="48" xr:uid="{00000000-0005-0000-0000-000005000000}"/>
    <cellStyle name="20% - Accent1 2 3" xfId="49" xr:uid="{00000000-0005-0000-0000-000006000000}"/>
    <cellStyle name="20% - Accent1 2 4" xfId="7432" xr:uid="{00000000-0005-0000-0000-000007000000}"/>
    <cellStyle name="20% - Accent1 3" xfId="50" xr:uid="{00000000-0005-0000-0000-000008000000}"/>
    <cellStyle name="20% - Accent1 3 2" xfId="51" xr:uid="{00000000-0005-0000-0000-000009000000}"/>
    <cellStyle name="20% - Accent1 3 3" xfId="7433" xr:uid="{00000000-0005-0000-0000-00000A000000}"/>
    <cellStyle name="20% - Accent1 4" xfId="52" xr:uid="{00000000-0005-0000-0000-00000B000000}"/>
    <cellStyle name="20% - Accent1 4 2" xfId="53" xr:uid="{00000000-0005-0000-0000-00000C000000}"/>
    <cellStyle name="20% - Accent1 4 3" xfId="7434" xr:uid="{00000000-0005-0000-0000-00000D000000}"/>
    <cellStyle name="20% - Accent1 5" xfId="54" xr:uid="{00000000-0005-0000-0000-00000E000000}"/>
    <cellStyle name="20% - Accent1 5 2" xfId="55" xr:uid="{00000000-0005-0000-0000-00000F000000}"/>
    <cellStyle name="20% - Accent1 5 3" xfId="7435" xr:uid="{00000000-0005-0000-0000-000010000000}"/>
    <cellStyle name="20% - Accent1 6" xfId="56" xr:uid="{00000000-0005-0000-0000-000011000000}"/>
    <cellStyle name="20% - Accent2 2" xfId="57" xr:uid="{00000000-0005-0000-0000-000012000000}"/>
    <cellStyle name="20% - Accent2 2 2" xfId="58" xr:uid="{00000000-0005-0000-0000-000013000000}"/>
    <cellStyle name="20% - Accent2 2 3" xfId="59" xr:uid="{00000000-0005-0000-0000-000014000000}"/>
    <cellStyle name="20% - Accent2 2 4" xfId="7436" xr:uid="{00000000-0005-0000-0000-000015000000}"/>
    <cellStyle name="20% - Accent2 3" xfId="60" xr:uid="{00000000-0005-0000-0000-000016000000}"/>
    <cellStyle name="20% - Accent2 3 2" xfId="61" xr:uid="{00000000-0005-0000-0000-000017000000}"/>
    <cellStyle name="20% - Accent2 3 3" xfId="7437" xr:uid="{00000000-0005-0000-0000-000018000000}"/>
    <cellStyle name="20% - Accent2 4" xfId="62" xr:uid="{00000000-0005-0000-0000-000019000000}"/>
    <cellStyle name="20% - Accent2 4 2" xfId="63" xr:uid="{00000000-0005-0000-0000-00001A000000}"/>
    <cellStyle name="20% - Accent2 4 3" xfId="7438" xr:uid="{00000000-0005-0000-0000-00001B000000}"/>
    <cellStyle name="20% - Accent2 5" xfId="64" xr:uid="{00000000-0005-0000-0000-00001C000000}"/>
    <cellStyle name="20% - Accent2 5 2" xfId="65" xr:uid="{00000000-0005-0000-0000-00001D000000}"/>
    <cellStyle name="20% - Accent2 5 3" xfId="7439" xr:uid="{00000000-0005-0000-0000-00001E000000}"/>
    <cellStyle name="20% - Accent2 6" xfId="66" xr:uid="{00000000-0005-0000-0000-00001F000000}"/>
    <cellStyle name="20% - Accent3 2" xfId="67" xr:uid="{00000000-0005-0000-0000-000020000000}"/>
    <cellStyle name="20% - Accent3 2 2" xfId="68" xr:uid="{00000000-0005-0000-0000-000021000000}"/>
    <cellStyle name="20% - Accent3 2 3" xfId="69" xr:uid="{00000000-0005-0000-0000-000022000000}"/>
    <cellStyle name="20% - Accent3 2 4" xfId="7440" xr:uid="{00000000-0005-0000-0000-000023000000}"/>
    <cellStyle name="20% - Accent3 3" xfId="70" xr:uid="{00000000-0005-0000-0000-000024000000}"/>
    <cellStyle name="20% - Accent3 3 2" xfId="71" xr:uid="{00000000-0005-0000-0000-000025000000}"/>
    <cellStyle name="20% - Accent3 3 3" xfId="7441" xr:uid="{00000000-0005-0000-0000-000026000000}"/>
    <cellStyle name="20% - Accent3 4" xfId="72" xr:uid="{00000000-0005-0000-0000-000027000000}"/>
    <cellStyle name="20% - Accent3 4 2" xfId="73" xr:uid="{00000000-0005-0000-0000-000028000000}"/>
    <cellStyle name="20% - Accent3 4 3" xfId="7442" xr:uid="{00000000-0005-0000-0000-000029000000}"/>
    <cellStyle name="20% - Accent3 5" xfId="74" xr:uid="{00000000-0005-0000-0000-00002A000000}"/>
    <cellStyle name="20% - Accent3 5 2" xfId="75" xr:uid="{00000000-0005-0000-0000-00002B000000}"/>
    <cellStyle name="20% - Accent3 5 3" xfId="7443" xr:uid="{00000000-0005-0000-0000-00002C000000}"/>
    <cellStyle name="20% - Accent3 6" xfId="76" xr:uid="{00000000-0005-0000-0000-00002D000000}"/>
    <cellStyle name="20% - Accent4 2" xfId="77" xr:uid="{00000000-0005-0000-0000-00002E000000}"/>
    <cellStyle name="20% - Accent4 2 2" xfId="78" xr:uid="{00000000-0005-0000-0000-00002F000000}"/>
    <cellStyle name="20% - Accent4 2 3" xfId="79" xr:uid="{00000000-0005-0000-0000-000030000000}"/>
    <cellStyle name="20% - Accent4 2 4" xfId="7444" xr:uid="{00000000-0005-0000-0000-000031000000}"/>
    <cellStyle name="20% - Accent4 3" xfId="80" xr:uid="{00000000-0005-0000-0000-000032000000}"/>
    <cellStyle name="20% - Accent4 3 2" xfId="81" xr:uid="{00000000-0005-0000-0000-000033000000}"/>
    <cellStyle name="20% - Accent4 3 3" xfId="7445" xr:uid="{00000000-0005-0000-0000-000034000000}"/>
    <cellStyle name="20% - Accent4 4" xfId="82" xr:uid="{00000000-0005-0000-0000-000035000000}"/>
    <cellStyle name="20% - Accent4 4 2" xfId="83" xr:uid="{00000000-0005-0000-0000-000036000000}"/>
    <cellStyle name="20% - Accent4 4 3" xfId="7446" xr:uid="{00000000-0005-0000-0000-000037000000}"/>
    <cellStyle name="20% - Accent4 5" xfId="84" xr:uid="{00000000-0005-0000-0000-000038000000}"/>
    <cellStyle name="20% - Accent4 5 2" xfId="85" xr:uid="{00000000-0005-0000-0000-000039000000}"/>
    <cellStyle name="20% - Accent4 5 3" xfId="7447" xr:uid="{00000000-0005-0000-0000-00003A000000}"/>
    <cellStyle name="20% - Accent4 6" xfId="86" xr:uid="{00000000-0005-0000-0000-00003B000000}"/>
    <cellStyle name="20% - Accent5 2" xfId="87" xr:uid="{00000000-0005-0000-0000-00003C000000}"/>
    <cellStyle name="20% - Accent5 2 2" xfId="88" xr:uid="{00000000-0005-0000-0000-00003D000000}"/>
    <cellStyle name="20% - Accent5 2 3" xfId="89" xr:uid="{00000000-0005-0000-0000-00003E000000}"/>
    <cellStyle name="20% - Accent5 2 4" xfId="7448" xr:uid="{00000000-0005-0000-0000-00003F000000}"/>
    <cellStyle name="20% - Accent5 3" xfId="90" xr:uid="{00000000-0005-0000-0000-000040000000}"/>
    <cellStyle name="20% - Accent5 3 2" xfId="91" xr:uid="{00000000-0005-0000-0000-000041000000}"/>
    <cellStyle name="20% - Accent5 3 3" xfId="7449" xr:uid="{00000000-0005-0000-0000-000042000000}"/>
    <cellStyle name="20% - Accent5 4" xfId="92" xr:uid="{00000000-0005-0000-0000-000043000000}"/>
    <cellStyle name="20% - Accent5 4 2" xfId="93" xr:uid="{00000000-0005-0000-0000-000044000000}"/>
    <cellStyle name="20% - Accent5 4 3" xfId="7450" xr:uid="{00000000-0005-0000-0000-000045000000}"/>
    <cellStyle name="20% - Accent5 5" xfId="94" xr:uid="{00000000-0005-0000-0000-000046000000}"/>
    <cellStyle name="20% - Accent5 5 2" xfId="95" xr:uid="{00000000-0005-0000-0000-000047000000}"/>
    <cellStyle name="20% - Accent5 5 3" xfId="7451" xr:uid="{00000000-0005-0000-0000-000048000000}"/>
    <cellStyle name="20% - Accent5 6" xfId="96" xr:uid="{00000000-0005-0000-0000-000049000000}"/>
    <cellStyle name="20% - Accent6 2" xfId="97" xr:uid="{00000000-0005-0000-0000-00004A000000}"/>
    <cellStyle name="20% - Accent6 2 2" xfId="98" xr:uid="{00000000-0005-0000-0000-00004B000000}"/>
    <cellStyle name="20% - Accent6 2 3" xfId="99" xr:uid="{00000000-0005-0000-0000-00004C000000}"/>
    <cellStyle name="20% - Accent6 2 4" xfId="7452" xr:uid="{00000000-0005-0000-0000-00004D000000}"/>
    <cellStyle name="20% - Accent6 3" xfId="100" xr:uid="{00000000-0005-0000-0000-00004E000000}"/>
    <cellStyle name="20% - Accent6 3 2" xfId="101" xr:uid="{00000000-0005-0000-0000-00004F000000}"/>
    <cellStyle name="20% - Accent6 3 3" xfId="7453" xr:uid="{00000000-0005-0000-0000-000050000000}"/>
    <cellStyle name="20% - Accent6 4" xfId="102" xr:uid="{00000000-0005-0000-0000-000051000000}"/>
    <cellStyle name="20% - Accent6 4 2" xfId="103" xr:uid="{00000000-0005-0000-0000-000052000000}"/>
    <cellStyle name="20% - Accent6 4 3" xfId="7454" xr:uid="{00000000-0005-0000-0000-000053000000}"/>
    <cellStyle name="20% - Accent6 5" xfId="104" xr:uid="{00000000-0005-0000-0000-000054000000}"/>
    <cellStyle name="20% - Accent6 5 2" xfId="105" xr:uid="{00000000-0005-0000-0000-000055000000}"/>
    <cellStyle name="20% - Accent6 5 3" xfId="7455" xr:uid="{00000000-0005-0000-0000-000056000000}"/>
    <cellStyle name="20% - Accent6 6" xfId="106" xr:uid="{00000000-0005-0000-0000-000057000000}"/>
    <cellStyle name="40% - Accent1 2" xfId="107" xr:uid="{00000000-0005-0000-0000-000058000000}"/>
    <cellStyle name="40% - Accent1 2 2" xfId="108" xr:uid="{00000000-0005-0000-0000-000059000000}"/>
    <cellStyle name="40% - Accent1 2 3" xfId="109" xr:uid="{00000000-0005-0000-0000-00005A000000}"/>
    <cellStyle name="40% - Accent1 2 4" xfId="7456" xr:uid="{00000000-0005-0000-0000-00005B000000}"/>
    <cellStyle name="40% - Accent1 3" xfId="110" xr:uid="{00000000-0005-0000-0000-00005C000000}"/>
    <cellStyle name="40% - Accent1 3 2" xfId="111" xr:uid="{00000000-0005-0000-0000-00005D000000}"/>
    <cellStyle name="40% - Accent1 3 3" xfId="7457" xr:uid="{00000000-0005-0000-0000-00005E000000}"/>
    <cellStyle name="40% - Accent1 4" xfId="112" xr:uid="{00000000-0005-0000-0000-00005F000000}"/>
    <cellStyle name="40% - Accent1 4 2" xfId="113" xr:uid="{00000000-0005-0000-0000-000060000000}"/>
    <cellStyle name="40% - Accent1 4 3" xfId="7458" xr:uid="{00000000-0005-0000-0000-000061000000}"/>
    <cellStyle name="40% - Accent1 5" xfId="114" xr:uid="{00000000-0005-0000-0000-000062000000}"/>
    <cellStyle name="40% - Accent1 5 2" xfId="115" xr:uid="{00000000-0005-0000-0000-000063000000}"/>
    <cellStyle name="40% - Accent1 5 3" xfId="7459" xr:uid="{00000000-0005-0000-0000-000064000000}"/>
    <cellStyle name="40% - Accent1 6" xfId="116" xr:uid="{00000000-0005-0000-0000-000065000000}"/>
    <cellStyle name="40% - Accent2 2" xfId="117" xr:uid="{00000000-0005-0000-0000-000066000000}"/>
    <cellStyle name="40% - Accent2 2 2" xfId="118" xr:uid="{00000000-0005-0000-0000-000067000000}"/>
    <cellStyle name="40% - Accent2 2 3" xfId="119" xr:uid="{00000000-0005-0000-0000-000068000000}"/>
    <cellStyle name="40% - Accent2 2 4" xfId="7460" xr:uid="{00000000-0005-0000-0000-000069000000}"/>
    <cellStyle name="40% - Accent2 3" xfId="120" xr:uid="{00000000-0005-0000-0000-00006A000000}"/>
    <cellStyle name="40% - Accent2 3 2" xfId="121" xr:uid="{00000000-0005-0000-0000-00006B000000}"/>
    <cellStyle name="40% - Accent2 3 3" xfId="7461" xr:uid="{00000000-0005-0000-0000-00006C000000}"/>
    <cellStyle name="40% - Accent2 4" xfId="122" xr:uid="{00000000-0005-0000-0000-00006D000000}"/>
    <cellStyle name="40% - Accent2 4 2" xfId="123" xr:uid="{00000000-0005-0000-0000-00006E000000}"/>
    <cellStyle name="40% - Accent2 4 3" xfId="7462" xr:uid="{00000000-0005-0000-0000-00006F000000}"/>
    <cellStyle name="40% - Accent2 5" xfId="124" xr:uid="{00000000-0005-0000-0000-000070000000}"/>
    <cellStyle name="40% - Accent2 5 2" xfId="125" xr:uid="{00000000-0005-0000-0000-000071000000}"/>
    <cellStyle name="40% - Accent2 5 3" xfId="7463" xr:uid="{00000000-0005-0000-0000-000072000000}"/>
    <cellStyle name="40% - Accent2 6" xfId="126" xr:uid="{00000000-0005-0000-0000-000073000000}"/>
    <cellStyle name="40% - Accent3 2" xfId="127" xr:uid="{00000000-0005-0000-0000-000074000000}"/>
    <cellStyle name="40% - Accent3 2 2" xfId="128" xr:uid="{00000000-0005-0000-0000-000075000000}"/>
    <cellStyle name="40% - Accent3 2 3" xfId="129" xr:uid="{00000000-0005-0000-0000-000076000000}"/>
    <cellStyle name="40% - Accent3 2 4" xfId="7464" xr:uid="{00000000-0005-0000-0000-000077000000}"/>
    <cellStyle name="40% - Accent3 3" xfId="130" xr:uid="{00000000-0005-0000-0000-000078000000}"/>
    <cellStyle name="40% - Accent3 3 2" xfId="131" xr:uid="{00000000-0005-0000-0000-000079000000}"/>
    <cellStyle name="40% - Accent3 3 3" xfId="7465" xr:uid="{00000000-0005-0000-0000-00007A000000}"/>
    <cellStyle name="40% - Accent3 4" xfId="132" xr:uid="{00000000-0005-0000-0000-00007B000000}"/>
    <cellStyle name="40% - Accent3 4 2" xfId="133" xr:uid="{00000000-0005-0000-0000-00007C000000}"/>
    <cellStyle name="40% - Accent3 4 3" xfId="7466" xr:uid="{00000000-0005-0000-0000-00007D000000}"/>
    <cellStyle name="40% - Accent3 5" xfId="134" xr:uid="{00000000-0005-0000-0000-00007E000000}"/>
    <cellStyle name="40% - Accent3 5 2" xfId="135" xr:uid="{00000000-0005-0000-0000-00007F000000}"/>
    <cellStyle name="40% - Accent3 5 3" xfId="7467" xr:uid="{00000000-0005-0000-0000-000080000000}"/>
    <cellStyle name="40% - Accent3 6" xfId="136" xr:uid="{00000000-0005-0000-0000-000081000000}"/>
    <cellStyle name="40% - Accent4 2" xfId="137" xr:uid="{00000000-0005-0000-0000-000082000000}"/>
    <cellStyle name="40% - Accent4 2 2" xfId="138" xr:uid="{00000000-0005-0000-0000-000083000000}"/>
    <cellStyle name="40% - Accent4 2 3" xfId="139" xr:uid="{00000000-0005-0000-0000-000084000000}"/>
    <cellStyle name="40% - Accent4 2 4" xfId="7468" xr:uid="{00000000-0005-0000-0000-000085000000}"/>
    <cellStyle name="40% - Accent4 3" xfId="140" xr:uid="{00000000-0005-0000-0000-000086000000}"/>
    <cellStyle name="40% - Accent4 3 2" xfId="141" xr:uid="{00000000-0005-0000-0000-000087000000}"/>
    <cellStyle name="40% - Accent4 3 3" xfId="7469" xr:uid="{00000000-0005-0000-0000-000088000000}"/>
    <cellStyle name="40% - Accent4 4" xfId="142" xr:uid="{00000000-0005-0000-0000-000089000000}"/>
    <cellStyle name="40% - Accent4 4 2" xfId="143" xr:uid="{00000000-0005-0000-0000-00008A000000}"/>
    <cellStyle name="40% - Accent4 4 3" xfId="7470" xr:uid="{00000000-0005-0000-0000-00008B000000}"/>
    <cellStyle name="40% - Accent4 5" xfId="144" xr:uid="{00000000-0005-0000-0000-00008C000000}"/>
    <cellStyle name="40% - Accent4 5 2" xfId="145" xr:uid="{00000000-0005-0000-0000-00008D000000}"/>
    <cellStyle name="40% - Accent4 5 3" xfId="7471" xr:uid="{00000000-0005-0000-0000-00008E000000}"/>
    <cellStyle name="40% - Accent4 6" xfId="146" xr:uid="{00000000-0005-0000-0000-00008F000000}"/>
    <cellStyle name="40% - Accent5 2" xfId="147" xr:uid="{00000000-0005-0000-0000-000090000000}"/>
    <cellStyle name="40% - Accent5 2 2" xfId="148" xr:uid="{00000000-0005-0000-0000-000091000000}"/>
    <cellStyle name="40% - Accent5 2 3" xfId="149" xr:uid="{00000000-0005-0000-0000-000092000000}"/>
    <cellStyle name="40% - Accent5 2 4" xfId="7472" xr:uid="{00000000-0005-0000-0000-000093000000}"/>
    <cellStyle name="40% - Accent5 3" xfId="150" xr:uid="{00000000-0005-0000-0000-000094000000}"/>
    <cellStyle name="40% - Accent5 3 2" xfId="151" xr:uid="{00000000-0005-0000-0000-000095000000}"/>
    <cellStyle name="40% - Accent5 3 3" xfId="7473" xr:uid="{00000000-0005-0000-0000-000096000000}"/>
    <cellStyle name="40% - Accent5 4" xfId="152" xr:uid="{00000000-0005-0000-0000-000097000000}"/>
    <cellStyle name="40% - Accent5 4 2" xfId="153" xr:uid="{00000000-0005-0000-0000-000098000000}"/>
    <cellStyle name="40% - Accent5 4 3" xfId="7474" xr:uid="{00000000-0005-0000-0000-000099000000}"/>
    <cellStyle name="40% - Accent5 5" xfId="154" xr:uid="{00000000-0005-0000-0000-00009A000000}"/>
    <cellStyle name="40% - Accent5 5 2" xfId="155" xr:uid="{00000000-0005-0000-0000-00009B000000}"/>
    <cellStyle name="40% - Accent5 5 3" xfId="7475" xr:uid="{00000000-0005-0000-0000-00009C000000}"/>
    <cellStyle name="40% - Accent5 6" xfId="156" xr:uid="{00000000-0005-0000-0000-00009D000000}"/>
    <cellStyle name="40% - Accent6 2" xfId="157" xr:uid="{00000000-0005-0000-0000-00009E000000}"/>
    <cellStyle name="40% - Accent6 2 2" xfId="158" xr:uid="{00000000-0005-0000-0000-00009F000000}"/>
    <cellStyle name="40% - Accent6 2 3" xfId="159" xr:uid="{00000000-0005-0000-0000-0000A0000000}"/>
    <cellStyle name="40% - Accent6 2 4" xfId="7476" xr:uid="{00000000-0005-0000-0000-0000A1000000}"/>
    <cellStyle name="40% - Accent6 3" xfId="160" xr:uid="{00000000-0005-0000-0000-0000A2000000}"/>
    <cellStyle name="40% - Accent6 3 2" xfId="161" xr:uid="{00000000-0005-0000-0000-0000A3000000}"/>
    <cellStyle name="40% - Accent6 3 3" xfId="7477" xr:uid="{00000000-0005-0000-0000-0000A4000000}"/>
    <cellStyle name="40% - Accent6 4" xfId="162" xr:uid="{00000000-0005-0000-0000-0000A5000000}"/>
    <cellStyle name="40% - Accent6 4 2" xfId="163" xr:uid="{00000000-0005-0000-0000-0000A6000000}"/>
    <cellStyle name="40% - Accent6 4 3" xfId="7478" xr:uid="{00000000-0005-0000-0000-0000A7000000}"/>
    <cellStyle name="40% - Accent6 5" xfId="164" xr:uid="{00000000-0005-0000-0000-0000A8000000}"/>
    <cellStyle name="40% - Accent6 5 2" xfId="165" xr:uid="{00000000-0005-0000-0000-0000A9000000}"/>
    <cellStyle name="40% - Accent6 5 3" xfId="7479" xr:uid="{00000000-0005-0000-0000-0000AA000000}"/>
    <cellStyle name="40% - Accent6 6" xfId="166" xr:uid="{00000000-0005-0000-0000-0000AB000000}"/>
    <cellStyle name="60% - Accent1 2" xfId="167" xr:uid="{00000000-0005-0000-0000-0000AC000000}"/>
    <cellStyle name="60% - Accent1 3" xfId="168" xr:uid="{00000000-0005-0000-0000-0000AD000000}"/>
    <cellStyle name="60% - Accent1 4" xfId="169" xr:uid="{00000000-0005-0000-0000-0000AE000000}"/>
    <cellStyle name="60% - Accent1 5" xfId="170" xr:uid="{00000000-0005-0000-0000-0000AF000000}"/>
    <cellStyle name="60% - Accent1 6" xfId="171" xr:uid="{00000000-0005-0000-0000-0000B0000000}"/>
    <cellStyle name="60% - Accent2 2" xfId="172" xr:uid="{00000000-0005-0000-0000-0000B1000000}"/>
    <cellStyle name="60% - Accent2 3" xfId="173" xr:uid="{00000000-0005-0000-0000-0000B2000000}"/>
    <cellStyle name="60% - Accent2 4" xfId="174" xr:uid="{00000000-0005-0000-0000-0000B3000000}"/>
    <cellStyle name="60% - Accent2 5" xfId="175" xr:uid="{00000000-0005-0000-0000-0000B4000000}"/>
    <cellStyle name="60% - Accent2 6" xfId="176" xr:uid="{00000000-0005-0000-0000-0000B5000000}"/>
    <cellStyle name="60% - Accent3 2" xfId="177" xr:uid="{00000000-0005-0000-0000-0000B6000000}"/>
    <cellStyle name="60% - Accent3 3" xfId="178" xr:uid="{00000000-0005-0000-0000-0000B7000000}"/>
    <cellStyle name="60% - Accent3 4" xfId="179" xr:uid="{00000000-0005-0000-0000-0000B8000000}"/>
    <cellStyle name="60% - Accent3 5" xfId="180" xr:uid="{00000000-0005-0000-0000-0000B9000000}"/>
    <cellStyle name="60% - Accent3 6" xfId="181" xr:uid="{00000000-0005-0000-0000-0000BA000000}"/>
    <cellStyle name="60% - Accent4 2" xfId="182" xr:uid="{00000000-0005-0000-0000-0000BB000000}"/>
    <cellStyle name="60% - Accent4 3" xfId="183" xr:uid="{00000000-0005-0000-0000-0000BC000000}"/>
    <cellStyle name="60% - Accent4 4" xfId="184" xr:uid="{00000000-0005-0000-0000-0000BD000000}"/>
    <cellStyle name="60% - Accent4 5" xfId="185" xr:uid="{00000000-0005-0000-0000-0000BE000000}"/>
    <cellStyle name="60% - Accent4 6" xfId="186" xr:uid="{00000000-0005-0000-0000-0000BF000000}"/>
    <cellStyle name="60% - Accent5 2" xfId="187" xr:uid="{00000000-0005-0000-0000-0000C0000000}"/>
    <cellStyle name="60% - Accent5 3" xfId="188" xr:uid="{00000000-0005-0000-0000-0000C1000000}"/>
    <cellStyle name="60% - Accent5 4" xfId="189" xr:uid="{00000000-0005-0000-0000-0000C2000000}"/>
    <cellStyle name="60% - Accent5 5" xfId="190" xr:uid="{00000000-0005-0000-0000-0000C3000000}"/>
    <cellStyle name="60% - Accent5 6" xfId="191" xr:uid="{00000000-0005-0000-0000-0000C4000000}"/>
    <cellStyle name="60% - Accent6 2" xfId="192" xr:uid="{00000000-0005-0000-0000-0000C5000000}"/>
    <cellStyle name="60% - Accent6 3" xfId="193" xr:uid="{00000000-0005-0000-0000-0000C6000000}"/>
    <cellStyle name="60% - Accent6 4" xfId="194" xr:uid="{00000000-0005-0000-0000-0000C7000000}"/>
    <cellStyle name="60% - Accent6 5" xfId="195" xr:uid="{00000000-0005-0000-0000-0000C8000000}"/>
    <cellStyle name="60% - Accent6 6" xfId="196" xr:uid="{00000000-0005-0000-0000-0000C9000000}"/>
    <cellStyle name="Accent1 2" xfId="197" xr:uid="{00000000-0005-0000-0000-0000CA000000}"/>
    <cellStyle name="Accent1 3" xfId="198" xr:uid="{00000000-0005-0000-0000-0000CB000000}"/>
    <cellStyle name="Accent1 4" xfId="199" xr:uid="{00000000-0005-0000-0000-0000CC000000}"/>
    <cellStyle name="Accent1 5" xfId="200" xr:uid="{00000000-0005-0000-0000-0000CD000000}"/>
    <cellStyle name="Accent1 6" xfId="201" xr:uid="{00000000-0005-0000-0000-0000CE000000}"/>
    <cellStyle name="Accent2 2" xfId="202" xr:uid="{00000000-0005-0000-0000-0000CF000000}"/>
    <cellStyle name="Accent2 3" xfId="203" xr:uid="{00000000-0005-0000-0000-0000D0000000}"/>
    <cellStyle name="Accent2 4" xfId="204" xr:uid="{00000000-0005-0000-0000-0000D1000000}"/>
    <cellStyle name="Accent2 5" xfId="205" xr:uid="{00000000-0005-0000-0000-0000D2000000}"/>
    <cellStyle name="Accent2 6" xfId="206" xr:uid="{00000000-0005-0000-0000-0000D3000000}"/>
    <cellStyle name="Accent3 2" xfId="207" xr:uid="{00000000-0005-0000-0000-0000D4000000}"/>
    <cellStyle name="Accent3 3" xfId="208" xr:uid="{00000000-0005-0000-0000-0000D5000000}"/>
    <cellStyle name="Accent3 4" xfId="209" xr:uid="{00000000-0005-0000-0000-0000D6000000}"/>
    <cellStyle name="Accent3 5" xfId="210" xr:uid="{00000000-0005-0000-0000-0000D7000000}"/>
    <cellStyle name="Accent3 6" xfId="211" xr:uid="{00000000-0005-0000-0000-0000D8000000}"/>
    <cellStyle name="Accent4 2" xfId="212" xr:uid="{00000000-0005-0000-0000-0000D9000000}"/>
    <cellStyle name="Accent4 3" xfId="213" xr:uid="{00000000-0005-0000-0000-0000DA000000}"/>
    <cellStyle name="Accent4 4" xfId="214" xr:uid="{00000000-0005-0000-0000-0000DB000000}"/>
    <cellStyle name="Accent4 5" xfId="215" xr:uid="{00000000-0005-0000-0000-0000DC000000}"/>
    <cellStyle name="Accent4 6" xfId="216" xr:uid="{00000000-0005-0000-0000-0000DD000000}"/>
    <cellStyle name="Accent5 2" xfId="217" xr:uid="{00000000-0005-0000-0000-0000DE000000}"/>
    <cellStyle name="Accent5 3" xfId="218" xr:uid="{00000000-0005-0000-0000-0000DF000000}"/>
    <cellStyle name="Accent5 4" xfId="219" xr:uid="{00000000-0005-0000-0000-0000E0000000}"/>
    <cellStyle name="Accent5 5" xfId="220" xr:uid="{00000000-0005-0000-0000-0000E1000000}"/>
    <cellStyle name="Accent5 6" xfId="221" xr:uid="{00000000-0005-0000-0000-0000E2000000}"/>
    <cellStyle name="Accent6 2" xfId="222" xr:uid="{00000000-0005-0000-0000-0000E3000000}"/>
    <cellStyle name="Accent6 3" xfId="223" xr:uid="{00000000-0005-0000-0000-0000E4000000}"/>
    <cellStyle name="Accent6 4" xfId="224" xr:uid="{00000000-0005-0000-0000-0000E5000000}"/>
    <cellStyle name="Accent6 5" xfId="225" xr:uid="{00000000-0005-0000-0000-0000E6000000}"/>
    <cellStyle name="Accent6 6" xfId="226" xr:uid="{00000000-0005-0000-0000-0000E7000000}"/>
    <cellStyle name="Account No." xfId="227" xr:uid="{00000000-0005-0000-0000-0000E8000000}"/>
    <cellStyle name="Account No. 2" xfId="228" xr:uid="{00000000-0005-0000-0000-0000E9000000}"/>
    <cellStyle name="adj detail" xfId="229" xr:uid="{00000000-0005-0000-0000-0000EA000000}"/>
    <cellStyle name="Allocated" xfId="230" xr:uid="{00000000-0005-0000-0000-0000EB000000}"/>
    <cellStyle name="Bad 2" xfId="231" xr:uid="{00000000-0005-0000-0000-0000EC000000}"/>
    <cellStyle name="Bad 3" xfId="232" xr:uid="{00000000-0005-0000-0000-0000ED000000}"/>
    <cellStyle name="Bad 4" xfId="233" xr:uid="{00000000-0005-0000-0000-0000EE000000}"/>
    <cellStyle name="Bad 5" xfId="234" xr:uid="{00000000-0005-0000-0000-0000EF000000}"/>
    <cellStyle name="Bad 6" xfId="235" xr:uid="{00000000-0005-0000-0000-0000F0000000}"/>
    <cellStyle name="Calculation 2" xfId="236" xr:uid="{00000000-0005-0000-0000-0000F1000000}"/>
    <cellStyle name="Calculation 3" xfId="237" xr:uid="{00000000-0005-0000-0000-0000F2000000}"/>
    <cellStyle name="Calculation 4" xfId="238" xr:uid="{00000000-0005-0000-0000-0000F3000000}"/>
    <cellStyle name="Calculation 5" xfId="239" xr:uid="{00000000-0005-0000-0000-0000F4000000}"/>
    <cellStyle name="Calculation 6" xfId="240" xr:uid="{00000000-0005-0000-0000-0000F5000000}"/>
    <cellStyle name="Check Cell 2" xfId="241" xr:uid="{00000000-0005-0000-0000-0000F6000000}"/>
    <cellStyle name="Check Cell 3" xfId="242" xr:uid="{00000000-0005-0000-0000-0000F7000000}"/>
    <cellStyle name="Check Cell 4" xfId="243" xr:uid="{00000000-0005-0000-0000-0000F8000000}"/>
    <cellStyle name="Check Cell 5" xfId="244" xr:uid="{00000000-0005-0000-0000-0000F9000000}"/>
    <cellStyle name="Check Cell 6" xfId="245" xr:uid="{00000000-0005-0000-0000-0000FA000000}"/>
    <cellStyle name="Col Cent" xfId="246" xr:uid="{00000000-0005-0000-0000-0000FB000000}"/>
    <cellStyle name="Col Cent Across" xfId="247" xr:uid="{00000000-0005-0000-0000-0000FC000000}"/>
    <cellStyle name="Col Head Cent" xfId="248" xr:uid="{00000000-0005-0000-0000-0000FD000000}"/>
    <cellStyle name="Col Head Cent 2" xfId="249" xr:uid="{00000000-0005-0000-0000-0000FE000000}"/>
    <cellStyle name="Comma [0] 2" xfId="250" xr:uid="{00000000-0005-0000-0000-0000FF000000}"/>
    <cellStyle name="Comma 10" xfId="251" xr:uid="{00000000-0005-0000-0000-000000010000}"/>
    <cellStyle name="Comma 11" xfId="252" xr:uid="{00000000-0005-0000-0000-000001010000}"/>
    <cellStyle name="Comma 12" xfId="253" xr:uid="{00000000-0005-0000-0000-000002010000}"/>
    <cellStyle name="Comma 13" xfId="254" xr:uid="{00000000-0005-0000-0000-000003010000}"/>
    <cellStyle name="Comma 14" xfId="255" xr:uid="{00000000-0005-0000-0000-000004010000}"/>
    <cellStyle name="Comma 15" xfId="256" xr:uid="{00000000-0005-0000-0000-000005010000}"/>
    <cellStyle name="Comma 16" xfId="257" xr:uid="{00000000-0005-0000-0000-000006010000}"/>
    <cellStyle name="Comma 17" xfId="258" xr:uid="{00000000-0005-0000-0000-000007010000}"/>
    <cellStyle name="Comma 18" xfId="259" xr:uid="{00000000-0005-0000-0000-000008010000}"/>
    <cellStyle name="Comma 18 2" xfId="260" xr:uid="{00000000-0005-0000-0000-000009010000}"/>
    <cellStyle name="Comma 18 3" xfId="261" xr:uid="{00000000-0005-0000-0000-00000A010000}"/>
    <cellStyle name="Comma 19" xfId="262" xr:uid="{00000000-0005-0000-0000-00000B010000}"/>
    <cellStyle name="Comma 2" xfId="32" xr:uid="{00000000-0005-0000-0000-00000C010000}"/>
    <cellStyle name="Comma 2 10" xfId="263" xr:uid="{00000000-0005-0000-0000-00000D010000}"/>
    <cellStyle name="Comma 2 10 2" xfId="264" xr:uid="{00000000-0005-0000-0000-00000E010000}"/>
    <cellStyle name="Comma 2 10 2 2" xfId="265" xr:uid="{00000000-0005-0000-0000-00000F010000}"/>
    <cellStyle name="Comma 2 10 3" xfId="266" xr:uid="{00000000-0005-0000-0000-000010010000}"/>
    <cellStyle name="Comma 2 100" xfId="267" xr:uid="{00000000-0005-0000-0000-000011010000}"/>
    <cellStyle name="Comma 2 101" xfId="268" xr:uid="{00000000-0005-0000-0000-000012010000}"/>
    <cellStyle name="Comma 2 102" xfId="269" xr:uid="{00000000-0005-0000-0000-000013010000}"/>
    <cellStyle name="Comma 2 103" xfId="270" xr:uid="{00000000-0005-0000-0000-000014010000}"/>
    <cellStyle name="Comma 2 104" xfId="271" xr:uid="{00000000-0005-0000-0000-000015010000}"/>
    <cellStyle name="Comma 2 105" xfId="272" xr:uid="{00000000-0005-0000-0000-000016010000}"/>
    <cellStyle name="Comma 2 106" xfId="273" xr:uid="{00000000-0005-0000-0000-000017010000}"/>
    <cellStyle name="Comma 2 107" xfId="274" xr:uid="{00000000-0005-0000-0000-000018010000}"/>
    <cellStyle name="Comma 2 108" xfId="275" xr:uid="{00000000-0005-0000-0000-000019010000}"/>
    <cellStyle name="Comma 2 109" xfId="276" xr:uid="{00000000-0005-0000-0000-00001A010000}"/>
    <cellStyle name="Comma 2 11" xfId="277" xr:uid="{00000000-0005-0000-0000-00001B010000}"/>
    <cellStyle name="Comma 2 11 2" xfId="278" xr:uid="{00000000-0005-0000-0000-00001C010000}"/>
    <cellStyle name="Comma 2 11 2 2" xfId="279" xr:uid="{00000000-0005-0000-0000-00001D010000}"/>
    <cellStyle name="Comma 2 11 3" xfId="280" xr:uid="{00000000-0005-0000-0000-00001E010000}"/>
    <cellStyle name="Comma 2 110" xfId="281" xr:uid="{00000000-0005-0000-0000-00001F010000}"/>
    <cellStyle name="Comma 2 111" xfId="282" xr:uid="{00000000-0005-0000-0000-000020010000}"/>
    <cellStyle name="Comma 2 112" xfId="283" xr:uid="{00000000-0005-0000-0000-000021010000}"/>
    <cellStyle name="Comma 2 113" xfId="284" xr:uid="{00000000-0005-0000-0000-000022010000}"/>
    <cellStyle name="Comma 2 114" xfId="285" xr:uid="{00000000-0005-0000-0000-000023010000}"/>
    <cellStyle name="Comma 2 115" xfId="286" xr:uid="{00000000-0005-0000-0000-000024010000}"/>
    <cellStyle name="Comma 2 116" xfId="287" xr:uid="{00000000-0005-0000-0000-000025010000}"/>
    <cellStyle name="Comma 2 117" xfId="288" xr:uid="{00000000-0005-0000-0000-000026010000}"/>
    <cellStyle name="Comma 2 118" xfId="289" xr:uid="{00000000-0005-0000-0000-000027010000}"/>
    <cellStyle name="Comma 2 119" xfId="290" xr:uid="{00000000-0005-0000-0000-000028010000}"/>
    <cellStyle name="Comma 2 12" xfId="291" xr:uid="{00000000-0005-0000-0000-000029010000}"/>
    <cellStyle name="Comma 2 12 2" xfId="292" xr:uid="{00000000-0005-0000-0000-00002A010000}"/>
    <cellStyle name="Comma 2 12 2 2" xfId="293" xr:uid="{00000000-0005-0000-0000-00002B010000}"/>
    <cellStyle name="Comma 2 12 3" xfId="294" xr:uid="{00000000-0005-0000-0000-00002C010000}"/>
    <cellStyle name="Comma 2 120" xfId="295" xr:uid="{00000000-0005-0000-0000-00002D010000}"/>
    <cellStyle name="Comma 2 121" xfId="296" xr:uid="{00000000-0005-0000-0000-00002E010000}"/>
    <cellStyle name="Comma 2 122" xfId="297" xr:uid="{00000000-0005-0000-0000-00002F010000}"/>
    <cellStyle name="Comma 2 123" xfId="298" xr:uid="{00000000-0005-0000-0000-000030010000}"/>
    <cellStyle name="Comma 2 124" xfId="299" xr:uid="{00000000-0005-0000-0000-000031010000}"/>
    <cellStyle name="Comma 2 125" xfId="300" xr:uid="{00000000-0005-0000-0000-000032010000}"/>
    <cellStyle name="Comma 2 126" xfId="301" xr:uid="{00000000-0005-0000-0000-000033010000}"/>
    <cellStyle name="Comma 2 127" xfId="302" xr:uid="{00000000-0005-0000-0000-000034010000}"/>
    <cellStyle name="Comma 2 128" xfId="303" xr:uid="{00000000-0005-0000-0000-000035010000}"/>
    <cellStyle name="Comma 2 129" xfId="304" xr:uid="{00000000-0005-0000-0000-000036010000}"/>
    <cellStyle name="Comma 2 13" xfId="305" xr:uid="{00000000-0005-0000-0000-000037010000}"/>
    <cellStyle name="Comma 2 13 2" xfId="306" xr:uid="{00000000-0005-0000-0000-000038010000}"/>
    <cellStyle name="Comma 2 13 2 2" xfId="307" xr:uid="{00000000-0005-0000-0000-000039010000}"/>
    <cellStyle name="Comma 2 13 3" xfId="308" xr:uid="{00000000-0005-0000-0000-00003A010000}"/>
    <cellStyle name="Comma 2 130" xfId="309" xr:uid="{00000000-0005-0000-0000-00003B010000}"/>
    <cellStyle name="Comma 2 131" xfId="310" xr:uid="{00000000-0005-0000-0000-00003C010000}"/>
    <cellStyle name="Comma 2 132" xfId="311" xr:uid="{00000000-0005-0000-0000-00003D010000}"/>
    <cellStyle name="Comma 2 133" xfId="312" xr:uid="{00000000-0005-0000-0000-00003E010000}"/>
    <cellStyle name="Comma 2 134" xfId="313" xr:uid="{00000000-0005-0000-0000-00003F010000}"/>
    <cellStyle name="Comma 2 135" xfId="314" xr:uid="{00000000-0005-0000-0000-000040010000}"/>
    <cellStyle name="Comma 2 136" xfId="315" xr:uid="{00000000-0005-0000-0000-000041010000}"/>
    <cellStyle name="Comma 2 137" xfId="316" xr:uid="{00000000-0005-0000-0000-000042010000}"/>
    <cellStyle name="Comma 2 138" xfId="317" xr:uid="{00000000-0005-0000-0000-000043010000}"/>
    <cellStyle name="Comma 2 139" xfId="318" xr:uid="{00000000-0005-0000-0000-000044010000}"/>
    <cellStyle name="Comma 2 14" xfId="319" xr:uid="{00000000-0005-0000-0000-000045010000}"/>
    <cellStyle name="Comma 2 14 2" xfId="320" xr:uid="{00000000-0005-0000-0000-000046010000}"/>
    <cellStyle name="Comma 2 14 2 2" xfId="321" xr:uid="{00000000-0005-0000-0000-000047010000}"/>
    <cellStyle name="Comma 2 14 3" xfId="322" xr:uid="{00000000-0005-0000-0000-000048010000}"/>
    <cellStyle name="Comma 2 140" xfId="323" xr:uid="{00000000-0005-0000-0000-000049010000}"/>
    <cellStyle name="Comma 2 141" xfId="324" xr:uid="{00000000-0005-0000-0000-00004A010000}"/>
    <cellStyle name="Comma 2 142" xfId="325" xr:uid="{00000000-0005-0000-0000-00004B010000}"/>
    <cellStyle name="Comma 2 143" xfId="326" xr:uid="{00000000-0005-0000-0000-00004C010000}"/>
    <cellStyle name="Comma 2 144" xfId="327" xr:uid="{00000000-0005-0000-0000-00004D010000}"/>
    <cellStyle name="Comma 2 145" xfId="328" xr:uid="{00000000-0005-0000-0000-00004E010000}"/>
    <cellStyle name="Comma 2 146" xfId="329" xr:uid="{00000000-0005-0000-0000-00004F010000}"/>
    <cellStyle name="Comma 2 147" xfId="330" xr:uid="{00000000-0005-0000-0000-000050010000}"/>
    <cellStyle name="Comma 2 148" xfId="331" xr:uid="{00000000-0005-0000-0000-000051010000}"/>
    <cellStyle name="Comma 2 149" xfId="332" xr:uid="{00000000-0005-0000-0000-000052010000}"/>
    <cellStyle name="Comma 2 15" xfId="333" xr:uid="{00000000-0005-0000-0000-000053010000}"/>
    <cellStyle name="Comma 2 15 2" xfId="334" xr:uid="{00000000-0005-0000-0000-000054010000}"/>
    <cellStyle name="Comma 2 15 2 2" xfId="335" xr:uid="{00000000-0005-0000-0000-000055010000}"/>
    <cellStyle name="Comma 2 15 3" xfId="336" xr:uid="{00000000-0005-0000-0000-000056010000}"/>
    <cellStyle name="Comma 2 150" xfId="337" xr:uid="{00000000-0005-0000-0000-000057010000}"/>
    <cellStyle name="Comma 2 151" xfId="338" xr:uid="{00000000-0005-0000-0000-000058010000}"/>
    <cellStyle name="Comma 2 152" xfId="339" xr:uid="{00000000-0005-0000-0000-000059010000}"/>
    <cellStyle name="Comma 2 153" xfId="340" xr:uid="{00000000-0005-0000-0000-00005A010000}"/>
    <cellStyle name="Comma 2 16" xfId="341" xr:uid="{00000000-0005-0000-0000-00005B010000}"/>
    <cellStyle name="Comma 2 16 2" xfId="342" xr:uid="{00000000-0005-0000-0000-00005C010000}"/>
    <cellStyle name="Comma 2 16 2 2" xfId="343" xr:uid="{00000000-0005-0000-0000-00005D010000}"/>
    <cellStyle name="Comma 2 16 3" xfId="344" xr:uid="{00000000-0005-0000-0000-00005E010000}"/>
    <cellStyle name="Comma 2 17" xfId="345" xr:uid="{00000000-0005-0000-0000-00005F010000}"/>
    <cellStyle name="Comma 2 17 2" xfId="346" xr:uid="{00000000-0005-0000-0000-000060010000}"/>
    <cellStyle name="Comma 2 18" xfId="347" xr:uid="{00000000-0005-0000-0000-000061010000}"/>
    <cellStyle name="Comma 2 18 2" xfId="348" xr:uid="{00000000-0005-0000-0000-000062010000}"/>
    <cellStyle name="Comma 2 19" xfId="349" xr:uid="{00000000-0005-0000-0000-000063010000}"/>
    <cellStyle name="Comma 2 19 2" xfId="350" xr:uid="{00000000-0005-0000-0000-000064010000}"/>
    <cellStyle name="Comma 2 2" xfId="351" xr:uid="{00000000-0005-0000-0000-000065010000}"/>
    <cellStyle name="Comma 2 2 10" xfId="352" xr:uid="{00000000-0005-0000-0000-000066010000}"/>
    <cellStyle name="Comma 2 2 10 2" xfId="353" xr:uid="{00000000-0005-0000-0000-000067010000}"/>
    <cellStyle name="Comma 2 2 11" xfId="354" xr:uid="{00000000-0005-0000-0000-000068010000}"/>
    <cellStyle name="Comma 2 2 11 2" xfId="355" xr:uid="{00000000-0005-0000-0000-000069010000}"/>
    <cellStyle name="Comma 2 2 12" xfId="356" xr:uid="{00000000-0005-0000-0000-00006A010000}"/>
    <cellStyle name="Comma 2 2 12 2" xfId="357" xr:uid="{00000000-0005-0000-0000-00006B010000}"/>
    <cellStyle name="Comma 2 2 12 2 2" xfId="358" xr:uid="{00000000-0005-0000-0000-00006C010000}"/>
    <cellStyle name="Comma 2 2 12 3" xfId="359" xr:uid="{00000000-0005-0000-0000-00006D010000}"/>
    <cellStyle name="Comma 2 2 13" xfId="360" xr:uid="{00000000-0005-0000-0000-00006E010000}"/>
    <cellStyle name="Comma 2 2 13 2" xfId="361" xr:uid="{00000000-0005-0000-0000-00006F010000}"/>
    <cellStyle name="Comma 2 2 14" xfId="362" xr:uid="{00000000-0005-0000-0000-000070010000}"/>
    <cellStyle name="Comma 2 2 14 2" xfId="363" xr:uid="{00000000-0005-0000-0000-000071010000}"/>
    <cellStyle name="Comma 2 2 14 2 2" xfId="364" xr:uid="{00000000-0005-0000-0000-000072010000}"/>
    <cellStyle name="Comma 2 2 14 3" xfId="365" xr:uid="{00000000-0005-0000-0000-000073010000}"/>
    <cellStyle name="Comma 2 2 15" xfId="366" xr:uid="{00000000-0005-0000-0000-000074010000}"/>
    <cellStyle name="Comma 2 2 15 2" xfId="367" xr:uid="{00000000-0005-0000-0000-000075010000}"/>
    <cellStyle name="Comma 2 2 15 2 2" xfId="368" xr:uid="{00000000-0005-0000-0000-000076010000}"/>
    <cellStyle name="Comma 2 2 15 3" xfId="369" xr:uid="{00000000-0005-0000-0000-000077010000}"/>
    <cellStyle name="Comma 2 2 16" xfId="370" xr:uid="{00000000-0005-0000-0000-000078010000}"/>
    <cellStyle name="Comma 2 2 16 2" xfId="371" xr:uid="{00000000-0005-0000-0000-000079010000}"/>
    <cellStyle name="Comma 2 2 16 2 2" xfId="372" xr:uid="{00000000-0005-0000-0000-00007A010000}"/>
    <cellStyle name="Comma 2 2 16 3" xfId="373" xr:uid="{00000000-0005-0000-0000-00007B010000}"/>
    <cellStyle name="Comma 2 2 17" xfId="374" xr:uid="{00000000-0005-0000-0000-00007C010000}"/>
    <cellStyle name="Comma 2 2 17 2" xfId="375" xr:uid="{00000000-0005-0000-0000-00007D010000}"/>
    <cellStyle name="Comma 2 2 17 2 2" xfId="376" xr:uid="{00000000-0005-0000-0000-00007E010000}"/>
    <cellStyle name="Comma 2 2 17 3" xfId="377" xr:uid="{00000000-0005-0000-0000-00007F010000}"/>
    <cellStyle name="Comma 2 2 18" xfId="378" xr:uid="{00000000-0005-0000-0000-000080010000}"/>
    <cellStyle name="Comma 2 2 18 2" xfId="379" xr:uid="{00000000-0005-0000-0000-000081010000}"/>
    <cellStyle name="Comma 2 2 19" xfId="380" xr:uid="{00000000-0005-0000-0000-000082010000}"/>
    <cellStyle name="Comma 2 2 2" xfId="381" xr:uid="{00000000-0005-0000-0000-000083010000}"/>
    <cellStyle name="Comma 2 2 2 10" xfId="382" xr:uid="{00000000-0005-0000-0000-000084010000}"/>
    <cellStyle name="Comma 2 2 2 11" xfId="383" xr:uid="{00000000-0005-0000-0000-000085010000}"/>
    <cellStyle name="Comma 2 2 2 12" xfId="384" xr:uid="{00000000-0005-0000-0000-000086010000}"/>
    <cellStyle name="Comma 2 2 2 13" xfId="385" xr:uid="{00000000-0005-0000-0000-000087010000}"/>
    <cellStyle name="Comma 2 2 2 14" xfId="386" xr:uid="{00000000-0005-0000-0000-000088010000}"/>
    <cellStyle name="Comma 2 2 2 15" xfId="387" xr:uid="{00000000-0005-0000-0000-000089010000}"/>
    <cellStyle name="Comma 2 2 2 16" xfId="388" xr:uid="{00000000-0005-0000-0000-00008A010000}"/>
    <cellStyle name="Comma 2 2 2 17" xfId="389" xr:uid="{00000000-0005-0000-0000-00008B010000}"/>
    <cellStyle name="Comma 2 2 2 18" xfId="390" xr:uid="{00000000-0005-0000-0000-00008C010000}"/>
    <cellStyle name="Comma 2 2 2 18 2" xfId="391" xr:uid="{00000000-0005-0000-0000-00008D010000}"/>
    <cellStyle name="Comma 2 2 2 19" xfId="392" xr:uid="{00000000-0005-0000-0000-00008E010000}"/>
    <cellStyle name="Comma 2 2 2 2" xfId="393" xr:uid="{00000000-0005-0000-0000-00008F010000}"/>
    <cellStyle name="Comma 2 2 2 2 10" xfId="394" xr:uid="{00000000-0005-0000-0000-000090010000}"/>
    <cellStyle name="Comma 2 2 2 2 10 2" xfId="395" xr:uid="{00000000-0005-0000-0000-000091010000}"/>
    <cellStyle name="Comma 2 2 2 2 10 2 2" xfId="396" xr:uid="{00000000-0005-0000-0000-000092010000}"/>
    <cellStyle name="Comma 2 2 2 2 10 3" xfId="397" xr:uid="{00000000-0005-0000-0000-000093010000}"/>
    <cellStyle name="Comma 2 2 2 2 11" xfId="398" xr:uid="{00000000-0005-0000-0000-000094010000}"/>
    <cellStyle name="Comma 2 2 2 2 11 2" xfId="399" xr:uid="{00000000-0005-0000-0000-000095010000}"/>
    <cellStyle name="Comma 2 2 2 2 11 2 2" xfId="400" xr:uid="{00000000-0005-0000-0000-000096010000}"/>
    <cellStyle name="Comma 2 2 2 2 11 3" xfId="401" xr:uid="{00000000-0005-0000-0000-000097010000}"/>
    <cellStyle name="Comma 2 2 2 2 12" xfId="402" xr:uid="{00000000-0005-0000-0000-000098010000}"/>
    <cellStyle name="Comma 2 2 2 2 12 2" xfId="403" xr:uid="{00000000-0005-0000-0000-000099010000}"/>
    <cellStyle name="Comma 2 2 2 2 12 2 2" xfId="404" xr:uid="{00000000-0005-0000-0000-00009A010000}"/>
    <cellStyle name="Comma 2 2 2 2 12 3" xfId="405" xr:uid="{00000000-0005-0000-0000-00009B010000}"/>
    <cellStyle name="Comma 2 2 2 2 13" xfId="406" xr:uid="{00000000-0005-0000-0000-00009C010000}"/>
    <cellStyle name="Comma 2 2 2 2 13 2" xfId="407" xr:uid="{00000000-0005-0000-0000-00009D010000}"/>
    <cellStyle name="Comma 2 2 2 2 13 2 2" xfId="408" xr:uid="{00000000-0005-0000-0000-00009E010000}"/>
    <cellStyle name="Comma 2 2 2 2 13 3" xfId="409" xr:uid="{00000000-0005-0000-0000-00009F010000}"/>
    <cellStyle name="Comma 2 2 2 2 14" xfId="410" xr:uid="{00000000-0005-0000-0000-0000A0010000}"/>
    <cellStyle name="Comma 2 2 2 2 14 2" xfId="411" xr:uid="{00000000-0005-0000-0000-0000A1010000}"/>
    <cellStyle name="Comma 2 2 2 2 14 2 2" xfId="412" xr:uid="{00000000-0005-0000-0000-0000A2010000}"/>
    <cellStyle name="Comma 2 2 2 2 14 3" xfId="413" xr:uid="{00000000-0005-0000-0000-0000A3010000}"/>
    <cellStyle name="Comma 2 2 2 2 15" xfId="414" xr:uid="{00000000-0005-0000-0000-0000A4010000}"/>
    <cellStyle name="Comma 2 2 2 2 15 2" xfId="415" xr:uid="{00000000-0005-0000-0000-0000A5010000}"/>
    <cellStyle name="Comma 2 2 2 2 15 2 2" xfId="416" xr:uid="{00000000-0005-0000-0000-0000A6010000}"/>
    <cellStyle name="Comma 2 2 2 2 15 3" xfId="417" xr:uid="{00000000-0005-0000-0000-0000A7010000}"/>
    <cellStyle name="Comma 2 2 2 2 16" xfId="418" xr:uid="{00000000-0005-0000-0000-0000A8010000}"/>
    <cellStyle name="Comma 2 2 2 2 16 2" xfId="419" xr:uid="{00000000-0005-0000-0000-0000A9010000}"/>
    <cellStyle name="Comma 2 2 2 2 16 2 2" xfId="420" xr:uid="{00000000-0005-0000-0000-0000AA010000}"/>
    <cellStyle name="Comma 2 2 2 2 16 3" xfId="421" xr:uid="{00000000-0005-0000-0000-0000AB010000}"/>
    <cellStyle name="Comma 2 2 2 2 17" xfId="422" xr:uid="{00000000-0005-0000-0000-0000AC010000}"/>
    <cellStyle name="Comma 2 2 2 2 17 2" xfId="423" xr:uid="{00000000-0005-0000-0000-0000AD010000}"/>
    <cellStyle name="Comma 2 2 2 2 17 2 2" xfId="424" xr:uid="{00000000-0005-0000-0000-0000AE010000}"/>
    <cellStyle name="Comma 2 2 2 2 17 3" xfId="425" xr:uid="{00000000-0005-0000-0000-0000AF010000}"/>
    <cellStyle name="Comma 2 2 2 2 2" xfId="426" xr:uid="{00000000-0005-0000-0000-0000B0010000}"/>
    <cellStyle name="Comma 2 2 2 2 2 2" xfId="427" xr:uid="{00000000-0005-0000-0000-0000B1010000}"/>
    <cellStyle name="Comma 2 2 2 2 2 2 2" xfId="428" xr:uid="{00000000-0005-0000-0000-0000B2010000}"/>
    <cellStyle name="Comma 2 2 2 2 2 2 2 2" xfId="429" xr:uid="{00000000-0005-0000-0000-0000B3010000}"/>
    <cellStyle name="Comma 2 2 2 2 2 2 2 2 2" xfId="430" xr:uid="{00000000-0005-0000-0000-0000B4010000}"/>
    <cellStyle name="Comma 2 2 2 2 2 2 2 3" xfId="431" xr:uid="{00000000-0005-0000-0000-0000B5010000}"/>
    <cellStyle name="Comma 2 2 2 2 2 2 3" xfId="432" xr:uid="{00000000-0005-0000-0000-0000B6010000}"/>
    <cellStyle name="Comma 2 2 2 2 2 2 3 2" xfId="433" xr:uid="{00000000-0005-0000-0000-0000B7010000}"/>
    <cellStyle name="Comma 2 2 2 2 2 2 3 2 2" xfId="434" xr:uid="{00000000-0005-0000-0000-0000B8010000}"/>
    <cellStyle name="Comma 2 2 2 2 2 2 3 3" xfId="435" xr:uid="{00000000-0005-0000-0000-0000B9010000}"/>
    <cellStyle name="Comma 2 2 2 2 2 2 4" xfId="436" xr:uid="{00000000-0005-0000-0000-0000BA010000}"/>
    <cellStyle name="Comma 2 2 2 2 2 2 4 2" xfId="437" xr:uid="{00000000-0005-0000-0000-0000BB010000}"/>
    <cellStyle name="Comma 2 2 2 2 2 2 4 2 2" xfId="438" xr:uid="{00000000-0005-0000-0000-0000BC010000}"/>
    <cellStyle name="Comma 2 2 2 2 2 2 4 3" xfId="439" xr:uid="{00000000-0005-0000-0000-0000BD010000}"/>
    <cellStyle name="Comma 2 2 2 2 2 2 5" xfId="440" xr:uid="{00000000-0005-0000-0000-0000BE010000}"/>
    <cellStyle name="Comma 2 2 2 2 2 2 5 2" xfId="441" xr:uid="{00000000-0005-0000-0000-0000BF010000}"/>
    <cellStyle name="Comma 2 2 2 2 2 2 5 2 2" xfId="442" xr:uid="{00000000-0005-0000-0000-0000C0010000}"/>
    <cellStyle name="Comma 2 2 2 2 2 2 5 3" xfId="443" xr:uid="{00000000-0005-0000-0000-0000C1010000}"/>
    <cellStyle name="Comma 2 2 2 2 2 3" xfId="444" xr:uid="{00000000-0005-0000-0000-0000C2010000}"/>
    <cellStyle name="Comma 2 2 2 2 2 4" xfId="445" xr:uid="{00000000-0005-0000-0000-0000C3010000}"/>
    <cellStyle name="Comma 2 2 2 2 2 5" xfId="446" xr:uid="{00000000-0005-0000-0000-0000C4010000}"/>
    <cellStyle name="Comma 2 2 2 2 2 6" xfId="447" xr:uid="{00000000-0005-0000-0000-0000C5010000}"/>
    <cellStyle name="Comma 2 2 2 2 2 6 2" xfId="448" xr:uid="{00000000-0005-0000-0000-0000C6010000}"/>
    <cellStyle name="Comma 2 2 2 2 2 7" xfId="449" xr:uid="{00000000-0005-0000-0000-0000C7010000}"/>
    <cellStyle name="Comma 2 2 2 2 3" xfId="450" xr:uid="{00000000-0005-0000-0000-0000C8010000}"/>
    <cellStyle name="Comma 2 2 2 2 3 2" xfId="451" xr:uid="{00000000-0005-0000-0000-0000C9010000}"/>
    <cellStyle name="Comma 2 2 2 2 3 2 2" xfId="452" xr:uid="{00000000-0005-0000-0000-0000CA010000}"/>
    <cellStyle name="Comma 2 2 2 2 3 3" xfId="453" xr:uid="{00000000-0005-0000-0000-0000CB010000}"/>
    <cellStyle name="Comma 2 2 2 2 4" xfId="454" xr:uid="{00000000-0005-0000-0000-0000CC010000}"/>
    <cellStyle name="Comma 2 2 2 2 4 2" xfId="455" xr:uid="{00000000-0005-0000-0000-0000CD010000}"/>
    <cellStyle name="Comma 2 2 2 2 4 2 2" xfId="456" xr:uid="{00000000-0005-0000-0000-0000CE010000}"/>
    <cellStyle name="Comma 2 2 2 2 4 3" xfId="457" xr:uid="{00000000-0005-0000-0000-0000CF010000}"/>
    <cellStyle name="Comma 2 2 2 2 5" xfId="458" xr:uid="{00000000-0005-0000-0000-0000D0010000}"/>
    <cellStyle name="Comma 2 2 2 2 5 2" xfId="459" xr:uid="{00000000-0005-0000-0000-0000D1010000}"/>
    <cellStyle name="Comma 2 2 2 2 5 2 2" xfId="460" xr:uid="{00000000-0005-0000-0000-0000D2010000}"/>
    <cellStyle name="Comma 2 2 2 2 5 3" xfId="461" xr:uid="{00000000-0005-0000-0000-0000D3010000}"/>
    <cellStyle name="Comma 2 2 2 2 6" xfId="462" xr:uid="{00000000-0005-0000-0000-0000D4010000}"/>
    <cellStyle name="Comma 2 2 2 2 6 2" xfId="463" xr:uid="{00000000-0005-0000-0000-0000D5010000}"/>
    <cellStyle name="Comma 2 2 2 2 6 2 2" xfId="464" xr:uid="{00000000-0005-0000-0000-0000D6010000}"/>
    <cellStyle name="Comma 2 2 2 2 6 3" xfId="465" xr:uid="{00000000-0005-0000-0000-0000D7010000}"/>
    <cellStyle name="Comma 2 2 2 2 7" xfId="466" xr:uid="{00000000-0005-0000-0000-0000D8010000}"/>
    <cellStyle name="Comma 2 2 2 2 7 2" xfId="467" xr:uid="{00000000-0005-0000-0000-0000D9010000}"/>
    <cellStyle name="Comma 2 2 2 2 7 2 2" xfId="468" xr:uid="{00000000-0005-0000-0000-0000DA010000}"/>
    <cellStyle name="Comma 2 2 2 2 7 3" xfId="469" xr:uid="{00000000-0005-0000-0000-0000DB010000}"/>
    <cellStyle name="Comma 2 2 2 2 8" xfId="470" xr:uid="{00000000-0005-0000-0000-0000DC010000}"/>
    <cellStyle name="Comma 2 2 2 2 8 2" xfId="471" xr:uid="{00000000-0005-0000-0000-0000DD010000}"/>
    <cellStyle name="Comma 2 2 2 2 8 2 2" xfId="472" xr:uid="{00000000-0005-0000-0000-0000DE010000}"/>
    <cellStyle name="Comma 2 2 2 2 8 3" xfId="473" xr:uid="{00000000-0005-0000-0000-0000DF010000}"/>
    <cellStyle name="Comma 2 2 2 2 9" xfId="474" xr:uid="{00000000-0005-0000-0000-0000E0010000}"/>
    <cellStyle name="Comma 2 2 2 2 9 2" xfId="475" xr:uid="{00000000-0005-0000-0000-0000E1010000}"/>
    <cellStyle name="Comma 2 2 2 2 9 2 2" xfId="476" xr:uid="{00000000-0005-0000-0000-0000E2010000}"/>
    <cellStyle name="Comma 2 2 2 2 9 3" xfId="477" xr:uid="{00000000-0005-0000-0000-0000E3010000}"/>
    <cellStyle name="Comma 2 2 2 3" xfId="478" xr:uid="{00000000-0005-0000-0000-0000E4010000}"/>
    <cellStyle name="Comma 2 2 2 4" xfId="479" xr:uid="{00000000-0005-0000-0000-0000E5010000}"/>
    <cellStyle name="Comma 2 2 2 5" xfId="480" xr:uid="{00000000-0005-0000-0000-0000E6010000}"/>
    <cellStyle name="Comma 2 2 2 6" xfId="481" xr:uid="{00000000-0005-0000-0000-0000E7010000}"/>
    <cellStyle name="Comma 2 2 2 7" xfId="482" xr:uid="{00000000-0005-0000-0000-0000E8010000}"/>
    <cellStyle name="Comma 2 2 2 8" xfId="483" xr:uid="{00000000-0005-0000-0000-0000E9010000}"/>
    <cellStyle name="Comma 2 2 2 9" xfId="484" xr:uid="{00000000-0005-0000-0000-0000EA010000}"/>
    <cellStyle name="Comma 2 2 20" xfId="485" xr:uid="{00000000-0005-0000-0000-0000EB010000}"/>
    <cellStyle name="Comma 2 2 20 2" xfId="486" xr:uid="{00000000-0005-0000-0000-0000EC010000}"/>
    <cellStyle name="Comma 2 2 21" xfId="7480" xr:uid="{00000000-0005-0000-0000-0000ED010000}"/>
    <cellStyle name="Comma 2 2 3" xfId="487" xr:uid="{00000000-0005-0000-0000-0000EE010000}"/>
    <cellStyle name="Comma 2 2 3 2" xfId="488" xr:uid="{00000000-0005-0000-0000-0000EF010000}"/>
    <cellStyle name="Comma 2 2 3 2 2" xfId="489" xr:uid="{00000000-0005-0000-0000-0000F0010000}"/>
    <cellStyle name="Comma 2 2 3 3" xfId="490" xr:uid="{00000000-0005-0000-0000-0000F1010000}"/>
    <cellStyle name="Comma 2 2 4" xfId="491" xr:uid="{00000000-0005-0000-0000-0000F2010000}"/>
    <cellStyle name="Comma 2 2 4 2" xfId="492" xr:uid="{00000000-0005-0000-0000-0000F3010000}"/>
    <cellStyle name="Comma 2 2 4 2 2" xfId="493" xr:uid="{00000000-0005-0000-0000-0000F4010000}"/>
    <cellStyle name="Comma 2 2 4 3" xfId="494" xr:uid="{00000000-0005-0000-0000-0000F5010000}"/>
    <cellStyle name="Comma 2 2 5" xfId="495" xr:uid="{00000000-0005-0000-0000-0000F6010000}"/>
    <cellStyle name="Comma 2 2 5 2" xfId="496" xr:uid="{00000000-0005-0000-0000-0000F7010000}"/>
    <cellStyle name="Comma 2 2 5 2 2" xfId="497" xr:uid="{00000000-0005-0000-0000-0000F8010000}"/>
    <cellStyle name="Comma 2 2 5 3" xfId="498" xr:uid="{00000000-0005-0000-0000-0000F9010000}"/>
    <cellStyle name="Comma 2 2 6" xfId="499" xr:uid="{00000000-0005-0000-0000-0000FA010000}"/>
    <cellStyle name="Comma 2 2 6 2" xfId="500" xr:uid="{00000000-0005-0000-0000-0000FB010000}"/>
    <cellStyle name="Comma 2 2 6 2 2" xfId="501" xr:uid="{00000000-0005-0000-0000-0000FC010000}"/>
    <cellStyle name="Comma 2 2 6 3" xfId="502" xr:uid="{00000000-0005-0000-0000-0000FD010000}"/>
    <cellStyle name="Comma 2 2 7" xfId="503" xr:uid="{00000000-0005-0000-0000-0000FE010000}"/>
    <cellStyle name="Comma 2 2 7 2" xfId="504" xr:uid="{00000000-0005-0000-0000-0000FF010000}"/>
    <cellStyle name="Comma 2 2 7 2 2" xfId="505" xr:uid="{00000000-0005-0000-0000-000000020000}"/>
    <cellStyle name="Comma 2 2 7 3" xfId="506" xr:uid="{00000000-0005-0000-0000-000001020000}"/>
    <cellStyle name="Comma 2 2 8" xfId="507" xr:uid="{00000000-0005-0000-0000-000002020000}"/>
    <cellStyle name="Comma 2 2 8 2" xfId="508" xr:uid="{00000000-0005-0000-0000-000003020000}"/>
    <cellStyle name="Comma 2 2 8 2 2" xfId="509" xr:uid="{00000000-0005-0000-0000-000004020000}"/>
    <cellStyle name="Comma 2 2 8 3" xfId="510" xr:uid="{00000000-0005-0000-0000-000005020000}"/>
    <cellStyle name="Comma 2 2 9" xfId="511" xr:uid="{00000000-0005-0000-0000-000006020000}"/>
    <cellStyle name="Comma 2 2 9 2" xfId="512" xr:uid="{00000000-0005-0000-0000-000007020000}"/>
    <cellStyle name="Comma 2 20" xfId="513" xr:uid="{00000000-0005-0000-0000-000008020000}"/>
    <cellStyle name="Comma 2 20 2" xfId="514" xr:uid="{00000000-0005-0000-0000-000009020000}"/>
    <cellStyle name="Comma 2 21" xfId="515" xr:uid="{00000000-0005-0000-0000-00000A020000}"/>
    <cellStyle name="Comma 2 21 2" xfId="516" xr:uid="{00000000-0005-0000-0000-00000B020000}"/>
    <cellStyle name="Comma 2 22" xfId="517" xr:uid="{00000000-0005-0000-0000-00000C020000}"/>
    <cellStyle name="Comma 2 22 2" xfId="518" xr:uid="{00000000-0005-0000-0000-00000D020000}"/>
    <cellStyle name="Comma 2 23" xfId="519" xr:uid="{00000000-0005-0000-0000-00000E020000}"/>
    <cellStyle name="Comma 2 23 2" xfId="520" xr:uid="{00000000-0005-0000-0000-00000F020000}"/>
    <cellStyle name="Comma 2 24" xfId="521" xr:uid="{00000000-0005-0000-0000-000010020000}"/>
    <cellStyle name="Comma 2 24 2" xfId="522" xr:uid="{00000000-0005-0000-0000-000011020000}"/>
    <cellStyle name="Comma 2 25" xfId="523" xr:uid="{00000000-0005-0000-0000-000012020000}"/>
    <cellStyle name="Comma 2 25 2" xfId="524" xr:uid="{00000000-0005-0000-0000-000013020000}"/>
    <cellStyle name="Comma 2 26" xfId="525" xr:uid="{00000000-0005-0000-0000-000014020000}"/>
    <cellStyle name="Comma 2 26 2" xfId="526" xr:uid="{00000000-0005-0000-0000-000015020000}"/>
    <cellStyle name="Comma 2 27" xfId="527" xr:uid="{00000000-0005-0000-0000-000016020000}"/>
    <cellStyle name="Comma 2 27 2" xfId="528" xr:uid="{00000000-0005-0000-0000-000017020000}"/>
    <cellStyle name="Comma 2 28" xfId="529" xr:uid="{00000000-0005-0000-0000-000018020000}"/>
    <cellStyle name="Comma 2 28 2" xfId="530" xr:uid="{00000000-0005-0000-0000-000019020000}"/>
    <cellStyle name="Comma 2 29" xfId="531" xr:uid="{00000000-0005-0000-0000-00001A020000}"/>
    <cellStyle name="Comma 2 29 2" xfId="532" xr:uid="{00000000-0005-0000-0000-00001B020000}"/>
    <cellStyle name="Comma 2 3" xfId="533" xr:uid="{00000000-0005-0000-0000-00001C020000}"/>
    <cellStyle name="Comma 2 3 2" xfId="534" xr:uid="{00000000-0005-0000-0000-00001D020000}"/>
    <cellStyle name="Comma 2 3 2 2" xfId="535" xr:uid="{00000000-0005-0000-0000-00001E020000}"/>
    <cellStyle name="Comma 2 3 3" xfId="536" xr:uid="{00000000-0005-0000-0000-00001F020000}"/>
    <cellStyle name="Comma 2 30" xfId="537" xr:uid="{00000000-0005-0000-0000-000020020000}"/>
    <cellStyle name="Comma 2 30 2" xfId="538" xr:uid="{00000000-0005-0000-0000-000021020000}"/>
    <cellStyle name="Comma 2 31" xfId="539" xr:uid="{00000000-0005-0000-0000-000022020000}"/>
    <cellStyle name="Comma 2 31 2" xfId="540" xr:uid="{00000000-0005-0000-0000-000023020000}"/>
    <cellStyle name="Comma 2 32" xfId="541" xr:uid="{00000000-0005-0000-0000-000024020000}"/>
    <cellStyle name="Comma 2 32 2" xfId="542" xr:uid="{00000000-0005-0000-0000-000025020000}"/>
    <cellStyle name="Comma 2 33" xfId="543" xr:uid="{00000000-0005-0000-0000-000026020000}"/>
    <cellStyle name="Comma 2 33 2" xfId="544" xr:uid="{00000000-0005-0000-0000-000027020000}"/>
    <cellStyle name="Comma 2 34" xfId="545" xr:uid="{00000000-0005-0000-0000-000028020000}"/>
    <cellStyle name="Comma 2 34 2" xfId="546" xr:uid="{00000000-0005-0000-0000-000029020000}"/>
    <cellStyle name="Comma 2 35" xfId="547" xr:uid="{00000000-0005-0000-0000-00002A020000}"/>
    <cellStyle name="Comma 2 35 2" xfId="548" xr:uid="{00000000-0005-0000-0000-00002B020000}"/>
    <cellStyle name="Comma 2 36" xfId="549" xr:uid="{00000000-0005-0000-0000-00002C020000}"/>
    <cellStyle name="Comma 2 36 2" xfId="550" xr:uid="{00000000-0005-0000-0000-00002D020000}"/>
    <cellStyle name="Comma 2 37" xfId="551" xr:uid="{00000000-0005-0000-0000-00002E020000}"/>
    <cellStyle name="Comma 2 37 2" xfId="552" xr:uid="{00000000-0005-0000-0000-00002F020000}"/>
    <cellStyle name="Comma 2 38" xfId="553" xr:uid="{00000000-0005-0000-0000-000030020000}"/>
    <cellStyle name="Comma 2 38 2" xfId="554" xr:uid="{00000000-0005-0000-0000-000031020000}"/>
    <cellStyle name="Comma 2 39" xfId="555" xr:uid="{00000000-0005-0000-0000-000032020000}"/>
    <cellStyle name="Comma 2 39 2" xfId="556" xr:uid="{00000000-0005-0000-0000-000033020000}"/>
    <cellStyle name="Comma 2 4" xfId="557" xr:uid="{00000000-0005-0000-0000-000034020000}"/>
    <cellStyle name="Comma 2 4 2" xfId="558" xr:uid="{00000000-0005-0000-0000-000035020000}"/>
    <cellStyle name="Comma 2 4 2 2" xfId="559" xr:uid="{00000000-0005-0000-0000-000036020000}"/>
    <cellStyle name="Comma 2 4 3" xfId="560" xr:uid="{00000000-0005-0000-0000-000037020000}"/>
    <cellStyle name="Comma 2 40" xfId="561" xr:uid="{00000000-0005-0000-0000-000038020000}"/>
    <cellStyle name="Comma 2 40 2" xfId="562" xr:uid="{00000000-0005-0000-0000-000039020000}"/>
    <cellStyle name="Comma 2 41" xfId="563" xr:uid="{00000000-0005-0000-0000-00003A020000}"/>
    <cellStyle name="Comma 2 41 2" xfId="564" xr:uid="{00000000-0005-0000-0000-00003B020000}"/>
    <cellStyle name="Comma 2 42" xfId="565" xr:uid="{00000000-0005-0000-0000-00003C020000}"/>
    <cellStyle name="Comma 2 42 2" xfId="566" xr:uid="{00000000-0005-0000-0000-00003D020000}"/>
    <cellStyle name="Comma 2 43" xfId="567" xr:uid="{00000000-0005-0000-0000-00003E020000}"/>
    <cellStyle name="Comma 2 43 2" xfId="568" xr:uid="{00000000-0005-0000-0000-00003F020000}"/>
    <cellStyle name="Comma 2 44" xfId="569" xr:uid="{00000000-0005-0000-0000-000040020000}"/>
    <cellStyle name="Comma 2 44 2" xfId="570" xr:uid="{00000000-0005-0000-0000-000041020000}"/>
    <cellStyle name="Comma 2 45" xfId="571" xr:uid="{00000000-0005-0000-0000-000042020000}"/>
    <cellStyle name="Comma 2 45 2" xfId="572" xr:uid="{00000000-0005-0000-0000-000043020000}"/>
    <cellStyle name="Comma 2 46" xfId="573" xr:uid="{00000000-0005-0000-0000-000044020000}"/>
    <cellStyle name="Comma 2 46 2" xfId="574" xr:uid="{00000000-0005-0000-0000-000045020000}"/>
    <cellStyle name="Comma 2 47" xfId="575" xr:uid="{00000000-0005-0000-0000-000046020000}"/>
    <cellStyle name="Comma 2 47 2" xfId="576" xr:uid="{00000000-0005-0000-0000-000047020000}"/>
    <cellStyle name="Comma 2 48" xfId="577" xr:uid="{00000000-0005-0000-0000-000048020000}"/>
    <cellStyle name="Comma 2 48 2" xfId="578" xr:uid="{00000000-0005-0000-0000-000049020000}"/>
    <cellStyle name="Comma 2 49" xfId="579" xr:uid="{00000000-0005-0000-0000-00004A020000}"/>
    <cellStyle name="Comma 2 49 2" xfId="580" xr:uid="{00000000-0005-0000-0000-00004B020000}"/>
    <cellStyle name="Comma 2 5" xfId="581" xr:uid="{00000000-0005-0000-0000-00004C020000}"/>
    <cellStyle name="Comma 2 5 2" xfId="582" xr:uid="{00000000-0005-0000-0000-00004D020000}"/>
    <cellStyle name="Comma 2 5 2 2" xfId="583" xr:uid="{00000000-0005-0000-0000-00004E020000}"/>
    <cellStyle name="Comma 2 5 3" xfId="584" xr:uid="{00000000-0005-0000-0000-00004F020000}"/>
    <cellStyle name="Comma 2 50" xfId="585" xr:uid="{00000000-0005-0000-0000-000050020000}"/>
    <cellStyle name="Comma 2 50 2" xfId="586" xr:uid="{00000000-0005-0000-0000-000051020000}"/>
    <cellStyle name="Comma 2 51" xfId="587" xr:uid="{00000000-0005-0000-0000-000052020000}"/>
    <cellStyle name="Comma 2 51 2" xfId="588" xr:uid="{00000000-0005-0000-0000-000053020000}"/>
    <cellStyle name="Comma 2 52" xfId="589" xr:uid="{00000000-0005-0000-0000-000054020000}"/>
    <cellStyle name="Comma 2 52 2" xfId="590" xr:uid="{00000000-0005-0000-0000-000055020000}"/>
    <cellStyle name="Comma 2 53" xfId="591" xr:uid="{00000000-0005-0000-0000-000056020000}"/>
    <cellStyle name="Comma 2 53 2" xfId="592" xr:uid="{00000000-0005-0000-0000-000057020000}"/>
    <cellStyle name="Comma 2 54" xfId="593" xr:uid="{00000000-0005-0000-0000-000058020000}"/>
    <cellStyle name="Comma 2 54 2" xfId="594" xr:uid="{00000000-0005-0000-0000-000059020000}"/>
    <cellStyle name="Comma 2 55" xfId="595" xr:uid="{00000000-0005-0000-0000-00005A020000}"/>
    <cellStyle name="Comma 2 55 2" xfId="596" xr:uid="{00000000-0005-0000-0000-00005B020000}"/>
    <cellStyle name="Comma 2 56" xfId="597" xr:uid="{00000000-0005-0000-0000-00005C020000}"/>
    <cellStyle name="Comma 2 56 2" xfId="598" xr:uid="{00000000-0005-0000-0000-00005D020000}"/>
    <cellStyle name="Comma 2 57" xfId="599" xr:uid="{00000000-0005-0000-0000-00005E020000}"/>
    <cellStyle name="Comma 2 57 2" xfId="600" xr:uid="{00000000-0005-0000-0000-00005F020000}"/>
    <cellStyle name="Comma 2 58" xfId="601" xr:uid="{00000000-0005-0000-0000-000060020000}"/>
    <cellStyle name="Comma 2 58 2" xfId="602" xr:uid="{00000000-0005-0000-0000-000061020000}"/>
    <cellStyle name="Comma 2 59" xfId="603" xr:uid="{00000000-0005-0000-0000-000062020000}"/>
    <cellStyle name="Comma 2 59 2" xfId="604" xr:uid="{00000000-0005-0000-0000-000063020000}"/>
    <cellStyle name="Comma 2 6" xfId="605" xr:uid="{00000000-0005-0000-0000-000064020000}"/>
    <cellStyle name="Comma 2 6 2" xfId="606" xr:uid="{00000000-0005-0000-0000-000065020000}"/>
    <cellStyle name="Comma 2 6 2 2" xfId="607" xr:uid="{00000000-0005-0000-0000-000066020000}"/>
    <cellStyle name="Comma 2 6 3" xfId="608" xr:uid="{00000000-0005-0000-0000-000067020000}"/>
    <cellStyle name="Comma 2 60" xfId="609" xr:uid="{00000000-0005-0000-0000-000068020000}"/>
    <cellStyle name="Comma 2 60 2" xfId="610" xr:uid="{00000000-0005-0000-0000-000069020000}"/>
    <cellStyle name="Comma 2 61" xfId="611" xr:uid="{00000000-0005-0000-0000-00006A020000}"/>
    <cellStyle name="Comma 2 61 2" xfId="612" xr:uid="{00000000-0005-0000-0000-00006B020000}"/>
    <cellStyle name="Comma 2 62" xfId="613" xr:uid="{00000000-0005-0000-0000-00006C020000}"/>
    <cellStyle name="Comma 2 63" xfId="614" xr:uid="{00000000-0005-0000-0000-00006D020000}"/>
    <cellStyle name="Comma 2 64" xfId="615" xr:uid="{00000000-0005-0000-0000-00006E020000}"/>
    <cellStyle name="Comma 2 65" xfId="616" xr:uid="{00000000-0005-0000-0000-00006F020000}"/>
    <cellStyle name="Comma 2 66" xfId="617" xr:uid="{00000000-0005-0000-0000-000070020000}"/>
    <cellStyle name="Comma 2 67" xfId="618" xr:uid="{00000000-0005-0000-0000-000071020000}"/>
    <cellStyle name="Comma 2 68" xfId="619" xr:uid="{00000000-0005-0000-0000-000072020000}"/>
    <cellStyle name="Comma 2 68 2" xfId="620" xr:uid="{00000000-0005-0000-0000-000073020000}"/>
    <cellStyle name="Comma 2 69" xfId="621" xr:uid="{00000000-0005-0000-0000-000074020000}"/>
    <cellStyle name="Comma 2 7" xfId="622" xr:uid="{00000000-0005-0000-0000-000075020000}"/>
    <cellStyle name="Comma 2 7 2" xfId="623" xr:uid="{00000000-0005-0000-0000-000076020000}"/>
    <cellStyle name="Comma 2 7 2 2" xfId="624" xr:uid="{00000000-0005-0000-0000-000077020000}"/>
    <cellStyle name="Comma 2 7 3" xfId="625" xr:uid="{00000000-0005-0000-0000-000078020000}"/>
    <cellStyle name="Comma 2 70" xfId="626" xr:uid="{00000000-0005-0000-0000-000079020000}"/>
    <cellStyle name="Comma 2 71" xfId="627" xr:uid="{00000000-0005-0000-0000-00007A020000}"/>
    <cellStyle name="Comma 2 72" xfId="628" xr:uid="{00000000-0005-0000-0000-00007B020000}"/>
    <cellStyle name="Comma 2 73" xfId="629" xr:uid="{00000000-0005-0000-0000-00007C020000}"/>
    <cellStyle name="Comma 2 74" xfId="630" xr:uid="{00000000-0005-0000-0000-00007D020000}"/>
    <cellStyle name="Comma 2 75" xfId="631" xr:uid="{00000000-0005-0000-0000-00007E020000}"/>
    <cellStyle name="Comma 2 76" xfId="632" xr:uid="{00000000-0005-0000-0000-00007F020000}"/>
    <cellStyle name="Comma 2 77" xfId="633" xr:uid="{00000000-0005-0000-0000-000080020000}"/>
    <cellStyle name="Comma 2 78" xfId="634" xr:uid="{00000000-0005-0000-0000-000081020000}"/>
    <cellStyle name="Comma 2 79" xfId="635" xr:uid="{00000000-0005-0000-0000-000082020000}"/>
    <cellStyle name="Comma 2 8" xfId="636" xr:uid="{00000000-0005-0000-0000-000083020000}"/>
    <cellStyle name="Comma 2 8 2" xfId="637" xr:uid="{00000000-0005-0000-0000-000084020000}"/>
    <cellStyle name="Comma 2 8 2 2" xfId="638" xr:uid="{00000000-0005-0000-0000-000085020000}"/>
    <cellStyle name="Comma 2 8 3" xfId="639" xr:uid="{00000000-0005-0000-0000-000086020000}"/>
    <cellStyle name="Comma 2 80" xfId="640" xr:uid="{00000000-0005-0000-0000-000087020000}"/>
    <cellStyle name="Comma 2 81" xfId="641" xr:uid="{00000000-0005-0000-0000-000088020000}"/>
    <cellStyle name="Comma 2 82" xfId="642" xr:uid="{00000000-0005-0000-0000-000089020000}"/>
    <cellStyle name="Comma 2 83" xfId="643" xr:uid="{00000000-0005-0000-0000-00008A020000}"/>
    <cellStyle name="Comma 2 84" xfId="644" xr:uid="{00000000-0005-0000-0000-00008B020000}"/>
    <cellStyle name="Comma 2 85" xfId="645" xr:uid="{00000000-0005-0000-0000-00008C020000}"/>
    <cellStyle name="Comma 2 86" xfId="646" xr:uid="{00000000-0005-0000-0000-00008D020000}"/>
    <cellStyle name="Comma 2 87" xfId="647" xr:uid="{00000000-0005-0000-0000-00008E020000}"/>
    <cellStyle name="Comma 2 88" xfId="648" xr:uid="{00000000-0005-0000-0000-00008F020000}"/>
    <cellStyle name="Comma 2 89" xfId="649" xr:uid="{00000000-0005-0000-0000-000090020000}"/>
    <cellStyle name="Comma 2 9" xfId="650" xr:uid="{00000000-0005-0000-0000-000091020000}"/>
    <cellStyle name="Comma 2 9 2" xfId="651" xr:uid="{00000000-0005-0000-0000-000092020000}"/>
    <cellStyle name="Comma 2 9 2 2" xfId="652" xr:uid="{00000000-0005-0000-0000-000093020000}"/>
    <cellStyle name="Comma 2 9 3" xfId="653" xr:uid="{00000000-0005-0000-0000-000094020000}"/>
    <cellStyle name="Comma 2 90" xfId="654" xr:uid="{00000000-0005-0000-0000-000095020000}"/>
    <cellStyle name="Comma 2 91" xfId="655" xr:uid="{00000000-0005-0000-0000-000096020000}"/>
    <cellStyle name="Comma 2 92" xfId="656" xr:uid="{00000000-0005-0000-0000-000097020000}"/>
    <cellStyle name="Comma 2 93" xfId="657" xr:uid="{00000000-0005-0000-0000-000098020000}"/>
    <cellStyle name="Comma 2 94" xfId="658" xr:uid="{00000000-0005-0000-0000-000099020000}"/>
    <cellStyle name="Comma 2 95" xfId="659" xr:uid="{00000000-0005-0000-0000-00009A020000}"/>
    <cellStyle name="Comma 2 96" xfId="660" xr:uid="{00000000-0005-0000-0000-00009B020000}"/>
    <cellStyle name="Comma 2 97" xfId="661" xr:uid="{00000000-0005-0000-0000-00009C020000}"/>
    <cellStyle name="Comma 2 98" xfId="662" xr:uid="{00000000-0005-0000-0000-00009D020000}"/>
    <cellStyle name="Comma 2 99" xfId="663" xr:uid="{00000000-0005-0000-0000-00009E020000}"/>
    <cellStyle name="Comma 20" xfId="664" xr:uid="{00000000-0005-0000-0000-00009F020000}"/>
    <cellStyle name="Comma 21" xfId="665" xr:uid="{00000000-0005-0000-0000-0000A0020000}"/>
    <cellStyle name="Comma 22" xfId="666" xr:uid="{00000000-0005-0000-0000-0000A1020000}"/>
    <cellStyle name="Comma 23" xfId="667" xr:uid="{00000000-0005-0000-0000-0000A2020000}"/>
    <cellStyle name="Comma 24" xfId="668" xr:uid="{00000000-0005-0000-0000-0000A3020000}"/>
    <cellStyle name="Comma 25" xfId="669" xr:uid="{00000000-0005-0000-0000-0000A4020000}"/>
    <cellStyle name="Comma 26" xfId="670" xr:uid="{00000000-0005-0000-0000-0000A5020000}"/>
    <cellStyle name="Comma 27" xfId="671" xr:uid="{00000000-0005-0000-0000-0000A6020000}"/>
    <cellStyle name="Comma 28" xfId="672" xr:uid="{00000000-0005-0000-0000-0000A7020000}"/>
    <cellStyle name="Comma 29" xfId="673" xr:uid="{00000000-0005-0000-0000-0000A8020000}"/>
    <cellStyle name="Comma 3" xfId="674" xr:uid="{00000000-0005-0000-0000-0000A9020000}"/>
    <cellStyle name="Comma 3 10" xfId="675" xr:uid="{00000000-0005-0000-0000-0000AA020000}"/>
    <cellStyle name="Comma 3 10 2" xfId="676" xr:uid="{00000000-0005-0000-0000-0000AB020000}"/>
    <cellStyle name="Comma 3 10 2 2" xfId="677" xr:uid="{00000000-0005-0000-0000-0000AC020000}"/>
    <cellStyle name="Comma 3 10 3" xfId="678" xr:uid="{00000000-0005-0000-0000-0000AD020000}"/>
    <cellStyle name="Comma 3 100" xfId="679" xr:uid="{00000000-0005-0000-0000-0000AE020000}"/>
    <cellStyle name="Comma 3 101" xfId="680" xr:uid="{00000000-0005-0000-0000-0000AF020000}"/>
    <cellStyle name="Comma 3 102" xfId="681" xr:uid="{00000000-0005-0000-0000-0000B0020000}"/>
    <cellStyle name="Comma 3 103" xfId="682" xr:uid="{00000000-0005-0000-0000-0000B1020000}"/>
    <cellStyle name="Comma 3 104" xfId="683" xr:uid="{00000000-0005-0000-0000-0000B2020000}"/>
    <cellStyle name="Comma 3 105" xfId="684" xr:uid="{00000000-0005-0000-0000-0000B3020000}"/>
    <cellStyle name="Comma 3 106" xfId="685" xr:uid="{00000000-0005-0000-0000-0000B4020000}"/>
    <cellStyle name="Comma 3 107" xfId="686" xr:uid="{00000000-0005-0000-0000-0000B5020000}"/>
    <cellStyle name="Comma 3 108" xfId="687" xr:uid="{00000000-0005-0000-0000-0000B6020000}"/>
    <cellStyle name="Comma 3 109" xfId="688" xr:uid="{00000000-0005-0000-0000-0000B7020000}"/>
    <cellStyle name="Comma 3 11" xfId="689" xr:uid="{00000000-0005-0000-0000-0000B8020000}"/>
    <cellStyle name="Comma 3 11 2" xfId="690" xr:uid="{00000000-0005-0000-0000-0000B9020000}"/>
    <cellStyle name="Comma 3 11 2 2" xfId="691" xr:uid="{00000000-0005-0000-0000-0000BA020000}"/>
    <cellStyle name="Comma 3 11 3" xfId="692" xr:uid="{00000000-0005-0000-0000-0000BB020000}"/>
    <cellStyle name="Comma 3 110" xfId="693" xr:uid="{00000000-0005-0000-0000-0000BC020000}"/>
    <cellStyle name="Comma 3 111" xfId="694" xr:uid="{00000000-0005-0000-0000-0000BD020000}"/>
    <cellStyle name="Comma 3 112" xfId="695" xr:uid="{00000000-0005-0000-0000-0000BE020000}"/>
    <cellStyle name="Comma 3 113" xfId="696" xr:uid="{00000000-0005-0000-0000-0000BF020000}"/>
    <cellStyle name="Comma 3 114" xfId="697" xr:uid="{00000000-0005-0000-0000-0000C0020000}"/>
    <cellStyle name="Comma 3 115" xfId="698" xr:uid="{00000000-0005-0000-0000-0000C1020000}"/>
    <cellStyle name="Comma 3 116" xfId="699" xr:uid="{00000000-0005-0000-0000-0000C2020000}"/>
    <cellStyle name="Comma 3 117" xfId="700" xr:uid="{00000000-0005-0000-0000-0000C3020000}"/>
    <cellStyle name="Comma 3 118" xfId="701" xr:uid="{00000000-0005-0000-0000-0000C4020000}"/>
    <cellStyle name="Comma 3 119" xfId="702" xr:uid="{00000000-0005-0000-0000-0000C5020000}"/>
    <cellStyle name="Comma 3 12" xfId="703" xr:uid="{00000000-0005-0000-0000-0000C6020000}"/>
    <cellStyle name="Comma 3 12 2" xfId="704" xr:uid="{00000000-0005-0000-0000-0000C7020000}"/>
    <cellStyle name="Comma 3 12 2 2" xfId="705" xr:uid="{00000000-0005-0000-0000-0000C8020000}"/>
    <cellStyle name="Comma 3 12 3" xfId="706" xr:uid="{00000000-0005-0000-0000-0000C9020000}"/>
    <cellStyle name="Comma 3 120" xfId="707" xr:uid="{00000000-0005-0000-0000-0000CA020000}"/>
    <cellStyle name="Comma 3 121" xfId="708" xr:uid="{00000000-0005-0000-0000-0000CB020000}"/>
    <cellStyle name="Comma 3 122" xfId="709" xr:uid="{00000000-0005-0000-0000-0000CC020000}"/>
    <cellStyle name="Comma 3 123" xfId="710" xr:uid="{00000000-0005-0000-0000-0000CD020000}"/>
    <cellStyle name="Comma 3 124" xfId="711" xr:uid="{00000000-0005-0000-0000-0000CE020000}"/>
    <cellStyle name="Comma 3 125" xfId="712" xr:uid="{00000000-0005-0000-0000-0000CF020000}"/>
    <cellStyle name="Comma 3 126" xfId="713" xr:uid="{00000000-0005-0000-0000-0000D0020000}"/>
    <cellStyle name="Comma 3 127" xfId="714" xr:uid="{00000000-0005-0000-0000-0000D1020000}"/>
    <cellStyle name="Comma 3 128" xfId="715" xr:uid="{00000000-0005-0000-0000-0000D2020000}"/>
    <cellStyle name="Comma 3 129" xfId="716" xr:uid="{00000000-0005-0000-0000-0000D3020000}"/>
    <cellStyle name="Comma 3 13" xfId="717" xr:uid="{00000000-0005-0000-0000-0000D4020000}"/>
    <cellStyle name="Comma 3 13 2" xfId="718" xr:uid="{00000000-0005-0000-0000-0000D5020000}"/>
    <cellStyle name="Comma 3 13 2 2" xfId="719" xr:uid="{00000000-0005-0000-0000-0000D6020000}"/>
    <cellStyle name="Comma 3 13 3" xfId="720" xr:uid="{00000000-0005-0000-0000-0000D7020000}"/>
    <cellStyle name="Comma 3 130" xfId="721" xr:uid="{00000000-0005-0000-0000-0000D8020000}"/>
    <cellStyle name="Comma 3 131" xfId="722" xr:uid="{00000000-0005-0000-0000-0000D9020000}"/>
    <cellStyle name="Comma 3 132" xfId="723" xr:uid="{00000000-0005-0000-0000-0000DA020000}"/>
    <cellStyle name="Comma 3 133" xfId="724" xr:uid="{00000000-0005-0000-0000-0000DB020000}"/>
    <cellStyle name="Comma 3 134" xfId="725" xr:uid="{00000000-0005-0000-0000-0000DC020000}"/>
    <cellStyle name="Comma 3 135" xfId="726" xr:uid="{00000000-0005-0000-0000-0000DD020000}"/>
    <cellStyle name="Comma 3 136" xfId="727" xr:uid="{00000000-0005-0000-0000-0000DE020000}"/>
    <cellStyle name="Comma 3 137" xfId="728" xr:uid="{00000000-0005-0000-0000-0000DF020000}"/>
    <cellStyle name="Comma 3 138" xfId="729" xr:uid="{00000000-0005-0000-0000-0000E0020000}"/>
    <cellStyle name="Comma 3 139" xfId="730" xr:uid="{00000000-0005-0000-0000-0000E1020000}"/>
    <cellStyle name="Comma 3 14" xfId="731" xr:uid="{00000000-0005-0000-0000-0000E2020000}"/>
    <cellStyle name="Comma 3 14 2" xfId="732" xr:uid="{00000000-0005-0000-0000-0000E3020000}"/>
    <cellStyle name="Comma 3 14 2 2" xfId="733" xr:uid="{00000000-0005-0000-0000-0000E4020000}"/>
    <cellStyle name="Comma 3 14 3" xfId="734" xr:uid="{00000000-0005-0000-0000-0000E5020000}"/>
    <cellStyle name="Comma 3 140" xfId="735" xr:uid="{00000000-0005-0000-0000-0000E6020000}"/>
    <cellStyle name="Comma 3 141" xfId="736" xr:uid="{00000000-0005-0000-0000-0000E7020000}"/>
    <cellStyle name="Comma 3 142" xfId="737" xr:uid="{00000000-0005-0000-0000-0000E8020000}"/>
    <cellStyle name="Comma 3 143" xfId="738" xr:uid="{00000000-0005-0000-0000-0000E9020000}"/>
    <cellStyle name="Comma 3 144" xfId="739" xr:uid="{00000000-0005-0000-0000-0000EA020000}"/>
    <cellStyle name="Comma 3 145" xfId="740" xr:uid="{00000000-0005-0000-0000-0000EB020000}"/>
    <cellStyle name="Comma 3 146" xfId="741" xr:uid="{00000000-0005-0000-0000-0000EC020000}"/>
    <cellStyle name="Comma 3 147" xfId="742" xr:uid="{00000000-0005-0000-0000-0000ED020000}"/>
    <cellStyle name="Comma 3 148" xfId="743" xr:uid="{00000000-0005-0000-0000-0000EE020000}"/>
    <cellStyle name="Comma 3 149" xfId="744" xr:uid="{00000000-0005-0000-0000-0000EF020000}"/>
    <cellStyle name="Comma 3 15" xfId="745" xr:uid="{00000000-0005-0000-0000-0000F0020000}"/>
    <cellStyle name="Comma 3 15 2" xfId="746" xr:uid="{00000000-0005-0000-0000-0000F1020000}"/>
    <cellStyle name="Comma 3 15 2 2" xfId="747" xr:uid="{00000000-0005-0000-0000-0000F2020000}"/>
    <cellStyle name="Comma 3 15 3" xfId="748" xr:uid="{00000000-0005-0000-0000-0000F3020000}"/>
    <cellStyle name="Comma 3 150" xfId="749" xr:uid="{00000000-0005-0000-0000-0000F4020000}"/>
    <cellStyle name="Comma 3 151" xfId="750" xr:uid="{00000000-0005-0000-0000-0000F5020000}"/>
    <cellStyle name="Comma 3 152" xfId="7418" xr:uid="{00000000-0005-0000-0000-0000F6020000}"/>
    <cellStyle name="Comma 3 16" xfId="751" xr:uid="{00000000-0005-0000-0000-0000F7020000}"/>
    <cellStyle name="Comma 3 16 2" xfId="752" xr:uid="{00000000-0005-0000-0000-0000F8020000}"/>
    <cellStyle name="Comma 3 16 2 2" xfId="753" xr:uid="{00000000-0005-0000-0000-0000F9020000}"/>
    <cellStyle name="Comma 3 16 3" xfId="754" xr:uid="{00000000-0005-0000-0000-0000FA020000}"/>
    <cellStyle name="Comma 3 17" xfId="755" xr:uid="{00000000-0005-0000-0000-0000FB020000}"/>
    <cellStyle name="Comma 3 17 2" xfId="756" xr:uid="{00000000-0005-0000-0000-0000FC020000}"/>
    <cellStyle name="Comma 3 17 2 2" xfId="757" xr:uid="{00000000-0005-0000-0000-0000FD020000}"/>
    <cellStyle name="Comma 3 17 3" xfId="758" xr:uid="{00000000-0005-0000-0000-0000FE020000}"/>
    <cellStyle name="Comma 3 18" xfId="759" xr:uid="{00000000-0005-0000-0000-0000FF020000}"/>
    <cellStyle name="Comma 3 18 2" xfId="760" xr:uid="{00000000-0005-0000-0000-000000030000}"/>
    <cellStyle name="Comma 3 18 2 2" xfId="761" xr:uid="{00000000-0005-0000-0000-000001030000}"/>
    <cellStyle name="Comma 3 18 3" xfId="762" xr:uid="{00000000-0005-0000-0000-000002030000}"/>
    <cellStyle name="Comma 3 19" xfId="763" xr:uid="{00000000-0005-0000-0000-000003030000}"/>
    <cellStyle name="Comma 3 19 2" xfId="764" xr:uid="{00000000-0005-0000-0000-000004030000}"/>
    <cellStyle name="Comma 3 19 3" xfId="765" xr:uid="{00000000-0005-0000-0000-000005030000}"/>
    <cellStyle name="Comma 3 2" xfId="766" xr:uid="{00000000-0005-0000-0000-000006030000}"/>
    <cellStyle name="Comma 3 2 10" xfId="767" xr:uid="{00000000-0005-0000-0000-000007030000}"/>
    <cellStyle name="Comma 3 2 10 2" xfId="768" xr:uid="{00000000-0005-0000-0000-000008030000}"/>
    <cellStyle name="Comma 3 2 11" xfId="769" xr:uid="{00000000-0005-0000-0000-000009030000}"/>
    <cellStyle name="Comma 3 2 11 2" xfId="770" xr:uid="{00000000-0005-0000-0000-00000A030000}"/>
    <cellStyle name="Comma 3 2 12" xfId="771" xr:uid="{00000000-0005-0000-0000-00000B030000}"/>
    <cellStyle name="Comma 3 2 12 2" xfId="772" xr:uid="{00000000-0005-0000-0000-00000C030000}"/>
    <cellStyle name="Comma 3 2 12 2 2" xfId="773" xr:uid="{00000000-0005-0000-0000-00000D030000}"/>
    <cellStyle name="Comma 3 2 12 3" xfId="774" xr:uid="{00000000-0005-0000-0000-00000E030000}"/>
    <cellStyle name="Comma 3 2 13" xfId="775" xr:uid="{00000000-0005-0000-0000-00000F030000}"/>
    <cellStyle name="Comma 3 2 13 2" xfId="776" xr:uid="{00000000-0005-0000-0000-000010030000}"/>
    <cellStyle name="Comma 3 2 14" xfId="777" xr:uid="{00000000-0005-0000-0000-000011030000}"/>
    <cellStyle name="Comma 3 2 14 2" xfId="778" xr:uid="{00000000-0005-0000-0000-000012030000}"/>
    <cellStyle name="Comma 3 2 14 2 2" xfId="779" xr:uid="{00000000-0005-0000-0000-000013030000}"/>
    <cellStyle name="Comma 3 2 14 3" xfId="780" xr:uid="{00000000-0005-0000-0000-000014030000}"/>
    <cellStyle name="Comma 3 2 15" xfId="781" xr:uid="{00000000-0005-0000-0000-000015030000}"/>
    <cellStyle name="Comma 3 2 15 2" xfId="782" xr:uid="{00000000-0005-0000-0000-000016030000}"/>
    <cellStyle name="Comma 3 2 15 2 2" xfId="783" xr:uid="{00000000-0005-0000-0000-000017030000}"/>
    <cellStyle name="Comma 3 2 15 3" xfId="784" xr:uid="{00000000-0005-0000-0000-000018030000}"/>
    <cellStyle name="Comma 3 2 16" xfId="785" xr:uid="{00000000-0005-0000-0000-000019030000}"/>
    <cellStyle name="Comma 3 2 16 2" xfId="786" xr:uid="{00000000-0005-0000-0000-00001A030000}"/>
    <cellStyle name="Comma 3 2 16 2 2" xfId="787" xr:uid="{00000000-0005-0000-0000-00001B030000}"/>
    <cellStyle name="Comma 3 2 16 3" xfId="788" xr:uid="{00000000-0005-0000-0000-00001C030000}"/>
    <cellStyle name="Comma 3 2 17" xfId="789" xr:uid="{00000000-0005-0000-0000-00001D030000}"/>
    <cellStyle name="Comma 3 2 17 2" xfId="790" xr:uid="{00000000-0005-0000-0000-00001E030000}"/>
    <cellStyle name="Comma 3 2 17 2 2" xfId="791" xr:uid="{00000000-0005-0000-0000-00001F030000}"/>
    <cellStyle name="Comma 3 2 17 3" xfId="792" xr:uid="{00000000-0005-0000-0000-000020030000}"/>
    <cellStyle name="Comma 3 2 18" xfId="793" xr:uid="{00000000-0005-0000-0000-000021030000}"/>
    <cellStyle name="Comma 3 2 19" xfId="794" xr:uid="{00000000-0005-0000-0000-000022030000}"/>
    <cellStyle name="Comma 3 2 2" xfId="795" xr:uid="{00000000-0005-0000-0000-000023030000}"/>
    <cellStyle name="Comma 3 2 2 10" xfId="796" xr:uid="{00000000-0005-0000-0000-000024030000}"/>
    <cellStyle name="Comma 3 2 2 11" xfId="797" xr:uid="{00000000-0005-0000-0000-000025030000}"/>
    <cellStyle name="Comma 3 2 2 12" xfId="798" xr:uid="{00000000-0005-0000-0000-000026030000}"/>
    <cellStyle name="Comma 3 2 2 13" xfId="799" xr:uid="{00000000-0005-0000-0000-000027030000}"/>
    <cellStyle name="Comma 3 2 2 14" xfId="800" xr:uid="{00000000-0005-0000-0000-000028030000}"/>
    <cellStyle name="Comma 3 2 2 15" xfId="801" xr:uid="{00000000-0005-0000-0000-000029030000}"/>
    <cellStyle name="Comma 3 2 2 16" xfId="802" xr:uid="{00000000-0005-0000-0000-00002A030000}"/>
    <cellStyle name="Comma 3 2 2 17" xfId="803" xr:uid="{00000000-0005-0000-0000-00002B030000}"/>
    <cellStyle name="Comma 3 2 2 18" xfId="804" xr:uid="{00000000-0005-0000-0000-00002C030000}"/>
    <cellStyle name="Comma 3 2 2 18 2" xfId="805" xr:uid="{00000000-0005-0000-0000-00002D030000}"/>
    <cellStyle name="Comma 3 2 2 19" xfId="806" xr:uid="{00000000-0005-0000-0000-00002E030000}"/>
    <cellStyle name="Comma 3 2 2 2" xfId="807" xr:uid="{00000000-0005-0000-0000-00002F030000}"/>
    <cellStyle name="Comma 3 2 2 2 10" xfId="808" xr:uid="{00000000-0005-0000-0000-000030030000}"/>
    <cellStyle name="Comma 3 2 2 2 10 2" xfId="809" xr:uid="{00000000-0005-0000-0000-000031030000}"/>
    <cellStyle name="Comma 3 2 2 2 10 2 2" xfId="810" xr:uid="{00000000-0005-0000-0000-000032030000}"/>
    <cellStyle name="Comma 3 2 2 2 10 3" xfId="811" xr:uid="{00000000-0005-0000-0000-000033030000}"/>
    <cellStyle name="Comma 3 2 2 2 11" xfId="812" xr:uid="{00000000-0005-0000-0000-000034030000}"/>
    <cellStyle name="Comma 3 2 2 2 11 2" xfId="813" xr:uid="{00000000-0005-0000-0000-000035030000}"/>
    <cellStyle name="Comma 3 2 2 2 11 2 2" xfId="814" xr:uid="{00000000-0005-0000-0000-000036030000}"/>
    <cellStyle name="Comma 3 2 2 2 11 3" xfId="815" xr:uid="{00000000-0005-0000-0000-000037030000}"/>
    <cellStyle name="Comma 3 2 2 2 12" xfId="816" xr:uid="{00000000-0005-0000-0000-000038030000}"/>
    <cellStyle name="Comma 3 2 2 2 12 2" xfId="817" xr:uid="{00000000-0005-0000-0000-000039030000}"/>
    <cellStyle name="Comma 3 2 2 2 12 2 2" xfId="818" xr:uid="{00000000-0005-0000-0000-00003A030000}"/>
    <cellStyle name="Comma 3 2 2 2 12 3" xfId="819" xr:uid="{00000000-0005-0000-0000-00003B030000}"/>
    <cellStyle name="Comma 3 2 2 2 13" xfId="820" xr:uid="{00000000-0005-0000-0000-00003C030000}"/>
    <cellStyle name="Comma 3 2 2 2 13 2" xfId="821" xr:uid="{00000000-0005-0000-0000-00003D030000}"/>
    <cellStyle name="Comma 3 2 2 2 13 2 2" xfId="822" xr:uid="{00000000-0005-0000-0000-00003E030000}"/>
    <cellStyle name="Comma 3 2 2 2 13 3" xfId="823" xr:uid="{00000000-0005-0000-0000-00003F030000}"/>
    <cellStyle name="Comma 3 2 2 2 14" xfId="824" xr:uid="{00000000-0005-0000-0000-000040030000}"/>
    <cellStyle name="Comma 3 2 2 2 14 2" xfId="825" xr:uid="{00000000-0005-0000-0000-000041030000}"/>
    <cellStyle name="Comma 3 2 2 2 14 2 2" xfId="826" xr:uid="{00000000-0005-0000-0000-000042030000}"/>
    <cellStyle name="Comma 3 2 2 2 14 3" xfId="827" xr:uid="{00000000-0005-0000-0000-000043030000}"/>
    <cellStyle name="Comma 3 2 2 2 15" xfId="828" xr:uid="{00000000-0005-0000-0000-000044030000}"/>
    <cellStyle name="Comma 3 2 2 2 15 2" xfId="829" xr:uid="{00000000-0005-0000-0000-000045030000}"/>
    <cellStyle name="Comma 3 2 2 2 15 2 2" xfId="830" xr:uid="{00000000-0005-0000-0000-000046030000}"/>
    <cellStyle name="Comma 3 2 2 2 15 3" xfId="831" xr:uid="{00000000-0005-0000-0000-000047030000}"/>
    <cellStyle name="Comma 3 2 2 2 16" xfId="832" xr:uid="{00000000-0005-0000-0000-000048030000}"/>
    <cellStyle name="Comma 3 2 2 2 16 2" xfId="833" xr:uid="{00000000-0005-0000-0000-000049030000}"/>
    <cellStyle name="Comma 3 2 2 2 16 2 2" xfId="834" xr:uid="{00000000-0005-0000-0000-00004A030000}"/>
    <cellStyle name="Comma 3 2 2 2 16 3" xfId="835" xr:uid="{00000000-0005-0000-0000-00004B030000}"/>
    <cellStyle name="Comma 3 2 2 2 17" xfId="836" xr:uid="{00000000-0005-0000-0000-00004C030000}"/>
    <cellStyle name="Comma 3 2 2 2 17 2" xfId="837" xr:uid="{00000000-0005-0000-0000-00004D030000}"/>
    <cellStyle name="Comma 3 2 2 2 17 2 2" xfId="838" xr:uid="{00000000-0005-0000-0000-00004E030000}"/>
    <cellStyle name="Comma 3 2 2 2 17 3" xfId="839" xr:uid="{00000000-0005-0000-0000-00004F030000}"/>
    <cellStyle name="Comma 3 2 2 2 2" xfId="840" xr:uid="{00000000-0005-0000-0000-000050030000}"/>
    <cellStyle name="Comma 3 2 2 2 2 2" xfId="841" xr:uid="{00000000-0005-0000-0000-000051030000}"/>
    <cellStyle name="Comma 3 2 2 2 2 2 2" xfId="842" xr:uid="{00000000-0005-0000-0000-000052030000}"/>
    <cellStyle name="Comma 3 2 2 2 2 2 2 2" xfId="843" xr:uid="{00000000-0005-0000-0000-000053030000}"/>
    <cellStyle name="Comma 3 2 2 2 2 2 2 2 2" xfId="844" xr:uid="{00000000-0005-0000-0000-000054030000}"/>
    <cellStyle name="Comma 3 2 2 2 2 2 2 3" xfId="845" xr:uid="{00000000-0005-0000-0000-000055030000}"/>
    <cellStyle name="Comma 3 2 2 2 2 2 3" xfId="846" xr:uid="{00000000-0005-0000-0000-000056030000}"/>
    <cellStyle name="Comma 3 2 2 2 2 2 3 2" xfId="847" xr:uid="{00000000-0005-0000-0000-000057030000}"/>
    <cellStyle name="Comma 3 2 2 2 2 2 3 2 2" xfId="848" xr:uid="{00000000-0005-0000-0000-000058030000}"/>
    <cellStyle name="Comma 3 2 2 2 2 2 3 3" xfId="849" xr:uid="{00000000-0005-0000-0000-000059030000}"/>
    <cellStyle name="Comma 3 2 2 2 2 2 4" xfId="850" xr:uid="{00000000-0005-0000-0000-00005A030000}"/>
    <cellStyle name="Comma 3 2 2 2 2 2 4 2" xfId="851" xr:uid="{00000000-0005-0000-0000-00005B030000}"/>
    <cellStyle name="Comma 3 2 2 2 2 2 4 2 2" xfId="852" xr:uid="{00000000-0005-0000-0000-00005C030000}"/>
    <cellStyle name="Comma 3 2 2 2 2 2 4 3" xfId="853" xr:uid="{00000000-0005-0000-0000-00005D030000}"/>
    <cellStyle name="Comma 3 2 2 2 2 2 5" xfId="854" xr:uid="{00000000-0005-0000-0000-00005E030000}"/>
    <cellStyle name="Comma 3 2 2 2 2 2 5 2" xfId="855" xr:uid="{00000000-0005-0000-0000-00005F030000}"/>
    <cellStyle name="Comma 3 2 2 2 2 2 5 2 2" xfId="856" xr:uid="{00000000-0005-0000-0000-000060030000}"/>
    <cellStyle name="Comma 3 2 2 2 2 2 5 3" xfId="857" xr:uid="{00000000-0005-0000-0000-000061030000}"/>
    <cellStyle name="Comma 3 2 2 2 2 3" xfId="858" xr:uid="{00000000-0005-0000-0000-000062030000}"/>
    <cellStyle name="Comma 3 2 2 2 2 4" xfId="859" xr:uid="{00000000-0005-0000-0000-000063030000}"/>
    <cellStyle name="Comma 3 2 2 2 2 5" xfId="860" xr:uid="{00000000-0005-0000-0000-000064030000}"/>
    <cellStyle name="Comma 3 2 2 2 2 6" xfId="861" xr:uid="{00000000-0005-0000-0000-000065030000}"/>
    <cellStyle name="Comma 3 2 2 2 2 6 2" xfId="862" xr:uid="{00000000-0005-0000-0000-000066030000}"/>
    <cellStyle name="Comma 3 2 2 2 2 7" xfId="863" xr:uid="{00000000-0005-0000-0000-000067030000}"/>
    <cellStyle name="Comma 3 2 2 2 3" xfId="864" xr:uid="{00000000-0005-0000-0000-000068030000}"/>
    <cellStyle name="Comma 3 2 2 2 3 2" xfId="865" xr:uid="{00000000-0005-0000-0000-000069030000}"/>
    <cellStyle name="Comma 3 2 2 2 3 2 2" xfId="866" xr:uid="{00000000-0005-0000-0000-00006A030000}"/>
    <cellStyle name="Comma 3 2 2 2 3 3" xfId="867" xr:uid="{00000000-0005-0000-0000-00006B030000}"/>
    <cellStyle name="Comma 3 2 2 2 4" xfId="868" xr:uid="{00000000-0005-0000-0000-00006C030000}"/>
    <cellStyle name="Comma 3 2 2 2 4 2" xfId="869" xr:uid="{00000000-0005-0000-0000-00006D030000}"/>
    <cellStyle name="Comma 3 2 2 2 4 2 2" xfId="870" xr:uid="{00000000-0005-0000-0000-00006E030000}"/>
    <cellStyle name="Comma 3 2 2 2 4 3" xfId="871" xr:uid="{00000000-0005-0000-0000-00006F030000}"/>
    <cellStyle name="Comma 3 2 2 2 5" xfId="872" xr:uid="{00000000-0005-0000-0000-000070030000}"/>
    <cellStyle name="Comma 3 2 2 2 5 2" xfId="873" xr:uid="{00000000-0005-0000-0000-000071030000}"/>
    <cellStyle name="Comma 3 2 2 2 5 2 2" xfId="874" xr:uid="{00000000-0005-0000-0000-000072030000}"/>
    <cellStyle name="Comma 3 2 2 2 5 3" xfId="875" xr:uid="{00000000-0005-0000-0000-000073030000}"/>
    <cellStyle name="Comma 3 2 2 2 6" xfId="876" xr:uid="{00000000-0005-0000-0000-000074030000}"/>
    <cellStyle name="Comma 3 2 2 2 6 2" xfId="877" xr:uid="{00000000-0005-0000-0000-000075030000}"/>
    <cellStyle name="Comma 3 2 2 2 6 2 2" xfId="878" xr:uid="{00000000-0005-0000-0000-000076030000}"/>
    <cellStyle name="Comma 3 2 2 2 6 3" xfId="879" xr:uid="{00000000-0005-0000-0000-000077030000}"/>
    <cellStyle name="Comma 3 2 2 2 7" xfId="880" xr:uid="{00000000-0005-0000-0000-000078030000}"/>
    <cellStyle name="Comma 3 2 2 2 7 2" xfId="881" xr:uid="{00000000-0005-0000-0000-000079030000}"/>
    <cellStyle name="Comma 3 2 2 2 7 2 2" xfId="882" xr:uid="{00000000-0005-0000-0000-00007A030000}"/>
    <cellStyle name="Comma 3 2 2 2 7 3" xfId="883" xr:uid="{00000000-0005-0000-0000-00007B030000}"/>
    <cellStyle name="Comma 3 2 2 2 8" xfId="884" xr:uid="{00000000-0005-0000-0000-00007C030000}"/>
    <cellStyle name="Comma 3 2 2 2 8 2" xfId="885" xr:uid="{00000000-0005-0000-0000-00007D030000}"/>
    <cellStyle name="Comma 3 2 2 2 8 2 2" xfId="886" xr:uid="{00000000-0005-0000-0000-00007E030000}"/>
    <cellStyle name="Comma 3 2 2 2 8 3" xfId="887" xr:uid="{00000000-0005-0000-0000-00007F030000}"/>
    <cellStyle name="Comma 3 2 2 2 9" xfId="888" xr:uid="{00000000-0005-0000-0000-000080030000}"/>
    <cellStyle name="Comma 3 2 2 2 9 2" xfId="889" xr:uid="{00000000-0005-0000-0000-000081030000}"/>
    <cellStyle name="Comma 3 2 2 2 9 2 2" xfId="890" xr:uid="{00000000-0005-0000-0000-000082030000}"/>
    <cellStyle name="Comma 3 2 2 2 9 3" xfId="891" xr:uid="{00000000-0005-0000-0000-000083030000}"/>
    <cellStyle name="Comma 3 2 2 3" xfId="892" xr:uid="{00000000-0005-0000-0000-000084030000}"/>
    <cellStyle name="Comma 3 2 2 4" xfId="893" xr:uid="{00000000-0005-0000-0000-000085030000}"/>
    <cellStyle name="Comma 3 2 2 5" xfId="894" xr:uid="{00000000-0005-0000-0000-000086030000}"/>
    <cellStyle name="Comma 3 2 2 6" xfId="895" xr:uid="{00000000-0005-0000-0000-000087030000}"/>
    <cellStyle name="Comma 3 2 2 7" xfId="896" xr:uid="{00000000-0005-0000-0000-000088030000}"/>
    <cellStyle name="Comma 3 2 2 8" xfId="897" xr:uid="{00000000-0005-0000-0000-000089030000}"/>
    <cellStyle name="Comma 3 2 2 9" xfId="898" xr:uid="{00000000-0005-0000-0000-00008A030000}"/>
    <cellStyle name="Comma 3 2 20" xfId="899" xr:uid="{00000000-0005-0000-0000-00008B030000}"/>
    <cellStyle name="Comma 3 2 21" xfId="7481" xr:uid="{00000000-0005-0000-0000-00008C030000}"/>
    <cellStyle name="Comma 3 2 3" xfId="900" xr:uid="{00000000-0005-0000-0000-00008D030000}"/>
    <cellStyle name="Comma 3 2 3 2" xfId="901" xr:uid="{00000000-0005-0000-0000-00008E030000}"/>
    <cellStyle name="Comma 3 2 4" xfId="902" xr:uid="{00000000-0005-0000-0000-00008F030000}"/>
    <cellStyle name="Comma 3 2 4 2" xfId="903" xr:uid="{00000000-0005-0000-0000-000090030000}"/>
    <cellStyle name="Comma 3 2 5" xfId="904" xr:uid="{00000000-0005-0000-0000-000091030000}"/>
    <cellStyle name="Comma 3 2 5 2" xfId="905" xr:uid="{00000000-0005-0000-0000-000092030000}"/>
    <cellStyle name="Comma 3 2 6" xfId="906" xr:uid="{00000000-0005-0000-0000-000093030000}"/>
    <cellStyle name="Comma 3 2 6 2" xfId="907" xr:uid="{00000000-0005-0000-0000-000094030000}"/>
    <cellStyle name="Comma 3 2 7" xfId="908" xr:uid="{00000000-0005-0000-0000-000095030000}"/>
    <cellStyle name="Comma 3 2 7 2" xfId="909" xr:uid="{00000000-0005-0000-0000-000096030000}"/>
    <cellStyle name="Comma 3 2 8" xfId="910" xr:uid="{00000000-0005-0000-0000-000097030000}"/>
    <cellStyle name="Comma 3 2 8 2" xfId="911" xr:uid="{00000000-0005-0000-0000-000098030000}"/>
    <cellStyle name="Comma 3 2 9" xfId="912" xr:uid="{00000000-0005-0000-0000-000099030000}"/>
    <cellStyle name="Comma 3 2 9 2" xfId="913" xr:uid="{00000000-0005-0000-0000-00009A030000}"/>
    <cellStyle name="Comma 3 20" xfId="914" xr:uid="{00000000-0005-0000-0000-00009B030000}"/>
    <cellStyle name="Comma 3 20 2" xfId="915" xr:uid="{00000000-0005-0000-0000-00009C030000}"/>
    <cellStyle name="Comma 3 21" xfId="916" xr:uid="{00000000-0005-0000-0000-00009D030000}"/>
    <cellStyle name="Comma 3 21 2" xfId="917" xr:uid="{00000000-0005-0000-0000-00009E030000}"/>
    <cellStyle name="Comma 3 22" xfId="918" xr:uid="{00000000-0005-0000-0000-00009F030000}"/>
    <cellStyle name="Comma 3 22 2" xfId="919" xr:uid="{00000000-0005-0000-0000-0000A0030000}"/>
    <cellStyle name="Comma 3 23" xfId="920" xr:uid="{00000000-0005-0000-0000-0000A1030000}"/>
    <cellStyle name="Comma 3 23 2" xfId="921" xr:uid="{00000000-0005-0000-0000-0000A2030000}"/>
    <cellStyle name="Comma 3 24" xfId="922" xr:uid="{00000000-0005-0000-0000-0000A3030000}"/>
    <cellStyle name="Comma 3 24 2" xfId="923" xr:uid="{00000000-0005-0000-0000-0000A4030000}"/>
    <cellStyle name="Comma 3 25" xfId="924" xr:uid="{00000000-0005-0000-0000-0000A5030000}"/>
    <cellStyle name="Comma 3 25 2" xfId="925" xr:uid="{00000000-0005-0000-0000-0000A6030000}"/>
    <cellStyle name="Comma 3 26" xfId="926" xr:uid="{00000000-0005-0000-0000-0000A7030000}"/>
    <cellStyle name="Comma 3 26 2" xfId="927" xr:uid="{00000000-0005-0000-0000-0000A8030000}"/>
    <cellStyle name="Comma 3 27" xfId="928" xr:uid="{00000000-0005-0000-0000-0000A9030000}"/>
    <cellStyle name="Comma 3 27 2" xfId="929" xr:uid="{00000000-0005-0000-0000-0000AA030000}"/>
    <cellStyle name="Comma 3 28" xfId="930" xr:uid="{00000000-0005-0000-0000-0000AB030000}"/>
    <cellStyle name="Comma 3 28 2" xfId="931" xr:uid="{00000000-0005-0000-0000-0000AC030000}"/>
    <cellStyle name="Comma 3 29" xfId="932" xr:uid="{00000000-0005-0000-0000-0000AD030000}"/>
    <cellStyle name="Comma 3 29 2" xfId="933" xr:uid="{00000000-0005-0000-0000-0000AE030000}"/>
    <cellStyle name="Comma 3 3" xfId="934" xr:uid="{00000000-0005-0000-0000-0000AF030000}"/>
    <cellStyle name="Comma 3 3 2" xfId="935" xr:uid="{00000000-0005-0000-0000-0000B0030000}"/>
    <cellStyle name="Comma 3 3 2 2" xfId="936" xr:uid="{00000000-0005-0000-0000-0000B1030000}"/>
    <cellStyle name="Comma 3 3 2 2 2" xfId="937" xr:uid="{00000000-0005-0000-0000-0000B2030000}"/>
    <cellStyle name="Comma 3 3 2 3" xfId="938" xr:uid="{00000000-0005-0000-0000-0000B3030000}"/>
    <cellStyle name="Comma 3 3 2 4" xfId="939" xr:uid="{00000000-0005-0000-0000-0000B4030000}"/>
    <cellStyle name="Comma 3 3 2 5" xfId="940" xr:uid="{00000000-0005-0000-0000-0000B5030000}"/>
    <cellStyle name="Comma 3 3 3" xfId="941" xr:uid="{00000000-0005-0000-0000-0000B6030000}"/>
    <cellStyle name="Comma 3 3 4" xfId="942" xr:uid="{00000000-0005-0000-0000-0000B7030000}"/>
    <cellStyle name="Comma 3 3 5" xfId="943" xr:uid="{00000000-0005-0000-0000-0000B8030000}"/>
    <cellStyle name="Comma 3 3 6" xfId="944" xr:uid="{00000000-0005-0000-0000-0000B9030000}"/>
    <cellStyle name="Comma 3 30" xfId="945" xr:uid="{00000000-0005-0000-0000-0000BA030000}"/>
    <cellStyle name="Comma 3 30 2" xfId="946" xr:uid="{00000000-0005-0000-0000-0000BB030000}"/>
    <cellStyle name="Comma 3 31" xfId="947" xr:uid="{00000000-0005-0000-0000-0000BC030000}"/>
    <cellStyle name="Comma 3 31 2" xfId="948" xr:uid="{00000000-0005-0000-0000-0000BD030000}"/>
    <cellStyle name="Comma 3 32" xfId="949" xr:uid="{00000000-0005-0000-0000-0000BE030000}"/>
    <cellStyle name="Comma 3 32 2" xfId="950" xr:uid="{00000000-0005-0000-0000-0000BF030000}"/>
    <cellStyle name="Comma 3 33" xfId="951" xr:uid="{00000000-0005-0000-0000-0000C0030000}"/>
    <cellStyle name="Comma 3 33 2" xfId="952" xr:uid="{00000000-0005-0000-0000-0000C1030000}"/>
    <cellStyle name="Comma 3 34" xfId="953" xr:uid="{00000000-0005-0000-0000-0000C2030000}"/>
    <cellStyle name="Comma 3 34 2" xfId="954" xr:uid="{00000000-0005-0000-0000-0000C3030000}"/>
    <cellStyle name="Comma 3 35" xfId="955" xr:uid="{00000000-0005-0000-0000-0000C4030000}"/>
    <cellStyle name="Comma 3 35 2" xfId="956" xr:uid="{00000000-0005-0000-0000-0000C5030000}"/>
    <cellStyle name="Comma 3 36" xfId="957" xr:uid="{00000000-0005-0000-0000-0000C6030000}"/>
    <cellStyle name="Comma 3 36 2" xfId="958" xr:uid="{00000000-0005-0000-0000-0000C7030000}"/>
    <cellStyle name="Comma 3 37" xfId="959" xr:uid="{00000000-0005-0000-0000-0000C8030000}"/>
    <cellStyle name="Comma 3 37 2" xfId="960" xr:uid="{00000000-0005-0000-0000-0000C9030000}"/>
    <cellStyle name="Comma 3 38" xfId="961" xr:uid="{00000000-0005-0000-0000-0000CA030000}"/>
    <cellStyle name="Comma 3 38 2" xfId="962" xr:uid="{00000000-0005-0000-0000-0000CB030000}"/>
    <cellStyle name="Comma 3 39" xfId="963" xr:uid="{00000000-0005-0000-0000-0000CC030000}"/>
    <cellStyle name="Comma 3 39 2" xfId="964" xr:uid="{00000000-0005-0000-0000-0000CD030000}"/>
    <cellStyle name="Comma 3 4" xfId="965" xr:uid="{00000000-0005-0000-0000-0000CE030000}"/>
    <cellStyle name="Comma 3 4 2" xfId="966" xr:uid="{00000000-0005-0000-0000-0000CF030000}"/>
    <cellStyle name="Comma 3 4 2 2" xfId="967" xr:uid="{00000000-0005-0000-0000-0000D0030000}"/>
    <cellStyle name="Comma 3 4 3" xfId="968" xr:uid="{00000000-0005-0000-0000-0000D1030000}"/>
    <cellStyle name="Comma 3 40" xfId="969" xr:uid="{00000000-0005-0000-0000-0000D2030000}"/>
    <cellStyle name="Comma 3 40 2" xfId="970" xr:uid="{00000000-0005-0000-0000-0000D3030000}"/>
    <cellStyle name="Comma 3 41" xfId="971" xr:uid="{00000000-0005-0000-0000-0000D4030000}"/>
    <cellStyle name="Comma 3 41 2" xfId="972" xr:uid="{00000000-0005-0000-0000-0000D5030000}"/>
    <cellStyle name="Comma 3 42" xfId="973" xr:uid="{00000000-0005-0000-0000-0000D6030000}"/>
    <cellStyle name="Comma 3 42 2" xfId="974" xr:uid="{00000000-0005-0000-0000-0000D7030000}"/>
    <cellStyle name="Comma 3 43" xfId="975" xr:uid="{00000000-0005-0000-0000-0000D8030000}"/>
    <cellStyle name="Comma 3 43 2" xfId="976" xr:uid="{00000000-0005-0000-0000-0000D9030000}"/>
    <cellStyle name="Comma 3 44" xfId="977" xr:uid="{00000000-0005-0000-0000-0000DA030000}"/>
    <cellStyle name="Comma 3 44 2" xfId="978" xr:uid="{00000000-0005-0000-0000-0000DB030000}"/>
    <cellStyle name="Comma 3 45" xfId="979" xr:uid="{00000000-0005-0000-0000-0000DC030000}"/>
    <cellStyle name="Comma 3 45 2" xfId="980" xr:uid="{00000000-0005-0000-0000-0000DD030000}"/>
    <cellStyle name="Comma 3 46" xfId="981" xr:uid="{00000000-0005-0000-0000-0000DE030000}"/>
    <cellStyle name="Comma 3 46 2" xfId="982" xr:uid="{00000000-0005-0000-0000-0000DF030000}"/>
    <cellStyle name="Comma 3 47" xfId="983" xr:uid="{00000000-0005-0000-0000-0000E0030000}"/>
    <cellStyle name="Comma 3 47 2" xfId="984" xr:uid="{00000000-0005-0000-0000-0000E1030000}"/>
    <cellStyle name="Comma 3 48" xfId="985" xr:uid="{00000000-0005-0000-0000-0000E2030000}"/>
    <cellStyle name="Comma 3 48 2" xfId="986" xr:uid="{00000000-0005-0000-0000-0000E3030000}"/>
    <cellStyle name="Comma 3 49" xfId="987" xr:uid="{00000000-0005-0000-0000-0000E4030000}"/>
    <cellStyle name="Comma 3 49 2" xfId="988" xr:uid="{00000000-0005-0000-0000-0000E5030000}"/>
    <cellStyle name="Comma 3 5" xfId="989" xr:uid="{00000000-0005-0000-0000-0000E6030000}"/>
    <cellStyle name="Comma 3 5 2" xfId="990" xr:uid="{00000000-0005-0000-0000-0000E7030000}"/>
    <cellStyle name="Comma 3 5 2 2" xfId="991" xr:uid="{00000000-0005-0000-0000-0000E8030000}"/>
    <cellStyle name="Comma 3 5 3" xfId="992" xr:uid="{00000000-0005-0000-0000-0000E9030000}"/>
    <cellStyle name="Comma 3 50" xfId="993" xr:uid="{00000000-0005-0000-0000-0000EA030000}"/>
    <cellStyle name="Comma 3 50 2" xfId="994" xr:uid="{00000000-0005-0000-0000-0000EB030000}"/>
    <cellStyle name="Comma 3 51" xfId="995" xr:uid="{00000000-0005-0000-0000-0000EC030000}"/>
    <cellStyle name="Comma 3 51 2" xfId="996" xr:uid="{00000000-0005-0000-0000-0000ED030000}"/>
    <cellStyle name="Comma 3 52" xfId="997" xr:uid="{00000000-0005-0000-0000-0000EE030000}"/>
    <cellStyle name="Comma 3 52 2" xfId="998" xr:uid="{00000000-0005-0000-0000-0000EF030000}"/>
    <cellStyle name="Comma 3 53" xfId="999" xr:uid="{00000000-0005-0000-0000-0000F0030000}"/>
    <cellStyle name="Comma 3 53 2" xfId="1000" xr:uid="{00000000-0005-0000-0000-0000F1030000}"/>
    <cellStyle name="Comma 3 54" xfId="1001" xr:uid="{00000000-0005-0000-0000-0000F2030000}"/>
    <cellStyle name="Comma 3 54 2" xfId="1002" xr:uid="{00000000-0005-0000-0000-0000F3030000}"/>
    <cellStyle name="Comma 3 55" xfId="1003" xr:uid="{00000000-0005-0000-0000-0000F4030000}"/>
    <cellStyle name="Comma 3 55 2" xfId="1004" xr:uid="{00000000-0005-0000-0000-0000F5030000}"/>
    <cellStyle name="Comma 3 56" xfId="1005" xr:uid="{00000000-0005-0000-0000-0000F6030000}"/>
    <cellStyle name="Comma 3 56 2" xfId="1006" xr:uid="{00000000-0005-0000-0000-0000F7030000}"/>
    <cellStyle name="Comma 3 57" xfId="1007" xr:uid="{00000000-0005-0000-0000-0000F8030000}"/>
    <cellStyle name="Comma 3 57 2" xfId="1008" xr:uid="{00000000-0005-0000-0000-0000F9030000}"/>
    <cellStyle name="Comma 3 58" xfId="1009" xr:uid="{00000000-0005-0000-0000-0000FA030000}"/>
    <cellStyle name="Comma 3 58 2" xfId="1010" xr:uid="{00000000-0005-0000-0000-0000FB030000}"/>
    <cellStyle name="Comma 3 59" xfId="1011" xr:uid="{00000000-0005-0000-0000-0000FC030000}"/>
    <cellStyle name="Comma 3 59 2" xfId="1012" xr:uid="{00000000-0005-0000-0000-0000FD030000}"/>
    <cellStyle name="Comma 3 6" xfId="1013" xr:uid="{00000000-0005-0000-0000-0000FE030000}"/>
    <cellStyle name="Comma 3 6 2" xfId="1014" xr:uid="{00000000-0005-0000-0000-0000FF030000}"/>
    <cellStyle name="Comma 3 6 2 2" xfId="1015" xr:uid="{00000000-0005-0000-0000-000000040000}"/>
    <cellStyle name="Comma 3 6 3" xfId="1016" xr:uid="{00000000-0005-0000-0000-000001040000}"/>
    <cellStyle name="Comma 3 60" xfId="1017" xr:uid="{00000000-0005-0000-0000-000002040000}"/>
    <cellStyle name="Comma 3 60 2" xfId="1018" xr:uid="{00000000-0005-0000-0000-000003040000}"/>
    <cellStyle name="Comma 3 61" xfId="1019" xr:uid="{00000000-0005-0000-0000-000004040000}"/>
    <cellStyle name="Comma 3 61 2" xfId="1020" xr:uid="{00000000-0005-0000-0000-000005040000}"/>
    <cellStyle name="Comma 3 62" xfId="1021" xr:uid="{00000000-0005-0000-0000-000006040000}"/>
    <cellStyle name="Comma 3 63" xfId="1022" xr:uid="{00000000-0005-0000-0000-000007040000}"/>
    <cellStyle name="Comma 3 64" xfId="1023" xr:uid="{00000000-0005-0000-0000-000008040000}"/>
    <cellStyle name="Comma 3 65" xfId="1024" xr:uid="{00000000-0005-0000-0000-000009040000}"/>
    <cellStyle name="Comma 3 66" xfId="1025" xr:uid="{00000000-0005-0000-0000-00000A040000}"/>
    <cellStyle name="Comma 3 67" xfId="1026" xr:uid="{00000000-0005-0000-0000-00000B040000}"/>
    <cellStyle name="Comma 3 68" xfId="1027" xr:uid="{00000000-0005-0000-0000-00000C040000}"/>
    <cellStyle name="Comma 3 69" xfId="1028" xr:uid="{00000000-0005-0000-0000-00000D040000}"/>
    <cellStyle name="Comma 3 7" xfId="1029" xr:uid="{00000000-0005-0000-0000-00000E040000}"/>
    <cellStyle name="Comma 3 7 2" xfId="1030" xr:uid="{00000000-0005-0000-0000-00000F040000}"/>
    <cellStyle name="Comma 3 7 2 2" xfId="1031" xr:uid="{00000000-0005-0000-0000-000010040000}"/>
    <cellStyle name="Comma 3 7 3" xfId="1032" xr:uid="{00000000-0005-0000-0000-000011040000}"/>
    <cellStyle name="Comma 3 70" xfId="1033" xr:uid="{00000000-0005-0000-0000-000012040000}"/>
    <cellStyle name="Comma 3 71" xfId="1034" xr:uid="{00000000-0005-0000-0000-000013040000}"/>
    <cellStyle name="Comma 3 72" xfId="1035" xr:uid="{00000000-0005-0000-0000-000014040000}"/>
    <cellStyle name="Comma 3 73" xfId="1036" xr:uid="{00000000-0005-0000-0000-000015040000}"/>
    <cellStyle name="Comma 3 74" xfId="1037" xr:uid="{00000000-0005-0000-0000-000016040000}"/>
    <cellStyle name="Comma 3 75" xfId="1038" xr:uid="{00000000-0005-0000-0000-000017040000}"/>
    <cellStyle name="Comma 3 76" xfId="1039" xr:uid="{00000000-0005-0000-0000-000018040000}"/>
    <cellStyle name="Comma 3 77" xfId="1040" xr:uid="{00000000-0005-0000-0000-000019040000}"/>
    <cellStyle name="Comma 3 78" xfId="1041" xr:uid="{00000000-0005-0000-0000-00001A040000}"/>
    <cellStyle name="Comma 3 79" xfId="1042" xr:uid="{00000000-0005-0000-0000-00001B040000}"/>
    <cellStyle name="Comma 3 8" xfId="1043" xr:uid="{00000000-0005-0000-0000-00001C040000}"/>
    <cellStyle name="Comma 3 8 2" xfId="1044" xr:uid="{00000000-0005-0000-0000-00001D040000}"/>
    <cellStyle name="Comma 3 8 2 2" xfId="1045" xr:uid="{00000000-0005-0000-0000-00001E040000}"/>
    <cellStyle name="Comma 3 8 3" xfId="1046" xr:uid="{00000000-0005-0000-0000-00001F040000}"/>
    <cellStyle name="Comma 3 80" xfId="1047" xr:uid="{00000000-0005-0000-0000-000020040000}"/>
    <cellStyle name="Comma 3 81" xfId="1048" xr:uid="{00000000-0005-0000-0000-000021040000}"/>
    <cellStyle name="Comma 3 82" xfId="1049" xr:uid="{00000000-0005-0000-0000-000022040000}"/>
    <cellStyle name="Comma 3 83" xfId="1050" xr:uid="{00000000-0005-0000-0000-000023040000}"/>
    <cellStyle name="Comma 3 84" xfId="1051" xr:uid="{00000000-0005-0000-0000-000024040000}"/>
    <cellStyle name="Comma 3 85" xfId="1052" xr:uid="{00000000-0005-0000-0000-000025040000}"/>
    <cellStyle name="Comma 3 86" xfId="1053" xr:uid="{00000000-0005-0000-0000-000026040000}"/>
    <cellStyle name="Comma 3 87" xfId="1054" xr:uid="{00000000-0005-0000-0000-000027040000}"/>
    <cellStyle name="Comma 3 88" xfId="1055" xr:uid="{00000000-0005-0000-0000-000028040000}"/>
    <cellStyle name="Comma 3 89" xfId="1056" xr:uid="{00000000-0005-0000-0000-000029040000}"/>
    <cellStyle name="Comma 3 9" xfId="1057" xr:uid="{00000000-0005-0000-0000-00002A040000}"/>
    <cellStyle name="Comma 3 9 2" xfId="1058" xr:uid="{00000000-0005-0000-0000-00002B040000}"/>
    <cellStyle name="Comma 3 9 2 2" xfId="1059" xr:uid="{00000000-0005-0000-0000-00002C040000}"/>
    <cellStyle name="Comma 3 9 3" xfId="1060" xr:uid="{00000000-0005-0000-0000-00002D040000}"/>
    <cellStyle name="Comma 3 90" xfId="1061" xr:uid="{00000000-0005-0000-0000-00002E040000}"/>
    <cellStyle name="Comma 3 91" xfId="1062" xr:uid="{00000000-0005-0000-0000-00002F040000}"/>
    <cellStyle name="Comma 3 92" xfId="1063" xr:uid="{00000000-0005-0000-0000-000030040000}"/>
    <cellStyle name="Comma 3 93" xfId="1064" xr:uid="{00000000-0005-0000-0000-000031040000}"/>
    <cellStyle name="Comma 3 94" xfId="1065" xr:uid="{00000000-0005-0000-0000-000032040000}"/>
    <cellStyle name="Comma 3 95" xfId="1066" xr:uid="{00000000-0005-0000-0000-000033040000}"/>
    <cellStyle name="Comma 3 96" xfId="1067" xr:uid="{00000000-0005-0000-0000-000034040000}"/>
    <cellStyle name="Comma 3 97" xfId="1068" xr:uid="{00000000-0005-0000-0000-000035040000}"/>
    <cellStyle name="Comma 3 98" xfId="1069" xr:uid="{00000000-0005-0000-0000-000036040000}"/>
    <cellStyle name="Comma 3 99" xfId="1070" xr:uid="{00000000-0005-0000-0000-000037040000}"/>
    <cellStyle name="Comma 30" xfId="1071" xr:uid="{00000000-0005-0000-0000-000038040000}"/>
    <cellStyle name="Comma 31" xfId="1072" xr:uid="{00000000-0005-0000-0000-000039040000}"/>
    <cellStyle name="Comma 32" xfId="1073" xr:uid="{00000000-0005-0000-0000-00003A040000}"/>
    <cellStyle name="Comma 33" xfId="1074" xr:uid="{00000000-0005-0000-0000-00003B040000}"/>
    <cellStyle name="Comma 34" xfId="1075" xr:uid="{00000000-0005-0000-0000-00003C040000}"/>
    <cellStyle name="Comma 35" xfId="1076" xr:uid="{00000000-0005-0000-0000-00003D040000}"/>
    <cellStyle name="Comma 36" xfId="1077" xr:uid="{00000000-0005-0000-0000-00003E040000}"/>
    <cellStyle name="Comma 37" xfId="1078" xr:uid="{00000000-0005-0000-0000-00003F040000}"/>
    <cellStyle name="Comma 38" xfId="1079" xr:uid="{00000000-0005-0000-0000-000040040000}"/>
    <cellStyle name="Comma 39" xfId="1080" xr:uid="{00000000-0005-0000-0000-000041040000}"/>
    <cellStyle name="Comma 4" xfId="1081" xr:uid="{00000000-0005-0000-0000-000042040000}"/>
    <cellStyle name="Comma 4 10" xfId="1082" xr:uid="{00000000-0005-0000-0000-000043040000}"/>
    <cellStyle name="Comma 4 11" xfId="1083" xr:uid="{00000000-0005-0000-0000-000044040000}"/>
    <cellStyle name="Comma 4 12" xfId="1084" xr:uid="{00000000-0005-0000-0000-000045040000}"/>
    <cellStyle name="Comma 4 13" xfId="1085" xr:uid="{00000000-0005-0000-0000-000046040000}"/>
    <cellStyle name="Comma 4 13 2" xfId="1086" xr:uid="{00000000-0005-0000-0000-000047040000}"/>
    <cellStyle name="Comma 4 13 3" xfId="1087" xr:uid="{00000000-0005-0000-0000-000048040000}"/>
    <cellStyle name="Comma 4 13 4" xfId="1088" xr:uid="{00000000-0005-0000-0000-000049040000}"/>
    <cellStyle name="Comma 4 14" xfId="1089" xr:uid="{00000000-0005-0000-0000-00004A040000}"/>
    <cellStyle name="Comma 4 15" xfId="1090" xr:uid="{00000000-0005-0000-0000-00004B040000}"/>
    <cellStyle name="Comma 4 16" xfId="7482" xr:uid="{00000000-0005-0000-0000-00004C040000}"/>
    <cellStyle name="Comma 4 17 2" xfId="7518" xr:uid="{00000000-0005-0000-0000-00004D040000}"/>
    <cellStyle name="Comma 4 2" xfId="1091" xr:uid="{00000000-0005-0000-0000-00004E040000}"/>
    <cellStyle name="Comma 4 2 10" xfId="1092" xr:uid="{00000000-0005-0000-0000-00004F040000}"/>
    <cellStyle name="Comma 4 2 10 2" xfId="1093" xr:uid="{00000000-0005-0000-0000-000050040000}"/>
    <cellStyle name="Comma 4 2 11" xfId="1094" xr:uid="{00000000-0005-0000-0000-000051040000}"/>
    <cellStyle name="Comma 4 2 11 2" xfId="1095" xr:uid="{00000000-0005-0000-0000-000052040000}"/>
    <cellStyle name="Comma 4 2 12" xfId="1096" xr:uid="{00000000-0005-0000-0000-000053040000}"/>
    <cellStyle name="Comma 4 2 13" xfId="1097" xr:uid="{00000000-0005-0000-0000-000054040000}"/>
    <cellStyle name="Comma 4 2 14" xfId="1098" xr:uid="{00000000-0005-0000-0000-000055040000}"/>
    <cellStyle name="Comma 4 2 2" xfId="1099" xr:uid="{00000000-0005-0000-0000-000056040000}"/>
    <cellStyle name="Comma 4 2 2 2" xfId="1100" xr:uid="{00000000-0005-0000-0000-000057040000}"/>
    <cellStyle name="Comma 4 2 3" xfId="1101" xr:uid="{00000000-0005-0000-0000-000058040000}"/>
    <cellStyle name="Comma 4 2 3 2" xfId="1102" xr:uid="{00000000-0005-0000-0000-000059040000}"/>
    <cellStyle name="Comma 4 2 4" xfId="1103" xr:uid="{00000000-0005-0000-0000-00005A040000}"/>
    <cellStyle name="Comma 4 2 4 2" xfId="1104" xr:uid="{00000000-0005-0000-0000-00005B040000}"/>
    <cellStyle name="Comma 4 2 5" xfId="1105" xr:uid="{00000000-0005-0000-0000-00005C040000}"/>
    <cellStyle name="Comma 4 2 5 2" xfId="1106" xr:uid="{00000000-0005-0000-0000-00005D040000}"/>
    <cellStyle name="Comma 4 2 6" xfId="1107" xr:uid="{00000000-0005-0000-0000-00005E040000}"/>
    <cellStyle name="Comma 4 2 6 2" xfId="1108" xr:uid="{00000000-0005-0000-0000-00005F040000}"/>
    <cellStyle name="Comma 4 2 7" xfId="1109" xr:uid="{00000000-0005-0000-0000-000060040000}"/>
    <cellStyle name="Comma 4 2 7 2" xfId="1110" xr:uid="{00000000-0005-0000-0000-000061040000}"/>
    <cellStyle name="Comma 4 2 8" xfId="1111" xr:uid="{00000000-0005-0000-0000-000062040000}"/>
    <cellStyle name="Comma 4 2 8 2" xfId="1112" xr:uid="{00000000-0005-0000-0000-000063040000}"/>
    <cellStyle name="Comma 4 2 9" xfId="1113" xr:uid="{00000000-0005-0000-0000-000064040000}"/>
    <cellStyle name="Comma 4 2 9 2" xfId="1114" xr:uid="{00000000-0005-0000-0000-000065040000}"/>
    <cellStyle name="Comma 4 3" xfId="1115" xr:uid="{00000000-0005-0000-0000-000066040000}"/>
    <cellStyle name="Comma 4 3 2" xfId="1116" xr:uid="{00000000-0005-0000-0000-000067040000}"/>
    <cellStyle name="Comma 4 3 3" xfId="1117" xr:uid="{00000000-0005-0000-0000-000068040000}"/>
    <cellStyle name="Comma 4 3 4" xfId="1118" xr:uid="{00000000-0005-0000-0000-000069040000}"/>
    <cellStyle name="Comma 4 4" xfId="1119" xr:uid="{00000000-0005-0000-0000-00006A040000}"/>
    <cellStyle name="Comma 4 5" xfId="1120" xr:uid="{00000000-0005-0000-0000-00006B040000}"/>
    <cellStyle name="Comma 4 6" xfId="1121" xr:uid="{00000000-0005-0000-0000-00006C040000}"/>
    <cellStyle name="Comma 4 7" xfId="1122" xr:uid="{00000000-0005-0000-0000-00006D040000}"/>
    <cellStyle name="Comma 4 8" xfId="1123" xr:uid="{00000000-0005-0000-0000-00006E040000}"/>
    <cellStyle name="Comma 4 9" xfId="1124" xr:uid="{00000000-0005-0000-0000-00006F040000}"/>
    <cellStyle name="Comma 40" xfId="1125" xr:uid="{00000000-0005-0000-0000-000070040000}"/>
    <cellStyle name="Comma 41" xfId="1126" xr:uid="{00000000-0005-0000-0000-000071040000}"/>
    <cellStyle name="Comma 42" xfId="1127" xr:uid="{00000000-0005-0000-0000-000072040000}"/>
    <cellStyle name="Comma 43" xfId="1128" xr:uid="{00000000-0005-0000-0000-000073040000}"/>
    <cellStyle name="Comma 44" xfId="1129" xr:uid="{00000000-0005-0000-0000-000074040000}"/>
    <cellStyle name="Comma 45" xfId="1130" xr:uid="{00000000-0005-0000-0000-000075040000}"/>
    <cellStyle name="Comma 46" xfId="1131" xr:uid="{00000000-0005-0000-0000-000076040000}"/>
    <cellStyle name="Comma 47" xfId="1132" xr:uid="{00000000-0005-0000-0000-000077040000}"/>
    <cellStyle name="Comma 48" xfId="1133" xr:uid="{00000000-0005-0000-0000-000078040000}"/>
    <cellStyle name="Comma 49" xfId="1134" xr:uid="{00000000-0005-0000-0000-000079040000}"/>
    <cellStyle name="Comma 5" xfId="1135" xr:uid="{00000000-0005-0000-0000-00007A040000}"/>
    <cellStyle name="Comma 5 10" xfId="1136" xr:uid="{00000000-0005-0000-0000-00007B040000}"/>
    <cellStyle name="Comma 5 10 2" xfId="1137" xr:uid="{00000000-0005-0000-0000-00007C040000}"/>
    <cellStyle name="Comma 5 10 2 2" xfId="1138" xr:uid="{00000000-0005-0000-0000-00007D040000}"/>
    <cellStyle name="Comma 5 10 3" xfId="1139" xr:uid="{00000000-0005-0000-0000-00007E040000}"/>
    <cellStyle name="Comma 5 100" xfId="1140" xr:uid="{00000000-0005-0000-0000-00007F040000}"/>
    <cellStyle name="Comma 5 101" xfId="1141" xr:uid="{00000000-0005-0000-0000-000080040000}"/>
    <cellStyle name="Comma 5 102" xfId="1142" xr:uid="{00000000-0005-0000-0000-000081040000}"/>
    <cellStyle name="Comma 5 103" xfId="1143" xr:uid="{00000000-0005-0000-0000-000082040000}"/>
    <cellStyle name="Comma 5 104" xfId="1144" xr:uid="{00000000-0005-0000-0000-000083040000}"/>
    <cellStyle name="Comma 5 105" xfId="1145" xr:uid="{00000000-0005-0000-0000-000084040000}"/>
    <cellStyle name="Comma 5 106" xfId="1146" xr:uid="{00000000-0005-0000-0000-000085040000}"/>
    <cellStyle name="Comma 5 107" xfId="1147" xr:uid="{00000000-0005-0000-0000-000086040000}"/>
    <cellStyle name="Comma 5 108" xfId="1148" xr:uid="{00000000-0005-0000-0000-000087040000}"/>
    <cellStyle name="Comma 5 109" xfId="1149" xr:uid="{00000000-0005-0000-0000-000088040000}"/>
    <cellStyle name="Comma 5 11" xfId="1150" xr:uid="{00000000-0005-0000-0000-000089040000}"/>
    <cellStyle name="Comma 5 11 2" xfId="1151" xr:uid="{00000000-0005-0000-0000-00008A040000}"/>
    <cellStyle name="Comma 5 11 2 2" xfId="1152" xr:uid="{00000000-0005-0000-0000-00008B040000}"/>
    <cellStyle name="Comma 5 11 3" xfId="1153" xr:uid="{00000000-0005-0000-0000-00008C040000}"/>
    <cellStyle name="Comma 5 110" xfId="1154" xr:uid="{00000000-0005-0000-0000-00008D040000}"/>
    <cellStyle name="Comma 5 111" xfId="1155" xr:uid="{00000000-0005-0000-0000-00008E040000}"/>
    <cellStyle name="Comma 5 112" xfId="1156" xr:uid="{00000000-0005-0000-0000-00008F040000}"/>
    <cellStyle name="Comma 5 113" xfId="1157" xr:uid="{00000000-0005-0000-0000-000090040000}"/>
    <cellStyle name="Comma 5 114" xfId="1158" xr:uid="{00000000-0005-0000-0000-000091040000}"/>
    <cellStyle name="Comma 5 115" xfId="1159" xr:uid="{00000000-0005-0000-0000-000092040000}"/>
    <cellStyle name="Comma 5 116" xfId="1160" xr:uid="{00000000-0005-0000-0000-000093040000}"/>
    <cellStyle name="Comma 5 117" xfId="1161" xr:uid="{00000000-0005-0000-0000-000094040000}"/>
    <cellStyle name="Comma 5 118" xfId="1162" xr:uid="{00000000-0005-0000-0000-000095040000}"/>
    <cellStyle name="Comma 5 119" xfId="1163" xr:uid="{00000000-0005-0000-0000-000096040000}"/>
    <cellStyle name="Comma 5 12" xfId="1164" xr:uid="{00000000-0005-0000-0000-000097040000}"/>
    <cellStyle name="Comma 5 12 2" xfId="1165" xr:uid="{00000000-0005-0000-0000-000098040000}"/>
    <cellStyle name="Comma 5 12 2 2" xfId="1166" xr:uid="{00000000-0005-0000-0000-000099040000}"/>
    <cellStyle name="Comma 5 12 3" xfId="1167" xr:uid="{00000000-0005-0000-0000-00009A040000}"/>
    <cellStyle name="Comma 5 120" xfId="1168" xr:uid="{00000000-0005-0000-0000-00009B040000}"/>
    <cellStyle name="Comma 5 121" xfId="1169" xr:uid="{00000000-0005-0000-0000-00009C040000}"/>
    <cellStyle name="Comma 5 122" xfId="1170" xr:uid="{00000000-0005-0000-0000-00009D040000}"/>
    <cellStyle name="Comma 5 123" xfId="1171" xr:uid="{00000000-0005-0000-0000-00009E040000}"/>
    <cellStyle name="Comma 5 124" xfId="1172" xr:uid="{00000000-0005-0000-0000-00009F040000}"/>
    <cellStyle name="Comma 5 125" xfId="1173" xr:uid="{00000000-0005-0000-0000-0000A0040000}"/>
    <cellStyle name="Comma 5 126" xfId="1174" xr:uid="{00000000-0005-0000-0000-0000A1040000}"/>
    <cellStyle name="Comma 5 127" xfId="1175" xr:uid="{00000000-0005-0000-0000-0000A2040000}"/>
    <cellStyle name="Comma 5 128" xfId="1176" xr:uid="{00000000-0005-0000-0000-0000A3040000}"/>
    <cellStyle name="Comma 5 129" xfId="1177" xr:uid="{00000000-0005-0000-0000-0000A4040000}"/>
    <cellStyle name="Comma 5 13" xfId="1178" xr:uid="{00000000-0005-0000-0000-0000A5040000}"/>
    <cellStyle name="Comma 5 13 2" xfId="1179" xr:uid="{00000000-0005-0000-0000-0000A6040000}"/>
    <cellStyle name="Comma 5 13 2 2" xfId="1180" xr:uid="{00000000-0005-0000-0000-0000A7040000}"/>
    <cellStyle name="Comma 5 13 3" xfId="1181" xr:uid="{00000000-0005-0000-0000-0000A8040000}"/>
    <cellStyle name="Comma 5 130" xfId="1182" xr:uid="{00000000-0005-0000-0000-0000A9040000}"/>
    <cellStyle name="Comma 5 131" xfId="1183" xr:uid="{00000000-0005-0000-0000-0000AA040000}"/>
    <cellStyle name="Comma 5 132" xfId="1184" xr:uid="{00000000-0005-0000-0000-0000AB040000}"/>
    <cellStyle name="Comma 5 133" xfId="1185" xr:uid="{00000000-0005-0000-0000-0000AC040000}"/>
    <cellStyle name="Comma 5 134" xfId="1186" xr:uid="{00000000-0005-0000-0000-0000AD040000}"/>
    <cellStyle name="Comma 5 135" xfId="1187" xr:uid="{00000000-0005-0000-0000-0000AE040000}"/>
    <cellStyle name="Comma 5 136" xfId="1188" xr:uid="{00000000-0005-0000-0000-0000AF040000}"/>
    <cellStyle name="Comma 5 137" xfId="7483" xr:uid="{00000000-0005-0000-0000-0000B0040000}"/>
    <cellStyle name="Comma 5 14" xfId="1189" xr:uid="{00000000-0005-0000-0000-0000B1040000}"/>
    <cellStyle name="Comma 5 14 2" xfId="1190" xr:uid="{00000000-0005-0000-0000-0000B2040000}"/>
    <cellStyle name="Comma 5 14 3" xfId="1191" xr:uid="{00000000-0005-0000-0000-0000B3040000}"/>
    <cellStyle name="Comma 5 15" xfId="1192" xr:uid="{00000000-0005-0000-0000-0000B4040000}"/>
    <cellStyle name="Comma 5 15 2" xfId="1193" xr:uid="{00000000-0005-0000-0000-0000B5040000}"/>
    <cellStyle name="Comma 5 16" xfId="1194" xr:uid="{00000000-0005-0000-0000-0000B6040000}"/>
    <cellStyle name="Comma 5 16 2" xfId="1195" xr:uid="{00000000-0005-0000-0000-0000B7040000}"/>
    <cellStyle name="Comma 5 17" xfId="1196" xr:uid="{00000000-0005-0000-0000-0000B8040000}"/>
    <cellStyle name="Comma 5 17 2" xfId="1197" xr:uid="{00000000-0005-0000-0000-0000B9040000}"/>
    <cellStyle name="Comma 5 18" xfId="1198" xr:uid="{00000000-0005-0000-0000-0000BA040000}"/>
    <cellStyle name="Comma 5 18 2" xfId="1199" xr:uid="{00000000-0005-0000-0000-0000BB040000}"/>
    <cellStyle name="Comma 5 19" xfId="1200" xr:uid="{00000000-0005-0000-0000-0000BC040000}"/>
    <cellStyle name="Comma 5 19 2" xfId="1201" xr:uid="{00000000-0005-0000-0000-0000BD040000}"/>
    <cellStyle name="Comma 5 2" xfId="1202" xr:uid="{00000000-0005-0000-0000-0000BE040000}"/>
    <cellStyle name="Comma 5 2 10" xfId="1203" xr:uid="{00000000-0005-0000-0000-0000BF040000}"/>
    <cellStyle name="Comma 5 2 10 2" xfId="1204" xr:uid="{00000000-0005-0000-0000-0000C0040000}"/>
    <cellStyle name="Comma 5 2 11" xfId="1205" xr:uid="{00000000-0005-0000-0000-0000C1040000}"/>
    <cellStyle name="Comma 5 2 11 2" xfId="1206" xr:uid="{00000000-0005-0000-0000-0000C2040000}"/>
    <cellStyle name="Comma 5 2 12" xfId="1207" xr:uid="{00000000-0005-0000-0000-0000C3040000}"/>
    <cellStyle name="Comma 5 2 13" xfId="1208" xr:uid="{00000000-0005-0000-0000-0000C4040000}"/>
    <cellStyle name="Comma 5 2 14" xfId="1209" xr:uid="{00000000-0005-0000-0000-0000C5040000}"/>
    <cellStyle name="Comma 5 2 14 2" xfId="1210" xr:uid="{00000000-0005-0000-0000-0000C6040000}"/>
    <cellStyle name="Comma 5 2 15" xfId="1211" xr:uid="{00000000-0005-0000-0000-0000C7040000}"/>
    <cellStyle name="Comma 5 2 16" xfId="7484" xr:uid="{00000000-0005-0000-0000-0000C8040000}"/>
    <cellStyle name="Comma 5 2 2" xfId="1212" xr:uid="{00000000-0005-0000-0000-0000C9040000}"/>
    <cellStyle name="Comma 5 2 2 10" xfId="1213" xr:uid="{00000000-0005-0000-0000-0000CA040000}"/>
    <cellStyle name="Comma 5 2 2 10 2" xfId="1214" xr:uid="{00000000-0005-0000-0000-0000CB040000}"/>
    <cellStyle name="Comma 5 2 2 10 2 2" xfId="1215" xr:uid="{00000000-0005-0000-0000-0000CC040000}"/>
    <cellStyle name="Comma 5 2 2 10 3" xfId="1216" xr:uid="{00000000-0005-0000-0000-0000CD040000}"/>
    <cellStyle name="Comma 5 2 2 11" xfId="1217" xr:uid="{00000000-0005-0000-0000-0000CE040000}"/>
    <cellStyle name="Comma 5 2 2 11 2" xfId="1218" xr:uid="{00000000-0005-0000-0000-0000CF040000}"/>
    <cellStyle name="Comma 5 2 2 11 2 2" xfId="1219" xr:uid="{00000000-0005-0000-0000-0000D0040000}"/>
    <cellStyle name="Comma 5 2 2 11 3" xfId="1220" xr:uid="{00000000-0005-0000-0000-0000D1040000}"/>
    <cellStyle name="Comma 5 2 2 12" xfId="1221" xr:uid="{00000000-0005-0000-0000-0000D2040000}"/>
    <cellStyle name="Comma 5 2 2 12 2" xfId="1222" xr:uid="{00000000-0005-0000-0000-0000D3040000}"/>
    <cellStyle name="Comma 5 2 2 12 2 2" xfId="1223" xr:uid="{00000000-0005-0000-0000-0000D4040000}"/>
    <cellStyle name="Comma 5 2 2 12 3" xfId="1224" xr:uid="{00000000-0005-0000-0000-0000D5040000}"/>
    <cellStyle name="Comma 5 2 2 13" xfId="1225" xr:uid="{00000000-0005-0000-0000-0000D6040000}"/>
    <cellStyle name="Comma 5 2 2 13 2" xfId="1226" xr:uid="{00000000-0005-0000-0000-0000D7040000}"/>
    <cellStyle name="Comma 5 2 2 13 2 2" xfId="1227" xr:uid="{00000000-0005-0000-0000-0000D8040000}"/>
    <cellStyle name="Comma 5 2 2 13 3" xfId="1228" xr:uid="{00000000-0005-0000-0000-0000D9040000}"/>
    <cellStyle name="Comma 5 2 2 14" xfId="1229" xr:uid="{00000000-0005-0000-0000-0000DA040000}"/>
    <cellStyle name="Comma 5 2 2 15" xfId="1230" xr:uid="{00000000-0005-0000-0000-0000DB040000}"/>
    <cellStyle name="Comma 5 2 2 2" xfId="1231" xr:uid="{00000000-0005-0000-0000-0000DC040000}"/>
    <cellStyle name="Comma 5 2 2 2 2" xfId="1232" xr:uid="{00000000-0005-0000-0000-0000DD040000}"/>
    <cellStyle name="Comma 5 2 2 2 2 2" xfId="1233" xr:uid="{00000000-0005-0000-0000-0000DE040000}"/>
    <cellStyle name="Comma 5 2 2 2 3" xfId="1234" xr:uid="{00000000-0005-0000-0000-0000DF040000}"/>
    <cellStyle name="Comma 5 2 2 3" xfId="1235" xr:uid="{00000000-0005-0000-0000-0000E0040000}"/>
    <cellStyle name="Comma 5 2 2 3 2" xfId="1236" xr:uid="{00000000-0005-0000-0000-0000E1040000}"/>
    <cellStyle name="Comma 5 2 2 3 2 2" xfId="1237" xr:uid="{00000000-0005-0000-0000-0000E2040000}"/>
    <cellStyle name="Comma 5 2 2 3 3" xfId="1238" xr:uid="{00000000-0005-0000-0000-0000E3040000}"/>
    <cellStyle name="Comma 5 2 2 4" xfId="1239" xr:uid="{00000000-0005-0000-0000-0000E4040000}"/>
    <cellStyle name="Comma 5 2 2 4 2" xfId="1240" xr:uid="{00000000-0005-0000-0000-0000E5040000}"/>
    <cellStyle name="Comma 5 2 2 4 2 2" xfId="1241" xr:uid="{00000000-0005-0000-0000-0000E6040000}"/>
    <cellStyle name="Comma 5 2 2 4 3" xfId="1242" xr:uid="{00000000-0005-0000-0000-0000E7040000}"/>
    <cellStyle name="Comma 5 2 2 5" xfId="1243" xr:uid="{00000000-0005-0000-0000-0000E8040000}"/>
    <cellStyle name="Comma 5 2 2 5 2" xfId="1244" xr:uid="{00000000-0005-0000-0000-0000E9040000}"/>
    <cellStyle name="Comma 5 2 2 5 2 2" xfId="1245" xr:uid="{00000000-0005-0000-0000-0000EA040000}"/>
    <cellStyle name="Comma 5 2 2 5 3" xfId="1246" xr:uid="{00000000-0005-0000-0000-0000EB040000}"/>
    <cellStyle name="Comma 5 2 2 6" xfId="1247" xr:uid="{00000000-0005-0000-0000-0000EC040000}"/>
    <cellStyle name="Comma 5 2 2 6 2" xfId="1248" xr:uid="{00000000-0005-0000-0000-0000ED040000}"/>
    <cellStyle name="Comma 5 2 2 6 2 2" xfId="1249" xr:uid="{00000000-0005-0000-0000-0000EE040000}"/>
    <cellStyle name="Comma 5 2 2 6 3" xfId="1250" xr:uid="{00000000-0005-0000-0000-0000EF040000}"/>
    <cellStyle name="Comma 5 2 2 7" xfId="1251" xr:uid="{00000000-0005-0000-0000-0000F0040000}"/>
    <cellStyle name="Comma 5 2 2 7 2" xfId="1252" xr:uid="{00000000-0005-0000-0000-0000F1040000}"/>
    <cellStyle name="Comma 5 2 2 7 2 2" xfId="1253" xr:uid="{00000000-0005-0000-0000-0000F2040000}"/>
    <cellStyle name="Comma 5 2 2 7 3" xfId="1254" xr:uid="{00000000-0005-0000-0000-0000F3040000}"/>
    <cellStyle name="Comma 5 2 2 8" xfId="1255" xr:uid="{00000000-0005-0000-0000-0000F4040000}"/>
    <cellStyle name="Comma 5 2 2 8 2" xfId="1256" xr:uid="{00000000-0005-0000-0000-0000F5040000}"/>
    <cellStyle name="Comma 5 2 2 8 2 2" xfId="1257" xr:uid="{00000000-0005-0000-0000-0000F6040000}"/>
    <cellStyle name="Comma 5 2 2 8 3" xfId="1258" xr:uid="{00000000-0005-0000-0000-0000F7040000}"/>
    <cellStyle name="Comma 5 2 2 9" xfId="1259" xr:uid="{00000000-0005-0000-0000-0000F8040000}"/>
    <cellStyle name="Comma 5 2 2 9 2" xfId="1260" xr:uid="{00000000-0005-0000-0000-0000F9040000}"/>
    <cellStyle name="Comma 5 2 2 9 2 2" xfId="1261" xr:uid="{00000000-0005-0000-0000-0000FA040000}"/>
    <cellStyle name="Comma 5 2 2 9 3" xfId="1262" xr:uid="{00000000-0005-0000-0000-0000FB040000}"/>
    <cellStyle name="Comma 5 2 3" xfId="1263" xr:uid="{00000000-0005-0000-0000-0000FC040000}"/>
    <cellStyle name="Comma 5 2 3 2" xfId="1264" xr:uid="{00000000-0005-0000-0000-0000FD040000}"/>
    <cellStyle name="Comma 5 2 4" xfId="1265" xr:uid="{00000000-0005-0000-0000-0000FE040000}"/>
    <cellStyle name="Comma 5 2 4 2" xfId="1266" xr:uid="{00000000-0005-0000-0000-0000FF040000}"/>
    <cellStyle name="Comma 5 2 5" xfId="1267" xr:uid="{00000000-0005-0000-0000-000000050000}"/>
    <cellStyle name="Comma 5 2 5 2" xfId="1268" xr:uid="{00000000-0005-0000-0000-000001050000}"/>
    <cellStyle name="Comma 5 2 6" xfId="1269" xr:uid="{00000000-0005-0000-0000-000002050000}"/>
    <cellStyle name="Comma 5 2 6 2" xfId="1270" xr:uid="{00000000-0005-0000-0000-000003050000}"/>
    <cellStyle name="Comma 5 2 7" xfId="1271" xr:uid="{00000000-0005-0000-0000-000004050000}"/>
    <cellStyle name="Comma 5 2 7 2" xfId="1272" xr:uid="{00000000-0005-0000-0000-000005050000}"/>
    <cellStyle name="Comma 5 2 8" xfId="1273" xr:uid="{00000000-0005-0000-0000-000006050000}"/>
    <cellStyle name="Comma 5 2 8 2" xfId="1274" xr:uid="{00000000-0005-0000-0000-000007050000}"/>
    <cellStyle name="Comma 5 2 9" xfId="1275" xr:uid="{00000000-0005-0000-0000-000008050000}"/>
    <cellStyle name="Comma 5 2 9 2" xfId="1276" xr:uid="{00000000-0005-0000-0000-000009050000}"/>
    <cellStyle name="Comma 5 20" xfId="1277" xr:uid="{00000000-0005-0000-0000-00000A050000}"/>
    <cellStyle name="Comma 5 20 2" xfId="1278" xr:uid="{00000000-0005-0000-0000-00000B050000}"/>
    <cellStyle name="Comma 5 21" xfId="1279" xr:uid="{00000000-0005-0000-0000-00000C050000}"/>
    <cellStyle name="Comma 5 21 2" xfId="1280" xr:uid="{00000000-0005-0000-0000-00000D050000}"/>
    <cellStyle name="Comma 5 22" xfId="1281" xr:uid="{00000000-0005-0000-0000-00000E050000}"/>
    <cellStyle name="Comma 5 22 2" xfId="1282" xr:uid="{00000000-0005-0000-0000-00000F050000}"/>
    <cellStyle name="Comma 5 23" xfId="1283" xr:uid="{00000000-0005-0000-0000-000010050000}"/>
    <cellStyle name="Comma 5 23 2" xfId="1284" xr:uid="{00000000-0005-0000-0000-000011050000}"/>
    <cellStyle name="Comma 5 24" xfId="1285" xr:uid="{00000000-0005-0000-0000-000012050000}"/>
    <cellStyle name="Comma 5 24 2" xfId="1286" xr:uid="{00000000-0005-0000-0000-000013050000}"/>
    <cellStyle name="Comma 5 25" xfId="1287" xr:uid="{00000000-0005-0000-0000-000014050000}"/>
    <cellStyle name="Comma 5 25 2" xfId="1288" xr:uid="{00000000-0005-0000-0000-000015050000}"/>
    <cellStyle name="Comma 5 26" xfId="1289" xr:uid="{00000000-0005-0000-0000-000016050000}"/>
    <cellStyle name="Comma 5 26 2" xfId="1290" xr:uid="{00000000-0005-0000-0000-000017050000}"/>
    <cellStyle name="Comma 5 27" xfId="1291" xr:uid="{00000000-0005-0000-0000-000018050000}"/>
    <cellStyle name="Comma 5 27 2" xfId="1292" xr:uid="{00000000-0005-0000-0000-000019050000}"/>
    <cellStyle name="Comma 5 28" xfId="1293" xr:uid="{00000000-0005-0000-0000-00001A050000}"/>
    <cellStyle name="Comma 5 28 2" xfId="1294" xr:uid="{00000000-0005-0000-0000-00001B050000}"/>
    <cellStyle name="Comma 5 29" xfId="1295" xr:uid="{00000000-0005-0000-0000-00001C050000}"/>
    <cellStyle name="Comma 5 29 2" xfId="1296" xr:uid="{00000000-0005-0000-0000-00001D050000}"/>
    <cellStyle name="Comma 5 3" xfId="1297" xr:uid="{00000000-0005-0000-0000-00001E050000}"/>
    <cellStyle name="Comma 5 3 10" xfId="1298" xr:uid="{00000000-0005-0000-0000-00001F050000}"/>
    <cellStyle name="Comma 5 3 10 2" xfId="1299" xr:uid="{00000000-0005-0000-0000-000020050000}"/>
    <cellStyle name="Comma 5 3 11" xfId="1300" xr:uid="{00000000-0005-0000-0000-000021050000}"/>
    <cellStyle name="Comma 5 3 11 2" xfId="1301" xr:uid="{00000000-0005-0000-0000-000022050000}"/>
    <cellStyle name="Comma 5 3 12" xfId="1302" xr:uid="{00000000-0005-0000-0000-000023050000}"/>
    <cellStyle name="Comma 5 3 12 2" xfId="1303" xr:uid="{00000000-0005-0000-0000-000024050000}"/>
    <cellStyle name="Comma 5 3 13" xfId="1304" xr:uid="{00000000-0005-0000-0000-000025050000}"/>
    <cellStyle name="Comma 5 3 13 2" xfId="1305" xr:uid="{00000000-0005-0000-0000-000026050000}"/>
    <cellStyle name="Comma 5 3 14" xfId="1306" xr:uid="{00000000-0005-0000-0000-000027050000}"/>
    <cellStyle name="Comma 5 3 15" xfId="1307" xr:uid="{00000000-0005-0000-0000-000028050000}"/>
    <cellStyle name="Comma 5 3 2" xfId="1308" xr:uid="{00000000-0005-0000-0000-000029050000}"/>
    <cellStyle name="Comma 5 3 2 2" xfId="1309" xr:uid="{00000000-0005-0000-0000-00002A050000}"/>
    <cellStyle name="Comma 5 3 3" xfId="1310" xr:uid="{00000000-0005-0000-0000-00002B050000}"/>
    <cellStyle name="Comma 5 3 3 2" xfId="1311" xr:uid="{00000000-0005-0000-0000-00002C050000}"/>
    <cellStyle name="Comma 5 3 4" xfId="1312" xr:uid="{00000000-0005-0000-0000-00002D050000}"/>
    <cellStyle name="Comma 5 3 4 2" xfId="1313" xr:uid="{00000000-0005-0000-0000-00002E050000}"/>
    <cellStyle name="Comma 5 3 5" xfId="1314" xr:uid="{00000000-0005-0000-0000-00002F050000}"/>
    <cellStyle name="Comma 5 3 5 2" xfId="1315" xr:uid="{00000000-0005-0000-0000-000030050000}"/>
    <cellStyle name="Comma 5 3 6" xfId="1316" xr:uid="{00000000-0005-0000-0000-000031050000}"/>
    <cellStyle name="Comma 5 3 6 2" xfId="1317" xr:uid="{00000000-0005-0000-0000-000032050000}"/>
    <cellStyle name="Comma 5 3 7" xfId="1318" xr:uid="{00000000-0005-0000-0000-000033050000}"/>
    <cellStyle name="Comma 5 3 7 2" xfId="1319" xr:uid="{00000000-0005-0000-0000-000034050000}"/>
    <cellStyle name="Comma 5 3 8" xfId="1320" xr:uid="{00000000-0005-0000-0000-000035050000}"/>
    <cellStyle name="Comma 5 3 8 2" xfId="1321" xr:uid="{00000000-0005-0000-0000-000036050000}"/>
    <cellStyle name="Comma 5 3 9" xfId="1322" xr:uid="{00000000-0005-0000-0000-000037050000}"/>
    <cellStyle name="Comma 5 3 9 2" xfId="1323" xr:uid="{00000000-0005-0000-0000-000038050000}"/>
    <cellStyle name="Comma 5 30" xfId="1324" xr:uid="{00000000-0005-0000-0000-000039050000}"/>
    <cellStyle name="Comma 5 30 2" xfId="1325" xr:uid="{00000000-0005-0000-0000-00003A050000}"/>
    <cellStyle name="Comma 5 31" xfId="1326" xr:uid="{00000000-0005-0000-0000-00003B050000}"/>
    <cellStyle name="Comma 5 31 2" xfId="1327" xr:uid="{00000000-0005-0000-0000-00003C050000}"/>
    <cellStyle name="Comma 5 32" xfId="1328" xr:uid="{00000000-0005-0000-0000-00003D050000}"/>
    <cellStyle name="Comma 5 32 2" xfId="1329" xr:uid="{00000000-0005-0000-0000-00003E050000}"/>
    <cellStyle name="Comma 5 33" xfId="1330" xr:uid="{00000000-0005-0000-0000-00003F050000}"/>
    <cellStyle name="Comma 5 33 2" xfId="1331" xr:uid="{00000000-0005-0000-0000-000040050000}"/>
    <cellStyle name="Comma 5 34" xfId="1332" xr:uid="{00000000-0005-0000-0000-000041050000}"/>
    <cellStyle name="Comma 5 34 2" xfId="1333" xr:uid="{00000000-0005-0000-0000-000042050000}"/>
    <cellStyle name="Comma 5 35" xfId="1334" xr:uid="{00000000-0005-0000-0000-000043050000}"/>
    <cellStyle name="Comma 5 35 2" xfId="1335" xr:uid="{00000000-0005-0000-0000-000044050000}"/>
    <cellStyle name="Comma 5 36" xfId="1336" xr:uid="{00000000-0005-0000-0000-000045050000}"/>
    <cellStyle name="Comma 5 36 2" xfId="1337" xr:uid="{00000000-0005-0000-0000-000046050000}"/>
    <cellStyle name="Comma 5 37" xfId="1338" xr:uid="{00000000-0005-0000-0000-000047050000}"/>
    <cellStyle name="Comma 5 37 2" xfId="1339" xr:uid="{00000000-0005-0000-0000-000048050000}"/>
    <cellStyle name="Comma 5 38" xfId="1340" xr:uid="{00000000-0005-0000-0000-000049050000}"/>
    <cellStyle name="Comma 5 38 2" xfId="1341" xr:uid="{00000000-0005-0000-0000-00004A050000}"/>
    <cellStyle name="Comma 5 39" xfId="1342" xr:uid="{00000000-0005-0000-0000-00004B050000}"/>
    <cellStyle name="Comma 5 39 2" xfId="1343" xr:uid="{00000000-0005-0000-0000-00004C050000}"/>
    <cellStyle name="Comma 5 4" xfId="1344" xr:uid="{00000000-0005-0000-0000-00004D050000}"/>
    <cellStyle name="Comma 5 4 2" xfId="1345" xr:uid="{00000000-0005-0000-0000-00004E050000}"/>
    <cellStyle name="Comma 5 4 2 2" xfId="1346" xr:uid="{00000000-0005-0000-0000-00004F050000}"/>
    <cellStyle name="Comma 5 4 3" xfId="1347" xr:uid="{00000000-0005-0000-0000-000050050000}"/>
    <cellStyle name="Comma 5 40" xfId="1348" xr:uid="{00000000-0005-0000-0000-000051050000}"/>
    <cellStyle name="Comma 5 40 2" xfId="1349" xr:uid="{00000000-0005-0000-0000-000052050000}"/>
    <cellStyle name="Comma 5 41" xfId="1350" xr:uid="{00000000-0005-0000-0000-000053050000}"/>
    <cellStyle name="Comma 5 41 2" xfId="1351" xr:uid="{00000000-0005-0000-0000-000054050000}"/>
    <cellStyle name="Comma 5 42" xfId="1352" xr:uid="{00000000-0005-0000-0000-000055050000}"/>
    <cellStyle name="Comma 5 42 2" xfId="1353" xr:uid="{00000000-0005-0000-0000-000056050000}"/>
    <cellStyle name="Comma 5 43" xfId="1354" xr:uid="{00000000-0005-0000-0000-000057050000}"/>
    <cellStyle name="Comma 5 43 2" xfId="1355" xr:uid="{00000000-0005-0000-0000-000058050000}"/>
    <cellStyle name="Comma 5 44" xfId="1356" xr:uid="{00000000-0005-0000-0000-000059050000}"/>
    <cellStyle name="Comma 5 44 2" xfId="1357" xr:uid="{00000000-0005-0000-0000-00005A050000}"/>
    <cellStyle name="Comma 5 45" xfId="1358" xr:uid="{00000000-0005-0000-0000-00005B050000}"/>
    <cellStyle name="Comma 5 45 2" xfId="1359" xr:uid="{00000000-0005-0000-0000-00005C050000}"/>
    <cellStyle name="Comma 5 46" xfId="1360" xr:uid="{00000000-0005-0000-0000-00005D050000}"/>
    <cellStyle name="Comma 5 46 2" xfId="1361" xr:uid="{00000000-0005-0000-0000-00005E050000}"/>
    <cellStyle name="Comma 5 47" xfId="1362" xr:uid="{00000000-0005-0000-0000-00005F050000}"/>
    <cellStyle name="Comma 5 47 2" xfId="1363" xr:uid="{00000000-0005-0000-0000-000060050000}"/>
    <cellStyle name="Comma 5 48" xfId="1364" xr:uid="{00000000-0005-0000-0000-000061050000}"/>
    <cellStyle name="Comma 5 48 2" xfId="1365" xr:uid="{00000000-0005-0000-0000-000062050000}"/>
    <cellStyle name="Comma 5 49" xfId="1366" xr:uid="{00000000-0005-0000-0000-000063050000}"/>
    <cellStyle name="Comma 5 49 2" xfId="1367" xr:uid="{00000000-0005-0000-0000-000064050000}"/>
    <cellStyle name="Comma 5 5" xfId="1368" xr:uid="{00000000-0005-0000-0000-000065050000}"/>
    <cellStyle name="Comma 5 5 2" xfId="1369" xr:uid="{00000000-0005-0000-0000-000066050000}"/>
    <cellStyle name="Comma 5 5 2 2" xfId="1370" xr:uid="{00000000-0005-0000-0000-000067050000}"/>
    <cellStyle name="Comma 5 5 3" xfId="1371" xr:uid="{00000000-0005-0000-0000-000068050000}"/>
    <cellStyle name="Comma 5 50" xfId="1372" xr:uid="{00000000-0005-0000-0000-000069050000}"/>
    <cellStyle name="Comma 5 50 2" xfId="1373" xr:uid="{00000000-0005-0000-0000-00006A050000}"/>
    <cellStyle name="Comma 5 51" xfId="1374" xr:uid="{00000000-0005-0000-0000-00006B050000}"/>
    <cellStyle name="Comma 5 51 2" xfId="1375" xr:uid="{00000000-0005-0000-0000-00006C050000}"/>
    <cellStyle name="Comma 5 52" xfId="1376" xr:uid="{00000000-0005-0000-0000-00006D050000}"/>
    <cellStyle name="Comma 5 52 2" xfId="1377" xr:uid="{00000000-0005-0000-0000-00006E050000}"/>
    <cellStyle name="Comma 5 53" xfId="1378" xr:uid="{00000000-0005-0000-0000-00006F050000}"/>
    <cellStyle name="Comma 5 53 2" xfId="1379" xr:uid="{00000000-0005-0000-0000-000070050000}"/>
    <cellStyle name="Comma 5 54" xfId="1380" xr:uid="{00000000-0005-0000-0000-000071050000}"/>
    <cellStyle name="Comma 5 54 2" xfId="1381" xr:uid="{00000000-0005-0000-0000-000072050000}"/>
    <cellStyle name="Comma 5 55" xfId="1382" xr:uid="{00000000-0005-0000-0000-000073050000}"/>
    <cellStyle name="Comma 5 55 2" xfId="1383" xr:uid="{00000000-0005-0000-0000-000074050000}"/>
    <cellStyle name="Comma 5 56" xfId="1384" xr:uid="{00000000-0005-0000-0000-000075050000}"/>
    <cellStyle name="Comma 5 56 2" xfId="1385" xr:uid="{00000000-0005-0000-0000-000076050000}"/>
    <cellStyle name="Comma 5 57" xfId="1386" xr:uid="{00000000-0005-0000-0000-000077050000}"/>
    <cellStyle name="Comma 5 57 2" xfId="1387" xr:uid="{00000000-0005-0000-0000-000078050000}"/>
    <cellStyle name="Comma 5 58" xfId="1388" xr:uid="{00000000-0005-0000-0000-000079050000}"/>
    <cellStyle name="Comma 5 58 2" xfId="1389" xr:uid="{00000000-0005-0000-0000-00007A050000}"/>
    <cellStyle name="Comma 5 59" xfId="1390" xr:uid="{00000000-0005-0000-0000-00007B050000}"/>
    <cellStyle name="Comma 5 59 2" xfId="1391" xr:uid="{00000000-0005-0000-0000-00007C050000}"/>
    <cellStyle name="Comma 5 6" xfId="1392" xr:uid="{00000000-0005-0000-0000-00007D050000}"/>
    <cellStyle name="Comma 5 6 2" xfId="1393" xr:uid="{00000000-0005-0000-0000-00007E050000}"/>
    <cellStyle name="Comma 5 6 2 2" xfId="1394" xr:uid="{00000000-0005-0000-0000-00007F050000}"/>
    <cellStyle name="Comma 5 6 3" xfId="1395" xr:uid="{00000000-0005-0000-0000-000080050000}"/>
    <cellStyle name="Comma 5 60" xfId="1396" xr:uid="{00000000-0005-0000-0000-000081050000}"/>
    <cellStyle name="Comma 5 60 2" xfId="1397" xr:uid="{00000000-0005-0000-0000-000082050000}"/>
    <cellStyle name="Comma 5 61" xfId="1398" xr:uid="{00000000-0005-0000-0000-000083050000}"/>
    <cellStyle name="Comma 5 61 2" xfId="1399" xr:uid="{00000000-0005-0000-0000-000084050000}"/>
    <cellStyle name="Comma 5 62" xfId="1400" xr:uid="{00000000-0005-0000-0000-000085050000}"/>
    <cellStyle name="Comma 5 63" xfId="1401" xr:uid="{00000000-0005-0000-0000-000086050000}"/>
    <cellStyle name="Comma 5 64" xfId="1402" xr:uid="{00000000-0005-0000-0000-000087050000}"/>
    <cellStyle name="Comma 5 65" xfId="1403" xr:uid="{00000000-0005-0000-0000-000088050000}"/>
    <cellStyle name="Comma 5 66" xfId="1404" xr:uid="{00000000-0005-0000-0000-000089050000}"/>
    <cellStyle name="Comma 5 67" xfId="1405" xr:uid="{00000000-0005-0000-0000-00008A050000}"/>
    <cellStyle name="Comma 5 68" xfId="1406" xr:uid="{00000000-0005-0000-0000-00008B050000}"/>
    <cellStyle name="Comma 5 69" xfId="1407" xr:uid="{00000000-0005-0000-0000-00008C050000}"/>
    <cellStyle name="Comma 5 7" xfId="1408" xr:uid="{00000000-0005-0000-0000-00008D050000}"/>
    <cellStyle name="Comma 5 7 2" xfId="1409" xr:uid="{00000000-0005-0000-0000-00008E050000}"/>
    <cellStyle name="Comma 5 7 2 2" xfId="1410" xr:uid="{00000000-0005-0000-0000-00008F050000}"/>
    <cellStyle name="Comma 5 7 3" xfId="1411" xr:uid="{00000000-0005-0000-0000-000090050000}"/>
    <cellStyle name="Comma 5 70" xfId="1412" xr:uid="{00000000-0005-0000-0000-000091050000}"/>
    <cellStyle name="Comma 5 71" xfId="1413" xr:uid="{00000000-0005-0000-0000-000092050000}"/>
    <cellStyle name="Comma 5 72" xfId="1414" xr:uid="{00000000-0005-0000-0000-000093050000}"/>
    <cellStyle name="Comma 5 73" xfId="1415" xr:uid="{00000000-0005-0000-0000-000094050000}"/>
    <cellStyle name="Comma 5 74" xfId="1416" xr:uid="{00000000-0005-0000-0000-000095050000}"/>
    <cellStyle name="Comma 5 75" xfId="1417" xr:uid="{00000000-0005-0000-0000-000096050000}"/>
    <cellStyle name="Comma 5 76" xfId="1418" xr:uid="{00000000-0005-0000-0000-000097050000}"/>
    <cellStyle name="Comma 5 77" xfId="1419" xr:uid="{00000000-0005-0000-0000-000098050000}"/>
    <cellStyle name="Comma 5 78" xfId="1420" xr:uid="{00000000-0005-0000-0000-000099050000}"/>
    <cellStyle name="Comma 5 79" xfId="1421" xr:uid="{00000000-0005-0000-0000-00009A050000}"/>
    <cellStyle name="Comma 5 8" xfId="1422" xr:uid="{00000000-0005-0000-0000-00009B050000}"/>
    <cellStyle name="Comma 5 8 2" xfId="1423" xr:uid="{00000000-0005-0000-0000-00009C050000}"/>
    <cellStyle name="Comma 5 8 2 2" xfId="1424" xr:uid="{00000000-0005-0000-0000-00009D050000}"/>
    <cellStyle name="Comma 5 8 3" xfId="1425" xr:uid="{00000000-0005-0000-0000-00009E050000}"/>
    <cellStyle name="Comma 5 80" xfId="1426" xr:uid="{00000000-0005-0000-0000-00009F050000}"/>
    <cellStyle name="Comma 5 81" xfId="1427" xr:uid="{00000000-0005-0000-0000-0000A0050000}"/>
    <cellStyle name="Comma 5 82" xfId="1428" xr:uid="{00000000-0005-0000-0000-0000A1050000}"/>
    <cellStyle name="Comma 5 83" xfId="1429" xr:uid="{00000000-0005-0000-0000-0000A2050000}"/>
    <cellStyle name="Comma 5 84" xfId="1430" xr:uid="{00000000-0005-0000-0000-0000A3050000}"/>
    <cellStyle name="Comma 5 85" xfId="1431" xr:uid="{00000000-0005-0000-0000-0000A4050000}"/>
    <cellStyle name="Comma 5 86" xfId="1432" xr:uid="{00000000-0005-0000-0000-0000A5050000}"/>
    <cellStyle name="Comma 5 87" xfId="1433" xr:uid="{00000000-0005-0000-0000-0000A6050000}"/>
    <cellStyle name="Comma 5 88" xfId="1434" xr:uid="{00000000-0005-0000-0000-0000A7050000}"/>
    <cellStyle name="Comma 5 89" xfId="1435" xr:uid="{00000000-0005-0000-0000-0000A8050000}"/>
    <cellStyle name="Comma 5 9" xfId="1436" xr:uid="{00000000-0005-0000-0000-0000A9050000}"/>
    <cellStyle name="Comma 5 9 2" xfId="1437" xr:uid="{00000000-0005-0000-0000-0000AA050000}"/>
    <cellStyle name="Comma 5 9 2 2" xfId="1438" xr:uid="{00000000-0005-0000-0000-0000AB050000}"/>
    <cellStyle name="Comma 5 9 3" xfId="1439" xr:uid="{00000000-0005-0000-0000-0000AC050000}"/>
    <cellStyle name="Comma 5 90" xfId="1440" xr:uid="{00000000-0005-0000-0000-0000AD050000}"/>
    <cellStyle name="Comma 5 91" xfId="1441" xr:uid="{00000000-0005-0000-0000-0000AE050000}"/>
    <cellStyle name="Comma 5 92" xfId="1442" xr:uid="{00000000-0005-0000-0000-0000AF050000}"/>
    <cellStyle name="Comma 5 92 2" xfId="1443" xr:uid="{00000000-0005-0000-0000-0000B0050000}"/>
    <cellStyle name="Comma 5 93" xfId="1444" xr:uid="{00000000-0005-0000-0000-0000B1050000}"/>
    <cellStyle name="Comma 5 94" xfId="1445" xr:uid="{00000000-0005-0000-0000-0000B2050000}"/>
    <cellStyle name="Comma 5 95" xfId="1446" xr:uid="{00000000-0005-0000-0000-0000B3050000}"/>
    <cellStyle name="Comma 5 96" xfId="1447" xr:uid="{00000000-0005-0000-0000-0000B4050000}"/>
    <cellStyle name="Comma 5 97" xfId="1448" xr:uid="{00000000-0005-0000-0000-0000B5050000}"/>
    <cellStyle name="Comma 5 98" xfId="1449" xr:uid="{00000000-0005-0000-0000-0000B6050000}"/>
    <cellStyle name="Comma 5 99" xfId="1450" xr:uid="{00000000-0005-0000-0000-0000B7050000}"/>
    <cellStyle name="Comma 50" xfId="1451" xr:uid="{00000000-0005-0000-0000-0000B8050000}"/>
    <cellStyle name="Comma 51" xfId="1452" xr:uid="{00000000-0005-0000-0000-0000B9050000}"/>
    <cellStyle name="Comma 52" xfId="1453" xr:uid="{00000000-0005-0000-0000-0000BA050000}"/>
    <cellStyle name="Comma 53" xfId="1454" xr:uid="{00000000-0005-0000-0000-0000BB050000}"/>
    <cellStyle name="Comma 54" xfId="1455" xr:uid="{00000000-0005-0000-0000-0000BC050000}"/>
    <cellStyle name="Comma 55" xfId="1456" xr:uid="{00000000-0005-0000-0000-0000BD050000}"/>
    <cellStyle name="Comma 56" xfId="1457" xr:uid="{00000000-0005-0000-0000-0000BE050000}"/>
    <cellStyle name="Comma 57" xfId="1458" xr:uid="{00000000-0005-0000-0000-0000BF050000}"/>
    <cellStyle name="Comma 58" xfId="1459" xr:uid="{00000000-0005-0000-0000-0000C0050000}"/>
    <cellStyle name="Comma 59" xfId="1460" xr:uid="{00000000-0005-0000-0000-0000C1050000}"/>
    <cellStyle name="Comma 6" xfId="1461" xr:uid="{00000000-0005-0000-0000-0000C2050000}"/>
    <cellStyle name="Comma 6 2" xfId="1462" xr:uid="{00000000-0005-0000-0000-0000C3050000}"/>
    <cellStyle name="Comma 60" xfId="1463" xr:uid="{00000000-0005-0000-0000-0000C4050000}"/>
    <cellStyle name="Comma 61" xfId="1464" xr:uid="{00000000-0005-0000-0000-0000C5050000}"/>
    <cellStyle name="Comma 62" xfId="1465" xr:uid="{00000000-0005-0000-0000-0000C6050000}"/>
    <cellStyle name="Comma 63" xfId="1466" xr:uid="{00000000-0005-0000-0000-0000C7050000}"/>
    <cellStyle name="Comma 64" xfId="1467" xr:uid="{00000000-0005-0000-0000-0000C8050000}"/>
    <cellStyle name="Comma 65" xfId="1468" xr:uid="{00000000-0005-0000-0000-0000C9050000}"/>
    <cellStyle name="Comma 66" xfId="1469" xr:uid="{00000000-0005-0000-0000-0000CA050000}"/>
    <cellStyle name="Comma 67" xfId="1470" xr:uid="{00000000-0005-0000-0000-0000CB050000}"/>
    <cellStyle name="Comma 68" xfId="1471" xr:uid="{00000000-0005-0000-0000-0000CC050000}"/>
    <cellStyle name="Comma 69" xfId="1472" xr:uid="{00000000-0005-0000-0000-0000CD050000}"/>
    <cellStyle name="Comma 7" xfId="1473" xr:uid="{00000000-0005-0000-0000-0000CE050000}"/>
    <cellStyle name="Comma 7 10" xfId="1474" xr:uid="{00000000-0005-0000-0000-0000CF050000}"/>
    <cellStyle name="Comma 7 11" xfId="1475" xr:uid="{00000000-0005-0000-0000-0000D0050000}"/>
    <cellStyle name="Comma 7 12" xfId="1476" xr:uid="{00000000-0005-0000-0000-0000D1050000}"/>
    <cellStyle name="Comma 7 12 2" xfId="1477" xr:uid="{00000000-0005-0000-0000-0000D2050000}"/>
    <cellStyle name="Comma 7 13" xfId="1478" xr:uid="{00000000-0005-0000-0000-0000D3050000}"/>
    <cellStyle name="Comma 7 14" xfId="7485" xr:uid="{00000000-0005-0000-0000-0000D4050000}"/>
    <cellStyle name="Comma 7 2" xfId="1479" xr:uid="{00000000-0005-0000-0000-0000D5050000}"/>
    <cellStyle name="Comma 7 2 10" xfId="1480" xr:uid="{00000000-0005-0000-0000-0000D6050000}"/>
    <cellStyle name="Comma 7 2 10 2" xfId="1481" xr:uid="{00000000-0005-0000-0000-0000D7050000}"/>
    <cellStyle name="Comma 7 2 11" xfId="1482" xr:uid="{00000000-0005-0000-0000-0000D8050000}"/>
    <cellStyle name="Comma 7 2 11 2" xfId="1483" xr:uid="{00000000-0005-0000-0000-0000D9050000}"/>
    <cellStyle name="Comma 7 2 12" xfId="1484" xr:uid="{00000000-0005-0000-0000-0000DA050000}"/>
    <cellStyle name="Comma 7 2 12 2" xfId="1485" xr:uid="{00000000-0005-0000-0000-0000DB050000}"/>
    <cellStyle name="Comma 7 2 13" xfId="1486" xr:uid="{00000000-0005-0000-0000-0000DC050000}"/>
    <cellStyle name="Comma 7 2 13 2" xfId="1487" xr:uid="{00000000-0005-0000-0000-0000DD050000}"/>
    <cellStyle name="Comma 7 2 14" xfId="1488" xr:uid="{00000000-0005-0000-0000-0000DE050000}"/>
    <cellStyle name="Comma 7 2 2" xfId="1489" xr:uid="{00000000-0005-0000-0000-0000DF050000}"/>
    <cellStyle name="Comma 7 2 2 2" xfId="1490" xr:uid="{00000000-0005-0000-0000-0000E0050000}"/>
    <cellStyle name="Comma 7 2 3" xfId="1491" xr:uid="{00000000-0005-0000-0000-0000E1050000}"/>
    <cellStyle name="Comma 7 2 3 2" xfId="1492" xr:uid="{00000000-0005-0000-0000-0000E2050000}"/>
    <cellStyle name="Comma 7 2 4" xfId="1493" xr:uid="{00000000-0005-0000-0000-0000E3050000}"/>
    <cellStyle name="Comma 7 2 4 2" xfId="1494" xr:uid="{00000000-0005-0000-0000-0000E4050000}"/>
    <cellStyle name="Comma 7 2 5" xfId="1495" xr:uid="{00000000-0005-0000-0000-0000E5050000}"/>
    <cellStyle name="Comma 7 2 5 2" xfId="1496" xr:uid="{00000000-0005-0000-0000-0000E6050000}"/>
    <cellStyle name="Comma 7 2 6" xfId="1497" xr:uid="{00000000-0005-0000-0000-0000E7050000}"/>
    <cellStyle name="Comma 7 2 6 2" xfId="1498" xr:uid="{00000000-0005-0000-0000-0000E8050000}"/>
    <cellStyle name="Comma 7 2 7" xfId="1499" xr:uid="{00000000-0005-0000-0000-0000E9050000}"/>
    <cellStyle name="Comma 7 2 7 2" xfId="1500" xr:uid="{00000000-0005-0000-0000-0000EA050000}"/>
    <cellStyle name="Comma 7 2 8" xfId="1501" xr:uid="{00000000-0005-0000-0000-0000EB050000}"/>
    <cellStyle name="Comma 7 2 8 2" xfId="1502" xr:uid="{00000000-0005-0000-0000-0000EC050000}"/>
    <cellStyle name="Comma 7 2 9" xfId="1503" xr:uid="{00000000-0005-0000-0000-0000ED050000}"/>
    <cellStyle name="Comma 7 2 9 2" xfId="1504" xr:uid="{00000000-0005-0000-0000-0000EE050000}"/>
    <cellStyle name="Comma 7 3" xfId="1505" xr:uid="{00000000-0005-0000-0000-0000EF050000}"/>
    <cellStyle name="Comma 7 4" xfId="1506" xr:uid="{00000000-0005-0000-0000-0000F0050000}"/>
    <cellStyle name="Comma 7 5" xfId="1507" xr:uid="{00000000-0005-0000-0000-0000F1050000}"/>
    <cellStyle name="Comma 7 6" xfId="1508" xr:uid="{00000000-0005-0000-0000-0000F2050000}"/>
    <cellStyle name="Comma 7 7" xfId="1509" xr:uid="{00000000-0005-0000-0000-0000F3050000}"/>
    <cellStyle name="Comma 7 8" xfId="1510" xr:uid="{00000000-0005-0000-0000-0000F4050000}"/>
    <cellStyle name="Comma 7 9" xfId="1511" xr:uid="{00000000-0005-0000-0000-0000F5050000}"/>
    <cellStyle name="Comma 70" xfId="1512" xr:uid="{00000000-0005-0000-0000-0000F6050000}"/>
    <cellStyle name="Comma 71" xfId="1513" xr:uid="{00000000-0005-0000-0000-0000F7050000}"/>
    <cellStyle name="Comma 72" xfId="1514" xr:uid="{00000000-0005-0000-0000-0000F8050000}"/>
    <cellStyle name="Comma 73" xfId="1515" xr:uid="{00000000-0005-0000-0000-0000F9050000}"/>
    <cellStyle name="Comma 74" xfId="1516" xr:uid="{00000000-0005-0000-0000-0000FA050000}"/>
    <cellStyle name="Comma 75" xfId="1517" xr:uid="{00000000-0005-0000-0000-0000FB050000}"/>
    <cellStyle name="Comma 76" xfId="1518" xr:uid="{00000000-0005-0000-0000-0000FC050000}"/>
    <cellStyle name="Comma 77" xfId="1519" xr:uid="{00000000-0005-0000-0000-0000FD050000}"/>
    <cellStyle name="Comma 78" xfId="1520" xr:uid="{00000000-0005-0000-0000-0000FE050000}"/>
    <cellStyle name="Comma 79" xfId="1521" xr:uid="{00000000-0005-0000-0000-0000FF050000}"/>
    <cellStyle name="Comma 8" xfId="1522" xr:uid="{00000000-0005-0000-0000-000000060000}"/>
    <cellStyle name="Comma 8 2" xfId="1523" xr:uid="{00000000-0005-0000-0000-000001060000}"/>
    <cellStyle name="Comma 8 2 2" xfId="1524" xr:uid="{00000000-0005-0000-0000-000002060000}"/>
    <cellStyle name="Comma 8 2 3" xfId="1525" xr:uid="{00000000-0005-0000-0000-000003060000}"/>
    <cellStyle name="Comma 8 3" xfId="1526" xr:uid="{00000000-0005-0000-0000-000004060000}"/>
    <cellStyle name="Comma 80" xfId="1527" xr:uid="{00000000-0005-0000-0000-000005060000}"/>
    <cellStyle name="Comma 81" xfId="1528" xr:uid="{00000000-0005-0000-0000-000006060000}"/>
    <cellStyle name="Comma 82" xfId="1529" xr:uid="{00000000-0005-0000-0000-000007060000}"/>
    <cellStyle name="Comma 83" xfId="1530" xr:uid="{00000000-0005-0000-0000-000008060000}"/>
    <cellStyle name="Comma 84" xfId="1531" xr:uid="{00000000-0005-0000-0000-000009060000}"/>
    <cellStyle name="Comma 85" xfId="1532" xr:uid="{00000000-0005-0000-0000-00000A060000}"/>
    <cellStyle name="Comma 86" xfId="1533" xr:uid="{00000000-0005-0000-0000-00000B060000}"/>
    <cellStyle name="Comma 9" xfId="1534" xr:uid="{00000000-0005-0000-0000-00000C060000}"/>
    <cellStyle name="Comma 9 2" xfId="1535" xr:uid="{00000000-0005-0000-0000-00000D060000}"/>
    <cellStyle name="Comma 9 3" xfId="1536" xr:uid="{00000000-0005-0000-0000-00000E060000}"/>
    <cellStyle name="Comma 9 4" xfId="1537" xr:uid="{00000000-0005-0000-0000-00000F060000}"/>
    <cellStyle name="Comma0" xfId="1538" xr:uid="{00000000-0005-0000-0000-000010060000}"/>
    <cellStyle name="corpload" xfId="1539" xr:uid="{00000000-0005-0000-0000-000011060000}"/>
    <cellStyle name="Currency [0] 2" xfId="1540" xr:uid="{00000000-0005-0000-0000-000013060000}"/>
    <cellStyle name="Currency [0] 2 2" xfId="1541" xr:uid="{00000000-0005-0000-0000-000014060000}"/>
    <cellStyle name="Currency [0] 3" xfId="1542" xr:uid="{00000000-0005-0000-0000-000015060000}"/>
    <cellStyle name="Currency 10" xfId="39" xr:uid="{00000000-0005-0000-0000-000016060000}"/>
    <cellStyle name="Currency 11" xfId="1543" xr:uid="{00000000-0005-0000-0000-000017060000}"/>
    <cellStyle name="Currency 12" xfId="1544" xr:uid="{00000000-0005-0000-0000-000018060000}"/>
    <cellStyle name="Currency 12 2" xfId="1545" xr:uid="{00000000-0005-0000-0000-000019060000}"/>
    <cellStyle name="Currency 13" xfId="1546" xr:uid="{00000000-0005-0000-0000-00001A060000}"/>
    <cellStyle name="Currency 14" xfId="1547" xr:uid="{00000000-0005-0000-0000-00001B060000}"/>
    <cellStyle name="Currency 15" xfId="1548" xr:uid="{00000000-0005-0000-0000-00001C060000}"/>
    <cellStyle name="Currency 16" xfId="1549" xr:uid="{00000000-0005-0000-0000-00001D060000}"/>
    <cellStyle name="Currency 17" xfId="1550" xr:uid="{00000000-0005-0000-0000-00001E060000}"/>
    <cellStyle name="Currency 18" xfId="1551" xr:uid="{00000000-0005-0000-0000-00001F060000}"/>
    <cellStyle name="Currency 19" xfId="1552" xr:uid="{00000000-0005-0000-0000-000020060000}"/>
    <cellStyle name="Currency 2" xfId="1553" xr:uid="{00000000-0005-0000-0000-000021060000}"/>
    <cellStyle name="Currency 2 10" xfId="1554" xr:uid="{00000000-0005-0000-0000-000022060000}"/>
    <cellStyle name="Currency 2 10 2" xfId="1555" xr:uid="{00000000-0005-0000-0000-000023060000}"/>
    <cellStyle name="Currency 2 10 2 2" xfId="1556" xr:uid="{00000000-0005-0000-0000-000024060000}"/>
    <cellStyle name="Currency 2 10 3" xfId="1557" xr:uid="{00000000-0005-0000-0000-000025060000}"/>
    <cellStyle name="Currency 2 100" xfId="1558" xr:uid="{00000000-0005-0000-0000-000026060000}"/>
    <cellStyle name="Currency 2 101" xfId="1559" xr:uid="{00000000-0005-0000-0000-000027060000}"/>
    <cellStyle name="Currency 2 102" xfId="1560" xr:uid="{00000000-0005-0000-0000-000028060000}"/>
    <cellStyle name="Currency 2 103" xfId="1561" xr:uid="{00000000-0005-0000-0000-000029060000}"/>
    <cellStyle name="Currency 2 104" xfId="1562" xr:uid="{00000000-0005-0000-0000-00002A060000}"/>
    <cellStyle name="Currency 2 105" xfId="1563" xr:uid="{00000000-0005-0000-0000-00002B060000}"/>
    <cellStyle name="Currency 2 106" xfId="1564" xr:uid="{00000000-0005-0000-0000-00002C060000}"/>
    <cellStyle name="Currency 2 107" xfId="1565" xr:uid="{00000000-0005-0000-0000-00002D060000}"/>
    <cellStyle name="Currency 2 108" xfId="1566" xr:uid="{00000000-0005-0000-0000-00002E060000}"/>
    <cellStyle name="Currency 2 109" xfId="1567" xr:uid="{00000000-0005-0000-0000-00002F060000}"/>
    <cellStyle name="Currency 2 11" xfId="1568" xr:uid="{00000000-0005-0000-0000-000030060000}"/>
    <cellStyle name="Currency 2 11 2" xfId="1569" xr:uid="{00000000-0005-0000-0000-000031060000}"/>
    <cellStyle name="Currency 2 11 2 2" xfId="1570" xr:uid="{00000000-0005-0000-0000-000032060000}"/>
    <cellStyle name="Currency 2 11 3" xfId="1571" xr:uid="{00000000-0005-0000-0000-000033060000}"/>
    <cellStyle name="Currency 2 110" xfId="1572" xr:uid="{00000000-0005-0000-0000-000034060000}"/>
    <cellStyle name="Currency 2 111" xfId="1573" xr:uid="{00000000-0005-0000-0000-000035060000}"/>
    <cellStyle name="Currency 2 112" xfId="1574" xr:uid="{00000000-0005-0000-0000-000036060000}"/>
    <cellStyle name="Currency 2 113" xfId="1575" xr:uid="{00000000-0005-0000-0000-000037060000}"/>
    <cellStyle name="Currency 2 114" xfId="1576" xr:uid="{00000000-0005-0000-0000-000038060000}"/>
    <cellStyle name="Currency 2 115" xfId="1577" xr:uid="{00000000-0005-0000-0000-000039060000}"/>
    <cellStyle name="Currency 2 116" xfId="1578" xr:uid="{00000000-0005-0000-0000-00003A060000}"/>
    <cellStyle name="Currency 2 117" xfId="1579" xr:uid="{00000000-0005-0000-0000-00003B060000}"/>
    <cellStyle name="Currency 2 118" xfId="1580" xr:uid="{00000000-0005-0000-0000-00003C060000}"/>
    <cellStyle name="Currency 2 119" xfId="1581" xr:uid="{00000000-0005-0000-0000-00003D060000}"/>
    <cellStyle name="Currency 2 12" xfId="1582" xr:uid="{00000000-0005-0000-0000-00003E060000}"/>
    <cellStyle name="Currency 2 12 2" xfId="1583" xr:uid="{00000000-0005-0000-0000-00003F060000}"/>
    <cellStyle name="Currency 2 12 2 2" xfId="1584" xr:uid="{00000000-0005-0000-0000-000040060000}"/>
    <cellStyle name="Currency 2 12 3" xfId="1585" xr:uid="{00000000-0005-0000-0000-000041060000}"/>
    <cellStyle name="Currency 2 120" xfId="1586" xr:uid="{00000000-0005-0000-0000-000042060000}"/>
    <cellStyle name="Currency 2 121" xfId="1587" xr:uid="{00000000-0005-0000-0000-000043060000}"/>
    <cellStyle name="Currency 2 122" xfId="1588" xr:uid="{00000000-0005-0000-0000-000044060000}"/>
    <cellStyle name="Currency 2 123" xfId="1589" xr:uid="{00000000-0005-0000-0000-000045060000}"/>
    <cellStyle name="Currency 2 124" xfId="1590" xr:uid="{00000000-0005-0000-0000-000046060000}"/>
    <cellStyle name="Currency 2 125" xfId="1591" xr:uid="{00000000-0005-0000-0000-000047060000}"/>
    <cellStyle name="Currency 2 126" xfId="1592" xr:uid="{00000000-0005-0000-0000-000048060000}"/>
    <cellStyle name="Currency 2 127" xfId="1593" xr:uid="{00000000-0005-0000-0000-000049060000}"/>
    <cellStyle name="Currency 2 128" xfId="1594" xr:uid="{00000000-0005-0000-0000-00004A060000}"/>
    <cellStyle name="Currency 2 129" xfId="1595" xr:uid="{00000000-0005-0000-0000-00004B060000}"/>
    <cellStyle name="Currency 2 13" xfId="1596" xr:uid="{00000000-0005-0000-0000-00004C060000}"/>
    <cellStyle name="Currency 2 13 2" xfId="1597" xr:uid="{00000000-0005-0000-0000-00004D060000}"/>
    <cellStyle name="Currency 2 13 2 2" xfId="1598" xr:uid="{00000000-0005-0000-0000-00004E060000}"/>
    <cellStyle name="Currency 2 13 3" xfId="1599" xr:uid="{00000000-0005-0000-0000-00004F060000}"/>
    <cellStyle name="Currency 2 130" xfId="1600" xr:uid="{00000000-0005-0000-0000-000050060000}"/>
    <cellStyle name="Currency 2 131" xfId="1601" xr:uid="{00000000-0005-0000-0000-000051060000}"/>
    <cellStyle name="Currency 2 132" xfId="1602" xr:uid="{00000000-0005-0000-0000-000052060000}"/>
    <cellStyle name="Currency 2 133" xfId="1603" xr:uid="{00000000-0005-0000-0000-000053060000}"/>
    <cellStyle name="Currency 2 134" xfId="1604" xr:uid="{00000000-0005-0000-0000-000054060000}"/>
    <cellStyle name="Currency 2 135" xfId="1605" xr:uid="{00000000-0005-0000-0000-000055060000}"/>
    <cellStyle name="Currency 2 136" xfId="1606" xr:uid="{00000000-0005-0000-0000-000056060000}"/>
    <cellStyle name="Currency 2 137" xfId="1607" xr:uid="{00000000-0005-0000-0000-000057060000}"/>
    <cellStyle name="Currency 2 138" xfId="1608" xr:uid="{00000000-0005-0000-0000-000058060000}"/>
    <cellStyle name="Currency 2 14" xfId="1609" xr:uid="{00000000-0005-0000-0000-000059060000}"/>
    <cellStyle name="Currency 2 14 2" xfId="1610" xr:uid="{00000000-0005-0000-0000-00005A060000}"/>
    <cellStyle name="Currency 2 14 2 2" xfId="1611" xr:uid="{00000000-0005-0000-0000-00005B060000}"/>
    <cellStyle name="Currency 2 14 3" xfId="1612" xr:uid="{00000000-0005-0000-0000-00005C060000}"/>
    <cellStyle name="Currency 2 15" xfId="1613" xr:uid="{00000000-0005-0000-0000-00005D060000}"/>
    <cellStyle name="Currency 2 15 2" xfId="1614" xr:uid="{00000000-0005-0000-0000-00005E060000}"/>
    <cellStyle name="Currency 2 15 2 2" xfId="1615" xr:uid="{00000000-0005-0000-0000-00005F060000}"/>
    <cellStyle name="Currency 2 15 3" xfId="1616" xr:uid="{00000000-0005-0000-0000-000060060000}"/>
    <cellStyle name="Currency 2 16" xfId="1617" xr:uid="{00000000-0005-0000-0000-000061060000}"/>
    <cellStyle name="Currency 2 16 2" xfId="1618" xr:uid="{00000000-0005-0000-0000-000062060000}"/>
    <cellStyle name="Currency 2 16 2 2" xfId="1619" xr:uid="{00000000-0005-0000-0000-000063060000}"/>
    <cellStyle name="Currency 2 16 3" xfId="1620" xr:uid="{00000000-0005-0000-0000-000064060000}"/>
    <cellStyle name="Currency 2 17" xfId="1621" xr:uid="{00000000-0005-0000-0000-000065060000}"/>
    <cellStyle name="Currency 2 17 2" xfId="1622" xr:uid="{00000000-0005-0000-0000-000066060000}"/>
    <cellStyle name="Currency 2 18" xfId="1623" xr:uid="{00000000-0005-0000-0000-000067060000}"/>
    <cellStyle name="Currency 2 18 2" xfId="1624" xr:uid="{00000000-0005-0000-0000-000068060000}"/>
    <cellStyle name="Currency 2 19" xfId="1625" xr:uid="{00000000-0005-0000-0000-000069060000}"/>
    <cellStyle name="Currency 2 19 2" xfId="1626" xr:uid="{00000000-0005-0000-0000-00006A060000}"/>
    <cellStyle name="Currency 2 2" xfId="1627" xr:uid="{00000000-0005-0000-0000-00006B060000}"/>
    <cellStyle name="Currency 2 2 10" xfId="1628" xr:uid="{00000000-0005-0000-0000-00006C060000}"/>
    <cellStyle name="Currency 2 2 10 2" xfId="1629" xr:uid="{00000000-0005-0000-0000-00006D060000}"/>
    <cellStyle name="Currency 2 2 11" xfId="1630" xr:uid="{00000000-0005-0000-0000-00006E060000}"/>
    <cellStyle name="Currency 2 2 11 2" xfId="1631" xr:uid="{00000000-0005-0000-0000-00006F060000}"/>
    <cellStyle name="Currency 2 2 12" xfId="1632" xr:uid="{00000000-0005-0000-0000-000070060000}"/>
    <cellStyle name="Currency 2 2 12 2" xfId="1633" xr:uid="{00000000-0005-0000-0000-000071060000}"/>
    <cellStyle name="Currency 2 2 12 2 2" xfId="1634" xr:uid="{00000000-0005-0000-0000-000072060000}"/>
    <cellStyle name="Currency 2 2 12 3" xfId="1635" xr:uid="{00000000-0005-0000-0000-000073060000}"/>
    <cellStyle name="Currency 2 2 13" xfId="1636" xr:uid="{00000000-0005-0000-0000-000074060000}"/>
    <cellStyle name="Currency 2 2 13 2" xfId="1637" xr:uid="{00000000-0005-0000-0000-000075060000}"/>
    <cellStyle name="Currency 2 2 14" xfId="1638" xr:uid="{00000000-0005-0000-0000-000076060000}"/>
    <cellStyle name="Currency 2 2 14 2" xfId="1639" xr:uid="{00000000-0005-0000-0000-000077060000}"/>
    <cellStyle name="Currency 2 2 14 2 2" xfId="1640" xr:uid="{00000000-0005-0000-0000-000078060000}"/>
    <cellStyle name="Currency 2 2 14 3" xfId="1641" xr:uid="{00000000-0005-0000-0000-000079060000}"/>
    <cellStyle name="Currency 2 2 15" xfId="1642" xr:uid="{00000000-0005-0000-0000-00007A060000}"/>
    <cellStyle name="Currency 2 2 15 2" xfId="1643" xr:uid="{00000000-0005-0000-0000-00007B060000}"/>
    <cellStyle name="Currency 2 2 15 2 2" xfId="1644" xr:uid="{00000000-0005-0000-0000-00007C060000}"/>
    <cellStyle name="Currency 2 2 15 3" xfId="1645" xr:uid="{00000000-0005-0000-0000-00007D060000}"/>
    <cellStyle name="Currency 2 2 16" xfId="1646" xr:uid="{00000000-0005-0000-0000-00007E060000}"/>
    <cellStyle name="Currency 2 2 16 2" xfId="1647" xr:uid="{00000000-0005-0000-0000-00007F060000}"/>
    <cellStyle name="Currency 2 2 16 2 2" xfId="1648" xr:uid="{00000000-0005-0000-0000-000080060000}"/>
    <cellStyle name="Currency 2 2 16 3" xfId="1649" xr:uid="{00000000-0005-0000-0000-000081060000}"/>
    <cellStyle name="Currency 2 2 17" xfId="1650" xr:uid="{00000000-0005-0000-0000-000082060000}"/>
    <cellStyle name="Currency 2 2 17 2" xfId="1651" xr:uid="{00000000-0005-0000-0000-000083060000}"/>
    <cellStyle name="Currency 2 2 17 2 2" xfId="1652" xr:uid="{00000000-0005-0000-0000-000084060000}"/>
    <cellStyle name="Currency 2 2 17 3" xfId="1653" xr:uid="{00000000-0005-0000-0000-000085060000}"/>
    <cellStyle name="Currency 2 2 18" xfId="1654" xr:uid="{00000000-0005-0000-0000-000086060000}"/>
    <cellStyle name="Currency 2 2 19" xfId="1655" xr:uid="{00000000-0005-0000-0000-000087060000}"/>
    <cellStyle name="Currency 2 2 2" xfId="1656" xr:uid="{00000000-0005-0000-0000-000088060000}"/>
    <cellStyle name="Currency 2 2 2 10" xfId="1657" xr:uid="{00000000-0005-0000-0000-000089060000}"/>
    <cellStyle name="Currency 2 2 2 11" xfId="1658" xr:uid="{00000000-0005-0000-0000-00008A060000}"/>
    <cellStyle name="Currency 2 2 2 12" xfId="1659" xr:uid="{00000000-0005-0000-0000-00008B060000}"/>
    <cellStyle name="Currency 2 2 2 13" xfId="1660" xr:uid="{00000000-0005-0000-0000-00008C060000}"/>
    <cellStyle name="Currency 2 2 2 14" xfId="1661" xr:uid="{00000000-0005-0000-0000-00008D060000}"/>
    <cellStyle name="Currency 2 2 2 15" xfId="1662" xr:uid="{00000000-0005-0000-0000-00008E060000}"/>
    <cellStyle name="Currency 2 2 2 16" xfId="1663" xr:uid="{00000000-0005-0000-0000-00008F060000}"/>
    <cellStyle name="Currency 2 2 2 17" xfId="1664" xr:uid="{00000000-0005-0000-0000-000090060000}"/>
    <cellStyle name="Currency 2 2 2 18" xfId="1665" xr:uid="{00000000-0005-0000-0000-000091060000}"/>
    <cellStyle name="Currency 2 2 2 18 2" xfId="1666" xr:uid="{00000000-0005-0000-0000-000092060000}"/>
    <cellStyle name="Currency 2 2 2 19" xfId="1667" xr:uid="{00000000-0005-0000-0000-000093060000}"/>
    <cellStyle name="Currency 2 2 2 2" xfId="1668" xr:uid="{00000000-0005-0000-0000-000094060000}"/>
    <cellStyle name="Currency 2 2 2 2 10" xfId="1669" xr:uid="{00000000-0005-0000-0000-000095060000}"/>
    <cellStyle name="Currency 2 2 2 2 10 2" xfId="1670" xr:uid="{00000000-0005-0000-0000-000096060000}"/>
    <cellStyle name="Currency 2 2 2 2 10 2 2" xfId="1671" xr:uid="{00000000-0005-0000-0000-000097060000}"/>
    <cellStyle name="Currency 2 2 2 2 10 3" xfId="1672" xr:uid="{00000000-0005-0000-0000-000098060000}"/>
    <cellStyle name="Currency 2 2 2 2 11" xfId="1673" xr:uid="{00000000-0005-0000-0000-000099060000}"/>
    <cellStyle name="Currency 2 2 2 2 11 2" xfId="1674" xr:uid="{00000000-0005-0000-0000-00009A060000}"/>
    <cellStyle name="Currency 2 2 2 2 11 2 2" xfId="1675" xr:uid="{00000000-0005-0000-0000-00009B060000}"/>
    <cellStyle name="Currency 2 2 2 2 11 3" xfId="1676" xr:uid="{00000000-0005-0000-0000-00009C060000}"/>
    <cellStyle name="Currency 2 2 2 2 12" xfId="1677" xr:uid="{00000000-0005-0000-0000-00009D060000}"/>
    <cellStyle name="Currency 2 2 2 2 12 2" xfId="1678" xr:uid="{00000000-0005-0000-0000-00009E060000}"/>
    <cellStyle name="Currency 2 2 2 2 12 2 2" xfId="1679" xr:uid="{00000000-0005-0000-0000-00009F060000}"/>
    <cellStyle name="Currency 2 2 2 2 12 3" xfId="1680" xr:uid="{00000000-0005-0000-0000-0000A0060000}"/>
    <cellStyle name="Currency 2 2 2 2 13" xfId="1681" xr:uid="{00000000-0005-0000-0000-0000A1060000}"/>
    <cellStyle name="Currency 2 2 2 2 13 2" xfId="1682" xr:uid="{00000000-0005-0000-0000-0000A2060000}"/>
    <cellStyle name="Currency 2 2 2 2 13 2 2" xfId="1683" xr:uid="{00000000-0005-0000-0000-0000A3060000}"/>
    <cellStyle name="Currency 2 2 2 2 13 3" xfId="1684" xr:uid="{00000000-0005-0000-0000-0000A4060000}"/>
    <cellStyle name="Currency 2 2 2 2 14" xfId="1685" xr:uid="{00000000-0005-0000-0000-0000A5060000}"/>
    <cellStyle name="Currency 2 2 2 2 14 2" xfId="1686" xr:uid="{00000000-0005-0000-0000-0000A6060000}"/>
    <cellStyle name="Currency 2 2 2 2 14 2 2" xfId="1687" xr:uid="{00000000-0005-0000-0000-0000A7060000}"/>
    <cellStyle name="Currency 2 2 2 2 14 3" xfId="1688" xr:uid="{00000000-0005-0000-0000-0000A8060000}"/>
    <cellStyle name="Currency 2 2 2 2 15" xfId="1689" xr:uid="{00000000-0005-0000-0000-0000A9060000}"/>
    <cellStyle name="Currency 2 2 2 2 15 2" xfId="1690" xr:uid="{00000000-0005-0000-0000-0000AA060000}"/>
    <cellStyle name="Currency 2 2 2 2 15 2 2" xfId="1691" xr:uid="{00000000-0005-0000-0000-0000AB060000}"/>
    <cellStyle name="Currency 2 2 2 2 15 3" xfId="1692" xr:uid="{00000000-0005-0000-0000-0000AC060000}"/>
    <cellStyle name="Currency 2 2 2 2 16" xfId="1693" xr:uid="{00000000-0005-0000-0000-0000AD060000}"/>
    <cellStyle name="Currency 2 2 2 2 16 2" xfId="1694" xr:uid="{00000000-0005-0000-0000-0000AE060000}"/>
    <cellStyle name="Currency 2 2 2 2 16 2 2" xfId="1695" xr:uid="{00000000-0005-0000-0000-0000AF060000}"/>
    <cellStyle name="Currency 2 2 2 2 16 3" xfId="1696" xr:uid="{00000000-0005-0000-0000-0000B0060000}"/>
    <cellStyle name="Currency 2 2 2 2 17" xfId="1697" xr:uid="{00000000-0005-0000-0000-0000B1060000}"/>
    <cellStyle name="Currency 2 2 2 2 17 2" xfId="1698" xr:uid="{00000000-0005-0000-0000-0000B2060000}"/>
    <cellStyle name="Currency 2 2 2 2 17 2 2" xfId="1699" xr:uid="{00000000-0005-0000-0000-0000B3060000}"/>
    <cellStyle name="Currency 2 2 2 2 17 3" xfId="1700" xr:uid="{00000000-0005-0000-0000-0000B4060000}"/>
    <cellStyle name="Currency 2 2 2 2 2" xfId="1701" xr:uid="{00000000-0005-0000-0000-0000B5060000}"/>
    <cellStyle name="Currency 2 2 2 2 2 2" xfId="1702" xr:uid="{00000000-0005-0000-0000-0000B6060000}"/>
    <cellStyle name="Currency 2 2 2 2 2 2 2" xfId="1703" xr:uid="{00000000-0005-0000-0000-0000B7060000}"/>
    <cellStyle name="Currency 2 2 2 2 2 2 2 2" xfId="1704" xr:uid="{00000000-0005-0000-0000-0000B8060000}"/>
    <cellStyle name="Currency 2 2 2 2 2 2 2 2 2" xfId="1705" xr:uid="{00000000-0005-0000-0000-0000B9060000}"/>
    <cellStyle name="Currency 2 2 2 2 2 2 2 3" xfId="1706" xr:uid="{00000000-0005-0000-0000-0000BA060000}"/>
    <cellStyle name="Currency 2 2 2 2 2 2 3" xfId="1707" xr:uid="{00000000-0005-0000-0000-0000BB060000}"/>
    <cellStyle name="Currency 2 2 2 2 2 2 3 2" xfId="1708" xr:uid="{00000000-0005-0000-0000-0000BC060000}"/>
    <cellStyle name="Currency 2 2 2 2 2 2 3 2 2" xfId="1709" xr:uid="{00000000-0005-0000-0000-0000BD060000}"/>
    <cellStyle name="Currency 2 2 2 2 2 2 3 3" xfId="1710" xr:uid="{00000000-0005-0000-0000-0000BE060000}"/>
    <cellStyle name="Currency 2 2 2 2 2 2 4" xfId="1711" xr:uid="{00000000-0005-0000-0000-0000BF060000}"/>
    <cellStyle name="Currency 2 2 2 2 2 2 4 2" xfId="1712" xr:uid="{00000000-0005-0000-0000-0000C0060000}"/>
    <cellStyle name="Currency 2 2 2 2 2 2 4 2 2" xfId="1713" xr:uid="{00000000-0005-0000-0000-0000C1060000}"/>
    <cellStyle name="Currency 2 2 2 2 2 2 4 3" xfId="1714" xr:uid="{00000000-0005-0000-0000-0000C2060000}"/>
    <cellStyle name="Currency 2 2 2 2 2 2 5" xfId="1715" xr:uid="{00000000-0005-0000-0000-0000C3060000}"/>
    <cellStyle name="Currency 2 2 2 2 2 2 5 2" xfId="1716" xr:uid="{00000000-0005-0000-0000-0000C4060000}"/>
    <cellStyle name="Currency 2 2 2 2 2 2 5 2 2" xfId="1717" xr:uid="{00000000-0005-0000-0000-0000C5060000}"/>
    <cellStyle name="Currency 2 2 2 2 2 2 5 3" xfId="1718" xr:uid="{00000000-0005-0000-0000-0000C6060000}"/>
    <cellStyle name="Currency 2 2 2 2 2 3" xfId="1719" xr:uid="{00000000-0005-0000-0000-0000C7060000}"/>
    <cellStyle name="Currency 2 2 2 2 2 4" xfId="1720" xr:uid="{00000000-0005-0000-0000-0000C8060000}"/>
    <cellStyle name="Currency 2 2 2 2 2 5" xfId="1721" xr:uid="{00000000-0005-0000-0000-0000C9060000}"/>
    <cellStyle name="Currency 2 2 2 2 2 6" xfId="1722" xr:uid="{00000000-0005-0000-0000-0000CA060000}"/>
    <cellStyle name="Currency 2 2 2 2 2 6 2" xfId="1723" xr:uid="{00000000-0005-0000-0000-0000CB060000}"/>
    <cellStyle name="Currency 2 2 2 2 2 7" xfId="1724" xr:uid="{00000000-0005-0000-0000-0000CC060000}"/>
    <cellStyle name="Currency 2 2 2 2 3" xfId="1725" xr:uid="{00000000-0005-0000-0000-0000CD060000}"/>
    <cellStyle name="Currency 2 2 2 2 3 2" xfId="1726" xr:uid="{00000000-0005-0000-0000-0000CE060000}"/>
    <cellStyle name="Currency 2 2 2 2 3 2 2" xfId="1727" xr:uid="{00000000-0005-0000-0000-0000CF060000}"/>
    <cellStyle name="Currency 2 2 2 2 3 3" xfId="1728" xr:uid="{00000000-0005-0000-0000-0000D0060000}"/>
    <cellStyle name="Currency 2 2 2 2 4" xfId="1729" xr:uid="{00000000-0005-0000-0000-0000D1060000}"/>
    <cellStyle name="Currency 2 2 2 2 4 2" xfId="1730" xr:uid="{00000000-0005-0000-0000-0000D2060000}"/>
    <cellStyle name="Currency 2 2 2 2 4 2 2" xfId="1731" xr:uid="{00000000-0005-0000-0000-0000D3060000}"/>
    <cellStyle name="Currency 2 2 2 2 4 3" xfId="1732" xr:uid="{00000000-0005-0000-0000-0000D4060000}"/>
    <cellStyle name="Currency 2 2 2 2 5" xfId="1733" xr:uid="{00000000-0005-0000-0000-0000D5060000}"/>
    <cellStyle name="Currency 2 2 2 2 5 2" xfId="1734" xr:uid="{00000000-0005-0000-0000-0000D6060000}"/>
    <cellStyle name="Currency 2 2 2 2 5 2 2" xfId="1735" xr:uid="{00000000-0005-0000-0000-0000D7060000}"/>
    <cellStyle name="Currency 2 2 2 2 5 3" xfId="1736" xr:uid="{00000000-0005-0000-0000-0000D8060000}"/>
    <cellStyle name="Currency 2 2 2 2 6" xfId="1737" xr:uid="{00000000-0005-0000-0000-0000D9060000}"/>
    <cellStyle name="Currency 2 2 2 2 6 2" xfId="1738" xr:uid="{00000000-0005-0000-0000-0000DA060000}"/>
    <cellStyle name="Currency 2 2 2 2 6 2 2" xfId="1739" xr:uid="{00000000-0005-0000-0000-0000DB060000}"/>
    <cellStyle name="Currency 2 2 2 2 6 3" xfId="1740" xr:uid="{00000000-0005-0000-0000-0000DC060000}"/>
    <cellStyle name="Currency 2 2 2 2 7" xfId="1741" xr:uid="{00000000-0005-0000-0000-0000DD060000}"/>
    <cellStyle name="Currency 2 2 2 2 7 2" xfId="1742" xr:uid="{00000000-0005-0000-0000-0000DE060000}"/>
    <cellStyle name="Currency 2 2 2 2 7 2 2" xfId="1743" xr:uid="{00000000-0005-0000-0000-0000DF060000}"/>
    <cellStyle name="Currency 2 2 2 2 7 3" xfId="1744" xr:uid="{00000000-0005-0000-0000-0000E0060000}"/>
    <cellStyle name="Currency 2 2 2 2 8" xfId="1745" xr:uid="{00000000-0005-0000-0000-0000E1060000}"/>
    <cellStyle name="Currency 2 2 2 2 8 2" xfId="1746" xr:uid="{00000000-0005-0000-0000-0000E2060000}"/>
    <cellStyle name="Currency 2 2 2 2 8 2 2" xfId="1747" xr:uid="{00000000-0005-0000-0000-0000E3060000}"/>
    <cellStyle name="Currency 2 2 2 2 8 3" xfId="1748" xr:uid="{00000000-0005-0000-0000-0000E4060000}"/>
    <cellStyle name="Currency 2 2 2 2 9" xfId="1749" xr:uid="{00000000-0005-0000-0000-0000E5060000}"/>
    <cellStyle name="Currency 2 2 2 2 9 2" xfId="1750" xr:uid="{00000000-0005-0000-0000-0000E6060000}"/>
    <cellStyle name="Currency 2 2 2 2 9 2 2" xfId="1751" xr:uid="{00000000-0005-0000-0000-0000E7060000}"/>
    <cellStyle name="Currency 2 2 2 2 9 3" xfId="1752" xr:uid="{00000000-0005-0000-0000-0000E8060000}"/>
    <cellStyle name="Currency 2 2 2 3" xfId="1753" xr:uid="{00000000-0005-0000-0000-0000E9060000}"/>
    <cellStyle name="Currency 2 2 2 4" xfId="1754" xr:uid="{00000000-0005-0000-0000-0000EA060000}"/>
    <cellStyle name="Currency 2 2 2 5" xfId="1755" xr:uid="{00000000-0005-0000-0000-0000EB060000}"/>
    <cellStyle name="Currency 2 2 2 6" xfId="1756" xr:uid="{00000000-0005-0000-0000-0000EC060000}"/>
    <cellStyle name="Currency 2 2 2 7" xfId="1757" xr:uid="{00000000-0005-0000-0000-0000ED060000}"/>
    <cellStyle name="Currency 2 2 2 8" xfId="1758" xr:uid="{00000000-0005-0000-0000-0000EE060000}"/>
    <cellStyle name="Currency 2 2 2 9" xfId="1759" xr:uid="{00000000-0005-0000-0000-0000EF060000}"/>
    <cellStyle name="Currency 2 2 20" xfId="1760" xr:uid="{00000000-0005-0000-0000-0000F0060000}"/>
    <cellStyle name="Currency 2 2 21" xfId="7486" xr:uid="{00000000-0005-0000-0000-0000F1060000}"/>
    <cellStyle name="Currency 2 2 3" xfId="1761" xr:uid="{00000000-0005-0000-0000-0000F2060000}"/>
    <cellStyle name="Currency 2 2 3 2" xfId="1762" xr:uid="{00000000-0005-0000-0000-0000F3060000}"/>
    <cellStyle name="Currency 2 2 4" xfId="1763" xr:uid="{00000000-0005-0000-0000-0000F4060000}"/>
    <cellStyle name="Currency 2 2 4 2" xfId="1764" xr:uid="{00000000-0005-0000-0000-0000F5060000}"/>
    <cellStyle name="Currency 2 2 5" xfId="1765" xr:uid="{00000000-0005-0000-0000-0000F6060000}"/>
    <cellStyle name="Currency 2 2 5 2" xfId="1766" xr:uid="{00000000-0005-0000-0000-0000F7060000}"/>
    <cellStyle name="Currency 2 2 6" xfId="1767" xr:uid="{00000000-0005-0000-0000-0000F8060000}"/>
    <cellStyle name="Currency 2 2 6 2" xfId="1768" xr:uid="{00000000-0005-0000-0000-0000F9060000}"/>
    <cellStyle name="Currency 2 2 7" xfId="1769" xr:uid="{00000000-0005-0000-0000-0000FA060000}"/>
    <cellStyle name="Currency 2 2 7 2" xfId="1770" xr:uid="{00000000-0005-0000-0000-0000FB060000}"/>
    <cellStyle name="Currency 2 2 8" xfId="1771" xr:uid="{00000000-0005-0000-0000-0000FC060000}"/>
    <cellStyle name="Currency 2 2 8 2" xfId="1772" xr:uid="{00000000-0005-0000-0000-0000FD060000}"/>
    <cellStyle name="Currency 2 2 9" xfId="1773" xr:uid="{00000000-0005-0000-0000-0000FE060000}"/>
    <cellStyle name="Currency 2 2 9 2" xfId="1774" xr:uid="{00000000-0005-0000-0000-0000FF060000}"/>
    <cellStyle name="Currency 2 20" xfId="1775" xr:uid="{00000000-0005-0000-0000-000000070000}"/>
    <cellStyle name="Currency 2 20 2" xfId="1776" xr:uid="{00000000-0005-0000-0000-000001070000}"/>
    <cellStyle name="Currency 2 21" xfId="1777" xr:uid="{00000000-0005-0000-0000-000002070000}"/>
    <cellStyle name="Currency 2 21 2" xfId="1778" xr:uid="{00000000-0005-0000-0000-000003070000}"/>
    <cellStyle name="Currency 2 22" xfId="1779" xr:uid="{00000000-0005-0000-0000-000004070000}"/>
    <cellStyle name="Currency 2 22 2" xfId="1780" xr:uid="{00000000-0005-0000-0000-000005070000}"/>
    <cellStyle name="Currency 2 23" xfId="1781" xr:uid="{00000000-0005-0000-0000-000006070000}"/>
    <cellStyle name="Currency 2 23 2" xfId="1782" xr:uid="{00000000-0005-0000-0000-000007070000}"/>
    <cellStyle name="Currency 2 24" xfId="1783" xr:uid="{00000000-0005-0000-0000-000008070000}"/>
    <cellStyle name="Currency 2 24 2" xfId="1784" xr:uid="{00000000-0005-0000-0000-000009070000}"/>
    <cellStyle name="Currency 2 25" xfId="1785" xr:uid="{00000000-0005-0000-0000-00000A070000}"/>
    <cellStyle name="Currency 2 25 2" xfId="1786" xr:uid="{00000000-0005-0000-0000-00000B070000}"/>
    <cellStyle name="Currency 2 26" xfId="1787" xr:uid="{00000000-0005-0000-0000-00000C070000}"/>
    <cellStyle name="Currency 2 26 2" xfId="1788" xr:uid="{00000000-0005-0000-0000-00000D070000}"/>
    <cellStyle name="Currency 2 27" xfId="1789" xr:uid="{00000000-0005-0000-0000-00000E070000}"/>
    <cellStyle name="Currency 2 27 2" xfId="1790" xr:uid="{00000000-0005-0000-0000-00000F070000}"/>
    <cellStyle name="Currency 2 28" xfId="1791" xr:uid="{00000000-0005-0000-0000-000010070000}"/>
    <cellStyle name="Currency 2 28 2" xfId="1792" xr:uid="{00000000-0005-0000-0000-000011070000}"/>
    <cellStyle name="Currency 2 29" xfId="1793" xr:uid="{00000000-0005-0000-0000-000012070000}"/>
    <cellStyle name="Currency 2 29 2" xfId="1794" xr:uid="{00000000-0005-0000-0000-000013070000}"/>
    <cellStyle name="Currency 2 3" xfId="1795" xr:uid="{00000000-0005-0000-0000-000014070000}"/>
    <cellStyle name="Currency 2 3 2" xfId="1796" xr:uid="{00000000-0005-0000-0000-000015070000}"/>
    <cellStyle name="Currency 2 3 2 2" xfId="1797" xr:uid="{00000000-0005-0000-0000-000016070000}"/>
    <cellStyle name="Currency 2 3 3" xfId="1798" xr:uid="{00000000-0005-0000-0000-000017070000}"/>
    <cellStyle name="Currency 2 30" xfId="1799" xr:uid="{00000000-0005-0000-0000-000018070000}"/>
    <cellStyle name="Currency 2 30 2" xfId="1800" xr:uid="{00000000-0005-0000-0000-000019070000}"/>
    <cellStyle name="Currency 2 31" xfId="1801" xr:uid="{00000000-0005-0000-0000-00001A070000}"/>
    <cellStyle name="Currency 2 31 2" xfId="1802" xr:uid="{00000000-0005-0000-0000-00001B070000}"/>
    <cellStyle name="Currency 2 32" xfId="1803" xr:uid="{00000000-0005-0000-0000-00001C070000}"/>
    <cellStyle name="Currency 2 32 2" xfId="1804" xr:uid="{00000000-0005-0000-0000-00001D070000}"/>
    <cellStyle name="Currency 2 33" xfId="1805" xr:uid="{00000000-0005-0000-0000-00001E070000}"/>
    <cellStyle name="Currency 2 33 2" xfId="1806" xr:uid="{00000000-0005-0000-0000-00001F070000}"/>
    <cellStyle name="Currency 2 34" xfId="1807" xr:uid="{00000000-0005-0000-0000-000020070000}"/>
    <cellStyle name="Currency 2 34 2" xfId="1808" xr:uid="{00000000-0005-0000-0000-000021070000}"/>
    <cellStyle name="Currency 2 35" xfId="1809" xr:uid="{00000000-0005-0000-0000-000022070000}"/>
    <cellStyle name="Currency 2 35 2" xfId="1810" xr:uid="{00000000-0005-0000-0000-000023070000}"/>
    <cellStyle name="Currency 2 36" xfId="1811" xr:uid="{00000000-0005-0000-0000-000024070000}"/>
    <cellStyle name="Currency 2 36 2" xfId="1812" xr:uid="{00000000-0005-0000-0000-000025070000}"/>
    <cellStyle name="Currency 2 37" xfId="1813" xr:uid="{00000000-0005-0000-0000-000026070000}"/>
    <cellStyle name="Currency 2 37 2" xfId="1814" xr:uid="{00000000-0005-0000-0000-000027070000}"/>
    <cellStyle name="Currency 2 38" xfId="1815" xr:uid="{00000000-0005-0000-0000-000028070000}"/>
    <cellStyle name="Currency 2 38 2" xfId="1816" xr:uid="{00000000-0005-0000-0000-000029070000}"/>
    <cellStyle name="Currency 2 39" xfId="1817" xr:uid="{00000000-0005-0000-0000-00002A070000}"/>
    <cellStyle name="Currency 2 39 2" xfId="1818" xr:uid="{00000000-0005-0000-0000-00002B070000}"/>
    <cellStyle name="Currency 2 4" xfId="1819" xr:uid="{00000000-0005-0000-0000-00002C070000}"/>
    <cellStyle name="Currency 2 4 2" xfId="1820" xr:uid="{00000000-0005-0000-0000-00002D070000}"/>
    <cellStyle name="Currency 2 4 2 2" xfId="1821" xr:uid="{00000000-0005-0000-0000-00002E070000}"/>
    <cellStyle name="Currency 2 4 3" xfId="1822" xr:uid="{00000000-0005-0000-0000-00002F070000}"/>
    <cellStyle name="Currency 2 40" xfId="1823" xr:uid="{00000000-0005-0000-0000-000030070000}"/>
    <cellStyle name="Currency 2 40 2" xfId="1824" xr:uid="{00000000-0005-0000-0000-000031070000}"/>
    <cellStyle name="Currency 2 41" xfId="1825" xr:uid="{00000000-0005-0000-0000-000032070000}"/>
    <cellStyle name="Currency 2 41 2" xfId="1826" xr:uid="{00000000-0005-0000-0000-000033070000}"/>
    <cellStyle name="Currency 2 42" xfId="1827" xr:uid="{00000000-0005-0000-0000-000034070000}"/>
    <cellStyle name="Currency 2 42 2" xfId="1828" xr:uid="{00000000-0005-0000-0000-000035070000}"/>
    <cellStyle name="Currency 2 43" xfId="1829" xr:uid="{00000000-0005-0000-0000-000036070000}"/>
    <cellStyle name="Currency 2 43 2" xfId="1830" xr:uid="{00000000-0005-0000-0000-000037070000}"/>
    <cellStyle name="Currency 2 44" xfId="1831" xr:uid="{00000000-0005-0000-0000-000038070000}"/>
    <cellStyle name="Currency 2 44 2" xfId="1832" xr:uid="{00000000-0005-0000-0000-000039070000}"/>
    <cellStyle name="Currency 2 45" xfId="1833" xr:uid="{00000000-0005-0000-0000-00003A070000}"/>
    <cellStyle name="Currency 2 45 2" xfId="1834" xr:uid="{00000000-0005-0000-0000-00003B070000}"/>
    <cellStyle name="Currency 2 46" xfId="1835" xr:uid="{00000000-0005-0000-0000-00003C070000}"/>
    <cellStyle name="Currency 2 46 2" xfId="1836" xr:uid="{00000000-0005-0000-0000-00003D070000}"/>
    <cellStyle name="Currency 2 47" xfId="1837" xr:uid="{00000000-0005-0000-0000-00003E070000}"/>
    <cellStyle name="Currency 2 47 2" xfId="1838" xr:uid="{00000000-0005-0000-0000-00003F070000}"/>
    <cellStyle name="Currency 2 48" xfId="1839" xr:uid="{00000000-0005-0000-0000-000040070000}"/>
    <cellStyle name="Currency 2 48 2" xfId="1840" xr:uid="{00000000-0005-0000-0000-000041070000}"/>
    <cellStyle name="Currency 2 49" xfId="1841" xr:uid="{00000000-0005-0000-0000-000042070000}"/>
    <cellStyle name="Currency 2 49 2" xfId="1842" xr:uid="{00000000-0005-0000-0000-000043070000}"/>
    <cellStyle name="Currency 2 5" xfId="1843" xr:uid="{00000000-0005-0000-0000-000044070000}"/>
    <cellStyle name="Currency 2 5 2" xfId="1844" xr:uid="{00000000-0005-0000-0000-000045070000}"/>
    <cellStyle name="Currency 2 5 2 2" xfId="1845" xr:uid="{00000000-0005-0000-0000-000046070000}"/>
    <cellStyle name="Currency 2 5 3" xfId="1846" xr:uid="{00000000-0005-0000-0000-000047070000}"/>
    <cellStyle name="Currency 2 50" xfId="1847" xr:uid="{00000000-0005-0000-0000-000048070000}"/>
    <cellStyle name="Currency 2 50 2" xfId="1848" xr:uid="{00000000-0005-0000-0000-000049070000}"/>
    <cellStyle name="Currency 2 51" xfId="1849" xr:uid="{00000000-0005-0000-0000-00004A070000}"/>
    <cellStyle name="Currency 2 51 2" xfId="1850" xr:uid="{00000000-0005-0000-0000-00004B070000}"/>
    <cellStyle name="Currency 2 52" xfId="1851" xr:uid="{00000000-0005-0000-0000-00004C070000}"/>
    <cellStyle name="Currency 2 52 2" xfId="1852" xr:uid="{00000000-0005-0000-0000-00004D070000}"/>
    <cellStyle name="Currency 2 53" xfId="1853" xr:uid="{00000000-0005-0000-0000-00004E070000}"/>
    <cellStyle name="Currency 2 53 2" xfId="1854" xr:uid="{00000000-0005-0000-0000-00004F070000}"/>
    <cellStyle name="Currency 2 54" xfId="1855" xr:uid="{00000000-0005-0000-0000-000050070000}"/>
    <cellStyle name="Currency 2 54 2" xfId="1856" xr:uid="{00000000-0005-0000-0000-000051070000}"/>
    <cellStyle name="Currency 2 55" xfId="1857" xr:uid="{00000000-0005-0000-0000-000052070000}"/>
    <cellStyle name="Currency 2 55 2" xfId="1858" xr:uid="{00000000-0005-0000-0000-000053070000}"/>
    <cellStyle name="Currency 2 56" xfId="1859" xr:uid="{00000000-0005-0000-0000-000054070000}"/>
    <cellStyle name="Currency 2 56 2" xfId="1860" xr:uid="{00000000-0005-0000-0000-000055070000}"/>
    <cellStyle name="Currency 2 57" xfId="1861" xr:uid="{00000000-0005-0000-0000-000056070000}"/>
    <cellStyle name="Currency 2 57 2" xfId="1862" xr:uid="{00000000-0005-0000-0000-000057070000}"/>
    <cellStyle name="Currency 2 58" xfId="1863" xr:uid="{00000000-0005-0000-0000-000058070000}"/>
    <cellStyle name="Currency 2 58 2" xfId="1864" xr:uid="{00000000-0005-0000-0000-000059070000}"/>
    <cellStyle name="Currency 2 59" xfId="1865" xr:uid="{00000000-0005-0000-0000-00005A070000}"/>
    <cellStyle name="Currency 2 59 2" xfId="1866" xr:uid="{00000000-0005-0000-0000-00005B070000}"/>
    <cellStyle name="Currency 2 6" xfId="1867" xr:uid="{00000000-0005-0000-0000-00005C070000}"/>
    <cellStyle name="Currency 2 6 2" xfId="1868" xr:uid="{00000000-0005-0000-0000-00005D070000}"/>
    <cellStyle name="Currency 2 6 2 2" xfId="1869" xr:uid="{00000000-0005-0000-0000-00005E070000}"/>
    <cellStyle name="Currency 2 6 3" xfId="1870" xr:uid="{00000000-0005-0000-0000-00005F070000}"/>
    <cellStyle name="Currency 2 60" xfId="1871" xr:uid="{00000000-0005-0000-0000-000060070000}"/>
    <cellStyle name="Currency 2 60 2" xfId="1872" xr:uid="{00000000-0005-0000-0000-000061070000}"/>
    <cellStyle name="Currency 2 61" xfId="1873" xr:uid="{00000000-0005-0000-0000-000062070000}"/>
    <cellStyle name="Currency 2 61 2" xfId="1874" xr:uid="{00000000-0005-0000-0000-000063070000}"/>
    <cellStyle name="Currency 2 62" xfId="1875" xr:uid="{00000000-0005-0000-0000-000064070000}"/>
    <cellStyle name="Currency 2 63" xfId="1876" xr:uid="{00000000-0005-0000-0000-000065070000}"/>
    <cellStyle name="Currency 2 64" xfId="1877" xr:uid="{00000000-0005-0000-0000-000066070000}"/>
    <cellStyle name="Currency 2 65" xfId="1878" xr:uid="{00000000-0005-0000-0000-000067070000}"/>
    <cellStyle name="Currency 2 66" xfId="1879" xr:uid="{00000000-0005-0000-0000-000068070000}"/>
    <cellStyle name="Currency 2 67" xfId="1880" xr:uid="{00000000-0005-0000-0000-000069070000}"/>
    <cellStyle name="Currency 2 68" xfId="1881" xr:uid="{00000000-0005-0000-0000-00006A070000}"/>
    <cellStyle name="Currency 2 69" xfId="1882" xr:uid="{00000000-0005-0000-0000-00006B070000}"/>
    <cellStyle name="Currency 2 7" xfId="1883" xr:uid="{00000000-0005-0000-0000-00006C070000}"/>
    <cellStyle name="Currency 2 7 2" xfId="1884" xr:uid="{00000000-0005-0000-0000-00006D070000}"/>
    <cellStyle name="Currency 2 7 2 2" xfId="1885" xr:uid="{00000000-0005-0000-0000-00006E070000}"/>
    <cellStyle name="Currency 2 7 3" xfId="1886" xr:uid="{00000000-0005-0000-0000-00006F070000}"/>
    <cellStyle name="Currency 2 70" xfId="1887" xr:uid="{00000000-0005-0000-0000-000070070000}"/>
    <cellStyle name="Currency 2 71" xfId="1888" xr:uid="{00000000-0005-0000-0000-000071070000}"/>
    <cellStyle name="Currency 2 72" xfId="1889" xr:uid="{00000000-0005-0000-0000-000072070000}"/>
    <cellStyle name="Currency 2 73" xfId="1890" xr:uid="{00000000-0005-0000-0000-000073070000}"/>
    <cellStyle name="Currency 2 74" xfId="1891" xr:uid="{00000000-0005-0000-0000-000074070000}"/>
    <cellStyle name="Currency 2 75" xfId="1892" xr:uid="{00000000-0005-0000-0000-000075070000}"/>
    <cellStyle name="Currency 2 76" xfId="1893" xr:uid="{00000000-0005-0000-0000-000076070000}"/>
    <cellStyle name="Currency 2 77" xfId="1894" xr:uid="{00000000-0005-0000-0000-000077070000}"/>
    <cellStyle name="Currency 2 78" xfId="1895" xr:uid="{00000000-0005-0000-0000-000078070000}"/>
    <cellStyle name="Currency 2 79" xfId="1896" xr:uid="{00000000-0005-0000-0000-000079070000}"/>
    <cellStyle name="Currency 2 8" xfId="1897" xr:uid="{00000000-0005-0000-0000-00007A070000}"/>
    <cellStyle name="Currency 2 8 2" xfId="1898" xr:uid="{00000000-0005-0000-0000-00007B070000}"/>
    <cellStyle name="Currency 2 8 2 2" xfId="1899" xr:uid="{00000000-0005-0000-0000-00007C070000}"/>
    <cellStyle name="Currency 2 8 3" xfId="1900" xr:uid="{00000000-0005-0000-0000-00007D070000}"/>
    <cellStyle name="Currency 2 80" xfId="1901" xr:uid="{00000000-0005-0000-0000-00007E070000}"/>
    <cellStyle name="Currency 2 81" xfId="1902" xr:uid="{00000000-0005-0000-0000-00007F070000}"/>
    <cellStyle name="Currency 2 82" xfId="1903" xr:uid="{00000000-0005-0000-0000-000080070000}"/>
    <cellStyle name="Currency 2 83" xfId="1904" xr:uid="{00000000-0005-0000-0000-000081070000}"/>
    <cellStyle name="Currency 2 84" xfId="1905" xr:uid="{00000000-0005-0000-0000-000082070000}"/>
    <cellStyle name="Currency 2 85" xfId="1906" xr:uid="{00000000-0005-0000-0000-000083070000}"/>
    <cellStyle name="Currency 2 86" xfId="1907" xr:uid="{00000000-0005-0000-0000-000084070000}"/>
    <cellStyle name="Currency 2 87" xfId="1908" xr:uid="{00000000-0005-0000-0000-000085070000}"/>
    <cellStyle name="Currency 2 88" xfId="1909" xr:uid="{00000000-0005-0000-0000-000086070000}"/>
    <cellStyle name="Currency 2 89" xfId="1910" xr:uid="{00000000-0005-0000-0000-000087070000}"/>
    <cellStyle name="Currency 2 9" xfId="1911" xr:uid="{00000000-0005-0000-0000-000088070000}"/>
    <cellStyle name="Currency 2 9 2" xfId="1912" xr:uid="{00000000-0005-0000-0000-000089070000}"/>
    <cellStyle name="Currency 2 9 2 2" xfId="1913" xr:uid="{00000000-0005-0000-0000-00008A070000}"/>
    <cellStyle name="Currency 2 9 3" xfId="1914" xr:uid="{00000000-0005-0000-0000-00008B070000}"/>
    <cellStyle name="Currency 2 90" xfId="1915" xr:uid="{00000000-0005-0000-0000-00008C070000}"/>
    <cellStyle name="Currency 2 91" xfId="1916" xr:uid="{00000000-0005-0000-0000-00008D070000}"/>
    <cellStyle name="Currency 2 92" xfId="1917" xr:uid="{00000000-0005-0000-0000-00008E070000}"/>
    <cellStyle name="Currency 2 93" xfId="1918" xr:uid="{00000000-0005-0000-0000-00008F070000}"/>
    <cellStyle name="Currency 2 94" xfId="1919" xr:uid="{00000000-0005-0000-0000-000090070000}"/>
    <cellStyle name="Currency 2 95" xfId="1920" xr:uid="{00000000-0005-0000-0000-000091070000}"/>
    <cellStyle name="Currency 2 96" xfId="1921" xr:uid="{00000000-0005-0000-0000-000092070000}"/>
    <cellStyle name="Currency 2 97" xfId="1922" xr:uid="{00000000-0005-0000-0000-000093070000}"/>
    <cellStyle name="Currency 2 98" xfId="1923" xr:uid="{00000000-0005-0000-0000-000094070000}"/>
    <cellStyle name="Currency 2 99" xfId="1924" xr:uid="{00000000-0005-0000-0000-000095070000}"/>
    <cellStyle name="Currency 20" xfId="1925" xr:uid="{00000000-0005-0000-0000-000096070000}"/>
    <cellStyle name="Currency 21" xfId="1926" xr:uid="{00000000-0005-0000-0000-000097070000}"/>
    <cellStyle name="Currency 22" xfId="1927" xr:uid="{00000000-0005-0000-0000-000098070000}"/>
    <cellStyle name="Currency 23" xfId="1928" xr:uid="{00000000-0005-0000-0000-000099070000}"/>
    <cellStyle name="Currency 24" xfId="1929" xr:uid="{00000000-0005-0000-0000-00009A070000}"/>
    <cellStyle name="Currency 25" xfId="1930" xr:uid="{00000000-0005-0000-0000-00009B070000}"/>
    <cellStyle name="Currency 26" xfId="1931" xr:uid="{00000000-0005-0000-0000-00009C070000}"/>
    <cellStyle name="Currency 27" xfId="1932" xr:uid="{00000000-0005-0000-0000-00009D070000}"/>
    <cellStyle name="Currency 28" xfId="1933" xr:uid="{00000000-0005-0000-0000-00009E070000}"/>
    <cellStyle name="Currency 29" xfId="1934" xr:uid="{00000000-0005-0000-0000-00009F070000}"/>
    <cellStyle name="Currency 3" xfId="25" xr:uid="{00000000-0005-0000-0000-0000A0070000}"/>
    <cellStyle name="Currency 3 10" xfId="1935" xr:uid="{00000000-0005-0000-0000-0000A1070000}"/>
    <cellStyle name="Currency 3 10 2" xfId="1936" xr:uid="{00000000-0005-0000-0000-0000A2070000}"/>
    <cellStyle name="Currency 3 10 2 2" xfId="1937" xr:uid="{00000000-0005-0000-0000-0000A3070000}"/>
    <cellStyle name="Currency 3 10 3" xfId="1938" xr:uid="{00000000-0005-0000-0000-0000A4070000}"/>
    <cellStyle name="Currency 3 100" xfId="1939" xr:uid="{00000000-0005-0000-0000-0000A5070000}"/>
    <cellStyle name="Currency 3 101" xfId="1940" xr:uid="{00000000-0005-0000-0000-0000A6070000}"/>
    <cellStyle name="Currency 3 102" xfId="1941" xr:uid="{00000000-0005-0000-0000-0000A7070000}"/>
    <cellStyle name="Currency 3 103" xfId="1942" xr:uid="{00000000-0005-0000-0000-0000A8070000}"/>
    <cellStyle name="Currency 3 104" xfId="1943" xr:uid="{00000000-0005-0000-0000-0000A9070000}"/>
    <cellStyle name="Currency 3 105" xfId="1944" xr:uid="{00000000-0005-0000-0000-0000AA070000}"/>
    <cellStyle name="Currency 3 106" xfId="1945" xr:uid="{00000000-0005-0000-0000-0000AB070000}"/>
    <cellStyle name="Currency 3 107" xfId="1946" xr:uid="{00000000-0005-0000-0000-0000AC070000}"/>
    <cellStyle name="Currency 3 108" xfId="1947" xr:uid="{00000000-0005-0000-0000-0000AD070000}"/>
    <cellStyle name="Currency 3 109" xfId="1948" xr:uid="{00000000-0005-0000-0000-0000AE070000}"/>
    <cellStyle name="Currency 3 11" xfId="1949" xr:uid="{00000000-0005-0000-0000-0000AF070000}"/>
    <cellStyle name="Currency 3 11 2" xfId="1950" xr:uid="{00000000-0005-0000-0000-0000B0070000}"/>
    <cellStyle name="Currency 3 11 2 2" xfId="1951" xr:uid="{00000000-0005-0000-0000-0000B1070000}"/>
    <cellStyle name="Currency 3 11 3" xfId="1952" xr:uid="{00000000-0005-0000-0000-0000B2070000}"/>
    <cellStyle name="Currency 3 110" xfId="1953" xr:uid="{00000000-0005-0000-0000-0000B3070000}"/>
    <cellStyle name="Currency 3 111" xfId="1954" xr:uid="{00000000-0005-0000-0000-0000B4070000}"/>
    <cellStyle name="Currency 3 112" xfId="1955" xr:uid="{00000000-0005-0000-0000-0000B5070000}"/>
    <cellStyle name="Currency 3 113" xfId="1956" xr:uid="{00000000-0005-0000-0000-0000B6070000}"/>
    <cellStyle name="Currency 3 114" xfId="1957" xr:uid="{00000000-0005-0000-0000-0000B7070000}"/>
    <cellStyle name="Currency 3 115" xfId="1958" xr:uid="{00000000-0005-0000-0000-0000B8070000}"/>
    <cellStyle name="Currency 3 116" xfId="1959" xr:uid="{00000000-0005-0000-0000-0000B9070000}"/>
    <cellStyle name="Currency 3 117" xfId="1960" xr:uid="{00000000-0005-0000-0000-0000BA070000}"/>
    <cellStyle name="Currency 3 118" xfId="1961" xr:uid="{00000000-0005-0000-0000-0000BB070000}"/>
    <cellStyle name="Currency 3 119" xfId="1962" xr:uid="{00000000-0005-0000-0000-0000BC070000}"/>
    <cellStyle name="Currency 3 12" xfId="1963" xr:uid="{00000000-0005-0000-0000-0000BD070000}"/>
    <cellStyle name="Currency 3 12 2" xfId="1964" xr:uid="{00000000-0005-0000-0000-0000BE070000}"/>
    <cellStyle name="Currency 3 12 2 2" xfId="1965" xr:uid="{00000000-0005-0000-0000-0000BF070000}"/>
    <cellStyle name="Currency 3 12 3" xfId="1966" xr:uid="{00000000-0005-0000-0000-0000C0070000}"/>
    <cellStyle name="Currency 3 120" xfId="1967" xr:uid="{00000000-0005-0000-0000-0000C1070000}"/>
    <cellStyle name="Currency 3 121" xfId="1968" xr:uid="{00000000-0005-0000-0000-0000C2070000}"/>
    <cellStyle name="Currency 3 122" xfId="1969" xr:uid="{00000000-0005-0000-0000-0000C3070000}"/>
    <cellStyle name="Currency 3 123" xfId="1970" xr:uid="{00000000-0005-0000-0000-0000C4070000}"/>
    <cellStyle name="Currency 3 124" xfId="1971" xr:uid="{00000000-0005-0000-0000-0000C5070000}"/>
    <cellStyle name="Currency 3 125" xfId="1972" xr:uid="{00000000-0005-0000-0000-0000C6070000}"/>
    <cellStyle name="Currency 3 126" xfId="1973" xr:uid="{00000000-0005-0000-0000-0000C7070000}"/>
    <cellStyle name="Currency 3 127" xfId="1974" xr:uid="{00000000-0005-0000-0000-0000C8070000}"/>
    <cellStyle name="Currency 3 128" xfId="1975" xr:uid="{00000000-0005-0000-0000-0000C9070000}"/>
    <cellStyle name="Currency 3 129" xfId="1976" xr:uid="{00000000-0005-0000-0000-0000CA070000}"/>
    <cellStyle name="Currency 3 13" xfId="1977" xr:uid="{00000000-0005-0000-0000-0000CB070000}"/>
    <cellStyle name="Currency 3 13 2" xfId="1978" xr:uid="{00000000-0005-0000-0000-0000CC070000}"/>
    <cellStyle name="Currency 3 13 2 2" xfId="1979" xr:uid="{00000000-0005-0000-0000-0000CD070000}"/>
    <cellStyle name="Currency 3 13 3" xfId="1980" xr:uid="{00000000-0005-0000-0000-0000CE070000}"/>
    <cellStyle name="Currency 3 130" xfId="1981" xr:uid="{00000000-0005-0000-0000-0000CF070000}"/>
    <cellStyle name="Currency 3 131" xfId="1982" xr:uid="{00000000-0005-0000-0000-0000D0070000}"/>
    <cellStyle name="Currency 3 132" xfId="1983" xr:uid="{00000000-0005-0000-0000-0000D1070000}"/>
    <cellStyle name="Currency 3 133" xfId="1984" xr:uid="{00000000-0005-0000-0000-0000D2070000}"/>
    <cellStyle name="Currency 3 134" xfId="1985" xr:uid="{00000000-0005-0000-0000-0000D3070000}"/>
    <cellStyle name="Currency 3 135" xfId="1986" xr:uid="{00000000-0005-0000-0000-0000D4070000}"/>
    <cellStyle name="Currency 3 136" xfId="1987" xr:uid="{00000000-0005-0000-0000-0000D5070000}"/>
    <cellStyle name="Currency 3 137" xfId="1988" xr:uid="{00000000-0005-0000-0000-0000D6070000}"/>
    <cellStyle name="Currency 3 138" xfId="1989" xr:uid="{00000000-0005-0000-0000-0000D7070000}"/>
    <cellStyle name="Currency 3 139" xfId="1990" xr:uid="{00000000-0005-0000-0000-0000D8070000}"/>
    <cellStyle name="Currency 3 14" xfId="1991" xr:uid="{00000000-0005-0000-0000-0000D9070000}"/>
    <cellStyle name="Currency 3 14 2" xfId="1992" xr:uid="{00000000-0005-0000-0000-0000DA070000}"/>
    <cellStyle name="Currency 3 14 2 2" xfId="1993" xr:uid="{00000000-0005-0000-0000-0000DB070000}"/>
    <cellStyle name="Currency 3 14 3" xfId="1994" xr:uid="{00000000-0005-0000-0000-0000DC070000}"/>
    <cellStyle name="Currency 3 15" xfId="1995" xr:uid="{00000000-0005-0000-0000-0000DD070000}"/>
    <cellStyle name="Currency 3 15 2" xfId="1996" xr:uid="{00000000-0005-0000-0000-0000DE070000}"/>
    <cellStyle name="Currency 3 15 2 2" xfId="1997" xr:uid="{00000000-0005-0000-0000-0000DF070000}"/>
    <cellStyle name="Currency 3 15 3" xfId="1998" xr:uid="{00000000-0005-0000-0000-0000E0070000}"/>
    <cellStyle name="Currency 3 16" xfId="1999" xr:uid="{00000000-0005-0000-0000-0000E1070000}"/>
    <cellStyle name="Currency 3 16 2" xfId="2000" xr:uid="{00000000-0005-0000-0000-0000E2070000}"/>
    <cellStyle name="Currency 3 16 2 2" xfId="2001" xr:uid="{00000000-0005-0000-0000-0000E3070000}"/>
    <cellStyle name="Currency 3 16 3" xfId="2002" xr:uid="{00000000-0005-0000-0000-0000E4070000}"/>
    <cellStyle name="Currency 3 17" xfId="2003" xr:uid="{00000000-0005-0000-0000-0000E5070000}"/>
    <cellStyle name="Currency 3 17 2" xfId="2004" xr:uid="{00000000-0005-0000-0000-0000E6070000}"/>
    <cellStyle name="Currency 3 17 2 2" xfId="2005" xr:uid="{00000000-0005-0000-0000-0000E7070000}"/>
    <cellStyle name="Currency 3 17 3" xfId="2006" xr:uid="{00000000-0005-0000-0000-0000E8070000}"/>
    <cellStyle name="Currency 3 18" xfId="2007" xr:uid="{00000000-0005-0000-0000-0000E9070000}"/>
    <cellStyle name="Currency 3 18 2" xfId="2008" xr:uid="{00000000-0005-0000-0000-0000EA070000}"/>
    <cellStyle name="Currency 3 18 2 2" xfId="2009" xr:uid="{00000000-0005-0000-0000-0000EB070000}"/>
    <cellStyle name="Currency 3 18 3" xfId="2010" xr:uid="{00000000-0005-0000-0000-0000EC070000}"/>
    <cellStyle name="Currency 3 19" xfId="2011" xr:uid="{00000000-0005-0000-0000-0000ED070000}"/>
    <cellStyle name="Currency 3 19 2" xfId="2012" xr:uid="{00000000-0005-0000-0000-0000EE070000}"/>
    <cellStyle name="Currency 3 19 2 2" xfId="2013" xr:uid="{00000000-0005-0000-0000-0000EF070000}"/>
    <cellStyle name="Currency 3 19 3" xfId="2014" xr:uid="{00000000-0005-0000-0000-0000F0070000}"/>
    <cellStyle name="Currency 3 2" xfId="2015" xr:uid="{00000000-0005-0000-0000-0000F1070000}"/>
    <cellStyle name="Currency 3 2 10" xfId="2016" xr:uid="{00000000-0005-0000-0000-0000F2070000}"/>
    <cellStyle name="Currency 3 2 11" xfId="2017" xr:uid="{00000000-0005-0000-0000-0000F3070000}"/>
    <cellStyle name="Currency 3 2 12" xfId="2018" xr:uid="{00000000-0005-0000-0000-0000F4070000}"/>
    <cellStyle name="Currency 3 2 13" xfId="2019" xr:uid="{00000000-0005-0000-0000-0000F5070000}"/>
    <cellStyle name="Currency 3 2 14" xfId="2020" xr:uid="{00000000-0005-0000-0000-0000F6070000}"/>
    <cellStyle name="Currency 3 2 15" xfId="2021" xr:uid="{00000000-0005-0000-0000-0000F7070000}"/>
    <cellStyle name="Currency 3 2 15 2" xfId="2022" xr:uid="{00000000-0005-0000-0000-0000F8070000}"/>
    <cellStyle name="Currency 3 2 16" xfId="2023" xr:uid="{00000000-0005-0000-0000-0000F9070000}"/>
    <cellStyle name="Currency 3 2 17" xfId="2024" xr:uid="{00000000-0005-0000-0000-0000FA070000}"/>
    <cellStyle name="Currency 3 2 18" xfId="2025" xr:uid="{00000000-0005-0000-0000-0000FB070000}"/>
    <cellStyle name="Currency 3 2 18 2" xfId="2026" xr:uid="{00000000-0005-0000-0000-0000FC070000}"/>
    <cellStyle name="Currency 3 2 19" xfId="2027" xr:uid="{00000000-0005-0000-0000-0000FD070000}"/>
    <cellStyle name="Currency 3 2 2" xfId="2028" xr:uid="{00000000-0005-0000-0000-0000FE070000}"/>
    <cellStyle name="Currency 3 2 2 10" xfId="2029" xr:uid="{00000000-0005-0000-0000-0000FF070000}"/>
    <cellStyle name="Currency 3 2 2 11" xfId="2030" xr:uid="{00000000-0005-0000-0000-000000080000}"/>
    <cellStyle name="Currency 3 2 2 12" xfId="2031" xr:uid="{00000000-0005-0000-0000-000001080000}"/>
    <cellStyle name="Currency 3 2 2 13" xfId="2032" xr:uid="{00000000-0005-0000-0000-000002080000}"/>
    <cellStyle name="Currency 3 2 2 14" xfId="2033" xr:uid="{00000000-0005-0000-0000-000003080000}"/>
    <cellStyle name="Currency 3 2 2 15" xfId="2034" xr:uid="{00000000-0005-0000-0000-000004080000}"/>
    <cellStyle name="Currency 3 2 2 16" xfId="2035" xr:uid="{00000000-0005-0000-0000-000005080000}"/>
    <cellStyle name="Currency 3 2 2 17" xfId="2036" xr:uid="{00000000-0005-0000-0000-000006080000}"/>
    <cellStyle name="Currency 3 2 2 18" xfId="2037" xr:uid="{00000000-0005-0000-0000-000007080000}"/>
    <cellStyle name="Currency 3 2 2 2" xfId="2038" xr:uid="{00000000-0005-0000-0000-000008080000}"/>
    <cellStyle name="Currency 3 2 2 2 10" xfId="2039" xr:uid="{00000000-0005-0000-0000-000009080000}"/>
    <cellStyle name="Currency 3 2 2 2 11" xfId="2040" xr:uid="{00000000-0005-0000-0000-00000A080000}"/>
    <cellStyle name="Currency 3 2 2 2 12" xfId="2041" xr:uid="{00000000-0005-0000-0000-00000B080000}"/>
    <cellStyle name="Currency 3 2 2 2 13" xfId="2042" xr:uid="{00000000-0005-0000-0000-00000C080000}"/>
    <cellStyle name="Currency 3 2 2 2 14" xfId="2043" xr:uid="{00000000-0005-0000-0000-00000D080000}"/>
    <cellStyle name="Currency 3 2 2 2 15" xfId="2044" xr:uid="{00000000-0005-0000-0000-00000E080000}"/>
    <cellStyle name="Currency 3 2 2 2 16" xfId="2045" xr:uid="{00000000-0005-0000-0000-00000F080000}"/>
    <cellStyle name="Currency 3 2 2 2 17" xfId="2046" xr:uid="{00000000-0005-0000-0000-000010080000}"/>
    <cellStyle name="Currency 3 2 2 2 2" xfId="2047" xr:uid="{00000000-0005-0000-0000-000011080000}"/>
    <cellStyle name="Currency 3 2 2 2 2 2" xfId="2048" xr:uid="{00000000-0005-0000-0000-000012080000}"/>
    <cellStyle name="Currency 3 2 2 2 2 2 2" xfId="2049" xr:uid="{00000000-0005-0000-0000-000013080000}"/>
    <cellStyle name="Currency 3 2 2 2 2 2 3" xfId="2050" xr:uid="{00000000-0005-0000-0000-000014080000}"/>
    <cellStyle name="Currency 3 2 2 2 2 2 4" xfId="2051" xr:uid="{00000000-0005-0000-0000-000015080000}"/>
    <cellStyle name="Currency 3 2 2 2 2 2 5" xfId="2052" xr:uid="{00000000-0005-0000-0000-000016080000}"/>
    <cellStyle name="Currency 3 2 2 2 2 3" xfId="2053" xr:uid="{00000000-0005-0000-0000-000017080000}"/>
    <cellStyle name="Currency 3 2 2 2 2 4" xfId="2054" xr:uid="{00000000-0005-0000-0000-000018080000}"/>
    <cellStyle name="Currency 3 2 2 2 2 5" xfId="2055" xr:uid="{00000000-0005-0000-0000-000019080000}"/>
    <cellStyle name="Currency 3 2 2 2 3" xfId="2056" xr:uid="{00000000-0005-0000-0000-00001A080000}"/>
    <cellStyle name="Currency 3 2 2 2 4" xfId="2057" xr:uid="{00000000-0005-0000-0000-00001B080000}"/>
    <cellStyle name="Currency 3 2 2 2 5" xfId="2058" xr:uid="{00000000-0005-0000-0000-00001C080000}"/>
    <cellStyle name="Currency 3 2 2 2 6" xfId="2059" xr:uid="{00000000-0005-0000-0000-00001D080000}"/>
    <cellStyle name="Currency 3 2 2 2 7" xfId="2060" xr:uid="{00000000-0005-0000-0000-00001E080000}"/>
    <cellStyle name="Currency 3 2 2 2 8" xfId="2061" xr:uid="{00000000-0005-0000-0000-00001F080000}"/>
    <cellStyle name="Currency 3 2 2 2 9" xfId="2062" xr:uid="{00000000-0005-0000-0000-000020080000}"/>
    <cellStyle name="Currency 3 2 2 3" xfId="2063" xr:uid="{00000000-0005-0000-0000-000021080000}"/>
    <cellStyle name="Currency 3 2 2 4" xfId="2064" xr:uid="{00000000-0005-0000-0000-000022080000}"/>
    <cellStyle name="Currency 3 2 2 5" xfId="2065" xr:uid="{00000000-0005-0000-0000-000023080000}"/>
    <cellStyle name="Currency 3 2 2 6" xfId="2066" xr:uid="{00000000-0005-0000-0000-000024080000}"/>
    <cellStyle name="Currency 3 2 2 7" xfId="2067" xr:uid="{00000000-0005-0000-0000-000025080000}"/>
    <cellStyle name="Currency 3 2 2 8" xfId="2068" xr:uid="{00000000-0005-0000-0000-000026080000}"/>
    <cellStyle name="Currency 3 2 2 9" xfId="2069" xr:uid="{00000000-0005-0000-0000-000027080000}"/>
    <cellStyle name="Currency 3 2 20" xfId="2070" xr:uid="{00000000-0005-0000-0000-000028080000}"/>
    <cellStyle name="Currency 3 2 21" xfId="7419" xr:uid="{00000000-0005-0000-0000-000029080000}"/>
    <cellStyle name="Currency 3 2 3" xfId="2071" xr:uid="{00000000-0005-0000-0000-00002A080000}"/>
    <cellStyle name="Currency 3 2 4" xfId="2072" xr:uid="{00000000-0005-0000-0000-00002B080000}"/>
    <cellStyle name="Currency 3 2 5" xfId="2073" xr:uid="{00000000-0005-0000-0000-00002C080000}"/>
    <cellStyle name="Currency 3 2 6" xfId="2074" xr:uid="{00000000-0005-0000-0000-00002D080000}"/>
    <cellStyle name="Currency 3 2 7" xfId="2075" xr:uid="{00000000-0005-0000-0000-00002E080000}"/>
    <cellStyle name="Currency 3 2 8" xfId="2076" xr:uid="{00000000-0005-0000-0000-00002F080000}"/>
    <cellStyle name="Currency 3 2 9" xfId="2077" xr:uid="{00000000-0005-0000-0000-000030080000}"/>
    <cellStyle name="Currency 3 20" xfId="2078" xr:uid="{00000000-0005-0000-0000-000031080000}"/>
    <cellStyle name="Currency 3 20 2" xfId="2079" xr:uid="{00000000-0005-0000-0000-000032080000}"/>
    <cellStyle name="Currency 3 20 3" xfId="2080" xr:uid="{00000000-0005-0000-0000-000033080000}"/>
    <cellStyle name="Currency 3 21" xfId="2081" xr:uid="{00000000-0005-0000-0000-000034080000}"/>
    <cellStyle name="Currency 3 21 2" xfId="2082" xr:uid="{00000000-0005-0000-0000-000035080000}"/>
    <cellStyle name="Currency 3 22" xfId="2083" xr:uid="{00000000-0005-0000-0000-000036080000}"/>
    <cellStyle name="Currency 3 22 2" xfId="2084" xr:uid="{00000000-0005-0000-0000-000037080000}"/>
    <cellStyle name="Currency 3 23" xfId="2085" xr:uid="{00000000-0005-0000-0000-000038080000}"/>
    <cellStyle name="Currency 3 23 2" xfId="2086" xr:uid="{00000000-0005-0000-0000-000039080000}"/>
    <cellStyle name="Currency 3 24" xfId="2087" xr:uid="{00000000-0005-0000-0000-00003A080000}"/>
    <cellStyle name="Currency 3 24 2" xfId="2088" xr:uid="{00000000-0005-0000-0000-00003B080000}"/>
    <cellStyle name="Currency 3 25" xfId="2089" xr:uid="{00000000-0005-0000-0000-00003C080000}"/>
    <cellStyle name="Currency 3 25 2" xfId="2090" xr:uid="{00000000-0005-0000-0000-00003D080000}"/>
    <cellStyle name="Currency 3 26" xfId="2091" xr:uid="{00000000-0005-0000-0000-00003E080000}"/>
    <cellStyle name="Currency 3 26 2" xfId="2092" xr:uid="{00000000-0005-0000-0000-00003F080000}"/>
    <cellStyle name="Currency 3 27" xfId="2093" xr:uid="{00000000-0005-0000-0000-000040080000}"/>
    <cellStyle name="Currency 3 27 2" xfId="2094" xr:uid="{00000000-0005-0000-0000-000041080000}"/>
    <cellStyle name="Currency 3 28" xfId="2095" xr:uid="{00000000-0005-0000-0000-000042080000}"/>
    <cellStyle name="Currency 3 28 2" xfId="2096" xr:uid="{00000000-0005-0000-0000-000043080000}"/>
    <cellStyle name="Currency 3 29" xfId="2097" xr:uid="{00000000-0005-0000-0000-000044080000}"/>
    <cellStyle name="Currency 3 29 2" xfId="2098" xr:uid="{00000000-0005-0000-0000-000045080000}"/>
    <cellStyle name="Currency 3 3" xfId="2099" xr:uid="{00000000-0005-0000-0000-000046080000}"/>
    <cellStyle name="Currency 3 3 10" xfId="2100" xr:uid="{00000000-0005-0000-0000-000047080000}"/>
    <cellStyle name="Currency 3 3 10 2" xfId="2101" xr:uid="{00000000-0005-0000-0000-000048080000}"/>
    <cellStyle name="Currency 3 3 11" xfId="2102" xr:uid="{00000000-0005-0000-0000-000049080000}"/>
    <cellStyle name="Currency 3 3 11 2" xfId="2103" xr:uid="{00000000-0005-0000-0000-00004A080000}"/>
    <cellStyle name="Currency 3 3 12" xfId="2104" xr:uid="{00000000-0005-0000-0000-00004B080000}"/>
    <cellStyle name="Currency 3 3 13" xfId="2105" xr:uid="{00000000-0005-0000-0000-00004C080000}"/>
    <cellStyle name="Currency 3 3 14" xfId="2106" xr:uid="{00000000-0005-0000-0000-00004D080000}"/>
    <cellStyle name="Currency 3 3 14 2" xfId="2107" xr:uid="{00000000-0005-0000-0000-00004E080000}"/>
    <cellStyle name="Currency 3 3 15" xfId="2108" xr:uid="{00000000-0005-0000-0000-00004F080000}"/>
    <cellStyle name="Currency 3 3 16" xfId="7487" xr:uid="{00000000-0005-0000-0000-000050080000}"/>
    <cellStyle name="Currency 3 3 2" xfId="2109" xr:uid="{00000000-0005-0000-0000-000051080000}"/>
    <cellStyle name="Currency 3 3 2 10" xfId="2110" xr:uid="{00000000-0005-0000-0000-000052080000}"/>
    <cellStyle name="Currency 3 3 2 10 2" xfId="2111" xr:uid="{00000000-0005-0000-0000-000053080000}"/>
    <cellStyle name="Currency 3 3 2 10 2 2" xfId="2112" xr:uid="{00000000-0005-0000-0000-000054080000}"/>
    <cellStyle name="Currency 3 3 2 10 3" xfId="2113" xr:uid="{00000000-0005-0000-0000-000055080000}"/>
    <cellStyle name="Currency 3 3 2 11" xfId="2114" xr:uid="{00000000-0005-0000-0000-000056080000}"/>
    <cellStyle name="Currency 3 3 2 11 2" xfId="2115" xr:uid="{00000000-0005-0000-0000-000057080000}"/>
    <cellStyle name="Currency 3 3 2 11 2 2" xfId="2116" xr:uid="{00000000-0005-0000-0000-000058080000}"/>
    <cellStyle name="Currency 3 3 2 11 3" xfId="2117" xr:uid="{00000000-0005-0000-0000-000059080000}"/>
    <cellStyle name="Currency 3 3 2 12" xfId="2118" xr:uid="{00000000-0005-0000-0000-00005A080000}"/>
    <cellStyle name="Currency 3 3 2 12 2" xfId="2119" xr:uid="{00000000-0005-0000-0000-00005B080000}"/>
    <cellStyle name="Currency 3 3 2 12 2 2" xfId="2120" xr:uid="{00000000-0005-0000-0000-00005C080000}"/>
    <cellStyle name="Currency 3 3 2 12 3" xfId="2121" xr:uid="{00000000-0005-0000-0000-00005D080000}"/>
    <cellStyle name="Currency 3 3 2 13" xfId="2122" xr:uid="{00000000-0005-0000-0000-00005E080000}"/>
    <cellStyle name="Currency 3 3 2 13 2" xfId="2123" xr:uid="{00000000-0005-0000-0000-00005F080000}"/>
    <cellStyle name="Currency 3 3 2 13 2 2" xfId="2124" xr:uid="{00000000-0005-0000-0000-000060080000}"/>
    <cellStyle name="Currency 3 3 2 13 3" xfId="2125" xr:uid="{00000000-0005-0000-0000-000061080000}"/>
    <cellStyle name="Currency 3 3 2 14" xfId="2126" xr:uid="{00000000-0005-0000-0000-000062080000}"/>
    <cellStyle name="Currency 3 3 2 15" xfId="2127" xr:uid="{00000000-0005-0000-0000-000063080000}"/>
    <cellStyle name="Currency 3 3 2 2" xfId="2128" xr:uid="{00000000-0005-0000-0000-000064080000}"/>
    <cellStyle name="Currency 3 3 2 2 2" xfId="2129" xr:uid="{00000000-0005-0000-0000-000065080000}"/>
    <cellStyle name="Currency 3 3 2 2 2 2" xfId="2130" xr:uid="{00000000-0005-0000-0000-000066080000}"/>
    <cellStyle name="Currency 3 3 2 2 3" xfId="2131" xr:uid="{00000000-0005-0000-0000-000067080000}"/>
    <cellStyle name="Currency 3 3 2 3" xfId="2132" xr:uid="{00000000-0005-0000-0000-000068080000}"/>
    <cellStyle name="Currency 3 3 2 3 2" xfId="2133" xr:uid="{00000000-0005-0000-0000-000069080000}"/>
    <cellStyle name="Currency 3 3 2 3 2 2" xfId="2134" xr:uid="{00000000-0005-0000-0000-00006A080000}"/>
    <cellStyle name="Currency 3 3 2 3 3" xfId="2135" xr:uid="{00000000-0005-0000-0000-00006B080000}"/>
    <cellStyle name="Currency 3 3 2 4" xfId="2136" xr:uid="{00000000-0005-0000-0000-00006C080000}"/>
    <cellStyle name="Currency 3 3 2 4 2" xfId="2137" xr:uid="{00000000-0005-0000-0000-00006D080000}"/>
    <cellStyle name="Currency 3 3 2 4 2 2" xfId="2138" xr:uid="{00000000-0005-0000-0000-00006E080000}"/>
    <cellStyle name="Currency 3 3 2 4 3" xfId="2139" xr:uid="{00000000-0005-0000-0000-00006F080000}"/>
    <cellStyle name="Currency 3 3 2 5" xfId="2140" xr:uid="{00000000-0005-0000-0000-000070080000}"/>
    <cellStyle name="Currency 3 3 2 5 2" xfId="2141" xr:uid="{00000000-0005-0000-0000-000071080000}"/>
    <cellStyle name="Currency 3 3 2 5 2 2" xfId="2142" xr:uid="{00000000-0005-0000-0000-000072080000}"/>
    <cellStyle name="Currency 3 3 2 5 3" xfId="2143" xr:uid="{00000000-0005-0000-0000-000073080000}"/>
    <cellStyle name="Currency 3 3 2 6" xfId="2144" xr:uid="{00000000-0005-0000-0000-000074080000}"/>
    <cellStyle name="Currency 3 3 2 6 2" xfId="2145" xr:uid="{00000000-0005-0000-0000-000075080000}"/>
    <cellStyle name="Currency 3 3 2 6 2 2" xfId="2146" xr:uid="{00000000-0005-0000-0000-000076080000}"/>
    <cellStyle name="Currency 3 3 2 6 3" xfId="2147" xr:uid="{00000000-0005-0000-0000-000077080000}"/>
    <cellStyle name="Currency 3 3 2 7" xfId="2148" xr:uid="{00000000-0005-0000-0000-000078080000}"/>
    <cellStyle name="Currency 3 3 2 7 2" xfId="2149" xr:uid="{00000000-0005-0000-0000-000079080000}"/>
    <cellStyle name="Currency 3 3 2 7 2 2" xfId="2150" xr:uid="{00000000-0005-0000-0000-00007A080000}"/>
    <cellStyle name="Currency 3 3 2 7 3" xfId="2151" xr:uid="{00000000-0005-0000-0000-00007B080000}"/>
    <cellStyle name="Currency 3 3 2 8" xfId="2152" xr:uid="{00000000-0005-0000-0000-00007C080000}"/>
    <cellStyle name="Currency 3 3 2 8 2" xfId="2153" xr:uid="{00000000-0005-0000-0000-00007D080000}"/>
    <cellStyle name="Currency 3 3 2 8 2 2" xfId="2154" xr:uid="{00000000-0005-0000-0000-00007E080000}"/>
    <cellStyle name="Currency 3 3 2 8 3" xfId="2155" xr:uid="{00000000-0005-0000-0000-00007F080000}"/>
    <cellStyle name="Currency 3 3 2 9" xfId="2156" xr:uid="{00000000-0005-0000-0000-000080080000}"/>
    <cellStyle name="Currency 3 3 2 9 2" xfId="2157" xr:uid="{00000000-0005-0000-0000-000081080000}"/>
    <cellStyle name="Currency 3 3 2 9 2 2" xfId="2158" xr:uid="{00000000-0005-0000-0000-000082080000}"/>
    <cellStyle name="Currency 3 3 2 9 3" xfId="2159" xr:uid="{00000000-0005-0000-0000-000083080000}"/>
    <cellStyle name="Currency 3 3 3" xfId="2160" xr:uid="{00000000-0005-0000-0000-000084080000}"/>
    <cellStyle name="Currency 3 3 3 2" xfId="2161" xr:uid="{00000000-0005-0000-0000-000085080000}"/>
    <cellStyle name="Currency 3 3 4" xfId="2162" xr:uid="{00000000-0005-0000-0000-000086080000}"/>
    <cellStyle name="Currency 3 3 4 2" xfId="2163" xr:uid="{00000000-0005-0000-0000-000087080000}"/>
    <cellStyle name="Currency 3 3 5" xfId="2164" xr:uid="{00000000-0005-0000-0000-000088080000}"/>
    <cellStyle name="Currency 3 3 5 2" xfId="2165" xr:uid="{00000000-0005-0000-0000-000089080000}"/>
    <cellStyle name="Currency 3 3 6" xfId="2166" xr:uid="{00000000-0005-0000-0000-00008A080000}"/>
    <cellStyle name="Currency 3 3 6 2" xfId="2167" xr:uid="{00000000-0005-0000-0000-00008B080000}"/>
    <cellStyle name="Currency 3 3 7" xfId="2168" xr:uid="{00000000-0005-0000-0000-00008C080000}"/>
    <cellStyle name="Currency 3 3 7 2" xfId="2169" xr:uid="{00000000-0005-0000-0000-00008D080000}"/>
    <cellStyle name="Currency 3 3 8" xfId="2170" xr:uid="{00000000-0005-0000-0000-00008E080000}"/>
    <cellStyle name="Currency 3 3 8 2" xfId="2171" xr:uid="{00000000-0005-0000-0000-00008F080000}"/>
    <cellStyle name="Currency 3 3 9" xfId="2172" xr:uid="{00000000-0005-0000-0000-000090080000}"/>
    <cellStyle name="Currency 3 3 9 2" xfId="2173" xr:uid="{00000000-0005-0000-0000-000091080000}"/>
    <cellStyle name="Currency 3 30" xfId="2174" xr:uid="{00000000-0005-0000-0000-000092080000}"/>
    <cellStyle name="Currency 3 30 2" xfId="2175" xr:uid="{00000000-0005-0000-0000-000093080000}"/>
    <cellStyle name="Currency 3 31" xfId="2176" xr:uid="{00000000-0005-0000-0000-000094080000}"/>
    <cellStyle name="Currency 3 31 2" xfId="2177" xr:uid="{00000000-0005-0000-0000-000095080000}"/>
    <cellStyle name="Currency 3 32" xfId="2178" xr:uid="{00000000-0005-0000-0000-000096080000}"/>
    <cellStyle name="Currency 3 32 2" xfId="2179" xr:uid="{00000000-0005-0000-0000-000097080000}"/>
    <cellStyle name="Currency 3 33" xfId="2180" xr:uid="{00000000-0005-0000-0000-000098080000}"/>
    <cellStyle name="Currency 3 33 2" xfId="2181" xr:uid="{00000000-0005-0000-0000-000099080000}"/>
    <cellStyle name="Currency 3 34" xfId="2182" xr:uid="{00000000-0005-0000-0000-00009A080000}"/>
    <cellStyle name="Currency 3 34 2" xfId="2183" xr:uid="{00000000-0005-0000-0000-00009B080000}"/>
    <cellStyle name="Currency 3 35" xfId="2184" xr:uid="{00000000-0005-0000-0000-00009C080000}"/>
    <cellStyle name="Currency 3 35 2" xfId="2185" xr:uid="{00000000-0005-0000-0000-00009D080000}"/>
    <cellStyle name="Currency 3 36" xfId="2186" xr:uid="{00000000-0005-0000-0000-00009E080000}"/>
    <cellStyle name="Currency 3 36 2" xfId="2187" xr:uid="{00000000-0005-0000-0000-00009F080000}"/>
    <cellStyle name="Currency 3 37" xfId="2188" xr:uid="{00000000-0005-0000-0000-0000A0080000}"/>
    <cellStyle name="Currency 3 37 2" xfId="2189" xr:uid="{00000000-0005-0000-0000-0000A1080000}"/>
    <cellStyle name="Currency 3 38" xfId="2190" xr:uid="{00000000-0005-0000-0000-0000A2080000}"/>
    <cellStyle name="Currency 3 38 2" xfId="2191" xr:uid="{00000000-0005-0000-0000-0000A3080000}"/>
    <cellStyle name="Currency 3 39" xfId="2192" xr:uid="{00000000-0005-0000-0000-0000A4080000}"/>
    <cellStyle name="Currency 3 39 2" xfId="2193" xr:uid="{00000000-0005-0000-0000-0000A5080000}"/>
    <cellStyle name="Currency 3 4" xfId="2194" xr:uid="{00000000-0005-0000-0000-0000A6080000}"/>
    <cellStyle name="Currency 3 4 2" xfId="2195" xr:uid="{00000000-0005-0000-0000-0000A7080000}"/>
    <cellStyle name="Currency 3 4 2 2" xfId="2196" xr:uid="{00000000-0005-0000-0000-0000A8080000}"/>
    <cellStyle name="Currency 3 4 2 2 2" xfId="2197" xr:uid="{00000000-0005-0000-0000-0000A9080000}"/>
    <cellStyle name="Currency 3 4 2 3" xfId="2198" xr:uid="{00000000-0005-0000-0000-0000AA080000}"/>
    <cellStyle name="Currency 3 4 2 4" xfId="2199" xr:uid="{00000000-0005-0000-0000-0000AB080000}"/>
    <cellStyle name="Currency 3 4 2 5" xfId="2200" xr:uid="{00000000-0005-0000-0000-0000AC080000}"/>
    <cellStyle name="Currency 3 4 3" xfId="2201" xr:uid="{00000000-0005-0000-0000-0000AD080000}"/>
    <cellStyle name="Currency 3 4 4" xfId="2202" xr:uid="{00000000-0005-0000-0000-0000AE080000}"/>
    <cellStyle name="Currency 3 4 5" xfId="2203" xr:uid="{00000000-0005-0000-0000-0000AF080000}"/>
    <cellStyle name="Currency 3 4 6" xfId="2204" xr:uid="{00000000-0005-0000-0000-0000B0080000}"/>
    <cellStyle name="Currency 3 40" xfId="2205" xr:uid="{00000000-0005-0000-0000-0000B1080000}"/>
    <cellStyle name="Currency 3 40 2" xfId="2206" xr:uid="{00000000-0005-0000-0000-0000B2080000}"/>
    <cellStyle name="Currency 3 41" xfId="2207" xr:uid="{00000000-0005-0000-0000-0000B3080000}"/>
    <cellStyle name="Currency 3 41 2" xfId="2208" xr:uid="{00000000-0005-0000-0000-0000B4080000}"/>
    <cellStyle name="Currency 3 42" xfId="2209" xr:uid="{00000000-0005-0000-0000-0000B5080000}"/>
    <cellStyle name="Currency 3 42 2" xfId="2210" xr:uid="{00000000-0005-0000-0000-0000B6080000}"/>
    <cellStyle name="Currency 3 43" xfId="2211" xr:uid="{00000000-0005-0000-0000-0000B7080000}"/>
    <cellStyle name="Currency 3 43 2" xfId="2212" xr:uid="{00000000-0005-0000-0000-0000B8080000}"/>
    <cellStyle name="Currency 3 44" xfId="2213" xr:uid="{00000000-0005-0000-0000-0000B9080000}"/>
    <cellStyle name="Currency 3 44 2" xfId="2214" xr:uid="{00000000-0005-0000-0000-0000BA080000}"/>
    <cellStyle name="Currency 3 45" xfId="2215" xr:uid="{00000000-0005-0000-0000-0000BB080000}"/>
    <cellStyle name="Currency 3 45 2" xfId="2216" xr:uid="{00000000-0005-0000-0000-0000BC080000}"/>
    <cellStyle name="Currency 3 46" xfId="2217" xr:uid="{00000000-0005-0000-0000-0000BD080000}"/>
    <cellStyle name="Currency 3 46 2" xfId="2218" xr:uid="{00000000-0005-0000-0000-0000BE080000}"/>
    <cellStyle name="Currency 3 47" xfId="2219" xr:uid="{00000000-0005-0000-0000-0000BF080000}"/>
    <cellStyle name="Currency 3 47 2" xfId="2220" xr:uid="{00000000-0005-0000-0000-0000C0080000}"/>
    <cellStyle name="Currency 3 48" xfId="2221" xr:uid="{00000000-0005-0000-0000-0000C1080000}"/>
    <cellStyle name="Currency 3 48 2" xfId="2222" xr:uid="{00000000-0005-0000-0000-0000C2080000}"/>
    <cellStyle name="Currency 3 49" xfId="2223" xr:uid="{00000000-0005-0000-0000-0000C3080000}"/>
    <cellStyle name="Currency 3 49 2" xfId="2224" xr:uid="{00000000-0005-0000-0000-0000C4080000}"/>
    <cellStyle name="Currency 3 5" xfId="2225" xr:uid="{00000000-0005-0000-0000-0000C5080000}"/>
    <cellStyle name="Currency 3 5 2" xfId="2226" xr:uid="{00000000-0005-0000-0000-0000C6080000}"/>
    <cellStyle name="Currency 3 5 2 2" xfId="2227" xr:uid="{00000000-0005-0000-0000-0000C7080000}"/>
    <cellStyle name="Currency 3 5 3" xfId="2228" xr:uid="{00000000-0005-0000-0000-0000C8080000}"/>
    <cellStyle name="Currency 3 50" xfId="2229" xr:uid="{00000000-0005-0000-0000-0000C9080000}"/>
    <cellStyle name="Currency 3 50 2" xfId="2230" xr:uid="{00000000-0005-0000-0000-0000CA080000}"/>
    <cellStyle name="Currency 3 51" xfId="2231" xr:uid="{00000000-0005-0000-0000-0000CB080000}"/>
    <cellStyle name="Currency 3 51 2" xfId="2232" xr:uid="{00000000-0005-0000-0000-0000CC080000}"/>
    <cellStyle name="Currency 3 52" xfId="2233" xr:uid="{00000000-0005-0000-0000-0000CD080000}"/>
    <cellStyle name="Currency 3 52 2" xfId="2234" xr:uid="{00000000-0005-0000-0000-0000CE080000}"/>
    <cellStyle name="Currency 3 53" xfId="2235" xr:uid="{00000000-0005-0000-0000-0000CF080000}"/>
    <cellStyle name="Currency 3 53 2" xfId="2236" xr:uid="{00000000-0005-0000-0000-0000D0080000}"/>
    <cellStyle name="Currency 3 54" xfId="2237" xr:uid="{00000000-0005-0000-0000-0000D1080000}"/>
    <cellStyle name="Currency 3 54 2" xfId="2238" xr:uid="{00000000-0005-0000-0000-0000D2080000}"/>
    <cellStyle name="Currency 3 55" xfId="2239" xr:uid="{00000000-0005-0000-0000-0000D3080000}"/>
    <cellStyle name="Currency 3 55 2" xfId="2240" xr:uid="{00000000-0005-0000-0000-0000D4080000}"/>
    <cellStyle name="Currency 3 56" xfId="2241" xr:uid="{00000000-0005-0000-0000-0000D5080000}"/>
    <cellStyle name="Currency 3 56 2" xfId="2242" xr:uid="{00000000-0005-0000-0000-0000D6080000}"/>
    <cellStyle name="Currency 3 57" xfId="2243" xr:uid="{00000000-0005-0000-0000-0000D7080000}"/>
    <cellStyle name="Currency 3 57 2" xfId="2244" xr:uid="{00000000-0005-0000-0000-0000D8080000}"/>
    <cellStyle name="Currency 3 58" xfId="2245" xr:uid="{00000000-0005-0000-0000-0000D9080000}"/>
    <cellStyle name="Currency 3 58 2" xfId="2246" xr:uid="{00000000-0005-0000-0000-0000DA080000}"/>
    <cellStyle name="Currency 3 59" xfId="2247" xr:uid="{00000000-0005-0000-0000-0000DB080000}"/>
    <cellStyle name="Currency 3 59 2" xfId="2248" xr:uid="{00000000-0005-0000-0000-0000DC080000}"/>
    <cellStyle name="Currency 3 6" xfId="2249" xr:uid="{00000000-0005-0000-0000-0000DD080000}"/>
    <cellStyle name="Currency 3 6 2" xfId="2250" xr:uid="{00000000-0005-0000-0000-0000DE080000}"/>
    <cellStyle name="Currency 3 6 2 2" xfId="2251" xr:uid="{00000000-0005-0000-0000-0000DF080000}"/>
    <cellStyle name="Currency 3 6 3" xfId="2252" xr:uid="{00000000-0005-0000-0000-0000E0080000}"/>
    <cellStyle name="Currency 3 60" xfId="2253" xr:uid="{00000000-0005-0000-0000-0000E1080000}"/>
    <cellStyle name="Currency 3 60 2" xfId="2254" xr:uid="{00000000-0005-0000-0000-0000E2080000}"/>
    <cellStyle name="Currency 3 61" xfId="2255" xr:uid="{00000000-0005-0000-0000-0000E3080000}"/>
    <cellStyle name="Currency 3 61 2" xfId="2256" xr:uid="{00000000-0005-0000-0000-0000E4080000}"/>
    <cellStyle name="Currency 3 62" xfId="2257" xr:uid="{00000000-0005-0000-0000-0000E5080000}"/>
    <cellStyle name="Currency 3 63" xfId="2258" xr:uid="{00000000-0005-0000-0000-0000E6080000}"/>
    <cellStyle name="Currency 3 64" xfId="2259" xr:uid="{00000000-0005-0000-0000-0000E7080000}"/>
    <cellStyle name="Currency 3 65" xfId="2260" xr:uid="{00000000-0005-0000-0000-0000E8080000}"/>
    <cellStyle name="Currency 3 66" xfId="2261" xr:uid="{00000000-0005-0000-0000-0000E9080000}"/>
    <cellStyle name="Currency 3 67" xfId="2262" xr:uid="{00000000-0005-0000-0000-0000EA080000}"/>
    <cellStyle name="Currency 3 68" xfId="2263" xr:uid="{00000000-0005-0000-0000-0000EB080000}"/>
    <cellStyle name="Currency 3 69" xfId="2264" xr:uid="{00000000-0005-0000-0000-0000EC080000}"/>
    <cellStyle name="Currency 3 7" xfId="2265" xr:uid="{00000000-0005-0000-0000-0000ED080000}"/>
    <cellStyle name="Currency 3 7 2" xfId="2266" xr:uid="{00000000-0005-0000-0000-0000EE080000}"/>
    <cellStyle name="Currency 3 7 2 2" xfId="2267" xr:uid="{00000000-0005-0000-0000-0000EF080000}"/>
    <cellStyle name="Currency 3 7 3" xfId="2268" xr:uid="{00000000-0005-0000-0000-0000F0080000}"/>
    <cellStyle name="Currency 3 70" xfId="2269" xr:uid="{00000000-0005-0000-0000-0000F1080000}"/>
    <cellStyle name="Currency 3 71" xfId="2270" xr:uid="{00000000-0005-0000-0000-0000F2080000}"/>
    <cellStyle name="Currency 3 72" xfId="2271" xr:uid="{00000000-0005-0000-0000-0000F3080000}"/>
    <cellStyle name="Currency 3 73" xfId="2272" xr:uid="{00000000-0005-0000-0000-0000F4080000}"/>
    <cellStyle name="Currency 3 74" xfId="2273" xr:uid="{00000000-0005-0000-0000-0000F5080000}"/>
    <cellStyle name="Currency 3 75" xfId="2274" xr:uid="{00000000-0005-0000-0000-0000F6080000}"/>
    <cellStyle name="Currency 3 76" xfId="2275" xr:uid="{00000000-0005-0000-0000-0000F7080000}"/>
    <cellStyle name="Currency 3 77" xfId="2276" xr:uid="{00000000-0005-0000-0000-0000F8080000}"/>
    <cellStyle name="Currency 3 78" xfId="2277" xr:uid="{00000000-0005-0000-0000-0000F9080000}"/>
    <cellStyle name="Currency 3 79" xfId="2278" xr:uid="{00000000-0005-0000-0000-0000FA080000}"/>
    <cellStyle name="Currency 3 8" xfId="2279" xr:uid="{00000000-0005-0000-0000-0000FB080000}"/>
    <cellStyle name="Currency 3 8 2" xfId="2280" xr:uid="{00000000-0005-0000-0000-0000FC080000}"/>
    <cellStyle name="Currency 3 8 2 2" xfId="2281" xr:uid="{00000000-0005-0000-0000-0000FD080000}"/>
    <cellStyle name="Currency 3 8 3" xfId="2282" xr:uid="{00000000-0005-0000-0000-0000FE080000}"/>
    <cellStyle name="Currency 3 80" xfId="2283" xr:uid="{00000000-0005-0000-0000-0000FF080000}"/>
    <cellStyle name="Currency 3 81" xfId="2284" xr:uid="{00000000-0005-0000-0000-000000090000}"/>
    <cellStyle name="Currency 3 82" xfId="2285" xr:uid="{00000000-0005-0000-0000-000001090000}"/>
    <cellStyle name="Currency 3 83" xfId="2286" xr:uid="{00000000-0005-0000-0000-000002090000}"/>
    <cellStyle name="Currency 3 84" xfId="2287" xr:uid="{00000000-0005-0000-0000-000003090000}"/>
    <cellStyle name="Currency 3 85" xfId="2288" xr:uid="{00000000-0005-0000-0000-000004090000}"/>
    <cellStyle name="Currency 3 86" xfId="2289" xr:uid="{00000000-0005-0000-0000-000005090000}"/>
    <cellStyle name="Currency 3 87" xfId="2290" xr:uid="{00000000-0005-0000-0000-000006090000}"/>
    <cellStyle name="Currency 3 88" xfId="2291" xr:uid="{00000000-0005-0000-0000-000007090000}"/>
    <cellStyle name="Currency 3 89" xfId="2292" xr:uid="{00000000-0005-0000-0000-000008090000}"/>
    <cellStyle name="Currency 3 9" xfId="2293" xr:uid="{00000000-0005-0000-0000-000009090000}"/>
    <cellStyle name="Currency 3 9 2" xfId="2294" xr:uid="{00000000-0005-0000-0000-00000A090000}"/>
    <cellStyle name="Currency 3 9 2 2" xfId="2295" xr:uid="{00000000-0005-0000-0000-00000B090000}"/>
    <cellStyle name="Currency 3 9 3" xfId="2296" xr:uid="{00000000-0005-0000-0000-00000C090000}"/>
    <cellStyle name="Currency 3 90" xfId="2297" xr:uid="{00000000-0005-0000-0000-00000D090000}"/>
    <cellStyle name="Currency 3 91" xfId="2298" xr:uid="{00000000-0005-0000-0000-00000E090000}"/>
    <cellStyle name="Currency 3 92" xfId="2299" xr:uid="{00000000-0005-0000-0000-00000F090000}"/>
    <cellStyle name="Currency 3 93" xfId="2300" xr:uid="{00000000-0005-0000-0000-000010090000}"/>
    <cellStyle name="Currency 3 94" xfId="2301" xr:uid="{00000000-0005-0000-0000-000011090000}"/>
    <cellStyle name="Currency 3 95" xfId="2302" xr:uid="{00000000-0005-0000-0000-000012090000}"/>
    <cellStyle name="Currency 3 96" xfId="2303" xr:uid="{00000000-0005-0000-0000-000013090000}"/>
    <cellStyle name="Currency 3 97" xfId="2304" xr:uid="{00000000-0005-0000-0000-000014090000}"/>
    <cellStyle name="Currency 3 98" xfId="2305" xr:uid="{00000000-0005-0000-0000-000015090000}"/>
    <cellStyle name="Currency 3 99" xfId="2306" xr:uid="{00000000-0005-0000-0000-000016090000}"/>
    <cellStyle name="Currency 30" xfId="2307" xr:uid="{00000000-0005-0000-0000-000017090000}"/>
    <cellStyle name="Currency 31" xfId="2308" xr:uid="{00000000-0005-0000-0000-000018090000}"/>
    <cellStyle name="Currency 32" xfId="2309" xr:uid="{00000000-0005-0000-0000-000019090000}"/>
    <cellStyle name="Currency 33" xfId="2310" xr:uid="{00000000-0005-0000-0000-00001A090000}"/>
    <cellStyle name="Currency 34" xfId="7533" xr:uid="{0751A157-4375-4BA1-AD5B-E84ED804FC75}"/>
    <cellStyle name="Currency 4" xfId="2311" xr:uid="{00000000-0005-0000-0000-00001B090000}"/>
    <cellStyle name="Currency 4 10" xfId="2312" xr:uid="{00000000-0005-0000-0000-00001C090000}"/>
    <cellStyle name="Currency 4 11" xfId="2313" xr:uid="{00000000-0005-0000-0000-00001D090000}"/>
    <cellStyle name="Currency 4 12" xfId="2314" xr:uid="{00000000-0005-0000-0000-00001E090000}"/>
    <cellStyle name="Currency 4 13" xfId="2315" xr:uid="{00000000-0005-0000-0000-00001F090000}"/>
    <cellStyle name="Currency 4 14" xfId="2316" xr:uid="{00000000-0005-0000-0000-000020090000}"/>
    <cellStyle name="Currency 4 15" xfId="2317" xr:uid="{00000000-0005-0000-0000-000021090000}"/>
    <cellStyle name="Currency 4 16" xfId="2318" xr:uid="{00000000-0005-0000-0000-000022090000}"/>
    <cellStyle name="Currency 4 17" xfId="2319" xr:uid="{00000000-0005-0000-0000-000023090000}"/>
    <cellStyle name="Currency 4 18" xfId="2320" xr:uid="{00000000-0005-0000-0000-000024090000}"/>
    <cellStyle name="Currency 4 19" xfId="2321" xr:uid="{00000000-0005-0000-0000-000025090000}"/>
    <cellStyle name="Currency 4 2" xfId="2322" xr:uid="{00000000-0005-0000-0000-000026090000}"/>
    <cellStyle name="Currency 4 2 2" xfId="2323" xr:uid="{00000000-0005-0000-0000-000027090000}"/>
    <cellStyle name="Currency 4 2 2 2" xfId="2324" xr:uid="{00000000-0005-0000-0000-000028090000}"/>
    <cellStyle name="Currency 4 2 2 3" xfId="2325" xr:uid="{00000000-0005-0000-0000-000029090000}"/>
    <cellStyle name="Currency 4 2 2 4" xfId="2326" xr:uid="{00000000-0005-0000-0000-00002A090000}"/>
    <cellStyle name="Currency 4 2 2 5" xfId="2327" xr:uid="{00000000-0005-0000-0000-00002B090000}"/>
    <cellStyle name="Currency 4 2 2 6" xfId="2328" xr:uid="{00000000-0005-0000-0000-00002C090000}"/>
    <cellStyle name="Currency 4 2 2 7" xfId="2329" xr:uid="{00000000-0005-0000-0000-00002D090000}"/>
    <cellStyle name="Currency 4 2 2 8" xfId="2330" xr:uid="{00000000-0005-0000-0000-00002E090000}"/>
    <cellStyle name="Currency 4 2 2 9" xfId="2331" xr:uid="{00000000-0005-0000-0000-00002F090000}"/>
    <cellStyle name="Currency 4 2 3" xfId="2332" xr:uid="{00000000-0005-0000-0000-000030090000}"/>
    <cellStyle name="Currency 4 2 4" xfId="2333" xr:uid="{00000000-0005-0000-0000-000031090000}"/>
    <cellStyle name="Currency 4 2 5" xfId="2334" xr:uid="{00000000-0005-0000-0000-000032090000}"/>
    <cellStyle name="Currency 4 2 6" xfId="2335" xr:uid="{00000000-0005-0000-0000-000033090000}"/>
    <cellStyle name="Currency 4 2 7" xfId="2336" xr:uid="{00000000-0005-0000-0000-000034090000}"/>
    <cellStyle name="Currency 4 2 8" xfId="2337" xr:uid="{00000000-0005-0000-0000-000035090000}"/>
    <cellStyle name="Currency 4 2 9" xfId="2338" xr:uid="{00000000-0005-0000-0000-000036090000}"/>
    <cellStyle name="Currency 4 20" xfId="2339" xr:uid="{00000000-0005-0000-0000-000037090000}"/>
    <cellStyle name="Currency 4 21" xfId="2340" xr:uid="{00000000-0005-0000-0000-000038090000}"/>
    <cellStyle name="Currency 4 22" xfId="2341" xr:uid="{00000000-0005-0000-0000-000039090000}"/>
    <cellStyle name="Currency 4 23" xfId="2342" xr:uid="{00000000-0005-0000-0000-00003A090000}"/>
    <cellStyle name="Currency 4 24" xfId="2343" xr:uid="{00000000-0005-0000-0000-00003B090000}"/>
    <cellStyle name="Currency 4 25" xfId="2344" xr:uid="{00000000-0005-0000-0000-00003C090000}"/>
    <cellStyle name="Currency 4 26" xfId="2345" xr:uid="{00000000-0005-0000-0000-00003D090000}"/>
    <cellStyle name="Currency 4 27" xfId="2346" xr:uid="{00000000-0005-0000-0000-00003E090000}"/>
    <cellStyle name="Currency 4 28" xfId="2347" xr:uid="{00000000-0005-0000-0000-00003F090000}"/>
    <cellStyle name="Currency 4 29" xfId="2348" xr:uid="{00000000-0005-0000-0000-000040090000}"/>
    <cellStyle name="Currency 4 3" xfId="2349" xr:uid="{00000000-0005-0000-0000-000041090000}"/>
    <cellStyle name="Currency 4 30" xfId="2350" xr:uid="{00000000-0005-0000-0000-000042090000}"/>
    <cellStyle name="Currency 4 31" xfId="2351" xr:uid="{00000000-0005-0000-0000-000043090000}"/>
    <cellStyle name="Currency 4 32" xfId="2352" xr:uid="{00000000-0005-0000-0000-000044090000}"/>
    <cellStyle name="Currency 4 33" xfId="2353" xr:uid="{00000000-0005-0000-0000-000045090000}"/>
    <cellStyle name="Currency 4 34" xfId="2354" xr:uid="{00000000-0005-0000-0000-000046090000}"/>
    <cellStyle name="Currency 4 35" xfId="2355" xr:uid="{00000000-0005-0000-0000-000047090000}"/>
    <cellStyle name="Currency 4 36" xfId="2356" xr:uid="{00000000-0005-0000-0000-000048090000}"/>
    <cellStyle name="Currency 4 37" xfId="2357" xr:uid="{00000000-0005-0000-0000-000049090000}"/>
    <cellStyle name="Currency 4 38" xfId="2358" xr:uid="{00000000-0005-0000-0000-00004A090000}"/>
    <cellStyle name="Currency 4 39" xfId="2359" xr:uid="{00000000-0005-0000-0000-00004B090000}"/>
    <cellStyle name="Currency 4 4" xfId="2360" xr:uid="{00000000-0005-0000-0000-00004C090000}"/>
    <cellStyle name="Currency 4 40" xfId="2361" xr:uid="{00000000-0005-0000-0000-00004D090000}"/>
    <cellStyle name="Currency 4 41" xfId="2362" xr:uid="{00000000-0005-0000-0000-00004E090000}"/>
    <cellStyle name="Currency 4 42" xfId="2363" xr:uid="{00000000-0005-0000-0000-00004F090000}"/>
    <cellStyle name="Currency 4 43" xfId="2364" xr:uid="{00000000-0005-0000-0000-000050090000}"/>
    <cellStyle name="Currency 4 44" xfId="2365" xr:uid="{00000000-0005-0000-0000-000051090000}"/>
    <cellStyle name="Currency 4 45" xfId="2366" xr:uid="{00000000-0005-0000-0000-000052090000}"/>
    <cellStyle name="Currency 4 46" xfId="2367" xr:uid="{00000000-0005-0000-0000-000053090000}"/>
    <cellStyle name="Currency 4 5" xfId="2368" xr:uid="{00000000-0005-0000-0000-000054090000}"/>
    <cellStyle name="Currency 4 6" xfId="2369" xr:uid="{00000000-0005-0000-0000-000055090000}"/>
    <cellStyle name="Currency 4 7" xfId="2370" xr:uid="{00000000-0005-0000-0000-000056090000}"/>
    <cellStyle name="Currency 4 8" xfId="2371" xr:uid="{00000000-0005-0000-0000-000057090000}"/>
    <cellStyle name="Currency 4 9" xfId="2372" xr:uid="{00000000-0005-0000-0000-000058090000}"/>
    <cellStyle name="Currency 5" xfId="2373" xr:uid="{00000000-0005-0000-0000-000059090000}"/>
    <cellStyle name="Currency 5 10" xfId="2374" xr:uid="{00000000-0005-0000-0000-00005A090000}"/>
    <cellStyle name="Currency 5 100" xfId="2375" xr:uid="{00000000-0005-0000-0000-00005B090000}"/>
    <cellStyle name="Currency 5 11" xfId="2376" xr:uid="{00000000-0005-0000-0000-00005C090000}"/>
    <cellStyle name="Currency 5 12" xfId="2377" xr:uid="{00000000-0005-0000-0000-00005D090000}"/>
    <cellStyle name="Currency 5 13" xfId="2378" xr:uid="{00000000-0005-0000-0000-00005E090000}"/>
    <cellStyle name="Currency 5 14" xfId="2379" xr:uid="{00000000-0005-0000-0000-00005F090000}"/>
    <cellStyle name="Currency 5 15" xfId="2380" xr:uid="{00000000-0005-0000-0000-000060090000}"/>
    <cellStyle name="Currency 5 16" xfId="2381" xr:uid="{00000000-0005-0000-0000-000061090000}"/>
    <cellStyle name="Currency 5 17" xfId="2382" xr:uid="{00000000-0005-0000-0000-000062090000}"/>
    <cellStyle name="Currency 5 18" xfId="2383" xr:uid="{00000000-0005-0000-0000-000063090000}"/>
    <cellStyle name="Currency 5 19" xfId="2384" xr:uid="{00000000-0005-0000-0000-000064090000}"/>
    <cellStyle name="Currency 5 2" xfId="2385" xr:uid="{00000000-0005-0000-0000-000065090000}"/>
    <cellStyle name="Currency 5 2 10" xfId="2386" xr:uid="{00000000-0005-0000-0000-000066090000}"/>
    <cellStyle name="Currency 5 2 10 2" xfId="2387" xr:uid="{00000000-0005-0000-0000-000067090000}"/>
    <cellStyle name="Currency 5 2 11" xfId="2388" xr:uid="{00000000-0005-0000-0000-000068090000}"/>
    <cellStyle name="Currency 5 2 11 2" xfId="2389" xr:uid="{00000000-0005-0000-0000-000069090000}"/>
    <cellStyle name="Currency 5 2 12" xfId="2390" xr:uid="{00000000-0005-0000-0000-00006A090000}"/>
    <cellStyle name="Currency 5 2 13" xfId="2391" xr:uid="{00000000-0005-0000-0000-00006B090000}"/>
    <cellStyle name="Currency 5 2 14" xfId="2392" xr:uid="{00000000-0005-0000-0000-00006C090000}"/>
    <cellStyle name="Currency 5 2 14 2" xfId="2393" xr:uid="{00000000-0005-0000-0000-00006D090000}"/>
    <cellStyle name="Currency 5 2 15" xfId="2394" xr:uid="{00000000-0005-0000-0000-00006E090000}"/>
    <cellStyle name="Currency 5 2 16" xfId="7488" xr:uid="{00000000-0005-0000-0000-00006F090000}"/>
    <cellStyle name="Currency 5 2 2" xfId="2395" xr:uid="{00000000-0005-0000-0000-000070090000}"/>
    <cellStyle name="Currency 5 2 2 10" xfId="2396" xr:uid="{00000000-0005-0000-0000-000071090000}"/>
    <cellStyle name="Currency 5 2 2 10 2" xfId="2397" xr:uid="{00000000-0005-0000-0000-000072090000}"/>
    <cellStyle name="Currency 5 2 2 10 2 2" xfId="2398" xr:uid="{00000000-0005-0000-0000-000073090000}"/>
    <cellStyle name="Currency 5 2 2 10 3" xfId="2399" xr:uid="{00000000-0005-0000-0000-000074090000}"/>
    <cellStyle name="Currency 5 2 2 11" xfId="2400" xr:uid="{00000000-0005-0000-0000-000075090000}"/>
    <cellStyle name="Currency 5 2 2 11 2" xfId="2401" xr:uid="{00000000-0005-0000-0000-000076090000}"/>
    <cellStyle name="Currency 5 2 2 11 2 2" xfId="2402" xr:uid="{00000000-0005-0000-0000-000077090000}"/>
    <cellStyle name="Currency 5 2 2 11 3" xfId="2403" xr:uid="{00000000-0005-0000-0000-000078090000}"/>
    <cellStyle name="Currency 5 2 2 12" xfId="2404" xr:uid="{00000000-0005-0000-0000-000079090000}"/>
    <cellStyle name="Currency 5 2 2 12 2" xfId="2405" xr:uid="{00000000-0005-0000-0000-00007A090000}"/>
    <cellStyle name="Currency 5 2 2 12 2 2" xfId="2406" xr:uid="{00000000-0005-0000-0000-00007B090000}"/>
    <cellStyle name="Currency 5 2 2 12 3" xfId="2407" xr:uid="{00000000-0005-0000-0000-00007C090000}"/>
    <cellStyle name="Currency 5 2 2 13" xfId="2408" xr:uid="{00000000-0005-0000-0000-00007D090000}"/>
    <cellStyle name="Currency 5 2 2 13 2" xfId="2409" xr:uid="{00000000-0005-0000-0000-00007E090000}"/>
    <cellStyle name="Currency 5 2 2 13 2 2" xfId="2410" xr:uid="{00000000-0005-0000-0000-00007F090000}"/>
    <cellStyle name="Currency 5 2 2 13 3" xfId="2411" xr:uid="{00000000-0005-0000-0000-000080090000}"/>
    <cellStyle name="Currency 5 2 2 14" xfId="2412" xr:uid="{00000000-0005-0000-0000-000081090000}"/>
    <cellStyle name="Currency 5 2 2 15" xfId="2413" xr:uid="{00000000-0005-0000-0000-000082090000}"/>
    <cellStyle name="Currency 5 2 2 2" xfId="2414" xr:uid="{00000000-0005-0000-0000-000083090000}"/>
    <cellStyle name="Currency 5 2 2 2 2" xfId="2415" xr:uid="{00000000-0005-0000-0000-000084090000}"/>
    <cellStyle name="Currency 5 2 2 2 2 2" xfId="2416" xr:uid="{00000000-0005-0000-0000-000085090000}"/>
    <cellStyle name="Currency 5 2 2 2 3" xfId="2417" xr:uid="{00000000-0005-0000-0000-000086090000}"/>
    <cellStyle name="Currency 5 2 2 3" xfId="2418" xr:uid="{00000000-0005-0000-0000-000087090000}"/>
    <cellStyle name="Currency 5 2 2 3 2" xfId="2419" xr:uid="{00000000-0005-0000-0000-000088090000}"/>
    <cellStyle name="Currency 5 2 2 3 2 2" xfId="2420" xr:uid="{00000000-0005-0000-0000-000089090000}"/>
    <cellStyle name="Currency 5 2 2 3 3" xfId="2421" xr:uid="{00000000-0005-0000-0000-00008A090000}"/>
    <cellStyle name="Currency 5 2 2 4" xfId="2422" xr:uid="{00000000-0005-0000-0000-00008B090000}"/>
    <cellStyle name="Currency 5 2 2 4 2" xfId="2423" xr:uid="{00000000-0005-0000-0000-00008C090000}"/>
    <cellStyle name="Currency 5 2 2 4 2 2" xfId="2424" xr:uid="{00000000-0005-0000-0000-00008D090000}"/>
    <cellStyle name="Currency 5 2 2 4 3" xfId="2425" xr:uid="{00000000-0005-0000-0000-00008E090000}"/>
    <cellStyle name="Currency 5 2 2 5" xfId="2426" xr:uid="{00000000-0005-0000-0000-00008F090000}"/>
    <cellStyle name="Currency 5 2 2 5 2" xfId="2427" xr:uid="{00000000-0005-0000-0000-000090090000}"/>
    <cellStyle name="Currency 5 2 2 5 2 2" xfId="2428" xr:uid="{00000000-0005-0000-0000-000091090000}"/>
    <cellStyle name="Currency 5 2 2 5 3" xfId="2429" xr:uid="{00000000-0005-0000-0000-000092090000}"/>
    <cellStyle name="Currency 5 2 2 6" xfId="2430" xr:uid="{00000000-0005-0000-0000-000093090000}"/>
    <cellStyle name="Currency 5 2 2 6 2" xfId="2431" xr:uid="{00000000-0005-0000-0000-000094090000}"/>
    <cellStyle name="Currency 5 2 2 6 2 2" xfId="2432" xr:uid="{00000000-0005-0000-0000-000095090000}"/>
    <cellStyle name="Currency 5 2 2 6 3" xfId="2433" xr:uid="{00000000-0005-0000-0000-000096090000}"/>
    <cellStyle name="Currency 5 2 2 7" xfId="2434" xr:uid="{00000000-0005-0000-0000-000097090000}"/>
    <cellStyle name="Currency 5 2 2 7 2" xfId="2435" xr:uid="{00000000-0005-0000-0000-000098090000}"/>
    <cellStyle name="Currency 5 2 2 7 2 2" xfId="2436" xr:uid="{00000000-0005-0000-0000-000099090000}"/>
    <cellStyle name="Currency 5 2 2 7 3" xfId="2437" xr:uid="{00000000-0005-0000-0000-00009A090000}"/>
    <cellStyle name="Currency 5 2 2 8" xfId="2438" xr:uid="{00000000-0005-0000-0000-00009B090000}"/>
    <cellStyle name="Currency 5 2 2 8 2" xfId="2439" xr:uid="{00000000-0005-0000-0000-00009C090000}"/>
    <cellStyle name="Currency 5 2 2 8 2 2" xfId="2440" xr:uid="{00000000-0005-0000-0000-00009D090000}"/>
    <cellStyle name="Currency 5 2 2 8 3" xfId="2441" xr:uid="{00000000-0005-0000-0000-00009E090000}"/>
    <cellStyle name="Currency 5 2 2 9" xfId="2442" xr:uid="{00000000-0005-0000-0000-00009F090000}"/>
    <cellStyle name="Currency 5 2 2 9 2" xfId="2443" xr:uid="{00000000-0005-0000-0000-0000A0090000}"/>
    <cellStyle name="Currency 5 2 2 9 2 2" xfId="2444" xr:uid="{00000000-0005-0000-0000-0000A1090000}"/>
    <cellStyle name="Currency 5 2 2 9 3" xfId="2445" xr:uid="{00000000-0005-0000-0000-0000A2090000}"/>
    <cellStyle name="Currency 5 2 3" xfId="2446" xr:uid="{00000000-0005-0000-0000-0000A3090000}"/>
    <cellStyle name="Currency 5 2 3 2" xfId="2447" xr:uid="{00000000-0005-0000-0000-0000A4090000}"/>
    <cellStyle name="Currency 5 2 4" xfId="2448" xr:uid="{00000000-0005-0000-0000-0000A5090000}"/>
    <cellStyle name="Currency 5 2 4 2" xfId="2449" xr:uid="{00000000-0005-0000-0000-0000A6090000}"/>
    <cellStyle name="Currency 5 2 5" xfId="2450" xr:uid="{00000000-0005-0000-0000-0000A7090000}"/>
    <cellStyle name="Currency 5 2 5 2" xfId="2451" xr:uid="{00000000-0005-0000-0000-0000A8090000}"/>
    <cellStyle name="Currency 5 2 6" xfId="2452" xr:uid="{00000000-0005-0000-0000-0000A9090000}"/>
    <cellStyle name="Currency 5 2 6 2" xfId="2453" xr:uid="{00000000-0005-0000-0000-0000AA090000}"/>
    <cellStyle name="Currency 5 2 7" xfId="2454" xr:uid="{00000000-0005-0000-0000-0000AB090000}"/>
    <cellStyle name="Currency 5 2 7 2" xfId="2455" xr:uid="{00000000-0005-0000-0000-0000AC090000}"/>
    <cellStyle name="Currency 5 2 8" xfId="2456" xr:uid="{00000000-0005-0000-0000-0000AD090000}"/>
    <cellStyle name="Currency 5 2 8 2" xfId="2457" xr:uid="{00000000-0005-0000-0000-0000AE090000}"/>
    <cellStyle name="Currency 5 2 9" xfId="2458" xr:uid="{00000000-0005-0000-0000-0000AF090000}"/>
    <cellStyle name="Currency 5 2 9 2" xfId="2459" xr:uid="{00000000-0005-0000-0000-0000B0090000}"/>
    <cellStyle name="Currency 5 20" xfId="2460" xr:uid="{00000000-0005-0000-0000-0000B1090000}"/>
    <cellStyle name="Currency 5 21" xfId="2461" xr:uid="{00000000-0005-0000-0000-0000B2090000}"/>
    <cellStyle name="Currency 5 22" xfId="2462" xr:uid="{00000000-0005-0000-0000-0000B3090000}"/>
    <cellStyle name="Currency 5 23" xfId="2463" xr:uid="{00000000-0005-0000-0000-0000B4090000}"/>
    <cellStyle name="Currency 5 24" xfId="2464" xr:uid="{00000000-0005-0000-0000-0000B5090000}"/>
    <cellStyle name="Currency 5 25" xfId="2465" xr:uid="{00000000-0005-0000-0000-0000B6090000}"/>
    <cellStyle name="Currency 5 26" xfId="2466" xr:uid="{00000000-0005-0000-0000-0000B7090000}"/>
    <cellStyle name="Currency 5 27" xfId="2467" xr:uid="{00000000-0005-0000-0000-0000B8090000}"/>
    <cellStyle name="Currency 5 28" xfId="2468" xr:uid="{00000000-0005-0000-0000-0000B9090000}"/>
    <cellStyle name="Currency 5 29" xfId="2469" xr:uid="{00000000-0005-0000-0000-0000BA090000}"/>
    <cellStyle name="Currency 5 3" xfId="2470" xr:uid="{00000000-0005-0000-0000-0000BB090000}"/>
    <cellStyle name="Currency 5 3 2" xfId="2471" xr:uid="{00000000-0005-0000-0000-0000BC090000}"/>
    <cellStyle name="Currency 5 30" xfId="2472" xr:uid="{00000000-0005-0000-0000-0000BD090000}"/>
    <cellStyle name="Currency 5 31" xfId="2473" xr:uid="{00000000-0005-0000-0000-0000BE090000}"/>
    <cellStyle name="Currency 5 32" xfId="2474" xr:uid="{00000000-0005-0000-0000-0000BF090000}"/>
    <cellStyle name="Currency 5 33" xfId="2475" xr:uid="{00000000-0005-0000-0000-0000C0090000}"/>
    <cellStyle name="Currency 5 34" xfId="2476" xr:uid="{00000000-0005-0000-0000-0000C1090000}"/>
    <cellStyle name="Currency 5 35" xfId="2477" xr:uid="{00000000-0005-0000-0000-0000C2090000}"/>
    <cellStyle name="Currency 5 36" xfId="2478" xr:uid="{00000000-0005-0000-0000-0000C3090000}"/>
    <cellStyle name="Currency 5 37" xfId="2479" xr:uid="{00000000-0005-0000-0000-0000C4090000}"/>
    <cellStyle name="Currency 5 38" xfId="2480" xr:uid="{00000000-0005-0000-0000-0000C5090000}"/>
    <cellStyle name="Currency 5 39" xfId="2481" xr:uid="{00000000-0005-0000-0000-0000C6090000}"/>
    <cellStyle name="Currency 5 4" xfId="2482" xr:uid="{00000000-0005-0000-0000-0000C7090000}"/>
    <cellStyle name="Currency 5 40" xfId="2483" xr:uid="{00000000-0005-0000-0000-0000C8090000}"/>
    <cellStyle name="Currency 5 41" xfId="2484" xr:uid="{00000000-0005-0000-0000-0000C9090000}"/>
    <cellStyle name="Currency 5 42" xfId="2485" xr:uid="{00000000-0005-0000-0000-0000CA090000}"/>
    <cellStyle name="Currency 5 43" xfId="2486" xr:uid="{00000000-0005-0000-0000-0000CB090000}"/>
    <cellStyle name="Currency 5 44" xfId="2487" xr:uid="{00000000-0005-0000-0000-0000CC090000}"/>
    <cellStyle name="Currency 5 45" xfId="2488" xr:uid="{00000000-0005-0000-0000-0000CD090000}"/>
    <cellStyle name="Currency 5 46" xfId="2489" xr:uid="{00000000-0005-0000-0000-0000CE090000}"/>
    <cellStyle name="Currency 5 47" xfId="2490" xr:uid="{00000000-0005-0000-0000-0000CF090000}"/>
    <cellStyle name="Currency 5 48" xfId="2491" xr:uid="{00000000-0005-0000-0000-0000D0090000}"/>
    <cellStyle name="Currency 5 49" xfId="2492" xr:uid="{00000000-0005-0000-0000-0000D1090000}"/>
    <cellStyle name="Currency 5 5" xfId="2493" xr:uid="{00000000-0005-0000-0000-0000D2090000}"/>
    <cellStyle name="Currency 5 50" xfId="2494" xr:uid="{00000000-0005-0000-0000-0000D3090000}"/>
    <cellStyle name="Currency 5 51" xfId="2495" xr:uid="{00000000-0005-0000-0000-0000D4090000}"/>
    <cellStyle name="Currency 5 52" xfId="2496" xr:uid="{00000000-0005-0000-0000-0000D5090000}"/>
    <cellStyle name="Currency 5 53" xfId="2497" xr:uid="{00000000-0005-0000-0000-0000D6090000}"/>
    <cellStyle name="Currency 5 54" xfId="2498" xr:uid="{00000000-0005-0000-0000-0000D7090000}"/>
    <cellStyle name="Currency 5 55" xfId="2499" xr:uid="{00000000-0005-0000-0000-0000D8090000}"/>
    <cellStyle name="Currency 5 56" xfId="2500" xr:uid="{00000000-0005-0000-0000-0000D9090000}"/>
    <cellStyle name="Currency 5 57" xfId="2501" xr:uid="{00000000-0005-0000-0000-0000DA090000}"/>
    <cellStyle name="Currency 5 58" xfId="2502" xr:uid="{00000000-0005-0000-0000-0000DB090000}"/>
    <cellStyle name="Currency 5 59" xfId="2503" xr:uid="{00000000-0005-0000-0000-0000DC090000}"/>
    <cellStyle name="Currency 5 6" xfId="2504" xr:uid="{00000000-0005-0000-0000-0000DD090000}"/>
    <cellStyle name="Currency 5 60" xfId="2505" xr:uid="{00000000-0005-0000-0000-0000DE090000}"/>
    <cellStyle name="Currency 5 61" xfId="2506" xr:uid="{00000000-0005-0000-0000-0000DF090000}"/>
    <cellStyle name="Currency 5 62" xfId="2507" xr:uid="{00000000-0005-0000-0000-0000E0090000}"/>
    <cellStyle name="Currency 5 63" xfId="2508" xr:uid="{00000000-0005-0000-0000-0000E1090000}"/>
    <cellStyle name="Currency 5 64" xfId="2509" xr:uid="{00000000-0005-0000-0000-0000E2090000}"/>
    <cellStyle name="Currency 5 65" xfId="2510" xr:uid="{00000000-0005-0000-0000-0000E3090000}"/>
    <cellStyle name="Currency 5 66" xfId="2511" xr:uid="{00000000-0005-0000-0000-0000E4090000}"/>
    <cellStyle name="Currency 5 67" xfId="2512" xr:uid="{00000000-0005-0000-0000-0000E5090000}"/>
    <cellStyle name="Currency 5 68" xfId="2513" xr:uid="{00000000-0005-0000-0000-0000E6090000}"/>
    <cellStyle name="Currency 5 69" xfId="2514" xr:uid="{00000000-0005-0000-0000-0000E7090000}"/>
    <cellStyle name="Currency 5 7" xfId="2515" xr:uid="{00000000-0005-0000-0000-0000E8090000}"/>
    <cellStyle name="Currency 5 70" xfId="2516" xr:uid="{00000000-0005-0000-0000-0000E9090000}"/>
    <cellStyle name="Currency 5 71" xfId="2517" xr:uid="{00000000-0005-0000-0000-0000EA090000}"/>
    <cellStyle name="Currency 5 72" xfId="2518" xr:uid="{00000000-0005-0000-0000-0000EB090000}"/>
    <cellStyle name="Currency 5 73" xfId="2519" xr:uid="{00000000-0005-0000-0000-0000EC090000}"/>
    <cellStyle name="Currency 5 74" xfId="2520" xr:uid="{00000000-0005-0000-0000-0000ED090000}"/>
    <cellStyle name="Currency 5 75" xfId="2521" xr:uid="{00000000-0005-0000-0000-0000EE090000}"/>
    <cellStyle name="Currency 5 76" xfId="2522" xr:uid="{00000000-0005-0000-0000-0000EF090000}"/>
    <cellStyle name="Currency 5 77" xfId="2523" xr:uid="{00000000-0005-0000-0000-0000F0090000}"/>
    <cellStyle name="Currency 5 78" xfId="2524" xr:uid="{00000000-0005-0000-0000-0000F1090000}"/>
    <cellStyle name="Currency 5 79" xfId="2525" xr:uid="{00000000-0005-0000-0000-0000F2090000}"/>
    <cellStyle name="Currency 5 8" xfId="2526" xr:uid="{00000000-0005-0000-0000-0000F3090000}"/>
    <cellStyle name="Currency 5 80" xfId="2527" xr:uid="{00000000-0005-0000-0000-0000F4090000}"/>
    <cellStyle name="Currency 5 81" xfId="2528" xr:uid="{00000000-0005-0000-0000-0000F5090000}"/>
    <cellStyle name="Currency 5 82" xfId="2529" xr:uid="{00000000-0005-0000-0000-0000F6090000}"/>
    <cellStyle name="Currency 5 83" xfId="2530" xr:uid="{00000000-0005-0000-0000-0000F7090000}"/>
    <cellStyle name="Currency 5 84" xfId="2531" xr:uid="{00000000-0005-0000-0000-0000F8090000}"/>
    <cellStyle name="Currency 5 85" xfId="2532" xr:uid="{00000000-0005-0000-0000-0000F9090000}"/>
    <cellStyle name="Currency 5 86" xfId="2533" xr:uid="{00000000-0005-0000-0000-0000FA090000}"/>
    <cellStyle name="Currency 5 87" xfId="2534" xr:uid="{00000000-0005-0000-0000-0000FB090000}"/>
    <cellStyle name="Currency 5 88" xfId="2535" xr:uid="{00000000-0005-0000-0000-0000FC090000}"/>
    <cellStyle name="Currency 5 89" xfId="2536" xr:uid="{00000000-0005-0000-0000-0000FD090000}"/>
    <cellStyle name="Currency 5 9" xfId="2537" xr:uid="{00000000-0005-0000-0000-0000FE090000}"/>
    <cellStyle name="Currency 5 90" xfId="2538" xr:uid="{00000000-0005-0000-0000-0000FF090000}"/>
    <cellStyle name="Currency 5 91" xfId="2539" xr:uid="{00000000-0005-0000-0000-0000000A0000}"/>
    <cellStyle name="Currency 5 92" xfId="2540" xr:uid="{00000000-0005-0000-0000-0000010A0000}"/>
    <cellStyle name="Currency 5 93" xfId="2541" xr:uid="{00000000-0005-0000-0000-0000020A0000}"/>
    <cellStyle name="Currency 5 94" xfId="2542" xr:uid="{00000000-0005-0000-0000-0000030A0000}"/>
    <cellStyle name="Currency 5 95" xfId="2543" xr:uid="{00000000-0005-0000-0000-0000040A0000}"/>
    <cellStyle name="Currency 5 96" xfId="2544" xr:uid="{00000000-0005-0000-0000-0000050A0000}"/>
    <cellStyle name="Currency 5 97" xfId="2545" xr:uid="{00000000-0005-0000-0000-0000060A0000}"/>
    <cellStyle name="Currency 5 98" xfId="2546" xr:uid="{00000000-0005-0000-0000-0000070A0000}"/>
    <cellStyle name="Currency 5 99" xfId="2547" xr:uid="{00000000-0005-0000-0000-0000080A0000}"/>
    <cellStyle name="Currency 6" xfId="2548" xr:uid="{00000000-0005-0000-0000-0000090A0000}"/>
    <cellStyle name="Currency 6 10" xfId="2549" xr:uid="{00000000-0005-0000-0000-00000A0A0000}"/>
    <cellStyle name="Currency 6 11" xfId="2550" xr:uid="{00000000-0005-0000-0000-00000B0A0000}"/>
    <cellStyle name="Currency 6 12" xfId="2551" xr:uid="{00000000-0005-0000-0000-00000C0A0000}"/>
    <cellStyle name="Currency 6 13" xfId="2552" xr:uid="{00000000-0005-0000-0000-00000D0A0000}"/>
    <cellStyle name="Currency 6 14" xfId="2553" xr:uid="{00000000-0005-0000-0000-00000E0A0000}"/>
    <cellStyle name="Currency 6 15" xfId="2554" xr:uid="{00000000-0005-0000-0000-00000F0A0000}"/>
    <cellStyle name="Currency 6 16" xfId="2555" xr:uid="{00000000-0005-0000-0000-0000100A0000}"/>
    <cellStyle name="Currency 6 17" xfId="2556" xr:uid="{00000000-0005-0000-0000-0000110A0000}"/>
    <cellStyle name="Currency 6 18" xfId="2557" xr:uid="{00000000-0005-0000-0000-0000120A0000}"/>
    <cellStyle name="Currency 6 2" xfId="2558" xr:uid="{00000000-0005-0000-0000-0000130A0000}"/>
    <cellStyle name="Currency 6 2 2" xfId="2559" xr:uid="{00000000-0005-0000-0000-0000140A0000}"/>
    <cellStyle name="Currency 6 2 2 2" xfId="2560" xr:uid="{00000000-0005-0000-0000-0000150A0000}"/>
    <cellStyle name="Currency 6 2 3" xfId="2561" xr:uid="{00000000-0005-0000-0000-0000160A0000}"/>
    <cellStyle name="Currency 6 3" xfId="2562" xr:uid="{00000000-0005-0000-0000-0000170A0000}"/>
    <cellStyle name="Currency 6 4" xfId="2563" xr:uid="{00000000-0005-0000-0000-0000180A0000}"/>
    <cellStyle name="Currency 6 5" xfId="2564" xr:uid="{00000000-0005-0000-0000-0000190A0000}"/>
    <cellStyle name="Currency 6 6" xfId="2565" xr:uid="{00000000-0005-0000-0000-00001A0A0000}"/>
    <cellStyle name="Currency 6 7" xfId="2566" xr:uid="{00000000-0005-0000-0000-00001B0A0000}"/>
    <cellStyle name="Currency 6 8" xfId="2567" xr:uid="{00000000-0005-0000-0000-00001C0A0000}"/>
    <cellStyle name="Currency 6 9" xfId="2568" xr:uid="{00000000-0005-0000-0000-00001D0A0000}"/>
    <cellStyle name="Currency 7" xfId="2569" xr:uid="{00000000-0005-0000-0000-00001E0A0000}"/>
    <cellStyle name="Currency 7 10" xfId="2570" xr:uid="{00000000-0005-0000-0000-00001F0A0000}"/>
    <cellStyle name="Currency 7 11" xfId="2571" xr:uid="{00000000-0005-0000-0000-0000200A0000}"/>
    <cellStyle name="Currency 7 12" xfId="2572" xr:uid="{00000000-0005-0000-0000-0000210A0000}"/>
    <cellStyle name="Currency 7 13" xfId="2573" xr:uid="{00000000-0005-0000-0000-0000220A0000}"/>
    <cellStyle name="Currency 7 13 2" xfId="2574" xr:uid="{00000000-0005-0000-0000-0000230A0000}"/>
    <cellStyle name="Currency 7 13 3" xfId="2575" xr:uid="{00000000-0005-0000-0000-0000240A0000}"/>
    <cellStyle name="Currency 7 13 4" xfId="2576" xr:uid="{00000000-0005-0000-0000-0000250A0000}"/>
    <cellStyle name="Currency 7 14" xfId="2577" xr:uid="{00000000-0005-0000-0000-0000260A0000}"/>
    <cellStyle name="Currency 7 15" xfId="2578" xr:uid="{00000000-0005-0000-0000-0000270A0000}"/>
    <cellStyle name="Currency 7 16" xfId="7489" xr:uid="{00000000-0005-0000-0000-0000280A0000}"/>
    <cellStyle name="Currency 7 2" xfId="2579" xr:uid="{00000000-0005-0000-0000-0000290A0000}"/>
    <cellStyle name="Currency 7 2 10" xfId="2580" xr:uid="{00000000-0005-0000-0000-00002A0A0000}"/>
    <cellStyle name="Currency 7 2 10 2" xfId="2581" xr:uid="{00000000-0005-0000-0000-00002B0A0000}"/>
    <cellStyle name="Currency 7 2 11" xfId="2582" xr:uid="{00000000-0005-0000-0000-00002C0A0000}"/>
    <cellStyle name="Currency 7 2 11 2" xfId="2583" xr:uid="{00000000-0005-0000-0000-00002D0A0000}"/>
    <cellStyle name="Currency 7 2 12" xfId="2584" xr:uid="{00000000-0005-0000-0000-00002E0A0000}"/>
    <cellStyle name="Currency 7 2 13" xfId="2585" xr:uid="{00000000-0005-0000-0000-00002F0A0000}"/>
    <cellStyle name="Currency 7 2 14" xfId="2586" xr:uid="{00000000-0005-0000-0000-0000300A0000}"/>
    <cellStyle name="Currency 7 2 2" xfId="2587" xr:uid="{00000000-0005-0000-0000-0000310A0000}"/>
    <cellStyle name="Currency 7 2 2 2" xfId="2588" xr:uid="{00000000-0005-0000-0000-0000320A0000}"/>
    <cellStyle name="Currency 7 2 3" xfId="2589" xr:uid="{00000000-0005-0000-0000-0000330A0000}"/>
    <cellStyle name="Currency 7 2 3 2" xfId="2590" xr:uid="{00000000-0005-0000-0000-0000340A0000}"/>
    <cellStyle name="Currency 7 2 4" xfId="2591" xr:uid="{00000000-0005-0000-0000-0000350A0000}"/>
    <cellStyle name="Currency 7 2 4 2" xfId="2592" xr:uid="{00000000-0005-0000-0000-0000360A0000}"/>
    <cellStyle name="Currency 7 2 5" xfId="2593" xr:uid="{00000000-0005-0000-0000-0000370A0000}"/>
    <cellStyle name="Currency 7 2 5 2" xfId="2594" xr:uid="{00000000-0005-0000-0000-0000380A0000}"/>
    <cellStyle name="Currency 7 2 6" xfId="2595" xr:uid="{00000000-0005-0000-0000-0000390A0000}"/>
    <cellStyle name="Currency 7 2 6 2" xfId="2596" xr:uid="{00000000-0005-0000-0000-00003A0A0000}"/>
    <cellStyle name="Currency 7 2 7" xfId="2597" xr:uid="{00000000-0005-0000-0000-00003B0A0000}"/>
    <cellStyle name="Currency 7 2 7 2" xfId="2598" xr:uid="{00000000-0005-0000-0000-00003C0A0000}"/>
    <cellStyle name="Currency 7 2 8" xfId="2599" xr:uid="{00000000-0005-0000-0000-00003D0A0000}"/>
    <cellStyle name="Currency 7 2 8 2" xfId="2600" xr:uid="{00000000-0005-0000-0000-00003E0A0000}"/>
    <cellStyle name="Currency 7 2 9" xfId="2601" xr:uid="{00000000-0005-0000-0000-00003F0A0000}"/>
    <cellStyle name="Currency 7 2 9 2" xfId="2602" xr:uid="{00000000-0005-0000-0000-0000400A0000}"/>
    <cellStyle name="Currency 7 3" xfId="2603" xr:uid="{00000000-0005-0000-0000-0000410A0000}"/>
    <cellStyle name="Currency 7 3 2" xfId="2604" xr:uid="{00000000-0005-0000-0000-0000420A0000}"/>
    <cellStyle name="Currency 7 4" xfId="2605" xr:uid="{00000000-0005-0000-0000-0000430A0000}"/>
    <cellStyle name="Currency 7 5" xfId="2606" xr:uid="{00000000-0005-0000-0000-0000440A0000}"/>
    <cellStyle name="Currency 7 6" xfId="2607" xr:uid="{00000000-0005-0000-0000-0000450A0000}"/>
    <cellStyle name="Currency 7 7" xfId="2608" xr:uid="{00000000-0005-0000-0000-0000460A0000}"/>
    <cellStyle name="Currency 7 8" xfId="2609" xr:uid="{00000000-0005-0000-0000-0000470A0000}"/>
    <cellStyle name="Currency 7 9" xfId="2610" xr:uid="{00000000-0005-0000-0000-0000480A0000}"/>
    <cellStyle name="Currency 8" xfId="2611" xr:uid="{00000000-0005-0000-0000-0000490A0000}"/>
    <cellStyle name="Currency 9" xfId="2612" xr:uid="{00000000-0005-0000-0000-00004A0A0000}"/>
    <cellStyle name="Currency No$" xfId="2613" xr:uid="{00000000-0005-0000-0000-00004B0A0000}"/>
    <cellStyle name="Currency Total" xfId="2614" xr:uid="{00000000-0005-0000-0000-00004C0A0000}"/>
    <cellStyle name="Currency Total 2" xfId="2615" xr:uid="{00000000-0005-0000-0000-00004D0A0000}"/>
    <cellStyle name="Currency x2 No$" xfId="2616" xr:uid="{00000000-0005-0000-0000-00004E0A0000}"/>
    <cellStyle name="Currency0" xfId="2617" xr:uid="{00000000-0005-0000-0000-00004F0A0000}"/>
    <cellStyle name="Custom - Style1" xfId="2618" xr:uid="{00000000-0005-0000-0000-0000500A0000}"/>
    <cellStyle name="Custom - Style8" xfId="2619" xr:uid="{00000000-0005-0000-0000-0000510A0000}"/>
    <cellStyle name="Data   - Style2" xfId="2620" xr:uid="{00000000-0005-0000-0000-0000520A0000}"/>
    <cellStyle name="Date" xfId="2621" xr:uid="{00000000-0005-0000-0000-0000530A0000}"/>
    <cellStyle name="Dollarsign" xfId="2622" xr:uid="{00000000-0005-0000-0000-0000540A0000}"/>
    <cellStyle name="DOUBLEL" xfId="2623" xr:uid="{00000000-0005-0000-0000-0000550A0000}"/>
    <cellStyle name="eatme" xfId="2624" xr:uid="{00000000-0005-0000-0000-0000560A0000}"/>
    <cellStyle name="Explanatory Text 2" xfId="2625" xr:uid="{00000000-0005-0000-0000-0000570A0000}"/>
    <cellStyle name="Explanatory Text 3" xfId="2626" xr:uid="{00000000-0005-0000-0000-0000580A0000}"/>
    <cellStyle name="Explanatory Text 4" xfId="2627" xr:uid="{00000000-0005-0000-0000-0000590A0000}"/>
    <cellStyle name="Explanatory Text 5" xfId="2628" xr:uid="{00000000-0005-0000-0000-00005A0A0000}"/>
    <cellStyle name="Explanatory Text 6" xfId="2629" xr:uid="{00000000-0005-0000-0000-00005B0A0000}"/>
    <cellStyle name="Fixed" xfId="2630" xr:uid="{00000000-0005-0000-0000-00005C0A0000}"/>
    <cellStyle name="Formula" xfId="2631" xr:uid="{00000000-0005-0000-0000-00005D0A0000}"/>
    <cellStyle name="Gas Cost x5" xfId="2632" xr:uid="{00000000-0005-0000-0000-00005E0A0000}"/>
    <cellStyle name="Good 2" xfId="2633" xr:uid="{00000000-0005-0000-0000-00005F0A0000}"/>
    <cellStyle name="Good 3" xfId="2634" xr:uid="{00000000-0005-0000-0000-0000600A0000}"/>
    <cellStyle name="Good 4" xfId="2635" xr:uid="{00000000-0005-0000-0000-0000610A0000}"/>
    <cellStyle name="Good 5" xfId="2636" xr:uid="{00000000-0005-0000-0000-0000620A0000}"/>
    <cellStyle name="Good 6" xfId="2637" xr:uid="{00000000-0005-0000-0000-0000630A0000}"/>
    <cellStyle name="Hardcoded" xfId="2638" xr:uid="{00000000-0005-0000-0000-0000640A0000}"/>
    <cellStyle name="Head Title" xfId="2639" xr:uid="{00000000-0005-0000-0000-0000650A0000}"/>
    <cellStyle name="Heading 1 2" xfId="2640" xr:uid="{00000000-0005-0000-0000-0000660A0000}"/>
    <cellStyle name="Heading 1 3" xfId="2641" xr:uid="{00000000-0005-0000-0000-0000670A0000}"/>
    <cellStyle name="Heading 1 4" xfId="2642" xr:uid="{00000000-0005-0000-0000-0000680A0000}"/>
    <cellStyle name="Heading 1 5" xfId="2643" xr:uid="{00000000-0005-0000-0000-0000690A0000}"/>
    <cellStyle name="Heading 1 6" xfId="2644" xr:uid="{00000000-0005-0000-0000-00006A0A0000}"/>
    <cellStyle name="Heading 2 2" xfId="2645" xr:uid="{00000000-0005-0000-0000-00006B0A0000}"/>
    <cellStyle name="Heading 2 3" xfId="2646" xr:uid="{00000000-0005-0000-0000-00006C0A0000}"/>
    <cellStyle name="Heading 2 4" xfId="2647" xr:uid="{00000000-0005-0000-0000-00006D0A0000}"/>
    <cellStyle name="Heading 2 5" xfId="2648" xr:uid="{00000000-0005-0000-0000-00006E0A0000}"/>
    <cellStyle name="Heading 2 6" xfId="2649" xr:uid="{00000000-0005-0000-0000-00006F0A0000}"/>
    <cellStyle name="Heading 3 2" xfId="2650" xr:uid="{00000000-0005-0000-0000-0000700A0000}"/>
    <cellStyle name="Heading 3 3" xfId="2651" xr:uid="{00000000-0005-0000-0000-0000710A0000}"/>
    <cellStyle name="Heading 3 4" xfId="2652" xr:uid="{00000000-0005-0000-0000-0000720A0000}"/>
    <cellStyle name="Heading 3 5" xfId="2653" xr:uid="{00000000-0005-0000-0000-0000730A0000}"/>
    <cellStyle name="Heading 3 6" xfId="2654" xr:uid="{00000000-0005-0000-0000-0000740A0000}"/>
    <cellStyle name="Heading 4 2" xfId="2655" xr:uid="{00000000-0005-0000-0000-0000750A0000}"/>
    <cellStyle name="Heading 4 3" xfId="2656" xr:uid="{00000000-0005-0000-0000-0000760A0000}"/>
    <cellStyle name="Heading 4 4" xfId="2657" xr:uid="{00000000-0005-0000-0000-0000770A0000}"/>
    <cellStyle name="Heading 4 5" xfId="2658" xr:uid="{00000000-0005-0000-0000-0000780A0000}"/>
    <cellStyle name="Heading 4 6" xfId="2659" xr:uid="{00000000-0005-0000-0000-0000790A0000}"/>
    <cellStyle name="HeadlineStyle" xfId="1" xr:uid="{00000000-0005-0000-0000-00007A0A0000}"/>
    <cellStyle name="HeadlineStyle 10" xfId="2660" xr:uid="{00000000-0005-0000-0000-00007B0A0000}"/>
    <cellStyle name="HeadlineStyle 11" xfId="2661" xr:uid="{00000000-0005-0000-0000-00007C0A0000}"/>
    <cellStyle name="HeadlineStyle 12" xfId="2662" xr:uid="{00000000-0005-0000-0000-00007D0A0000}"/>
    <cellStyle name="HeadlineStyle 13" xfId="2663" xr:uid="{00000000-0005-0000-0000-00007E0A0000}"/>
    <cellStyle name="HeadlineStyle 14" xfId="2664" xr:uid="{00000000-0005-0000-0000-00007F0A0000}"/>
    <cellStyle name="HeadlineStyle 15" xfId="2665" xr:uid="{00000000-0005-0000-0000-0000800A0000}"/>
    <cellStyle name="HeadlineStyle 16" xfId="2666" xr:uid="{00000000-0005-0000-0000-0000810A0000}"/>
    <cellStyle name="HeadlineStyle 2" xfId="2667" xr:uid="{00000000-0005-0000-0000-0000820A0000}"/>
    <cellStyle name="HeadlineStyle 3" xfId="2668" xr:uid="{00000000-0005-0000-0000-0000830A0000}"/>
    <cellStyle name="HeadlineStyle 4" xfId="2669" xr:uid="{00000000-0005-0000-0000-0000840A0000}"/>
    <cellStyle name="HeadlineStyle 5" xfId="2670" xr:uid="{00000000-0005-0000-0000-0000850A0000}"/>
    <cellStyle name="HeadlineStyle 6" xfId="2671" xr:uid="{00000000-0005-0000-0000-0000860A0000}"/>
    <cellStyle name="HeadlineStyle 7" xfId="2672" xr:uid="{00000000-0005-0000-0000-0000870A0000}"/>
    <cellStyle name="HeadlineStyle 8" xfId="2673" xr:uid="{00000000-0005-0000-0000-0000880A0000}"/>
    <cellStyle name="HeadlineStyle 9" xfId="2674" xr:uid="{00000000-0005-0000-0000-0000890A0000}"/>
    <cellStyle name="HeadlineStyleJustified" xfId="2" xr:uid="{00000000-0005-0000-0000-00008A0A0000}"/>
    <cellStyle name="HeadlineStyleJustified 10" xfId="2675" xr:uid="{00000000-0005-0000-0000-00008B0A0000}"/>
    <cellStyle name="HeadlineStyleJustified 11" xfId="2676" xr:uid="{00000000-0005-0000-0000-00008C0A0000}"/>
    <cellStyle name="HeadlineStyleJustified 12" xfId="2677" xr:uid="{00000000-0005-0000-0000-00008D0A0000}"/>
    <cellStyle name="HeadlineStyleJustified 13" xfId="2678" xr:uid="{00000000-0005-0000-0000-00008E0A0000}"/>
    <cellStyle name="HeadlineStyleJustified 14" xfId="2679" xr:uid="{00000000-0005-0000-0000-00008F0A0000}"/>
    <cellStyle name="HeadlineStyleJustified 15" xfId="2680" xr:uid="{00000000-0005-0000-0000-0000900A0000}"/>
    <cellStyle name="HeadlineStyleJustified 16" xfId="2681" xr:uid="{00000000-0005-0000-0000-0000910A0000}"/>
    <cellStyle name="HeadlineStyleJustified 2" xfId="2682" xr:uid="{00000000-0005-0000-0000-0000920A0000}"/>
    <cellStyle name="HeadlineStyleJustified 3" xfId="2683" xr:uid="{00000000-0005-0000-0000-0000930A0000}"/>
    <cellStyle name="HeadlineStyleJustified 4" xfId="2684" xr:uid="{00000000-0005-0000-0000-0000940A0000}"/>
    <cellStyle name="HeadlineStyleJustified 5" xfId="2685" xr:uid="{00000000-0005-0000-0000-0000950A0000}"/>
    <cellStyle name="HeadlineStyleJustified 6" xfId="2686" xr:uid="{00000000-0005-0000-0000-0000960A0000}"/>
    <cellStyle name="HeadlineStyleJustified 7" xfId="2687" xr:uid="{00000000-0005-0000-0000-0000970A0000}"/>
    <cellStyle name="HeadlineStyleJustified 8" xfId="2688" xr:uid="{00000000-0005-0000-0000-0000980A0000}"/>
    <cellStyle name="HeadlineStyleJustified 9" xfId="2689" xr:uid="{00000000-0005-0000-0000-0000990A0000}"/>
    <cellStyle name="Hyperlink 2" xfId="34" xr:uid="{00000000-0005-0000-0000-00009A0A0000}"/>
    <cellStyle name="Hyperlink 2 2" xfId="2690" xr:uid="{00000000-0005-0000-0000-00009B0A0000}"/>
    <cellStyle name="Hyperlink 3" xfId="2691" xr:uid="{00000000-0005-0000-0000-00009C0A0000}"/>
    <cellStyle name="inc/dec" xfId="2692" xr:uid="{00000000-0005-0000-0000-00009D0A0000}"/>
    <cellStyle name="inc/dec 2" xfId="2693" xr:uid="{00000000-0005-0000-0000-00009E0A0000}"/>
    <cellStyle name="Input 2" xfId="2694" xr:uid="{00000000-0005-0000-0000-00009F0A0000}"/>
    <cellStyle name="Input 3" xfId="2695" xr:uid="{00000000-0005-0000-0000-0000A00A0000}"/>
    <cellStyle name="Input 4" xfId="2696" xr:uid="{00000000-0005-0000-0000-0000A10A0000}"/>
    <cellStyle name="Input 5" xfId="2697" xr:uid="{00000000-0005-0000-0000-0000A20A0000}"/>
    <cellStyle name="Input 6" xfId="2698" xr:uid="{00000000-0005-0000-0000-0000A30A0000}"/>
    <cellStyle name="Labels - Style3" xfId="2699" xr:uid="{00000000-0005-0000-0000-0000A40A0000}"/>
    <cellStyle name="Labor" xfId="2700" xr:uid="{00000000-0005-0000-0000-0000A50A0000}"/>
    <cellStyle name="Lines" xfId="2701" xr:uid="{00000000-0005-0000-0000-0000A60A0000}"/>
    <cellStyle name="Linked Amount" xfId="2702" xr:uid="{00000000-0005-0000-0000-0000A70A0000}"/>
    <cellStyle name="Linked Cell 2" xfId="2703" xr:uid="{00000000-0005-0000-0000-0000A80A0000}"/>
    <cellStyle name="Linked Cell 3" xfId="2704" xr:uid="{00000000-0005-0000-0000-0000A90A0000}"/>
    <cellStyle name="Linked Cell 4" xfId="2705" xr:uid="{00000000-0005-0000-0000-0000AA0A0000}"/>
    <cellStyle name="Linked Cell 5" xfId="2706" xr:uid="{00000000-0005-0000-0000-0000AB0A0000}"/>
    <cellStyle name="Linked Cell 6" xfId="2707" xr:uid="{00000000-0005-0000-0000-0000AC0A0000}"/>
    <cellStyle name="Neutral 2" xfId="2708" xr:uid="{00000000-0005-0000-0000-0000AD0A0000}"/>
    <cellStyle name="Neutral 3" xfId="2709" xr:uid="{00000000-0005-0000-0000-0000AE0A0000}"/>
    <cellStyle name="Neutral 4" xfId="2710" xr:uid="{00000000-0005-0000-0000-0000AF0A0000}"/>
    <cellStyle name="Neutral 5" xfId="2711" xr:uid="{00000000-0005-0000-0000-0000B00A0000}"/>
    <cellStyle name="Neutral 6" xfId="2712" xr:uid="{00000000-0005-0000-0000-0000B10A0000}"/>
    <cellStyle name="Normal" xfId="0" builtinId="0"/>
    <cellStyle name="Normal - Style1" xfId="2713" xr:uid="{00000000-0005-0000-0000-0000B30A0000}"/>
    <cellStyle name="Normal - Style2" xfId="2714" xr:uid="{00000000-0005-0000-0000-0000B40A0000}"/>
    <cellStyle name="Normal - Style3" xfId="2715" xr:uid="{00000000-0005-0000-0000-0000B50A0000}"/>
    <cellStyle name="Normal - Style4" xfId="2716" xr:uid="{00000000-0005-0000-0000-0000B60A0000}"/>
    <cellStyle name="Normal - Style5" xfId="2717" xr:uid="{00000000-0005-0000-0000-0000B70A0000}"/>
    <cellStyle name="Normal - Style6" xfId="2718" xr:uid="{00000000-0005-0000-0000-0000B80A0000}"/>
    <cellStyle name="Normal - Style7" xfId="2719" xr:uid="{00000000-0005-0000-0000-0000B90A0000}"/>
    <cellStyle name="Normal - Style8" xfId="2720" xr:uid="{00000000-0005-0000-0000-0000BA0A0000}"/>
    <cellStyle name="Normal 10" xfId="22" xr:uid="{00000000-0005-0000-0000-0000BB0A0000}"/>
    <cellStyle name="Normal 10 10" xfId="2721" xr:uid="{00000000-0005-0000-0000-0000BC0A0000}"/>
    <cellStyle name="Normal 10 10 2" xfId="2722" xr:uid="{00000000-0005-0000-0000-0000BD0A0000}"/>
    <cellStyle name="Normal 10 10 3" xfId="2723" xr:uid="{00000000-0005-0000-0000-0000BE0A0000}"/>
    <cellStyle name="Normal 10 10 3 2" xfId="7520" xr:uid="{00000000-0005-0000-0000-0000BF0A0000}"/>
    <cellStyle name="Normal 10 10 3 2 2" xfId="7540" xr:uid="{19494062-2807-40A0-81CF-9AA4D4A51706}"/>
    <cellStyle name="Normal 10 10 3 2 3" xfId="7546" xr:uid="{514EE9F2-8528-403D-9096-860ED6BBD192}"/>
    <cellStyle name="Normal 10 10 4" xfId="2724" xr:uid="{00000000-0005-0000-0000-0000C00A0000}"/>
    <cellStyle name="Normal 10 10 5" xfId="7530" xr:uid="{EF474C08-3354-4098-9883-4D146B8077A6}"/>
    <cellStyle name="Normal 10 10 6 2" xfId="7525" xr:uid="{00000000-0005-0000-0000-0000C10A0000}"/>
    <cellStyle name="Normal 10 10 6 2 2" xfId="7542" xr:uid="{BCCEA2B5-93F2-45CC-AA1A-0A519C97F3D0}"/>
    <cellStyle name="Normal 10 10 6 2 3" xfId="7549" xr:uid="{227CD69C-2D93-4429-83FA-945F9BCB5A7B}"/>
    <cellStyle name="Normal 10 11" xfId="2725" xr:uid="{00000000-0005-0000-0000-0000C20A0000}"/>
    <cellStyle name="Normal 10 11 2" xfId="2726" xr:uid="{00000000-0005-0000-0000-0000C30A0000}"/>
    <cellStyle name="Normal 10 11 2 2" xfId="2727" xr:uid="{00000000-0005-0000-0000-0000C40A0000}"/>
    <cellStyle name="Normal 10 11 3" xfId="2728" xr:uid="{00000000-0005-0000-0000-0000C50A0000}"/>
    <cellStyle name="Normal 10 12" xfId="2729" xr:uid="{00000000-0005-0000-0000-0000C60A0000}"/>
    <cellStyle name="Normal 10 12 2" xfId="2730" xr:uid="{00000000-0005-0000-0000-0000C70A0000}"/>
    <cellStyle name="Normal 10 12 2 2" xfId="2731" xr:uid="{00000000-0005-0000-0000-0000C80A0000}"/>
    <cellStyle name="Normal 10 12 3" xfId="2732" xr:uid="{00000000-0005-0000-0000-0000C90A0000}"/>
    <cellStyle name="Normal 10 13" xfId="2733" xr:uid="{00000000-0005-0000-0000-0000CA0A0000}"/>
    <cellStyle name="Normal 10 13 2" xfId="2734" xr:uid="{00000000-0005-0000-0000-0000CB0A0000}"/>
    <cellStyle name="Normal 10 13 2 2" xfId="2735" xr:uid="{00000000-0005-0000-0000-0000CC0A0000}"/>
    <cellStyle name="Normal 10 13 3" xfId="2736" xr:uid="{00000000-0005-0000-0000-0000CD0A0000}"/>
    <cellStyle name="Normal 10 14" xfId="2737" xr:uid="{00000000-0005-0000-0000-0000CE0A0000}"/>
    <cellStyle name="Normal 10 14 10" xfId="2738" xr:uid="{00000000-0005-0000-0000-0000CF0A0000}"/>
    <cellStyle name="Normal 10 14 10 2" xfId="2739" xr:uid="{00000000-0005-0000-0000-0000D00A0000}"/>
    <cellStyle name="Normal 10 14 10 2 2" xfId="2740" xr:uid="{00000000-0005-0000-0000-0000D10A0000}"/>
    <cellStyle name="Normal 10 14 10 3" xfId="2741" xr:uid="{00000000-0005-0000-0000-0000D20A0000}"/>
    <cellStyle name="Normal 10 14 11" xfId="2742" xr:uid="{00000000-0005-0000-0000-0000D30A0000}"/>
    <cellStyle name="Normal 10 14 11 2" xfId="2743" xr:uid="{00000000-0005-0000-0000-0000D40A0000}"/>
    <cellStyle name="Normal 10 14 11 2 2" xfId="2744" xr:uid="{00000000-0005-0000-0000-0000D50A0000}"/>
    <cellStyle name="Normal 10 14 11 3" xfId="2745" xr:uid="{00000000-0005-0000-0000-0000D60A0000}"/>
    <cellStyle name="Normal 10 14 12" xfId="2746" xr:uid="{00000000-0005-0000-0000-0000D70A0000}"/>
    <cellStyle name="Normal 10 14 12 2" xfId="2747" xr:uid="{00000000-0005-0000-0000-0000D80A0000}"/>
    <cellStyle name="Normal 10 14 12 2 2" xfId="2748" xr:uid="{00000000-0005-0000-0000-0000D90A0000}"/>
    <cellStyle name="Normal 10 14 12 3" xfId="2749" xr:uid="{00000000-0005-0000-0000-0000DA0A0000}"/>
    <cellStyle name="Normal 10 14 13" xfId="2750" xr:uid="{00000000-0005-0000-0000-0000DB0A0000}"/>
    <cellStyle name="Normal 10 14 2" xfId="2751" xr:uid="{00000000-0005-0000-0000-0000DC0A0000}"/>
    <cellStyle name="Normal 10 14 2 2" xfId="2752" xr:uid="{00000000-0005-0000-0000-0000DD0A0000}"/>
    <cellStyle name="Normal 10 14 2 2 2" xfId="2753" xr:uid="{00000000-0005-0000-0000-0000DE0A0000}"/>
    <cellStyle name="Normal 10 14 2 3" xfId="2754" xr:uid="{00000000-0005-0000-0000-0000DF0A0000}"/>
    <cellStyle name="Normal 10 14 3" xfId="2755" xr:uid="{00000000-0005-0000-0000-0000E00A0000}"/>
    <cellStyle name="Normal 10 14 3 2" xfId="2756" xr:uid="{00000000-0005-0000-0000-0000E10A0000}"/>
    <cellStyle name="Normal 10 14 3 2 2" xfId="2757" xr:uid="{00000000-0005-0000-0000-0000E20A0000}"/>
    <cellStyle name="Normal 10 14 3 3" xfId="2758" xr:uid="{00000000-0005-0000-0000-0000E30A0000}"/>
    <cellStyle name="Normal 10 14 4" xfId="2759" xr:uid="{00000000-0005-0000-0000-0000E40A0000}"/>
    <cellStyle name="Normal 10 14 4 2" xfId="2760" xr:uid="{00000000-0005-0000-0000-0000E50A0000}"/>
    <cellStyle name="Normal 10 14 4 2 2" xfId="2761" xr:uid="{00000000-0005-0000-0000-0000E60A0000}"/>
    <cellStyle name="Normal 10 14 4 3" xfId="2762" xr:uid="{00000000-0005-0000-0000-0000E70A0000}"/>
    <cellStyle name="Normal 10 14 5" xfId="2763" xr:uid="{00000000-0005-0000-0000-0000E80A0000}"/>
    <cellStyle name="Normal 10 14 5 2" xfId="2764" xr:uid="{00000000-0005-0000-0000-0000E90A0000}"/>
    <cellStyle name="Normal 10 14 5 2 2" xfId="2765" xr:uid="{00000000-0005-0000-0000-0000EA0A0000}"/>
    <cellStyle name="Normal 10 14 5 3" xfId="2766" xr:uid="{00000000-0005-0000-0000-0000EB0A0000}"/>
    <cellStyle name="Normal 10 14 6" xfId="2767" xr:uid="{00000000-0005-0000-0000-0000EC0A0000}"/>
    <cellStyle name="Normal 10 14 6 2" xfId="2768" xr:uid="{00000000-0005-0000-0000-0000ED0A0000}"/>
    <cellStyle name="Normal 10 14 6 2 2" xfId="2769" xr:uid="{00000000-0005-0000-0000-0000EE0A0000}"/>
    <cellStyle name="Normal 10 14 6 3" xfId="2770" xr:uid="{00000000-0005-0000-0000-0000EF0A0000}"/>
    <cellStyle name="Normal 10 14 7" xfId="2771" xr:uid="{00000000-0005-0000-0000-0000F00A0000}"/>
    <cellStyle name="Normal 10 14 7 2" xfId="2772" xr:uid="{00000000-0005-0000-0000-0000F10A0000}"/>
    <cellStyle name="Normal 10 14 7 2 2" xfId="2773" xr:uid="{00000000-0005-0000-0000-0000F20A0000}"/>
    <cellStyle name="Normal 10 14 7 3" xfId="2774" xr:uid="{00000000-0005-0000-0000-0000F30A0000}"/>
    <cellStyle name="Normal 10 14 8" xfId="2775" xr:uid="{00000000-0005-0000-0000-0000F40A0000}"/>
    <cellStyle name="Normal 10 14 8 2" xfId="2776" xr:uid="{00000000-0005-0000-0000-0000F50A0000}"/>
    <cellStyle name="Normal 10 14 8 2 2" xfId="2777" xr:uid="{00000000-0005-0000-0000-0000F60A0000}"/>
    <cellStyle name="Normal 10 14 8 3" xfId="2778" xr:uid="{00000000-0005-0000-0000-0000F70A0000}"/>
    <cellStyle name="Normal 10 14 9" xfId="2779" xr:uid="{00000000-0005-0000-0000-0000F80A0000}"/>
    <cellStyle name="Normal 10 14 9 2" xfId="2780" xr:uid="{00000000-0005-0000-0000-0000F90A0000}"/>
    <cellStyle name="Normal 10 14 9 2 2" xfId="2781" xr:uid="{00000000-0005-0000-0000-0000FA0A0000}"/>
    <cellStyle name="Normal 10 14 9 3" xfId="2782" xr:uid="{00000000-0005-0000-0000-0000FB0A0000}"/>
    <cellStyle name="Normal 10 15" xfId="2783" xr:uid="{00000000-0005-0000-0000-0000FC0A0000}"/>
    <cellStyle name="Normal 10 15 2" xfId="2784" xr:uid="{00000000-0005-0000-0000-0000FD0A0000}"/>
    <cellStyle name="Normal 10 15 2 2" xfId="2785" xr:uid="{00000000-0005-0000-0000-0000FE0A0000}"/>
    <cellStyle name="Normal 10 15 3" xfId="2786" xr:uid="{00000000-0005-0000-0000-0000FF0A0000}"/>
    <cellStyle name="Normal 10 16" xfId="2787" xr:uid="{00000000-0005-0000-0000-0000000B0000}"/>
    <cellStyle name="Normal 10 16 2" xfId="2788" xr:uid="{00000000-0005-0000-0000-0000010B0000}"/>
    <cellStyle name="Normal 10 16 2 2" xfId="2789" xr:uid="{00000000-0005-0000-0000-0000020B0000}"/>
    <cellStyle name="Normal 10 16 3" xfId="2790" xr:uid="{00000000-0005-0000-0000-0000030B0000}"/>
    <cellStyle name="Normal 10 17" xfId="2791" xr:uid="{00000000-0005-0000-0000-0000040B0000}"/>
    <cellStyle name="Normal 10 17 2" xfId="2792" xr:uid="{00000000-0005-0000-0000-0000050B0000}"/>
    <cellStyle name="Normal 10 17 2 2" xfId="2793" xr:uid="{00000000-0005-0000-0000-0000060B0000}"/>
    <cellStyle name="Normal 10 17 3" xfId="2794" xr:uid="{00000000-0005-0000-0000-0000070B0000}"/>
    <cellStyle name="Normal 10 18" xfId="2795" xr:uid="{00000000-0005-0000-0000-0000080B0000}"/>
    <cellStyle name="Normal 10 18 2" xfId="2796" xr:uid="{00000000-0005-0000-0000-0000090B0000}"/>
    <cellStyle name="Normal 10 18 2 2" xfId="2797" xr:uid="{00000000-0005-0000-0000-00000A0B0000}"/>
    <cellStyle name="Normal 10 18 3" xfId="2798" xr:uid="{00000000-0005-0000-0000-00000B0B0000}"/>
    <cellStyle name="Normal 10 19" xfId="2799" xr:uid="{00000000-0005-0000-0000-00000C0B0000}"/>
    <cellStyle name="Normal 10 19 2" xfId="2800" xr:uid="{00000000-0005-0000-0000-00000D0B0000}"/>
    <cellStyle name="Normal 10 19 2 2" xfId="2801" xr:uid="{00000000-0005-0000-0000-00000E0B0000}"/>
    <cellStyle name="Normal 10 19 3" xfId="2802" xr:uid="{00000000-0005-0000-0000-00000F0B0000}"/>
    <cellStyle name="Normal 10 2" xfId="2803" xr:uid="{00000000-0005-0000-0000-0000100B0000}"/>
    <cellStyle name="Normal 10 2 2" xfId="2804" xr:uid="{00000000-0005-0000-0000-0000110B0000}"/>
    <cellStyle name="Normal 10 2 2 2" xfId="2805" xr:uid="{00000000-0005-0000-0000-0000120B0000}"/>
    <cellStyle name="Normal 10 2 3" xfId="2806" xr:uid="{00000000-0005-0000-0000-0000130B0000}"/>
    <cellStyle name="Normal 10 20" xfId="2807" xr:uid="{00000000-0005-0000-0000-0000140B0000}"/>
    <cellStyle name="Normal 10 20 2" xfId="2808" xr:uid="{00000000-0005-0000-0000-0000150B0000}"/>
    <cellStyle name="Normal 10 20 2 2" xfId="2809" xr:uid="{00000000-0005-0000-0000-0000160B0000}"/>
    <cellStyle name="Normal 10 20 3" xfId="2810" xr:uid="{00000000-0005-0000-0000-0000170B0000}"/>
    <cellStyle name="Normal 10 21" xfId="2811" xr:uid="{00000000-0005-0000-0000-0000180B0000}"/>
    <cellStyle name="Normal 10 21 2" xfId="2812" xr:uid="{00000000-0005-0000-0000-0000190B0000}"/>
    <cellStyle name="Normal 10 21 3" xfId="2813" xr:uid="{00000000-0005-0000-0000-00001A0B0000}"/>
    <cellStyle name="Normal 10 21 4" xfId="2814" xr:uid="{00000000-0005-0000-0000-00001B0B0000}"/>
    <cellStyle name="Normal 10 22" xfId="2815" xr:uid="{00000000-0005-0000-0000-00001C0B0000}"/>
    <cellStyle name="Normal 10 22 2" xfId="2816" xr:uid="{00000000-0005-0000-0000-00001D0B0000}"/>
    <cellStyle name="Normal 10 23" xfId="2817" xr:uid="{00000000-0005-0000-0000-00001E0B0000}"/>
    <cellStyle name="Normal 10 23 2" xfId="2818" xr:uid="{00000000-0005-0000-0000-00001F0B0000}"/>
    <cellStyle name="Normal 10 24" xfId="2819" xr:uid="{00000000-0005-0000-0000-0000200B0000}"/>
    <cellStyle name="Normal 10 25" xfId="2820" xr:uid="{00000000-0005-0000-0000-0000210B0000}"/>
    <cellStyle name="Normal 10 26" xfId="2821" xr:uid="{00000000-0005-0000-0000-0000220B0000}"/>
    <cellStyle name="Normal 10 26 2" xfId="2822" xr:uid="{00000000-0005-0000-0000-0000230B0000}"/>
    <cellStyle name="Normal 10 27" xfId="2823" xr:uid="{00000000-0005-0000-0000-0000240B0000}"/>
    <cellStyle name="Normal 10 28" xfId="2824" xr:uid="{00000000-0005-0000-0000-0000250B0000}"/>
    <cellStyle name="Normal 10 29" xfId="2825" xr:uid="{00000000-0005-0000-0000-0000260B0000}"/>
    <cellStyle name="Normal 10 3" xfId="2826" xr:uid="{00000000-0005-0000-0000-0000270B0000}"/>
    <cellStyle name="Normal 10 3 2" xfId="2827" xr:uid="{00000000-0005-0000-0000-0000280B0000}"/>
    <cellStyle name="Normal 10 3 2 2" xfId="2828" xr:uid="{00000000-0005-0000-0000-0000290B0000}"/>
    <cellStyle name="Normal 10 3 3" xfId="2829" xr:uid="{00000000-0005-0000-0000-00002A0B0000}"/>
    <cellStyle name="Normal 10 30" xfId="2830" xr:uid="{00000000-0005-0000-0000-00002B0B0000}"/>
    <cellStyle name="Normal 10 31" xfId="2831" xr:uid="{00000000-0005-0000-0000-00002C0B0000}"/>
    <cellStyle name="Normal 10 32" xfId="2832" xr:uid="{00000000-0005-0000-0000-00002D0B0000}"/>
    <cellStyle name="Normal 10 33" xfId="2833" xr:uid="{00000000-0005-0000-0000-00002E0B0000}"/>
    <cellStyle name="Normal 10 34" xfId="2834" xr:uid="{00000000-0005-0000-0000-00002F0B0000}"/>
    <cellStyle name="Normal 10 35" xfId="2835" xr:uid="{00000000-0005-0000-0000-0000300B0000}"/>
    <cellStyle name="Normal 10 36" xfId="2836" xr:uid="{00000000-0005-0000-0000-0000310B0000}"/>
    <cellStyle name="Normal 10 37" xfId="2837" xr:uid="{00000000-0005-0000-0000-0000320B0000}"/>
    <cellStyle name="Normal 10 38" xfId="2838" xr:uid="{00000000-0005-0000-0000-0000330B0000}"/>
    <cellStyle name="Normal 10 39" xfId="2839" xr:uid="{00000000-0005-0000-0000-0000340B0000}"/>
    <cellStyle name="Normal 10 4" xfId="2840" xr:uid="{00000000-0005-0000-0000-0000350B0000}"/>
    <cellStyle name="Normal 10 4 2" xfId="2841" xr:uid="{00000000-0005-0000-0000-0000360B0000}"/>
    <cellStyle name="Normal 10 4 2 2" xfId="2842" xr:uid="{00000000-0005-0000-0000-0000370B0000}"/>
    <cellStyle name="Normal 10 4 3" xfId="2843" xr:uid="{00000000-0005-0000-0000-0000380B0000}"/>
    <cellStyle name="Normal 10 40" xfId="2844" xr:uid="{00000000-0005-0000-0000-0000390B0000}"/>
    <cellStyle name="Normal 10 41" xfId="2845" xr:uid="{00000000-0005-0000-0000-00003A0B0000}"/>
    <cellStyle name="Normal 10 42" xfId="2846" xr:uid="{00000000-0005-0000-0000-00003B0B0000}"/>
    <cellStyle name="Normal 10 43" xfId="2847" xr:uid="{00000000-0005-0000-0000-00003C0B0000}"/>
    <cellStyle name="Normal 10 44" xfId="2848" xr:uid="{00000000-0005-0000-0000-00003D0B0000}"/>
    <cellStyle name="Normal 10 45" xfId="2849" xr:uid="{00000000-0005-0000-0000-00003E0B0000}"/>
    <cellStyle name="Normal 10 46" xfId="2850" xr:uid="{00000000-0005-0000-0000-00003F0B0000}"/>
    <cellStyle name="Normal 10 47" xfId="2851" xr:uid="{00000000-0005-0000-0000-0000400B0000}"/>
    <cellStyle name="Normal 10 48" xfId="2852" xr:uid="{00000000-0005-0000-0000-0000410B0000}"/>
    <cellStyle name="Normal 10 49" xfId="2853" xr:uid="{00000000-0005-0000-0000-0000420B0000}"/>
    <cellStyle name="Normal 10 5" xfId="2854" xr:uid="{00000000-0005-0000-0000-0000430B0000}"/>
    <cellStyle name="Normal 10 5 2" xfId="2855" xr:uid="{00000000-0005-0000-0000-0000440B0000}"/>
    <cellStyle name="Normal 10 5 2 2" xfId="2856" xr:uid="{00000000-0005-0000-0000-0000450B0000}"/>
    <cellStyle name="Normal 10 5 3" xfId="2857" xr:uid="{00000000-0005-0000-0000-0000460B0000}"/>
    <cellStyle name="Normal 10 50" xfId="2858" xr:uid="{00000000-0005-0000-0000-0000470B0000}"/>
    <cellStyle name="Normal 10 51" xfId="2859" xr:uid="{00000000-0005-0000-0000-0000480B0000}"/>
    <cellStyle name="Normal 10 52" xfId="2860" xr:uid="{00000000-0005-0000-0000-0000490B0000}"/>
    <cellStyle name="Normal 10 53" xfId="2861" xr:uid="{00000000-0005-0000-0000-00004A0B0000}"/>
    <cellStyle name="Normal 10 54" xfId="2862" xr:uid="{00000000-0005-0000-0000-00004B0B0000}"/>
    <cellStyle name="Normal 10 55" xfId="2863" xr:uid="{00000000-0005-0000-0000-00004C0B0000}"/>
    <cellStyle name="Normal 10 56" xfId="2864" xr:uid="{00000000-0005-0000-0000-00004D0B0000}"/>
    <cellStyle name="Normal 10 57" xfId="2865" xr:uid="{00000000-0005-0000-0000-00004E0B0000}"/>
    <cellStyle name="Normal 10 58" xfId="2866" xr:uid="{00000000-0005-0000-0000-00004F0B0000}"/>
    <cellStyle name="Normal 10 59" xfId="2867" xr:uid="{00000000-0005-0000-0000-0000500B0000}"/>
    <cellStyle name="Normal 10 6" xfId="2868" xr:uid="{00000000-0005-0000-0000-0000510B0000}"/>
    <cellStyle name="Normal 10 6 2" xfId="2869" xr:uid="{00000000-0005-0000-0000-0000520B0000}"/>
    <cellStyle name="Normal 10 6 2 2" xfId="2870" xr:uid="{00000000-0005-0000-0000-0000530B0000}"/>
    <cellStyle name="Normal 10 6 3" xfId="2871" xr:uid="{00000000-0005-0000-0000-0000540B0000}"/>
    <cellStyle name="Normal 10 60" xfId="2872" xr:uid="{00000000-0005-0000-0000-0000550B0000}"/>
    <cellStyle name="Normal 10 61" xfId="2873" xr:uid="{00000000-0005-0000-0000-0000560B0000}"/>
    <cellStyle name="Normal 10 62" xfId="2874" xr:uid="{00000000-0005-0000-0000-0000570B0000}"/>
    <cellStyle name="Normal 10 63" xfId="2875" xr:uid="{00000000-0005-0000-0000-0000580B0000}"/>
    <cellStyle name="Normal 10 64" xfId="2876" xr:uid="{00000000-0005-0000-0000-0000590B0000}"/>
    <cellStyle name="Normal 10 65" xfId="2877" xr:uid="{00000000-0005-0000-0000-00005A0B0000}"/>
    <cellStyle name="Normal 10 66" xfId="2878" xr:uid="{00000000-0005-0000-0000-00005B0B0000}"/>
    <cellStyle name="Normal 10 67" xfId="2879" xr:uid="{00000000-0005-0000-0000-00005C0B0000}"/>
    <cellStyle name="Normal 10 68" xfId="2880" xr:uid="{00000000-0005-0000-0000-00005D0B0000}"/>
    <cellStyle name="Normal 10 69" xfId="2881" xr:uid="{00000000-0005-0000-0000-00005E0B0000}"/>
    <cellStyle name="Normal 10 7" xfId="2882" xr:uid="{00000000-0005-0000-0000-00005F0B0000}"/>
    <cellStyle name="Normal 10 7 2" xfId="2883" xr:uid="{00000000-0005-0000-0000-0000600B0000}"/>
    <cellStyle name="Normal 10 7 2 2" xfId="2884" xr:uid="{00000000-0005-0000-0000-0000610B0000}"/>
    <cellStyle name="Normal 10 7 3" xfId="2885" xr:uid="{00000000-0005-0000-0000-0000620B0000}"/>
    <cellStyle name="Normal 10 70" xfId="2886" xr:uid="{00000000-0005-0000-0000-0000630B0000}"/>
    <cellStyle name="Normal 10 71" xfId="2887" xr:uid="{00000000-0005-0000-0000-0000640B0000}"/>
    <cellStyle name="Normal 10 72" xfId="2888" xr:uid="{00000000-0005-0000-0000-0000650B0000}"/>
    <cellStyle name="Normal 10 73" xfId="2889" xr:uid="{00000000-0005-0000-0000-0000660B0000}"/>
    <cellStyle name="Normal 10 8" xfId="2890" xr:uid="{00000000-0005-0000-0000-0000670B0000}"/>
    <cellStyle name="Normal 10 8 2" xfId="2891" xr:uid="{00000000-0005-0000-0000-0000680B0000}"/>
    <cellStyle name="Normal 10 8 2 2" xfId="2892" xr:uid="{00000000-0005-0000-0000-0000690B0000}"/>
    <cellStyle name="Normal 10 8 3" xfId="2893" xr:uid="{00000000-0005-0000-0000-00006A0B0000}"/>
    <cellStyle name="Normal 10 9" xfId="2894" xr:uid="{00000000-0005-0000-0000-00006B0B0000}"/>
    <cellStyle name="Normal 10 9 2" xfId="2895" xr:uid="{00000000-0005-0000-0000-00006C0B0000}"/>
    <cellStyle name="Normal 10 9 3" xfId="2896" xr:uid="{00000000-0005-0000-0000-00006D0B0000}"/>
    <cellStyle name="Normal 10 9 4" xfId="2897" xr:uid="{00000000-0005-0000-0000-00006E0B0000}"/>
    <cellStyle name="Normal 100" xfId="2898" xr:uid="{00000000-0005-0000-0000-00006F0B0000}"/>
    <cellStyle name="Normal 101" xfId="2899" xr:uid="{00000000-0005-0000-0000-0000700B0000}"/>
    <cellStyle name="Normal 102" xfId="2900" xr:uid="{00000000-0005-0000-0000-0000710B0000}"/>
    <cellStyle name="Normal 103" xfId="2901" xr:uid="{00000000-0005-0000-0000-0000720B0000}"/>
    <cellStyle name="Normal 104" xfId="2902" xr:uid="{00000000-0005-0000-0000-0000730B0000}"/>
    <cellStyle name="Normal 105" xfId="2903" xr:uid="{00000000-0005-0000-0000-0000740B0000}"/>
    <cellStyle name="Normal 106" xfId="2904" xr:uid="{00000000-0005-0000-0000-0000750B0000}"/>
    <cellStyle name="Normal 107" xfId="2905" xr:uid="{00000000-0005-0000-0000-0000760B0000}"/>
    <cellStyle name="Normal 108" xfId="2906" xr:uid="{00000000-0005-0000-0000-0000770B0000}"/>
    <cellStyle name="Normal 109" xfId="2907" xr:uid="{00000000-0005-0000-0000-0000780B0000}"/>
    <cellStyle name="Normal 11" xfId="2908" xr:uid="{00000000-0005-0000-0000-0000790B0000}"/>
    <cellStyle name="Normal 11 10" xfId="2909" xr:uid="{00000000-0005-0000-0000-00007A0B0000}"/>
    <cellStyle name="Normal 11 11" xfId="2910" xr:uid="{00000000-0005-0000-0000-00007B0B0000}"/>
    <cellStyle name="Normal 11 12" xfId="2911" xr:uid="{00000000-0005-0000-0000-00007C0B0000}"/>
    <cellStyle name="Normal 11 13" xfId="2912" xr:uid="{00000000-0005-0000-0000-00007D0B0000}"/>
    <cellStyle name="Normal 11 14" xfId="2913" xr:uid="{00000000-0005-0000-0000-00007E0B0000}"/>
    <cellStyle name="Normal 11 2" xfId="2914" xr:uid="{00000000-0005-0000-0000-00007F0B0000}"/>
    <cellStyle name="Normal 11 2 10" xfId="2915" xr:uid="{00000000-0005-0000-0000-0000800B0000}"/>
    <cellStyle name="Normal 11 2 2" xfId="2916" xr:uid="{00000000-0005-0000-0000-0000810B0000}"/>
    <cellStyle name="Normal 11 2 2 2" xfId="2917" xr:uid="{00000000-0005-0000-0000-0000820B0000}"/>
    <cellStyle name="Normal 11 2 2 2 2" xfId="2918" xr:uid="{00000000-0005-0000-0000-0000830B0000}"/>
    <cellStyle name="Normal 11 2 2 3" xfId="2919" xr:uid="{00000000-0005-0000-0000-0000840B0000}"/>
    <cellStyle name="Normal 11 2 2 4" xfId="2920" xr:uid="{00000000-0005-0000-0000-0000850B0000}"/>
    <cellStyle name="Normal 11 2 2 5" xfId="2921" xr:uid="{00000000-0005-0000-0000-0000860B0000}"/>
    <cellStyle name="Normal 11 2 2 6" xfId="2922" xr:uid="{00000000-0005-0000-0000-0000870B0000}"/>
    <cellStyle name="Normal 11 2 2 7" xfId="2923" xr:uid="{00000000-0005-0000-0000-0000880B0000}"/>
    <cellStyle name="Normal 11 2 2 8" xfId="2924" xr:uid="{00000000-0005-0000-0000-0000890B0000}"/>
    <cellStyle name="Normal 11 2 2 9" xfId="2925" xr:uid="{00000000-0005-0000-0000-00008A0B0000}"/>
    <cellStyle name="Normal 11 2 3" xfId="2926" xr:uid="{00000000-0005-0000-0000-00008B0B0000}"/>
    <cellStyle name="Normal 11 2 4" xfId="2927" xr:uid="{00000000-0005-0000-0000-00008C0B0000}"/>
    <cellStyle name="Normal 11 2 5" xfId="2928" xr:uid="{00000000-0005-0000-0000-00008D0B0000}"/>
    <cellStyle name="Normal 11 2 6" xfId="2929" xr:uid="{00000000-0005-0000-0000-00008E0B0000}"/>
    <cellStyle name="Normal 11 2 7" xfId="2930" xr:uid="{00000000-0005-0000-0000-00008F0B0000}"/>
    <cellStyle name="Normal 11 2 8" xfId="2931" xr:uid="{00000000-0005-0000-0000-0000900B0000}"/>
    <cellStyle name="Normal 11 2 9" xfId="2932" xr:uid="{00000000-0005-0000-0000-0000910B0000}"/>
    <cellStyle name="Normal 11 3" xfId="2933" xr:uid="{00000000-0005-0000-0000-0000920B0000}"/>
    <cellStyle name="Normal 11 4" xfId="2934" xr:uid="{00000000-0005-0000-0000-0000930B0000}"/>
    <cellStyle name="Normal 11 5" xfId="2935" xr:uid="{00000000-0005-0000-0000-0000940B0000}"/>
    <cellStyle name="Normal 11 6" xfId="2936" xr:uid="{00000000-0005-0000-0000-0000950B0000}"/>
    <cellStyle name="Normal 11 6 2" xfId="2937" xr:uid="{00000000-0005-0000-0000-0000960B0000}"/>
    <cellStyle name="Normal 11 7" xfId="2938" xr:uid="{00000000-0005-0000-0000-0000970B0000}"/>
    <cellStyle name="Normal 11 8" xfId="2939" xr:uid="{00000000-0005-0000-0000-0000980B0000}"/>
    <cellStyle name="Normal 11 9" xfId="2940" xr:uid="{00000000-0005-0000-0000-0000990B0000}"/>
    <cellStyle name="Normal 110" xfId="2941" xr:uid="{00000000-0005-0000-0000-00009A0B0000}"/>
    <cellStyle name="Normal 111" xfId="2942" xr:uid="{00000000-0005-0000-0000-00009B0B0000}"/>
    <cellStyle name="Normal 112" xfId="2943" xr:uid="{00000000-0005-0000-0000-00009C0B0000}"/>
    <cellStyle name="Normal 113" xfId="2944" xr:uid="{00000000-0005-0000-0000-00009D0B0000}"/>
    <cellStyle name="Normal 114" xfId="2945" xr:uid="{00000000-0005-0000-0000-00009E0B0000}"/>
    <cellStyle name="Normal 115" xfId="2946" xr:uid="{00000000-0005-0000-0000-00009F0B0000}"/>
    <cellStyle name="Normal 116" xfId="2947" xr:uid="{00000000-0005-0000-0000-0000A00B0000}"/>
    <cellStyle name="Normal 117" xfId="2948" xr:uid="{00000000-0005-0000-0000-0000A10B0000}"/>
    <cellStyle name="Normal 118" xfId="2949" xr:uid="{00000000-0005-0000-0000-0000A20B0000}"/>
    <cellStyle name="Normal 119" xfId="2950" xr:uid="{00000000-0005-0000-0000-0000A30B0000}"/>
    <cellStyle name="Normal 12" xfId="2951" xr:uid="{00000000-0005-0000-0000-0000A40B0000}"/>
    <cellStyle name="Normal 12 10" xfId="2952" xr:uid="{00000000-0005-0000-0000-0000A50B0000}"/>
    <cellStyle name="Normal 12 11" xfId="2953" xr:uid="{00000000-0005-0000-0000-0000A60B0000}"/>
    <cellStyle name="Normal 12 12" xfId="2954" xr:uid="{00000000-0005-0000-0000-0000A70B0000}"/>
    <cellStyle name="Normal 12 13" xfId="2955" xr:uid="{00000000-0005-0000-0000-0000A80B0000}"/>
    <cellStyle name="Normal 12 14" xfId="2956" xr:uid="{00000000-0005-0000-0000-0000A90B0000}"/>
    <cellStyle name="Normal 12 15" xfId="2957" xr:uid="{00000000-0005-0000-0000-0000AA0B0000}"/>
    <cellStyle name="Normal 12 16" xfId="2958" xr:uid="{00000000-0005-0000-0000-0000AB0B0000}"/>
    <cellStyle name="Normal 12 17" xfId="2959" xr:uid="{00000000-0005-0000-0000-0000AC0B0000}"/>
    <cellStyle name="Normal 12 18" xfId="2960" xr:uid="{00000000-0005-0000-0000-0000AD0B0000}"/>
    <cellStyle name="Normal 12 19" xfId="2961" xr:uid="{00000000-0005-0000-0000-0000AE0B0000}"/>
    <cellStyle name="Normal 12 2" xfId="2962" xr:uid="{00000000-0005-0000-0000-0000AF0B0000}"/>
    <cellStyle name="Normal 12 2 2" xfId="2963" xr:uid="{00000000-0005-0000-0000-0000B00B0000}"/>
    <cellStyle name="Normal 12 2 2 2" xfId="2964" xr:uid="{00000000-0005-0000-0000-0000B10B0000}"/>
    <cellStyle name="Normal 12 2 3" xfId="2965" xr:uid="{00000000-0005-0000-0000-0000B20B0000}"/>
    <cellStyle name="Normal 12 20" xfId="2966" xr:uid="{00000000-0005-0000-0000-0000B30B0000}"/>
    <cellStyle name="Normal 12 21" xfId="2967" xr:uid="{00000000-0005-0000-0000-0000B40B0000}"/>
    <cellStyle name="Normal 12 22" xfId="2968" xr:uid="{00000000-0005-0000-0000-0000B50B0000}"/>
    <cellStyle name="Normal 12 23" xfId="2969" xr:uid="{00000000-0005-0000-0000-0000B60B0000}"/>
    <cellStyle name="Normal 12 24" xfId="2970" xr:uid="{00000000-0005-0000-0000-0000B70B0000}"/>
    <cellStyle name="Normal 12 25" xfId="2971" xr:uid="{00000000-0005-0000-0000-0000B80B0000}"/>
    <cellStyle name="Normal 12 26" xfId="2972" xr:uid="{00000000-0005-0000-0000-0000B90B0000}"/>
    <cellStyle name="Normal 12 27" xfId="2973" xr:uid="{00000000-0005-0000-0000-0000BA0B0000}"/>
    <cellStyle name="Normal 12 28" xfId="2974" xr:uid="{00000000-0005-0000-0000-0000BB0B0000}"/>
    <cellStyle name="Normal 12 29" xfId="2975" xr:uid="{00000000-0005-0000-0000-0000BC0B0000}"/>
    <cellStyle name="Normal 12 3" xfId="2976" xr:uid="{00000000-0005-0000-0000-0000BD0B0000}"/>
    <cellStyle name="Normal 12 30" xfId="2977" xr:uid="{00000000-0005-0000-0000-0000BE0B0000}"/>
    <cellStyle name="Normal 12 31" xfId="2978" xr:uid="{00000000-0005-0000-0000-0000BF0B0000}"/>
    <cellStyle name="Normal 12 32" xfId="2979" xr:uid="{00000000-0005-0000-0000-0000C00B0000}"/>
    <cellStyle name="Normal 12 33" xfId="2980" xr:uid="{00000000-0005-0000-0000-0000C10B0000}"/>
    <cellStyle name="Normal 12 34" xfId="2981" xr:uid="{00000000-0005-0000-0000-0000C20B0000}"/>
    <cellStyle name="Normal 12 35" xfId="2982" xr:uid="{00000000-0005-0000-0000-0000C30B0000}"/>
    <cellStyle name="Normal 12 36" xfId="2983" xr:uid="{00000000-0005-0000-0000-0000C40B0000}"/>
    <cellStyle name="Normal 12 37" xfId="2984" xr:uid="{00000000-0005-0000-0000-0000C50B0000}"/>
    <cellStyle name="Normal 12 38" xfId="2985" xr:uid="{00000000-0005-0000-0000-0000C60B0000}"/>
    <cellStyle name="Normal 12 39" xfId="2986" xr:uid="{00000000-0005-0000-0000-0000C70B0000}"/>
    <cellStyle name="Normal 12 4" xfId="2987" xr:uid="{00000000-0005-0000-0000-0000C80B0000}"/>
    <cellStyle name="Normal 12 40" xfId="2988" xr:uid="{00000000-0005-0000-0000-0000C90B0000}"/>
    <cellStyle name="Normal 12 41" xfId="2989" xr:uid="{00000000-0005-0000-0000-0000CA0B0000}"/>
    <cellStyle name="Normal 12 42" xfId="2990" xr:uid="{00000000-0005-0000-0000-0000CB0B0000}"/>
    <cellStyle name="Normal 12 43" xfId="2991" xr:uid="{00000000-0005-0000-0000-0000CC0B0000}"/>
    <cellStyle name="Normal 12 44" xfId="2992" xr:uid="{00000000-0005-0000-0000-0000CD0B0000}"/>
    <cellStyle name="Normal 12 45" xfId="2993" xr:uid="{00000000-0005-0000-0000-0000CE0B0000}"/>
    <cellStyle name="Normal 12 46" xfId="2994" xr:uid="{00000000-0005-0000-0000-0000CF0B0000}"/>
    <cellStyle name="Normal 12 47" xfId="2995" xr:uid="{00000000-0005-0000-0000-0000D00B0000}"/>
    <cellStyle name="Normal 12 48" xfId="2996" xr:uid="{00000000-0005-0000-0000-0000D10B0000}"/>
    <cellStyle name="Normal 12 49" xfId="2997" xr:uid="{00000000-0005-0000-0000-0000D20B0000}"/>
    <cellStyle name="Normal 12 5" xfId="2998" xr:uid="{00000000-0005-0000-0000-0000D30B0000}"/>
    <cellStyle name="Normal 12 50" xfId="7514" xr:uid="{00000000-0005-0000-0000-0000D40B0000}"/>
    <cellStyle name="Normal 12 50 2" xfId="7527" xr:uid="{00000000-0005-0000-0000-0000D50B0000}"/>
    <cellStyle name="Normal 12 50 2 2" xfId="7538" xr:uid="{81F34D50-F0F2-4BDA-ABDE-0B6F81B97801}"/>
    <cellStyle name="Normal 12 6" xfId="2999" xr:uid="{00000000-0005-0000-0000-0000D60B0000}"/>
    <cellStyle name="Normal 12 7" xfId="3000" xr:uid="{00000000-0005-0000-0000-0000D70B0000}"/>
    <cellStyle name="Normal 12 8" xfId="3001" xr:uid="{00000000-0005-0000-0000-0000D80B0000}"/>
    <cellStyle name="Normal 12 9" xfId="3002" xr:uid="{00000000-0005-0000-0000-0000D90B0000}"/>
    <cellStyle name="Normal 120" xfId="3003" xr:uid="{00000000-0005-0000-0000-0000DA0B0000}"/>
    <cellStyle name="Normal 121" xfId="3004" xr:uid="{00000000-0005-0000-0000-0000DB0B0000}"/>
    <cellStyle name="Normal 122" xfId="3005" xr:uid="{00000000-0005-0000-0000-0000DC0B0000}"/>
    <cellStyle name="Normal 123" xfId="3006" xr:uid="{00000000-0005-0000-0000-0000DD0B0000}"/>
    <cellStyle name="Normal 124" xfId="3007" xr:uid="{00000000-0005-0000-0000-0000DE0B0000}"/>
    <cellStyle name="Normal 125" xfId="3008" xr:uid="{00000000-0005-0000-0000-0000DF0B0000}"/>
    <cellStyle name="Normal 126" xfId="3009" xr:uid="{00000000-0005-0000-0000-0000E00B0000}"/>
    <cellStyle name="Normal 127" xfId="3010" xr:uid="{00000000-0005-0000-0000-0000E10B0000}"/>
    <cellStyle name="Normal 128" xfId="3011" xr:uid="{00000000-0005-0000-0000-0000E20B0000}"/>
    <cellStyle name="Normal 129" xfId="3012" xr:uid="{00000000-0005-0000-0000-0000E30B0000}"/>
    <cellStyle name="Normal 13" xfId="3013" xr:uid="{00000000-0005-0000-0000-0000E40B0000}"/>
    <cellStyle name="Normal 13 10" xfId="3014" xr:uid="{00000000-0005-0000-0000-0000E50B0000}"/>
    <cellStyle name="Normal 13 11" xfId="3015" xr:uid="{00000000-0005-0000-0000-0000E60B0000}"/>
    <cellStyle name="Normal 13 12" xfId="3016" xr:uid="{00000000-0005-0000-0000-0000E70B0000}"/>
    <cellStyle name="Normal 13 13" xfId="3017" xr:uid="{00000000-0005-0000-0000-0000E80B0000}"/>
    <cellStyle name="Normal 13 14" xfId="3018" xr:uid="{00000000-0005-0000-0000-0000E90B0000}"/>
    <cellStyle name="Normal 13 15" xfId="3019" xr:uid="{00000000-0005-0000-0000-0000EA0B0000}"/>
    <cellStyle name="Normal 13 16" xfId="3020" xr:uid="{00000000-0005-0000-0000-0000EB0B0000}"/>
    <cellStyle name="Normal 13 17" xfId="3021" xr:uid="{00000000-0005-0000-0000-0000EC0B0000}"/>
    <cellStyle name="Normal 13 18" xfId="3022" xr:uid="{00000000-0005-0000-0000-0000ED0B0000}"/>
    <cellStyle name="Normal 13 19" xfId="3023" xr:uid="{00000000-0005-0000-0000-0000EE0B0000}"/>
    <cellStyle name="Normal 13 2" xfId="3024" xr:uid="{00000000-0005-0000-0000-0000EF0B0000}"/>
    <cellStyle name="Normal 13 2 2" xfId="3025" xr:uid="{00000000-0005-0000-0000-0000F00B0000}"/>
    <cellStyle name="Normal 13 2 2 2" xfId="3026" xr:uid="{00000000-0005-0000-0000-0000F10B0000}"/>
    <cellStyle name="Normal 13 2 3" xfId="3027" xr:uid="{00000000-0005-0000-0000-0000F20B0000}"/>
    <cellStyle name="Normal 13 2 4" xfId="3028" xr:uid="{00000000-0005-0000-0000-0000F30B0000}"/>
    <cellStyle name="Normal 13 2 5" xfId="3029" xr:uid="{00000000-0005-0000-0000-0000F40B0000}"/>
    <cellStyle name="Normal 13 20" xfId="3030" xr:uid="{00000000-0005-0000-0000-0000F50B0000}"/>
    <cellStyle name="Normal 13 21" xfId="3031" xr:uid="{00000000-0005-0000-0000-0000F60B0000}"/>
    <cellStyle name="Normal 13 22" xfId="3032" xr:uid="{00000000-0005-0000-0000-0000F70B0000}"/>
    <cellStyle name="Normal 13 3" xfId="3033" xr:uid="{00000000-0005-0000-0000-0000F80B0000}"/>
    <cellStyle name="Normal 13 3 2" xfId="3034" xr:uid="{00000000-0005-0000-0000-0000F90B0000}"/>
    <cellStyle name="Normal 13 4" xfId="3035" xr:uid="{00000000-0005-0000-0000-0000FA0B0000}"/>
    <cellStyle name="Normal 13 4 2" xfId="3036" xr:uid="{00000000-0005-0000-0000-0000FB0B0000}"/>
    <cellStyle name="Normal 13 4 2 2" xfId="3037" xr:uid="{00000000-0005-0000-0000-0000FC0B0000}"/>
    <cellStyle name="Normal 13 4 3" xfId="3038" xr:uid="{00000000-0005-0000-0000-0000FD0B0000}"/>
    <cellStyle name="Normal 13 5" xfId="3039" xr:uid="{00000000-0005-0000-0000-0000FE0B0000}"/>
    <cellStyle name="Normal 13 5 2" xfId="3040" xr:uid="{00000000-0005-0000-0000-0000FF0B0000}"/>
    <cellStyle name="Normal 13 6" xfId="3041" xr:uid="{00000000-0005-0000-0000-0000000C0000}"/>
    <cellStyle name="Normal 13 7" xfId="3042" xr:uid="{00000000-0005-0000-0000-0000010C0000}"/>
    <cellStyle name="Normal 13 8" xfId="3043" xr:uid="{00000000-0005-0000-0000-0000020C0000}"/>
    <cellStyle name="Normal 13 9" xfId="3044" xr:uid="{00000000-0005-0000-0000-0000030C0000}"/>
    <cellStyle name="Normal 130" xfId="3045" xr:uid="{00000000-0005-0000-0000-0000040C0000}"/>
    <cellStyle name="Normal 131" xfId="3046" xr:uid="{00000000-0005-0000-0000-0000050C0000}"/>
    <cellStyle name="Normal 131 2" xfId="3047" xr:uid="{00000000-0005-0000-0000-0000060C0000}"/>
    <cellStyle name="Normal 132" xfId="3048" xr:uid="{00000000-0005-0000-0000-0000070C0000}"/>
    <cellStyle name="Normal 133" xfId="3049" xr:uid="{00000000-0005-0000-0000-0000080C0000}"/>
    <cellStyle name="Normal 134" xfId="3050" xr:uid="{00000000-0005-0000-0000-0000090C0000}"/>
    <cellStyle name="Normal 134 2" xfId="3051" xr:uid="{00000000-0005-0000-0000-00000A0C0000}"/>
    <cellStyle name="Normal 134 2 2" xfId="3052" xr:uid="{00000000-0005-0000-0000-00000B0C0000}"/>
    <cellStyle name="Normal 135" xfId="3053" xr:uid="{00000000-0005-0000-0000-00000C0C0000}"/>
    <cellStyle name="Normal 136" xfId="3054" xr:uid="{00000000-0005-0000-0000-00000D0C0000}"/>
    <cellStyle name="Normal 137" xfId="3055" xr:uid="{00000000-0005-0000-0000-00000E0C0000}"/>
    <cellStyle name="Normal 138" xfId="3056" xr:uid="{00000000-0005-0000-0000-00000F0C0000}"/>
    <cellStyle name="Normal 139" xfId="3057" xr:uid="{00000000-0005-0000-0000-0000100C0000}"/>
    <cellStyle name="Normal 14" xfId="3058" xr:uid="{00000000-0005-0000-0000-0000110C0000}"/>
    <cellStyle name="Normal 14 10" xfId="3059" xr:uid="{00000000-0005-0000-0000-0000120C0000}"/>
    <cellStyle name="Normal 14 11" xfId="3060" xr:uid="{00000000-0005-0000-0000-0000130C0000}"/>
    <cellStyle name="Normal 14 2" xfId="3061" xr:uid="{00000000-0005-0000-0000-0000140C0000}"/>
    <cellStyle name="Normal 14 2 2" xfId="3062" xr:uid="{00000000-0005-0000-0000-0000150C0000}"/>
    <cellStyle name="Normal 14 2 3" xfId="3063" xr:uid="{00000000-0005-0000-0000-0000160C0000}"/>
    <cellStyle name="Normal 14 3" xfId="3064" xr:uid="{00000000-0005-0000-0000-0000170C0000}"/>
    <cellStyle name="Normal 14 3 2" xfId="3065" xr:uid="{00000000-0005-0000-0000-0000180C0000}"/>
    <cellStyle name="Normal 14 4" xfId="3066" xr:uid="{00000000-0005-0000-0000-0000190C0000}"/>
    <cellStyle name="Normal 14 4 2" xfId="3067" xr:uid="{00000000-0005-0000-0000-00001A0C0000}"/>
    <cellStyle name="Normal 14 5" xfId="3068" xr:uid="{00000000-0005-0000-0000-00001B0C0000}"/>
    <cellStyle name="Normal 14 6" xfId="3069" xr:uid="{00000000-0005-0000-0000-00001C0C0000}"/>
    <cellStyle name="Normal 14 7" xfId="3070" xr:uid="{00000000-0005-0000-0000-00001D0C0000}"/>
    <cellStyle name="Normal 14 8" xfId="3071" xr:uid="{00000000-0005-0000-0000-00001E0C0000}"/>
    <cellStyle name="Normal 14 9" xfId="3072" xr:uid="{00000000-0005-0000-0000-00001F0C0000}"/>
    <cellStyle name="Normal 140" xfId="3073" xr:uid="{00000000-0005-0000-0000-0000200C0000}"/>
    <cellStyle name="Normal 140 2" xfId="3074" xr:uid="{00000000-0005-0000-0000-0000210C0000}"/>
    <cellStyle name="Normal 141" xfId="3075" xr:uid="{00000000-0005-0000-0000-0000220C0000}"/>
    <cellStyle name="Normal 142" xfId="3076" xr:uid="{00000000-0005-0000-0000-0000230C0000}"/>
    <cellStyle name="Normal 143" xfId="3077" xr:uid="{00000000-0005-0000-0000-0000240C0000}"/>
    <cellStyle name="Normal 144" xfId="3078" xr:uid="{00000000-0005-0000-0000-0000250C0000}"/>
    <cellStyle name="Normal 145" xfId="3079" xr:uid="{00000000-0005-0000-0000-0000260C0000}"/>
    <cellStyle name="Normal 146" xfId="3080" xr:uid="{00000000-0005-0000-0000-0000270C0000}"/>
    <cellStyle name="Normal 147" xfId="3081" xr:uid="{00000000-0005-0000-0000-0000280C0000}"/>
    <cellStyle name="Normal 148" xfId="3082" xr:uid="{00000000-0005-0000-0000-0000290C0000}"/>
    <cellStyle name="Normal 149" xfId="3083" xr:uid="{00000000-0005-0000-0000-00002A0C0000}"/>
    <cellStyle name="Normal 15" xfId="3084" xr:uid="{00000000-0005-0000-0000-00002B0C0000}"/>
    <cellStyle name="Normal 15 2" xfId="3085" xr:uid="{00000000-0005-0000-0000-00002C0C0000}"/>
    <cellStyle name="Normal 15 2 2" xfId="3086" xr:uid="{00000000-0005-0000-0000-00002D0C0000}"/>
    <cellStyle name="Normal 15 3" xfId="3087" xr:uid="{00000000-0005-0000-0000-00002E0C0000}"/>
    <cellStyle name="Normal 15 3 2" xfId="3088" xr:uid="{00000000-0005-0000-0000-00002F0C0000}"/>
    <cellStyle name="Normal 15 4" xfId="3089" xr:uid="{00000000-0005-0000-0000-0000300C0000}"/>
    <cellStyle name="Normal 15 4 2" xfId="3090" xr:uid="{00000000-0005-0000-0000-0000310C0000}"/>
    <cellStyle name="Normal 15 5" xfId="3091" xr:uid="{00000000-0005-0000-0000-0000320C0000}"/>
    <cellStyle name="Normal 150" xfId="3092" xr:uid="{00000000-0005-0000-0000-0000330C0000}"/>
    <cellStyle name="Normal 151" xfId="3093" xr:uid="{00000000-0005-0000-0000-0000340C0000}"/>
    <cellStyle name="Normal 152" xfId="3094" xr:uid="{00000000-0005-0000-0000-0000350C0000}"/>
    <cellStyle name="Normal 153" xfId="3095" xr:uid="{00000000-0005-0000-0000-0000360C0000}"/>
    <cellStyle name="Normal 154" xfId="42" xr:uid="{00000000-0005-0000-0000-0000370C0000}"/>
    <cellStyle name="Normal 155" xfId="3096" xr:uid="{00000000-0005-0000-0000-0000380C0000}"/>
    <cellStyle name="Normal 156" xfId="3097" xr:uid="{00000000-0005-0000-0000-0000390C0000}"/>
    <cellStyle name="Normal 157" xfId="3098" xr:uid="{00000000-0005-0000-0000-00003A0C0000}"/>
    <cellStyle name="Normal 158" xfId="3099" xr:uid="{00000000-0005-0000-0000-00003B0C0000}"/>
    <cellStyle name="Normal 159" xfId="3100" xr:uid="{00000000-0005-0000-0000-00003C0C0000}"/>
    <cellStyle name="Normal 16" xfId="3101" xr:uid="{00000000-0005-0000-0000-00003D0C0000}"/>
    <cellStyle name="Normal 16 2" xfId="3102" xr:uid="{00000000-0005-0000-0000-00003E0C0000}"/>
    <cellStyle name="Normal 16 2 2" xfId="3103" xr:uid="{00000000-0005-0000-0000-00003F0C0000}"/>
    <cellStyle name="Normal 16 3" xfId="3104" xr:uid="{00000000-0005-0000-0000-0000400C0000}"/>
    <cellStyle name="Normal 16 4" xfId="3105" xr:uid="{00000000-0005-0000-0000-0000410C0000}"/>
    <cellStyle name="Normal 16 5" xfId="3106" xr:uid="{00000000-0005-0000-0000-0000420C0000}"/>
    <cellStyle name="Normal 16 6" xfId="3107" xr:uid="{00000000-0005-0000-0000-0000430C0000}"/>
    <cellStyle name="Normal 16 7" xfId="3108" xr:uid="{00000000-0005-0000-0000-0000440C0000}"/>
    <cellStyle name="Normal 160" xfId="3109" xr:uid="{00000000-0005-0000-0000-0000450C0000}"/>
    <cellStyle name="Normal 161" xfId="3110" xr:uid="{00000000-0005-0000-0000-0000460C0000}"/>
    <cellStyle name="Normal 162" xfId="3111" xr:uid="{00000000-0005-0000-0000-0000470C0000}"/>
    <cellStyle name="Normal 163" xfId="3112" xr:uid="{00000000-0005-0000-0000-0000480C0000}"/>
    <cellStyle name="Normal 164" xfId="3113" xr:uid="{00000000-0005-0000-0000-0000490C0000}"/>
    <cellStyle name="Normal 165" xfId="3114" xr:uid="{00000000-0005-0000-0000-00004A0C0000}"/>
    <cellStyle name="Normal 166" xfId="3115" xr:uid="{00000000-0005-0000-0000-00004B0C0000}"/>
    <cellStyle name="Normal 167" xfId="3116" xr:uid="{00000000-0005-0000-0000-00004C0C0000}"/>
    <cellStyle name="Normal 168" xfId="3117" xr:uid="{00000000-0005-0000-0000-00004D0C0000}"/>
    <cellStyle name="Normal 169" xfId="3118" xr:uid="{00000000-0005-0000-0000-00004E0C0000}"/>
    <cellStyle name="Normal 17" xfId="3119" xr:uid="{00000000-0005-0000-0000-00004F0C0000}"/>
    <cellStyle name="Normal 17 2" xfId="3120" xr:uid="{00000000-0005-0000-0000-0000500C0000}"/>
    <cellStyle name="Normal 17 2 2" xfId="3121" xr:uid="{00000000-0005-0000-0000-0000510C0000}"/>
    <cellStyle name="Normal 17 3" xfId="3122" xr:uid="{00000000-0005-0000-0000-0000520C0000}"/>
    <cellStyle name="Normal 17 4" xfId="3123" xr:uid="{00000000-0005-0000-0000-0000530C0000}"/>
    <cellStyle name="Normal 17 4 2" xfId="3124" xr:uid="{00000000-0005-0000-0000-0000540C0000}"/>
    <cellStyle name="Normal 170" xfId="3125" xr:uid="{00000000-0005-0000-0000-0000550C0000}"/>
    <cellStyle name="Normal 171" xfId="3126" xr:uid="{00000000-0005-0000-0000-0000560C0000}"/>
    <cellStyle name="Normal 172" xfId="3127" xr:uid="{00000000-0005-0000-0000-0000570C0000}"/>
    <cellStyle name="Normal 173" xfId="3128" xr:uid="{00000000-0005-0000-0000-0000580C0000}"/>
    <cellStyle name="Normal 174" xfId="3129" xr:uid="{00000000-0005-0000-0000-0000590C0000}"/>
    <cellStyle name="Normal 175" xfId="3130" xr:uid="{00000000-0005-0000-0000-00005A0C0000}"/>
    <cellStyle name="Normal 176" xfId="3131" xr:uid="{00000000-0005-0000-0000-00005B0C0000}"/>
    <cellStyle name="Normal 177" xfId="3132" xr:uid="{00000000-0005-0000-0000-00005C0C0000}"/>
    <cellStyle name="Normal 178" xfId="3133" xr:uid="{00000000-0005-0000-0000-00005D0C0000}"/>
    <cellStyle name="Normal 179" xfId="3134" xr:uid="{00000000-0005-0000-0000-00005E0C0000}"/>
    <cellStyle name="Normal 18" xfId="3135" xr:uid="{00000000-0005-0000-0000-00005F0C0000}"/>
    <cellStyle name="Normal 18 2" xfId="3136" xr:uid="{00000000-0005-0000-0000-0000600C0000}"/>
    <cellStyle name="Normal 18 2 2" xfId="3137" xr:uid="{00000000-0005-0000-0000-0000610C0000}"/>
    <cellStyle name="Normal 18 3" xfId="3138" xr:uid="{00000000-0005-0000-0000-0000620C0000}"/>
    <cellStyle name="Normal 18 4" xfId="3139" xr:uid="{00000000-0005-0000-0000-0000630C0000}"/>
    <cellStyle name="Normal 18 5" xfId="3140" xr:uid="{00000000-0005-0000-0000-0000640C0000}"/>
    <cellStyle name="Normal 180" xfId="3141" xr:uid="{00000000-0005-0000-0000-0000650C0000}"/>
    <cellStyle name="Normal 181" xfId="3142" xr:uid="{00000000-0005-0000-0000-0000660C0000}"/>
    <cellStyle name="Normal 182" xfId="3143" xr:uid="{00000000-0005-0000-0000-0000670C0000}"/>
    <cellStyle name="Normal 183" xfId="3144" xr:uid="{00000000-0005-0000-0000-0000680C0000}"/>
    <cellStyle name="Normal 184" xfId="3145" xr:uid="{00000000-0005-0000-0000-0000690C0000}"/>
    <cellStyle name="Normal 185" xfId="3146" xr:uid="{00000000-0005-0000-0000-00006A0C0000}"/>
    <cellStyle name="Normal 186" xfId="3147" xr:uid="{00000000-0005-0000-0000-00006B0C0000}"/>
    <cellStyle name="Normal 187" xfId="3148" xr:uid="{00000000-0005-0000-0000-00006C0C0000}"/>
    <cellStyle name="Normal 188" xfId="3149" xr:uid="{00000000-0005-0000-0000-00006D0C0000}"/>
    <cellStyle name="Normal 189" xfId="3150" xr:uid="{00000000-0005-0000-0000-00006E0C0000}"/>
    <cellStyle name="Normal 19" xfId="3151" xr:uid="{00000000-0005-0000-0000-00006F0C0000}"/>
    <cellStyle name="Normal 19 2" xfId="3152" xr:uid="{00000000-0005-0000-0000-0000700C0000}"/>
    <cellStyle name="Normal 190" xfId="3153" xr:uid="{00000000-0005-0000-0000-0000710C0000}"/>
    <cellStyle name="Normal 191" xfId="3154" xr:uid="{00000000-0005-0000-0000-0000720C0000}"/>
    <cellStyle name="Normal 192" xfId="3155" xr:uid="{00000000-0005-0000-0000-0000730C0000}"/>
    <cellStyle name="Normal 193" xfId="7413" xr:uid="{00000000-0005-0000-0000-0000740C0000}"/>
    <cellStyle name="Normal 194" xfId="7415" xr:uid="{00000000-0005-0000-0000-0000750C0000}"/>
    <cellStyle name="Normal 195" xfId="7423" xr:uid="{00000000-0005-0000-0000-0000760C0000}"/>
    <cellStyle name="Normal 195 2" xfId="7516" xr:uid="{00000000-0005-0000-0000-0000770C0000}"/>
    <cellStyle name="Normal 195 2 2" xfId="7544" xr:uid="{264A414A-DF22-4147-8F99-6E1CAB4FC662}"/>
    <cellStyle name="Normal 195 2 3" xfId="7548" xr:uid="{ABF7D63D-72A0-40C5-A851-5C09882B7544}"/>
    <cellStyle name="Normal 196" xfId="7428" xr:uid="{00000000-0005-0000-0000-0000780C0000}"/>
    <cellStyle name="Normal 197" xfId="7510" xr:uid="{00000000-0005-0000-0000-0000790C0000}"/>
    <cellStyle name="Normal 198" xfId="7532" xr:uid="{377EE66E-2A50-41F1-AF57-2FB20D685440}"/>
    <cellStyle name="Normal 199" xfId="7541" xr:uid="{72310905-D036-44B7-A738-FA1992C2B22D}"/>
    <cellStyle name="Normal 2" xfId="21" xr:uid="{00000000-0005-0000-0000-00007A0C0000}"/>
    <cellStyle name="Normal 2 10" xfId="3156" xr:uid="{00000000-0005-0000-0000-00007B0C0000}"/>
    <cellStyle name="Normal 2 10 2" xfId="3157" xr:uid="{00000000-0005-0000-0000-00007C0C0000}"/>
    <cellStyle name="Normal 2 10 3" xfId="3158" xr:uid="{00000000-0005-0000-0000-00007D0C0000}"/>
    <cellStyle name="Normal 2 10 4" xfId="3159" xr:uid="{00000000-0005-0000-0000-00007E0C0000}"/>
    <cellStyle name="Normal 2 10 5" xfId="3160" xr:uid="{00000000-0005-0000-0000-00007F0C0000}"/>
    <cellStyle name="Normal 2 10 9 2" xfId="7535" xr:uid="{190F01E0-F2B8-46A1-837E-54DADB1727CC}"/>
    <cellStyle name="Normal 2 100" xfId="3161" xr:uid="{00000000-0005-0000-0000-0000800C0000}"/>
    <cellStyle name="Normal 2 101" xfId="3162" xr:uid="{00000000-0005-0000-0000-0000810C0000}"/>
    <cellStyle name="Normal 2 102" xfId="3163" xr:uid="{00000000-0005-0000-0000-0000820C0000}"/>
    <cellStyle name="Normal 2 103" xfId="3164" xr:uid="{00000000-0005-0000-0000-0000830C0000}"/>
    <cellStyle name="Normal 2 104" xfId="3165" xr:uid="{00000000-0005-0000-0000-0000840C0000}"/>
    <cellStyle name="Normal 2 105" xfId="3166" xr:uid="{00000000-0005-0000-0000-0000850C0000}"/>
    <cellStyle name="Normal 2 106" xfId="3167" xr:uid="{00000000-0005-0000-0000-0000860C0000}"/>
    <cellStyle name="Normal 2 107" xfId="3168" xr:uid="{00000000-0005-0000-0000-0000870C0000}"/>
    <cellStyle name="Normal 2 108" xfId="3169" xr:uid="{00000000-0005-0000-0000-0000880C0000}"/>
    <cellStyle name="Normal 2 109" xfId="3170" xr:uid="{00000000-0005-0000-0000-0000890C0000}"/>
    <cellStyle name="Normal 2 11" xfId="3171" xr:uid="{00000000-0005-0000-0000-00008A0C0000}"/>
    <cellStyle name="Normal 2 11 2" xfId="3172" xr:uid="{00000000-0005-0000-0000-00008B0C0000}"/>
    <cellStyle name="Normal 2 11 3" xfId="3173" xr:uid="{00000000-0005-0000-0000-00008C0C0000}"/>
    <cellStyle name="Normal 2 11 4" xfId="3174" xr:uid="{00000000-0005-0000-0000-00008D0C0000}"/>
    <cellStyle name="Normal 2 110" xfId="3175" xr:uid="{00000000-0005-0000-0000-00008E0C0000}"/>
    <cellStyle name="Normal 2 111" xfId="3176" xr:uid="{00000000-0005-0000-0000-00008F0C0000}"/>
    <cellStyle name="Normal 2 112" xfId="3177" xr:uid="{00000000-0005-0000-0000-0000900C0000}"/>
    <cellStyle name="Normal 2 113" xfId="3178" xr:uid="{00000000-0005-0000-0000-0000910C0000}"/>
    <cellStyle name="Normal 2 114" xfId="3179" xr:uid="{00000000-0005-0000-0000-0000920C0000}"/>
    <cellStyle name="Normal 2 115" xfId="3180" xr:uid="{00000000-0005-0000-0000-0000930C0000}"/>
    <cellStyle name="Normal 2 116" xfId="3181" xr:uid="{00000000-0005-0000-0000-0000940C0000}"/>
    <cellStyle name="Normal 2 117" xfId="3182" xr:uid="{00000000-0005-0000-0000-0000950C0000}"/>
    <cellStyle name="Normal 2 118" xfId="3183" xr:uid="{00000000-0005-0000-0000-0000960C0000}"/>
    <cellStyle name="Normal 2 119" xfId="3184" xr:uid="{00000000-0005-0000-0000-0000970C0000}"/>
    <cellStyle name="Normal 2 12" xfId="3185" xr:uid="{00000000-0005-0000-0000-0000980C0000}"/>
    <cellStyle name="Normal 2 12 2" xfId="3186" xr:uid="{00000000-0005-0000-0000-0000990C0000}"/>
    <cellStyle name="Normal 2 120" xfId="3187" xr:uid="{00000000-0005-0000-0000-00009A0C0000}"/>
    <cellStyle name="Normal 2 121" xfId="3188" xr:uid="{00000000-0005-0000-0000-00009B0C0000}"/>
    <cellStyle name="Normal 2 122" xfId="3189" xr:uid="{00000000-0005-0000-0000-00009C0C0000}"/>
    <cellStyle name="Normal 2 123" xfId="3190" xr:uid="{00000000-0005-0000-0000-00009D0C0000}"/>
    <cellStyle name="Normal 2 124" xfId="3191" xr:uid="{00000000-0005-0000-0000-00009E0C0000}"/>
    <cellStyle name="Normal 2 125" xfId="3192" xr:uid="{00000000-0005-0000-0000-00009F0C0000}"/>
    <cellStyle name="Normal 2 126" xfId="3193" xr:uid="{00000000-0005-0000-0000-0000A00C0000}"/>
    <cellStyle name="Normal 2 127" xfId="3194" xr:uid="{00000000-0005-0000-0000-0000A10C0000}"/>
    <cellStyle name="Normal 2 128" xfId="3195" xr:uid="{00000000-0005-0000-0000-0000A20C0000}"/>
    <cellStyle name="Normal 2 129" xfId="3196" xr:uid="{00000000-0005-0000-0000-0000A30C0000}"/>
    <cellStyle name="Normal 2 13" xfId="3197" xr:uid="{00000000-0005-0000-0000-0000A40C0000}"/>
    <cellStyle name="Normal 2 13 2" xfId="3198" xr:uid="{00000000-0005-0000-0000-0000A50C0000}"/>
    <cellStyle name="Normal 2 130" xfId="3199" xr:uid="{00000000-0005-0000-0000-0000A60C0000}"/>
    <cellStyle name="Normal 2 131" xfId="3200" xr:uid="{00000000-0005-0000-0000-0000A70C0000}"/>
    <cellStyle name="Normal 2 132" xfId="3201" xr:uid="{00000000-0005-0000-0000-0000A80C0000}"/>
    <cellStyle name="Normal 2 133" xfId="3202" xr:uid="{00000000-0005-0000-0000-0000A90C0000}"/>
    <cellStyle name="Normal 2 134" xfId="3203" xr:uid="{00000000-0005-0000-0000-0000AA0C0000}"/>
    <cellStyle name="Normal 2 135" xfId="3204" xr:uid="{00000000-0005-0000-0000-0000AB0C0000}"/>
    <cellStyle name="Normal 2 136" xfId="3205" xr:uid="{00000000-0005-0000-0000-0000AC0C0000}"/>
    <cellStyle name="Normal 2 137" xfId="3206" xr:uid="{00000000-0005-0000-0000-0000AD0C0000}"/>
    <cellStyle name="Normal 2 138" xfId="3207" xr:uid="{00000000-0005-0000-0000-0000AE0C0000}"/>
    <cellStyle name="Normal 2 139" xfId="3208" xr:uid="{00000000-0005-0000-0000-0000AF0C0000}"/>
    <cellStyle name="Normal 2 14" xfId="3209" xr:uid="{00000000-0005-0000-0000-0000B00C0000}"/>
    <cellStyle name="Normal 2 14 2" xfId="3210" xr:uid="{00000000-0005-0000-0000-0000B10C0000}"/>
    <cellStyle name="Normal 2 140" xfId="3211" xr:uid="{00000000-0005-0000-0000-0000B20C0000}"/>
    <cellStyle name="Normal 2 141" xfId="3212" xr:uid="{00000000-0005-0000-0000-0000B30C0000}"/>
    <cellStyle name="Normal 2 142" xfId="3213" xr:uid="{00000000-0005-0000-0000-0000B40C0000}"/>
    <cellStyle name="Normal 2 143" xfId="7425" xr:uid="{00000000-0005-0000-0000-0000B50C0000}"/>
    <cellStyle name="Normal 2 15" xfId="3214" xr:uid="{00000000-0005-0000-0000-0000B60C0000}"/>
    <cellStyle name="Normal 2 15 2" xfId="3215" xr:uid="{00000000-0005-0000-0000-0000B70C0000}"/>
    <cellStyle name="Normal 2 16" xfId="3216" xr:uid="{00000000-0005-0000-0000-0000B80C0000}"/>
    <cellStyle name="Normal 2 16 2" xfId="3217" xr:uid="{00000000-0005-0000-0000-0000B90C0000}"/>
    <cellStyle name="Normal 2 17" xfId="3218" xr:uid="{00000000-0005-0000-0000-0000BA0C0000}"/>
    <cellStyle name="Normal 2 17 2" xfId="3219" xr:uid="{00000000-0005-0000-0000-0000BB0C0000}"/>
    <cellStyle name="Normal 2 18" xfId="3220" xr:uid="{00000000-0005-0000-0000-0000BC0C0000}"/>
    <cellStyle name="Normal 2 18 2" xfId="3221" xr:uid="{00000000-0005-0000-0000-0000BD0C0000}"/>
    <cellStyle name="Normal 2 19" xfId="3222" xr:uid="{00000000-0005-0000-0000-0000BE0C0000}"/>
    <cellStyle name="Normal 2 19 2" xfId="3223" xr:uid="{00000000-0005-0000-0000-0000BF0C0000}"/>
    <cellStyle name="Normal 2 2" xfId="28" xr:uid="{00000000-0005-0000-0000-0000C00C0000}"/>
    <cellStyle name="Normal 2 2 10" xfId="3224" xr:uid="{00000000-0005-0000-0000-0000C10C0000}"/>
    <cellStyle name="Normal 2 2 10 2" xfId="3225" xr:uid="{00000000-0005-0000-0000-0000C20C0000}"/>
    <cellStyle name="Normal 2 2 100" xfId="3226" xr:uid="{00000000-0005-0000-0000-0000C30C0000}"/>
    <cellStyle name="Normal 2 2 101" xfId="3227" xr:uid="{00000000-0005-0000-0000-0000C40C0000}"/>
    <cellStyle name="Normal 2 2 102" xfId="3228" xr:uid="{00000000-0005-0000-0000-0000C50C0000}"/>
    <cellStyle name="Normal 2 2 103" xfId="3229" xr:uid="{00000000-0005-0000-0000-0000C60C0000}"/>
    <cellStyle name="Normal 2 2 104" xfId="3230" xr:uid="{00000000-0005-0000-0000-0000C70C0000}"/>
    <cellStyle name="Normal 2 2 105" xfId="3231" xr:uid="{00000000-0005-0000-0000-0000C80C0000}"/>
    <cellStyle name="Normal 2 2 106" xfId="3232" xr:uid="{00000000-0005-0000-0000-0000C90C0000}"/>
    <cellStyle name="Normal 2 2 107" xfId="3233" xr:uid="{00000000-0005-0000-0000-0000CA0C0000}"/>
    <cellStyle name="Normal 2 2 108" xfId="3234" xr:uid="{00000000-0005-0000-0000-0000CB0C0000}"/>
    <cellStyle name="Normal 2 2 109" xfId="3235" xr:uid="{00000000-0005-0000-0000-0000CC0C0000}"/>
    <cellStyle name="Normal 2 2 11" xfId="3236" xr:uid="{00000000-0005-0000-0000-0000CD0C0000}"/>
    <cellStyle name="Normal 2 2 11 2" xfId="3237" xr:uid="{00000000-0005-0000-0000-0000CE0C0000}"/>
    <cellStyle name="Normal 2 2 110" xfId="3238" xr:uid="{00000000-0005-0000-0000-0000CF0C0000}"/>
    <cellStyle name="Normal 2 2 111" xfId="3239" xr:uid="{00000000-0005-0000-0000-0000D00C0000}"/>
    <cellStyle name="Normal 2 2 112" xfId="3240" xr:uid="{00000000-0005-0000-0000-0000D10C0000}"/>
    <cellStyle name="Normal 2 2 113" xfId="3241" xr:uid="{00000000-0005-0000-0000-0000D20C0000}"/>
    <cellStyle name="Normal 2 2 114" xfId="3242" xr:uid="{00000000-0005-0000-0000-0000D30C0000}"/>
    <cellStyle name="Normal 2 2 115" xfId="3243" xr:uid="{00000000-0005-0000-0000-0000D40C0000}"/>
    <cellStyle name="Normal 2 2 116" xfId="3244" xr:uid="{00000000-0005-0000-0000-0000D50C0000}"/>
    <cellStyle name="Normal 2 2 117" xfId="3245" xr:uid="{00000000-0005-0000-0000-0000D60C0000}"/>
    <cellStyle name="Normal 2 2 118" xfId="3246" xr:uid="{00000000-0005-0000-0000-0000D70C0000}"/>
    <cellStyle name="Normal 2 2 119" xfId="3247" xr:uid="{00000000-0005-0000-0000-0000D80C0000}"/>
    <cellStyle name="Normal 2 2 12" xfId="3248" xr:uid="{00000000-0005-0000-0000-0000D90C0000}"/>
    <cellStyle name="Normal 2 2 12 2" xfId="3249" xr:uid="{00000000-0005-0000-0000-0000DA0C0000}"/>
    <cellStyle name="Normal 2 2 120" xfId="3250" xr:uid="{00000000-0005-0000-0000-0000DB0C0000}"/>
    <cellStyle name="Normal 2 2 121" xfId="3251" xr:uid="{00000000-0005-0000-0000-0000DC0C0000}"/>
    <cellStyle name="Normal 2 2 122" xfId="3252" xr:uid="{00000000-0005-0000-0000-0000DD0C0000}"/>
    <cellStyle name="Normal 2 2 123" xfId="3253" xr:uid="{00000000-0005-0000-0000-0000DE0C0000}"/>
    <cellStyle name="Normal 2 2 124" xfId="3254" xr:uid="{00000000-0005-0000-0000-0000DF0C0000}"/>
    <cellStyle name="Normal 2 2 125" xfId="3255" xr:uid="{00000000-0005-0000-0000-0000E00C0000}"/>
    <cellStyle name="Normal 2 2 126" xfId="3256" xr:uid="{00000000-0005-0000-0000-0000E10C0000}"/>
    <cellStyle name="Normal 2 2 127" xfId="3257" xr:uid="{00000000-0005-0000-0000-0000E20C0000}"/>
    <cellStyle name="Normal 2 2 128" xfId="3258" xr:uid="{00000000-0005-0000-0000-0000E30C0000}"/>
    <cellStyle name="Normal 2 2 129" xfId="3259" xr:uid="{00000000-0005-0000-0000-0000E40C0000}"/>
    <cellStyle name="Normal 2 2 13" xfId="3260" xr:uid="{00000000-0005-0000-0000-0000E50C0000}"/>
    <cellStyle name="Normal 2 2 13 2" xfId="3261" xr:uid="{00000000-0005-0000-0000-0000E60C0000}"/>
    <cellStyle name="Normal 2 2 130" xfId="3262" xr:uid="{00000000-0005-0000-0000-0000E70C0000}"/>
    <cellStyle name="Normal 2 2 131" xfId="3263" xr:uid="{00000000-0005-0000-0000-0000E80C0000}"/>
    <cellStyle name="Normal 2 2 132" xfId="3264" xr:uid="{00000000-0005-0000-0000-0000E90C0000}"/>
    <cellStyle name="Normal 2 2 133" xfId="3265" xr:uid="{00000000-0005-0000-0000-0000EA0C0000}"/>
    <cellStyle name="Normal 2 2 134" xfId="3266" xr:uid="{00000000-0005-0000-0000-0000EB0C0000}"/>
    <cellStyle name="Normal 2 2 135" xfId="3267" xr:uid="{00000000-0005-0000-0000-0000EC0C0000}"/>
    <cellStyle name="Normal 2 2 136" xfId="3268" xr:uid="{00000000-0005-0000-0000-0000ED0C0000}"/>
    <cellStyle name="Normal 2 2 137" xfId="3269" xr:uid="{00000000-0005-0000-0000-0000EE0C0000}"/>
    <cellStyle name="Normal 2 2 138" xfId="3270" xr:uid="{00000000-0005-0000-0000-0000EF0C0000}"/>
    <cellStyle name="Normal 2 2 139" xfId="3271" xr:uid="{00000000-0005-0000-0000-0000F00C0000}"/>
    <cellStyle name="Normal 2 2 14" xfId="3272" xr:uid="{00000000-0005-0000-0000-0000F10C0000}"/>
    <cellStyle name="Normal 2 2 14 2" xfId="3273" xr:uid="{00000000-0005-0000-0000-0000F20C0000}"/>
    <cellStyle name="Normal 2 2 140" xfId="3274" xr:uid="{00000000-0005-0000-0000-0000F30C0000}"/>
    <cellStyle name="Normal 2 2 141" xfId="3275" xr:uid="{00000000-0005-0000-0000-0000F40C0000}"/>
    <cellStyle name="Normal 2 2 142" xfId="3276" xr:uid="{00000000-0005-0000-0000-0000F50C0000}"/>
    <cellStyle name="Normal 2 2 143" xfId="3277" xr:uid="{00000000-0005-0000-0000-0000F60C0000}"/>
    <cellStyle name="Normal 2 2 144" xfId="3278" xr:uid="{00000000-0005-0000-0000-0000F70C0000}"/>
    <cellStyle name="Normal 2 2 145" xfId="3279" xr:uid="{00000000-0005-0000-0000-0000F80C0000}"/>
    <cellStyle name="Normal 2 2 146" xfId="3280" xr:uid="{00000000-0005-0000-0000-0000F90C0000}"/>
    <cellStyle name="Normal 2 2 147" xfId="3281" xr:uid="{00000000-0005-0000-0000-0000FA0C0000}"/>
    <cellStyle name="Normal 2 2 148" xfId="3282" xr:uid="{00000000-0005-0000-0000-0000FB0C0000}"/>
    <cellStyle name="Normal 2 2 149" xfId="3283" xr:uid="{00000000-0005-0000-0000-0000FC0C0000}"/>
    <cellStyle name="Normal 2 2 15" xfId="3284" xr:uid="{00000000-0005-0000-0000-0000FD0C0000}"/>
    <cellStyle name="Normal 2 2 15 2" xfId="3285" xr:uid="{00000000-0005-0000-0000-0000FE0C0000}"/>
    <cellStyle name="Normal 2 2 150" xfId="3286" xr:uid="{00000000-0005-0000-0000-0000FF0C0000}"/>
    <cellStyle name="Normal 2 2 151" xfId="3287" xr:uid="{00000000-0005-0000-0000-0000000D0000}"/>
    <cellStyle name="Normal 2 2 152" xfId="3288" xr:uid="{00000000-0005-0000-0000-0000010D0000}"/>
    <cellStyle name="Normal 2 2 153" xfId="3289" xr:uid="{00000000-0005-0000-0000-0000020D0000}"/>
    <cellStyle name="Normal 2 2 154" xfId="3290" xr:uid="{00000000-0005-0000-0000-0000030D0000}"/>
    <cellStyle name="Normal 2 2 155" xfId="7427" xr:uid="{00000000-0005-0000-0000-0000040D0000}"/>
    <cellStyle name="Normal 2 2 16" xfId="3291" xr:uid="{00000000-0005-0000-0000-0000050D0000}"/>
    <cellStyle name="Normal 2 2 16 2" xfId="3292" xr:uid="{00000000-0005-0000-0000-0000060D0000}"/>
    <cellStyle name="Normal 2 2 17" xfId="3293" xr:uid="{00000000-0005-0000-0000-0000070D0000}"/>
    <cellStyle name="Normal 2 2 17 2" xfId="3294" xr:uid="{00000000-0005-0000-0000-0000080D0000}"/>
    <cellStyle name="Normal 2 2 18" xfId="3295" xr:uid="{00000000-0005-0000-0000-0000090D0000}"/>
    <cellStyle name="Normal 2 2 18 2" xfId="3296" xr:uid="{00000000-0005-0000-0000-00000A0D0000}"/>
    <cellStyle name="Normal 2 2 19" xfId="3297" xr:uid="{00000000-0005-0000-0000-00000B0D0000}"/>
    <cellStyle name="Normal 2 2 19 2" xfId="3298" xr:uid="{00000000-0005-0000-0000-00000C0D0000}"/>
    <cellStyle name="Normal 2 2 2" xfId="29" xr:uid="{00000000-0005-0000-0000-00000D0D0000}"/>
    <cellStyle name="Normal 2 2 2 10" xfId="3299" xr:uid="{00000000-0005-0000-0000-00000E0D0000}"/>
    <cellStyle name="Normal 2 2 2 10 2" xfId="3300" xr:uid="{00000000-0005-0000-0000-00000F0D0000}"/>
    <cellStyle name="Normal 2 2 2 100" xfId="3301" xr:uid="{00000000-0005-0000-0000-0000100D0000}"/>
    <cellStyle name="Normal 2 2 2 101" xfId="3302" xr:uid="{00000000-0005-0000-0000-0000110D0000}"/>
    <cellStyle name="Normal 2 2 2 102" xfId="3303" xr:uid="{00000000-0005-0000-0000-0000120D0000}"/>
    <cellStyle name="Normal 2 2 2 103" xfId="3304" xr:uid="{00000000-0005-0000-0000-0000130D0000}"/>
    <cellStyle name="Normal 2 2 2 104" xfId="3305" xr:uid="{00000000-0005-0000-0000-0000140D0000}"/>
    <cellStyle name="Normal 2 2 2 105" xfId="3306" xr:uid="{00000000-0005-0000-0000-0000150D0000}"/>
    <cellStyle name="Normal 2 2 2 106" xfId="3307" xr:uid="{00000000-0005-0000-0000-0000160D0000}"/>
    <cellStyle name="Normal 2 2 2 107" xfId="3308" xr:uid="{00000000-0005-0000-0000-0000170D0000}"/>
    <cellStyle name="Normal 2 2 2 108" xfId="3309" xr:uid="{00000000-0005-0000-0000-0000180D0000}"/>
    <cellStyle name="Normal 2 2 2 109" xfId="3310" xr:uid="{00000000-0005-0000-0000-0000190D0000}"/>
    <cellStyle name="Normal 2 2 2 11" xfId="3311" xr:uid="{00000000-0005-0000-0000-00001A0D0000}"/>
    <cellStyle name="Normal 2 2 2 11 2" xfId="3312" xr:uid="{00000000-0005-0000-0000-00001B0D0000}"/>
    <cellStyle name="Normal 2 2 2 110" xfId="3313" xr:uid="{00000000-0005-0000-0000-00001C0D0000}"/>
    <cellStyle name="Normal 2 2 2 111" xfId="3314" xr:uid="{00000000-0005-0000-0000-00001D0D0000}"/>
    <cellStyle name="Normal 2 2 2 112" xfId="3315" xr:uid="{00000000-0005-0000-0000-00001E0D0000}"/>
    <cellStyle name="Normal 2 2 2 113" xfId="3316" xr:uid="{00000000-0005-0000-0000-00001F0D0000}"/>
    <cellStyle name="Normal 2 2 2 114" xfId="3317" xr:uid="{00000000-0005-0000-0000-0000200D0000}"/>
    <cellStyle name="Normal 2 2 2 115" xfId="3318" xr:uid="{00000000-0005-0000-0000-0000210D0000}"/>
    <cellStyle name="Normal 2 2 2 116" xfId="3319" xr:uid="{00000000-0005-0000-0000-0000220D0000}"/>
    <cellStyle name="Normal 2 2 2 117" xfId="3320" xr:uid="{00000000-0005-0000-0000-0000230D0000}"/>
    <cellStyle name="Normal 2 2 2 118" xfId="3321" xr:uid="{00000000-0005-0000-0000-0000240D0000}"/>
    <cellStyle name="Normal 2 2 2 119" xfId="3322" xr:uid="{00000000-0005-0000-0000-0000250D0000}"/>
    <cellStyle name="Normal 2 2 2 12" xfId="3323" xr:uid="{00000000-0005-0000-0000-0000260D0000}"/>
    <cellStyle name="Normal 2 2 2 12 2" xfId="3324" xr:uid="{00000000-0005-0000-0000-0000270D0000}"/>
    <cellStyle name="Normal 2 2 2 120" xfId="3325" xr:uid="{00000000-0005-0000-0000-0000280D0000}"/>
    <cellStyle name="Normal 2 2 2 121" xfId="3326" xr:uid="{00000000-0005-0000-0000-0000290D0000}"/>
    <cellStyle name="Normal 2 2 2 122" xfId="3327" xr:uid="{00000000-0005-0000-0000-00002A0D0000}"/>
    <cellStyle name="Normal 2 2 2 123" xfId="3328" xr:uid="{00000000-0005-0000-0000-00002B0D0000}"/>
    <cellStyle name="Normal 2 2 2 124" xfId="3329" xr:uid="{00000000-0005-0000-0000-00002C0D0000}"/>
    <cellStyle name="Normal 2 2 2 125" xfId="3330" xr:uid="{00000000-0005-0000-0000-00002D0D0000}"/>
    <cellStyle name="Normal 2 2 2 126" xfId="3331" xr:uid="{00000000-0005-0000-0000-00002E0D0000}"/>
    <cellStyle name="Normal 2 2 2 127" xfId="3332" xr:uid="{00000000-0005-0000-0000-00002F0D0000}"/>
    <cellStyle name="Normal 2 2 2 128" xfId="3333" xr:uid="{00000000-0005-0000-0000-0000300D0000}"/>
    <cellStyle name="Normal 2 2 2 129" xfId="3334" xr:uid="{00000000-0005-0000-0000-0000310D0000}"/>
    <cellStyle name="Normal 2 2 2 13" xfId="3335" xr:uid="{00000000-0005-0000-0000-0000320D0000}"/>
    <cellStyle name="Normal 2 2 2 13 2" xfId="3336" xr:uid="{00000000-0005-0000-0000-0000330D0000}"/>
    <cellStyle name="Normal 2 2 2 130" xfId="3337" xr:uid="{00000000-0005-0000-0000-0000340D0000}"/>
    <cellStyle name="Normal 2 2 2 131" xfId="3338" xr:uid="{00000000-0005-0000-0000-0000350D0000}"/>
    <cellStyle name="Normal 2 2 2 132" xfId="3339" xr:uid="{00000000-0005-0000-0000-0000360D0000}"/>
    <cellStyle name="Normal 2 2 2 133" xfId="3340" xr:uid="{00000000-0005-0000-0000-0000370D0000}"/>
    <cellStyle name="Normal 2 2 2 134" xfId="3341" xr:uid="{00000000-0005-0000-0000-0000380D0000}"/>
    <cellStyle name="Normal 2 2 2 135" xfId="3342" xr:uid="{00000000-0005-0000-0000-0000390D0000}"/>
    <cellStyle name="Normal 2 2 2 136" xfId="3343" xr:uid="{00000000-0005-0000-0000-00003A0D0000}"/>
    <cellStyle name="Normal 2 2 2 137" xfId="3344" xr:uid="{00000000-0005-0000-0000-00003B0D0000}"/>
    <cellStyle name="Normal 2 2 2 138" xfId="3345" xr:uid="{00000000-0005-0000-0000-00003C0D0000}"/>
    <cellStyle name="Normal 2 2 2 139" xfId="3346" xr:uid="{00000000-0005-0000-0000-00003D0D0000}"/>
    <cellStyle name="Normal 2 2 2 14" xfId="3347" xr:uid="{00000000-0005-0000-0000-00003E0D0000}"/>
    <cellStyle name="Normal 2 2 2 14 2" xfId="3348" xr:uid="{00000000-0005-0000-0000-00003F0D0000}"/>
    <cellStyle name="Normal 2 2 2 140" xfId="3349" xr:uid="{00000000-0005-0000-0000-0000400D0000}"/>
    <cellStyle name="Normal 2 2 2 141" xfId="3350" xr:uid="{00000000-0005-0000-0000-0000410D0000}"/>
    <cellStyle name="Normal 2 2 2 142" xfId="3351" xr:uid="{00000000-0005-0000-0000-0000420D0000}"/>
    <cellStyle name="Normal 2 2 2 143" xfId="3352" xr:uid="{00000000-0005-0000-0000-0000430D0000}"/>
    <cellStyle name="Normal 2 2 2 144" xfId="3353" xr:uid="{00000000-0005-0000-0000-0000440D0000}"/>
    <cellStyle name="Normal 2 2 2 145" xfId="3354" xr:uid="{00000000-0005-0000-0000-0000450D0000}"/>
    <cellStyle name="Normal 2 2 2 146" xfId="3355" xr:uid="{00000000-0005-0000-0000-0000460D0000}"/>
    <cellStyle name="Normal 2 2 2 147" xfId="3356" xr:uid="{00000000-0005-0000-0000-0000470D0000}"/>
    <cellStyle name="Normal 2 2 2 148" xfId="3357" xr:uid="{00000000-0005-0000-0000-0000480D0000}"/>
    <cellStyle name="Normal 2 2 2 149" xfId="3358" xr:uid="{00000000-0005-0000-0000-0000490D0000}"/>
    <cellStyle name="Normal 2 2 2 15" xfId="3359" xr:uid="{00000000-0005-0000-0000-00004A0D0000}"/>
    <cellStyle name="Normal 2 2 2 15 2" xfId="3360" xr:uid="{00000000-0005-0000-0000-00004B0D0000}"/>
    <cellStyle name="Normal 2 2 2 16" xfId="3361" xr:uid="{00000000-0005-0000-0000-00004C0D0000}"/>
    <cellStyle name="Normal 2 2 2 16 2" xfId="3362" xr:uid="{00000000-0005-0000-0000-00004D0D0000}"/>
    <cellStyle name="Normal 2 2 2 17" xfId="3363" xr:uid="{00000000-0005-0000-0000-00004E0D0000}"/>
    <cellStyle name="Normal 2 2 2 17 2" xfId="3364" xr:uid="{00000000-0005-0000-0000-00004F0D0000}"/>
    <cellStyle name="Normal 2 2 2 18" xfId="3365" xr:uid="{00000000-0005-0000-0000-0000500D0000}"/>
    <cellStyle name="Normal 2 2 2 18 2" xfId="3366" xr:uid="{00000000-0005-0000-0000-0000510D0000}"/>
    <cellStyle name="Normal 2 2 2 19" xfId="3367" xr:uid="{00000000-0005-0000-0000-0000520D0000}"/>
    <cellStyle name="Normal 2 2 2 19 2" xfId="3368" xr:uid="{00000000-0005-0000-0000-0000530D0000}"/>
    <cellStyle name="Normal 2 2 2 2" xfId="3369" xr:uid="{00000000-0005-0000-0000-0000540D0000}"/>
    <cellStyle name="Normal 2 2 2 2 10" xfId="3370" xr:uid="{00000000-0005-0000-0000-0000550D0000}"/>
    <cellStyle name="Normal 2 2 2 2 10 2" xfId="3371" xr:uid="{00000000-0005-0000-0000-0000560D0000}"/>
    <cellStyle name="Normal 2 2 2 2 100" xfId="3372" xr:uid="{00000000-0005-0000-0000-0000570D0000}"/>
    <cellStyle name="Normal 2 2 2 2 101" xfId="3373" xr:uid="{00000000-0005-0000-0000-0000580D0000}"/>
    <cellStyle name="Normal 2 2 2 2 102" xfId="3374" xr:uid="{00000000-0005-0000-0000-0000590D0000}"/>
    <cellStyle name="Normal 2 2 2 2 103" xfId="3375" xr:uid="{00000000-0005-0000-0000-00005A0D0000}"/>
    <cellStyle name="Normal 2 2 2 2 104" xfId="3376" xr:uid="{00000000-0005-0000-0000-00005B0D0000}"/>
    <cellStyle name="Normal 2 2 2 2 105" xfId="3377" xr:uid="{00000000-0005-0000-0000-00005C0D0000}"/>
    <cellStyle name="Normal 2 2 2 2 106" xfId="3378" xr:uid="{00000000-0005-0000-0000-00005D0D0000}"/>
    <cellStyle name="Normal 2 2 2 2 107" xfId="3379" xr:uid="{00000000-0005-0000-0000-00005E0D0000}"/>
    <cellStyle name="Normal 2 2 2 2 108" xfId="3380" xr:uid="{00000000-0005-0000-0000-00005F0D0000}"/>
    <cellStyle name="Normal 2 2 2 2 109" xfId="3381" xr:uid="{00000000-0005-0000-0000-0000600D0000}"/>
    <cellStyle name="Normal 2 2 2 2 11" xfId="3382" xr:uid="{00000000-0005-0000-0000-0000610D0000}"/>
    <cellStyle name="Normal 2 2 2 2 11 2" xfId="3383" xr:uid="{00000000-0005-0000-0000-0000620D0000}"/>
    <cellStyle name="Normal 2 2 2 2 110" xfId="3384" xr:uid="{00000000-0005-0000-0000-0000630D0000}"/>
    <cellStyle name="Normal 2 2 2 2 111" xfId="3385" xr:uid="{00000000-0005-0000-0000-0000640D0000}"/>
    <cellStyle name="Normal 2 2 2 2 112" xfId="3386" xr:uid="{00000000-0005-0000-0000-0000650D0000}"/>
    <cellStyle name="Normal 2 2 2 2 113" xfId="3387" xr:uid="{00000000-0005-0000-0000-0000660D0000}"/>
    <cellStyle name="Normal 2 2 2 2 114" xfId="3388" xr:uid="{00000000-0005-0000-0000-0000670D0000}"/>
    <cellStyle name="Normal 2 2 2 2 115" xfId="3389" xr:uid="{00000000-0005-0000-0000-0000680D0000}"/>
    <cellStyle name="Normal 2 2 2 2 116" xfId="3390" xr:uid="{00000000-0005-0000-0000-0000690D0000}"/>
    <cellStyle name="Normal 2 2 2 2 117" xfId="3391" xr:uid="{00000000-0005-0000-0000-00006A0D0000}"/>
    <cellStyle name="Normal 2 2 2 2 118" xfId="3392" xr:uid="{00000000-0005-0000-0000-00006B0D0000}"/>
    <cellStyle name="Normal 2 2 2 2 119" xfId="3393" xr:uid="{00000000-0005-0000-0000-00006C0D0000}"/>
    <cellStyle name="Normal 2 2 2 2 12" xfId="3394" xr:uid="{00000000-0005-0000-0000-00006D0D0000}"/>
    <cellStyle name="Normal 2 2 2 2 12 2" xfId="3395" xr:uid="{00000000-0005-0000-0000-00006E0D0000}"/>
    <cellStyle name="Normal 2 2 2 2 120" xfId="3396" xr:uid="{00000000-0005-0000-0000-00006F0D0000}"/>
    <cellStyle name="Normal 2 2 2 2 121" xfId="3397" xr:uid="{00000000-0005-0000-0000-0000700D0000}"/>
    <cellStyle name="Normal 2 2 2 2 122" xfId="3398" xr:uid="{00000000-0005-0000-0000-0000710D0000}"/>
    <cellStyle name="Normal 2 2 2 2 123" xfId="3399" xr:uid="{00000000-0005-0000-0000-0000720D0000}"/>
    <cellStyle name="Normal 2 2 2 2 124" xfId="3400" xr:uid="{00000000-0005-0000-0000-0000730D0000}"/>
    <cellStyle name="Normal 2 2 2 2 125" xfId="3401" xr:uid="{00000000-0005-0000-0000-0000740D0000}"/>
    <cellStyle name="Normal 2 2 2 2 126" xfId="3402" xr:uid="{00000000-0005-0000-0000-0000750D0000}"/>
    <cellStyle name="Normal 2 2 2 2 127" xfId="3403" xr:uid="{00000000-0005-0000-0000-0000760D0000}"/>
    <cellStyle name="Normal 2 2 2 2 128" xfId="3404" xr:uid="{00000000-0005-0000-0000-0000770D0000}"/>
    <cellStyle name="Normal 2 2 2 2 129" xfId="3405" xr:uid="{00000000-0005-0000-0000-0000780D0000}"/>
    <cellStyle name="Normal 2 2 2 2 13" xfId="3406" xr:uid="{00000000-0005-0000-0000-0000790D0000}"/>
    <cellStyle name="Normal 2 2 2 2 13 2" xfId="3407" xr:uid="{00000000-0005-0000-0000-00007A0D0000}"/>
    <cellStyle name="Normal 2 2 2 2 130" xfId="3408" xr:uid="{00000000-0005-0000-0000-00007B0D0000}"/>
    <cellStyle name="Normal 2 2 2 2 131" xfId="3409" xr:uid="{00000000-0005-0000-0000-00007C0D0000}"/>
    <cellStyle name="Normal 2 2 2 2 132" xfId="3410" xr:uid="{00000000-0005-0000-0000-00007D0D0000}"/>
    <cellStyle name="Normal 2 2 2 2 133" xfId="3411" xr:uid="{00000000-0005-0000-0000-00007E0D0000}"/>
    <cellStyle name="Normal 2 2 2 2 134" xfId="3412" xr:uid="{00000000-0005-0000-0000-00007F0D0000}"/>
    <cellStyle name="Normal 2 2 2 2 135" xfId="3413" xr:uid="{00000000-0005-0000-0000-0000800D0000}"/>
    <cellStyle name="Normal 2 2 2 2 136" xfId="3414" xr:uid="{00000000-0005-0000-0000-0000810D0000}"/>
    <cellStyle name="Normal 2 2 2 2 137" xfId="3415" xr:uid="{00000000-0005-0000-0000-0000820D0000}"/>
    <cellStyle name="Normal 2 2 2 2 138" xfId="3416" xr:uid="{00000000-0005-0000-0000-0000830D0000}"/>
    <cellStyle name="Normal 2 2 2 2 139" xfId="3417" xr:uid="{00000000-0005-0000-0000-0000840D0000}"/>
    <cellStyle name="Normal 2 2 2 2 14" xfId="3418" xr:uid="{00000000-0005-0000-0000-0000850D0000}"/>
    <cellStyle name="Normal 2 2 2 2 14 2" xfId="3419" xr:uid="{00000000-0005-0000-0000-0000860D0000}"/>
    <cellStyle name="Normal 2 2 2 2 140" xfId="3420" xr:uid="{00000000-0005-0000-0000-0000870D0000}"/>
    <cellStyle name="Normal 2 2 2 2 141" xfId="3421" xr:uid="{00000000-0005-0000-0000-0000880D0000}"/>
    <cellStyle name="Normal 2 2 2 2 142" xfId="3422" xr:uid="{00000000-0005-0000-0000-0000890D0000}"/>
    <cellStyle name="Normal 2 2 2 2 143" xfId="3423" xr:uid="{00000000-0005-0000-0000-00008A0D0000}"/>
    <cellStyle name="Normal 2 2 2 2 144" xfId="3424" xr:uid="{00000000-0005-0000-0000-00008B0D0000}"/>
    <cellStyle name="Normal 2 2 2 2 145" xfId="7490" xr:uid="{00000000-0005-0000-0000-00008C0D0000}"/>
    <cellStyle name="Normal 2 2 2 2 15" xfId="3425" xr:uid="{00000000-0005-0000-0000-00008D0D0000}"/>
    <cellStyle name="Normal 2 2 2 2 15 2" xfId="3426" xr:uid="{00000000-0005-0000-0000-00008E0D0000}"/>
    <cellStyle name="Normal 2 2 2 2 16" xfId="3427" xr:uid="{00000000-0005-0000-0000-00008F0D0000}"/>
    <cellStyle name="Normal 2 2 2 2 16 2" xfId="3428" xr:uid="{00000000-0005-0000-0000-0000900D0000}"/>
    <cellStyle name="Normal 2 2 2 2 17" xfId="3429" xr:uid="{00000000-0005-0000-0000-0000910D0000}"/>
    <cellStyle name="Normal 2 2 2 2 17 2" xfId="3430" xr:uid="{00000000-0005-0000-0000-0000920D0000}"/>
    <cellStyle name="Normal 2 2 2 2 18" xfId="3431" xr:uid="{00000000-0005-0000-0000-0000930D0000}"/>
    <cellStyle name="Normal 2 2 2 2 18 2" xfId="3432" xr:uid="{00000000-0005-0000-0000-0000940D0000}"/>
    <cellStyle name="Normal 2 2 2 2 19" xfId="3433" xr:uid="{00000000-0005-0000-0000-0000950D0000}"/>
    <cellStyle name="Normal 2 2 2 2 19 2" xfId="3434" xr:uid="{00000000-0005-0000-0000-0000960D0000}"/>
    <cellStyle name="Normal 2 2 2 2 2" xfId="3435" xr:uid="{00000000-0005-0000-0000-0000970D0000}"/>
    <cellStyle name="Normal 2 2 2 2 2 2" xfId="3436" xr:uid="{00000000-0005-0000-0000-0000980D0000}"/>
    <cellStyle name="Normal 2 2 2 2 2 3" xfId="3437" xr:uid="{00000000-0005-0000-0000-0000990D0000}"/>
    <cellStyle name="Normal 2 2 2 2 2 4" xfId="3438" xr:uid="{00000000-0005-0000-0000-00009A0D0000}"/>
    <cellStyle name="Normal 2 2 2 2 2 5" xfId="7491" xr:uid="{00000000-0005-0000-0000-00009B0D0000}"/>
    <cellStyle name="Normal 2 2 2 2 20" xfId="3439" xr:uid="{00000000-0005-0000-0000-00009C0D0000}"/>
    <cellStyle name="Normal 2 2 2 2 20 2" xfId="3440" xr:uid="{00000000-0005-0000-0000-00009D0D0000}"/>
    <cellStyle name="Normal 2 2 2 2 21" xfId="3441" xr:uid="{00000000-0005-0000-0000-00009E0D0000}"/>
    <cellStyle name="Normal 2 2 2 2 21 2" xfId="3442" xr:uid="{00000000-0005-0000-0000-00009F0D0000}"/>
    <cellStyle name="Normal 2 2 2 2 22" xfId="3443" xr:uid="{00000000-0005-0000-0000-0000A00D0000}"/>
    <cellStyle name="Normal 2 2 2 2 22 2" xfId="3444" xr:uid="{00000000-0005-0000-0000-0000A10D0000}"/>
    <cellStyle name="Normal 2 2 2 2 23" xfId="3445" xr:uid="{00000000-0005-0000-0000-0000A20D0000}"/>
    <cellStyle name="Normal 2 2 2 2 23 2" xfId="3446" xr:uid="{00000000-0005-0000-0000-0000A30D0000}"/>
    <cellStyle name="Normal 2 2 2 2 24" xfId="3447" xr:uid="{00000000-0005-0000-0000-0000A40D0000}"/>
    <cellStyle name="Normal 2 2 2 2 24 2" xfId="3448" xr:uid="{00000000-0005-0000-0000-0000A50D0000}"/>
    <cellStyle name="Normal 2 2 2 2 25" xfId="3449" xr:uid="{00000000-0005-0000-0000-0000A60D0000}"/>
    <cellStyle name="Normal 2 2 2 2 25 2" xfId="3450" xr:uid="{00000000-0005-0000-0000-0000A70D0000}"/>
    <cellStyle name="Normal 2 2 2 2 26" xfId="3451" xr:uid="{00000000-0005-0000-0000-0000A80D0000}"/>
    <cellStyle name="Normal 2 2 2 2 26 2" xfId="3452" xr:uid="{00000000-0005-0000-0000-0000A90D0000}"/>
    <cellStyle name="Normal 2 2 2 2 27" xfId="3453" xr:uid="{00000000-0005-0000-0000-0000AA0D0000}"/>
    <cellStyle name="Normal 2 2 2 2 27 2" xfId="3454" xr:uid="{00000000-0005-0000-0000-0000AB0D0000}"/>
    <cellStyle name="Normal 2 2 2 2 28" xfId="3455" xr:uid="{00000000-0005-0000-0000-0000AC0D0000}"/>
    <cellStyle name="Normal 2 2 2 2 28 2" xfId="3456" xr:uid="{00000000-0005-0000-0000-0000AD0D0000}"/>
    <cellStyle name="Normal 2 2 2 2 29" xfId="3457" xr:uid="{00000000-0005-0000-0000-0000AE0D0000}"/>
    <cellStyle name="Normal 2 2 2 2 29 2" xfId="3458" xr:uid="{00000000-0005-0000-0000-0000AF0D0000}"/>
    <cellStyle name="Normal 2 2 2 2 3" xfId="3459" xr:uid="{00000000-0005-0000-0000-0000B00D0000}"/>
    <cellStyle name="Normal 2 2 2 2 3 2" xfId="3460" xr:uid="{00000000-0005-0000-0000-0000B10D0000}"/>
    <cellStyle name="Normal 2 2 2 2 3 2 2" xfId="3461" xr:uid="{00000000-0005-0000-0000-0000B20D0000}"/>
    <cellStyle name="Normal 2 2 2 2 3 3" xfId="3462" xr:uid="{00000000-0005-0000-0000-0000B30D0000}"/>
    <cellStyle name="Normal 2 2 2 2 3 4" xfId="3463" xr:uid="{00000000-0005-0000-0000-0000B40D0000}"/>
    <cellStyle name="Normal 2 2 2 2 3 5" xfId="3464" xr:uid="{00000000-0005-0000-0000-0000B50D0000}"/>
    <cellStyle name="Normal 2 2 2 2 3 6" xfId="3465" xr:uid="{00000000-0005-0000-0000-0000B60D0000}"/>
    <cellStyle name="Normal 2 2 2 2 3 7" xfId="3466" xr:uid="{00000000-0005-0000-0000-0000B70D0000}"/>
    <cellStyle name="Normal 2 2 2 2 3 8" xfId="3467" xr:uid="{00000000-0005-0000-0000-0000B80D0000}"/>
    <cellStyle name="Normal 2 2 2 2 3 9" xfId="3468" xr:uid="{00000000-0005-0000-0000-0000B90D0000}"/>
    <cellStyle name="Normal 2 2 2 2 30" xfId="3469" xr:uid="{00000000-0005-0000-0000-0000BA0D0000}"/>
    <cellStyle name="Normal 2 2 2 2 30 2" xfId="3470" xr:uid="{00000000-0005-0000-0000-0000BB0D0000}"/>
    <cellStyle name="Normal 2 2 2 2 31" xfId="3471" xr:uid="{00000000-0005-0000-0000-0000BC0D0000}"/>
    <cellStyle name="Normal 2 2 2 2 31 2" xfId="3472" xr:uid="{00000000-0005-0000-0000-0000BD0D0000}"/>
    <cellStyle name="Normal 2 2 2 2 32" xfId="3473" xr:uid="{00000000-0005-0000-0000-0000BE0D0000}"/>
    <cellStyle name="Normal 2 2 2 2 32 2" xfId="3474" xr:uid="{00000000-0005-0000-0000-0000BF0D0000}"/>
    <cellStyle name="Normal 2 2 2 2 33" xfId="3475" xr:uid="{00000000-0005-0000-0000-0000C00D0000}"/>
    <cellStyle name="Normal 2 2 2 2 33 2" xfId="3476" xr:uid="{00000000-0005-0000-0000-0000C10D0000}"/>
    <cellStyle name="Normal 2 2 2 2 34" xfId="3477" xr:uid="{00000000-0005-0000-0000-0000C20D0000}"/>
    <cellStyle name="Normal 2 2 2 2 34 2" xfId="3478" xr:uid="{00000000-0005-0000-0000-0000C30D0000}"/>
    <cellStyle name="Normal 2 2 2 2 35" xfId="3479" xr:uid="{00000000-0005-0000-0000-0000C40D0000}"/>
    <cellStyle name="Normal 2 2 2 2 35 2" xfId="3480" xr:uid="{00000000-0005-0000-0000-0000C50D0000}"/>
    <cellStyle name="Normal 2 2 2 2 36" xfId="3481" xr:uid="{00000000-0005-0000-0000-0000C60D0000}"/>
    <cellStyle name="Normal 2 2 2 2 36 2" xfId="3482" xr:uid="{00000000-0005-0000-0000-0000C70D0000}"/>
    <cellStyle name="Normal 2 2 2 2 37" xfId="3483" xr:uid="{00000000-0005-0000-0000-0000C80D0000}"/>
    <cellStyle name="Normal 2 2 2 2 37 2" xfId="3484" xr:uid="{00000000-0005-0000-0000-0000C90D0000}"/>
    <cellStyle name="Normal 2 2 2 2 38" xfId="3485" xr:uid="{00000000-0005-0000-0000-0000CA0D0000}"/>
    <cellStyle name="Normal 2 2 2 2 38 2" xfId="3486" xr:uid="{00000000-0005-0000-0000-0000CB0D0000}"/>
    <cellStyle name="Normal 2 2 2 2 39" xfId="3487" xr:uid="{00000000-0005-0000-0000-0000CC0D0000}"/>
    <cellStyle name="Normal 2 2 2 2 39 2" xfId="3488" xr:uid="{00000000-0005-0000-0000-0000CD0D0000}"/>
    <cellStyle name="Normal 2 2 2 2 4" xfId="3489" xr:uid="{00000000-0005-0000-0000-0000CE0D0000}"/>
    <cellStyle name="Normal 2 2 2 2 4 2" xfId="3490" xr:uid="{00000000-0005-0000-0000-0000CF0D0000}"/>
    <cellStyle name="Normal 2 2 2 2 40" xfId="3491" xr:uid="{00000000-0005-0000-0000-0000D00D0000}"/>
    <cellStyle name="Normal 2 2 2 2 40 2" xfId="3492" xr:uid="{00000000-0005-0000-0000-0000D10D0000}"/>
    <cellStyle name="Normal 2 2 2 2 41" xfId="3493" xr:uid="{00000000-0005-0000-0000-0000D20D0000}"/>
    <cellStyle name="Normal 2 2 2 2 41 2" xfId="3494" xr:uid="{00000000-0005-0000-0000-0000D30D0000}"/>
    <cellStyle name="Normal 2 2 2 2 42" xfId="3495" xr:uid="{00000000-0005-0000-0000-0000D40D0000}"/>
    <cellStyle name="Normal 2 2 2 2 42 2" xfId="3496" xr:uid="{00000000-0005-0000-0000-0000D50D0000}"/>
    <cellStyle name="Normal 2 2 2 2 43" xfId="3497" xr:uid="{00000000-0005-0000-0000-0000D60D0000}"/>
    <cellStyle name="Normal 2 2 2 2 43 2" xfId="3498" xr:uid="{00000000-0005-0000-0000-0000D70D0000}"/>
    <cellStyle name="Normal 2 2 2 2 44" xfId="3499" xr:uid="{00000000-0005-0000-0000-0000D80D0000}"/>
    <cellStyle name="Normal 2 2 2 2 44 2" xfId="3500" xr:uid="{00000000-0005-0000-0000-0000D90D0000}"/>
    <cellStyle name="Normal 2 2 2 2 45" xfId="3501" xr:uid="{00000000-0005-0000-0000-0000DA0D0000}"/>
    <cellStyle name="Normal 2 2 2 2 45 2" xfId="3502" xr:uid="{00000000-0005-0000-0000-0000DB0D0000}"/>
    <cellStyle name="Normal 2 2 2 2 46" xfId="3503" xr:uid="{00000000-0005-0000-0000-0000DC0D0000}"/>
    <cellStyle name="Normal 2 2 2 2 46 2" xfId="3504" xr:uid="{00000000-0005-0000-0000-0000DD0D0000}"/>
    <cellStyle name="Normal 2 2 2 2 47" xfId="3505" xr:uid="{00000000-0005-0000-0000-0000DE0D0000}"/>
    <cellStyle name="Normal 2 2 2 2 47 2" xfId="3506" xr:uid="{00000000-0005-0000-0000-0000DF0D0000}"/>
    <cellStyle name="Normal 2 2 2 2 48" xfId="3507" xr:uid="{00000000-0005-0000-0000-0000E00D0000}"/>
    <cellStyle name="Normal 2 2 2 2 48 2" xfId="3508" xr:uid="{00000000-0005-0000-0000-0000E10D0000}"/>
    <cellStyle name="Normal 2 2 2 2 49" xfId="3509" xr:uid="{00000000-0005-0000-0000-0000E20D0000}"/>
    <cellStyle name="Normal 2 2 2 2 49 2" xfId="3510" xr:uid="{00000000-0005-0000-0000-0000E30D0000}"/>
    <cellStyle name="Normal 2 2 2 2 5" xfId="3511" xr:uid="{00000000-0005-0000-0000-0000E40D0000}"/>
    <cellStyle name="Normal 2 2 2 2 5 2" xfId="3512" xr:uid="{00000000-0005-0000-0000-0000E50D0000}"/>
    <cellStyle name="Normal 2 2 2 2 50" xfId="3513" xr:uid="{00000000-0005-0000-0000-0000E60D0000}"/>
    <cellStyle name="Normal 2 2 2 2 50 2" xfId="3514" xr:uid="{00000000-0005-0000-0000-0000E70D0000}"/>
    <cellStyle name="Normal 2 2 2 2 51" xfId="3515" xr:uid="{00000000-0005-0000-0000-0000E80D0000}"/>
    <cellStyle name="Normal 2 2 2 2 51 2" xfId="3516" xr:uid="{00000000-0005-0000-0000-0000E90D0000}"/>
    <cellStyle name="Normal 2 2 2 2 52" xfId="3517" xr:uid="{00000000-0005-0000-0000-0000EA0D0000}"/>
    <cellStyle name="Normal 2 2 2 2 52 2" xfId="3518" xr:uid="{00000000-0005-0000-0000-0000EB0D0000}"/>
    <cellStyle name="Normal 2 2 2 2 53" xfId="3519" xr:uid="{00000000-0005-0000-0000-0000EC0D0000}"/>
    <cellStyle name="Normal 2 2 2 2 53 2" xfId="3520" xr:uid="{00000000-0005-0000-0000-0000ED0D0000}"/>
    <cellStyle name="Normal 2 2 2 2 54" xfId="3521" xr:uid="{00000000-0005-0000-0000-0000EE0D0000}"/>
    <cellStyle name="Normal 2 2 2 2 54 2" xfId="3522" xr:uid="{00000000-0005-0000-0000-0000EF0D0000}"/>
    <cellStyle name="Normal 2 2 2 2 55" xfId="3523" xr:uid="{00000000-0005-0000-0000-0000F00D0000}"/>
    <cellStyle name="Normal 2 2 2 2 55 2" xfId="3524" xr:uid="{00000000-0005-0000-0000-0000F10D0000}"/>
    <cellStyle name="Normal 2 2 2 2 56" xfId="3525" xr:uid="{00000000-0005-0000-0000-0000F20D0000}"/>
    <cellStyle name="Normal 2 2 2 2 56 2" xfId="3526" xr:uid="{00000000-0005-0000-0000-0000F30D0000}"/>
    <cellStyle name="Normal 2 2 2 2 57" xfId="3527" xr:uid="{00000000-0005-0000-0000-0000F40D0000}"/>
    <cellStyle name="Normal 2 2 2 2 57 2" xfId="3528" xr:uid="{00000000-0005-0000-0000-0000F50D0000}"/>
    <cellStyle name="Normal 2 2 2 2 58" xfId="3529" xr:uid="{00000000-0005-0000-0000-0000F60D0000}"/>
    <cellStyle name="Normal 2 2 2 2 58 2" xfId="3530" xr:uid="{00000000-0005-0000-0000-0000F70D0000}"/>
    <cellStyle name="Normal 2 2 2 2 59" xfId="3531" xr:uid="{00000000-0005-0000-0000-0000F80D0000}"/>
    <cellStyle name="Normal 2 2 2 2 59 2" xfId="3532" xr:uid="{00000000-0005-0000-0000-0000F90D0000}"/>
    <cellStyle name="Normal 2 2 2 2 6" xfId="3533" xr:uid="{00000000-0005-0000-0000-0000FA0D0000}"/>
    <cellStyle name="Normal 2 2 2 2 6 2" xfId="3534" xr:uid="{00000000-0005-0000-0000-0000FB0D0000}"/>
    <cellStyle name="Normal 2 2 2 2 60" xfId="3535" xr:uid="{00000000-0005-0000-0000-0000FC0D0000}"/>
    <cellStyle name="Normal 2 2 2 2 60 2" xfId="3536" xr:uid="{00000000-0005-0000-0000-0000FD0D0000}"/>
    <cellStyle name="Normal 2 2 2 2 61" xfId="3537" xr:uid="{00000000-0005-0000-0000-0000FE0D0000}"/>
    <cellStyle name="Normal 2 2 2 2 61 2" xfId="3538" xr:uid="{00000000-0005-0000-0000-0000FF0D0000}"/>
    <cellStyle name="Normal 2 2 2 2 62" xfId="3539" xr:uid="{00000000-0005-0000-0000-0000000E0000}"/>
    <cellStyle name="Normal 2 2 2 2 63" xfId="3540" xr:uid="{00000000-0005-0000-0000-0000010E0000}"/>
    <cellStyle name="Normal 2 2 2 2 63 2" xfId="3541" xr:uid="{00000000-0005-0000-0000-0000020E0000}"/>
    <cellStyle name="Normal 2 2 2 2 64" xfId="3542" xr:uid="{00000000-0005-0000-0000-0000030E0000}"/>
    <cellStyle name="Normal 2 2 2 2 65" xfId="3543" xr:uid="{00000000-0005-0000-0000-0000040E0000}"/>
    <cellStyle name="Normal 2 2 2 2 66" xfId="3544" xr:uid="{00000000-0005-0000-0000-0000050E0000}"/>
    <cellStyle name="Normal 2 2 2 2 67" xfId="3545" xr:uid="{00000000-0005-0000-0000-0000060E0000}"/>
    <cellStyle name="Normal 2 2 2 2 68" xfId="3546" xr:uid="{00000000-0005-0000-0000-0000070E0000}"/>
    <cellStyle name="Normal 2 2 2 2 69" xfId="3547" xr:uid="{00000000-0005-0000-0000-0000080E0000}"/>
    <cellStyle name="Normal 2 2 2 2 7" xfId="3548" xr:uid="{00000000-0005-0000-0000-0000090E0000}"/>
    <cellStyle name="Normal 2 2 2 2 7 2" xfId="3549" xr:uid="{00000000-0005-0000-0000-00000A0E0000}"/>
    <cellStyle name="Normal 2 2 2 2 70" xfId="3550" xr:uid="{00000000-0005-0000-0000-00000B0E0000}"/>
    <cellStyle name="Normal 2 2 2 2 71" xfId="3551" xr:uid="{00000000-0005-0000-0000-00000C0E0000}"/>
    <cellStyle name="Normal 2 2 2 2 72" xfId="3552" xr:uid="{00000000-0005-0000-0000-00000D0E0000}"/>
    <cellStyle name="Normal 2 2 2 2 73" xfId="3553" xr:uid="{00000000-0005-0000-0000-00000E0E0000}"/>
    <cellStyle name="Normal 2 2 2 2 74" xfId="3554" xr:uid="{00000000-0005-0000-0000-00000F0E0000}"/>
    <cellStyle name="Normal 2 2 2 2 75" xfId="3555" xr:uid="{00000000-0005-0000-0000-0000100E0000}"/>
    <cellStyle name="Normal 2 2 2 2 76" xfId="3556" xr:uid="{00000000-0005-0000-0000-0000110E0000}"/>
    <cellStyle name="Normal 2 2 2 2 77" xfId="3557" xr:uid="{00000000-0005-0000-0000-0000120E0000}"/>
    <cellStyle name="Normal 2 2 2 2 78" xfId="3558" xr:uid="{00000000-0005-0000-0000-0000130E0000}"/>
    <cellStyle name="Normal 2 2 2 2 79" xfId="3559" xr:uid="{00000000-0005-0000-0000-0000140E0000}"/>
    <cellStyle name="Normal 2 2 2 2 8" xfId="3560" xr:uid="{00000000-0005-0000-0000-0000150E0000}"/>
    <cellStyle name="Normal 2 2 2 2 8 2" xfId="3561" xr:uid="{00000000-0005-0000-0000-0000160E0000}"/>
    <cellStyle name="Normal 2 2 2 2 80" xfId="3562" xr:uid="{00000000-0005-0000-0000-0000170E0000}"/>
    <cellStyle name="Normal 2 2 2 2 81" xfId="3563" xr:uid="{00000000-0005-0000-0000-0000180E0000}"/>
    <cellStyle name="Normal 2 2 2 2 82" xfId="3564" xr:uid="{00000000-0005-0000-0000-0000190E0000}"/>
    <cellStyle name="Normal 2 2 2 2 83" xfId="3565" xr:uid="{00000000-0005-0000-0000-00001A0E0000}"/>
    <cellStyle name="Normal 2 2 2 2 84" xfId="3566" xr:uid="{00000000-0005-0000-0000-00001B0E0000}"/>
    <cellStyle name="Normal 2 2 2 2 85" xfId="3567" xr:uid="{00000000-0005-0000-0000-00001C0E0000}"/>
    <cellStyle name="Normal 2 2 2 2 86" xfId="3568" xr:uid="{00000000-0005-0000-0000-00001D0E0000}"/>
    <cellStyle name="Normal 2 2 2 2 87" xfId="3569" xr:uid="{00000000-0005-0000-0000-00001E0E0000}"/>
    <cellStyle name="Normal 2 2 2 2 88" xfId="3570" xr:uid="{00000000-0005-0000-0000-00001F0E0000}"/>
    <cellStyle name="Normal 2 2 2 2 89" xfId="3571" xr:uid="{00000000-0005-0000-0000-0000200E0000}"/>
    <cellStyle name="Normal 2 2 2 2 9" xfId="3572" xr:uid="{00000000-0005-0000-0000-0000210E0000}"/>
    <cellStyle name="Normal 2 2 2 2 9 2" xfId="3573" xr:uid="{00000000-0005-0000-0000-0000220E0000}"/>
    <cellStyle name="Normal 2 2 2 2 90" xfId="3574" xr:uid="{00000000-0005-0000-0000-0000230E0000}"/>
    <cellStyle name="Normal 2 2 2 2 91" xfId="3575" xr:uid="{00000000-0005-0000-0000-0000240E0000}"/>
    <cellStyle name="Normal 2 2 2 2 92" xfId="3576" xr:uid="{00000000-0005-0000-0000-0000250E0000}"/>
    <cellStyle name="Normal 2 2 2 2 92 2" xfId="3577" xr:uid="{00000000-0005-0000-0000-0000260E0000}"/>
    <cellStyle name="Normal 2 2 2 2 93" xfId="3578" xr:uid="{00000000-0005-0000-0000-0000270E0000}"/>
    <cellStyle name="Normal 2 2 2 2 94" xfId="3579" xr:uid="{00000000-0005-0000-0000-0000280E0000}"/>
    <cellStyle name="Normal 2 2 2 2 95" xfId="3580" xr:uid="{00000000-0005-0000-0000-0000290E0000}"/>
    <cellStyle name="Normal 2 2 2 2 96" xfId="3581" xr:uid="{00000000-0005-0000-0000-00002A0E0000}"/>
    <cellStyle name="Normal 2 2 2 2 97" xfId="3582" xr:uid="{00000000-0005-0000-0000-00002B0E0000}"/>
    <cellStyle name="Normal 2 2 2 2 98" xfId="3583" xr:uid="{00000000-0005-0000-0000-00002C0E0000}"/>
    <cellStyle name="Normal 2 2 2 2 99" xfId="3584" xr:uid="{00000000-0005-0000-0000-00002D0E0000}"/>
    <cellStyle name="Normal 2 2 2 20" xfId="3585" xr:uid="{00000000-0005-0000-0000-00002E0E0000}"/>
    <cellStyle name="Normal 2 2 2 20 2" xfId="3586" xr:uid="{00000000-0005-0000-0000-00002F0E0000}"/>
    <cellStyle name="Normal 2 2 2 21" xfId="3587" xr:uid="{00000000-0005-0000-0000-0000300E0000}"/>
    <cellStyle name="Normal 2 2 2 21 2" xfId="3588" xr:uid="{00000000-0005-0000-0000-0000310E0000}"/>
    <cellStyle name="Normal 2 2 2 22" xfId="3589" xr:uid="{00000000-0005-0000-0000-0000320E0000}"/>
    <cellStyle name="Normal 2 2 2 22 2" xfId="3590" xr:uid="{00000000-0005-0000-0000-0000330E0000}"/>
    <cellStyle name="Normal 2 2 2 23" xfId="3591" xr:uid="{00000000-0005-0000-0000-0000340E0000}"/>
    <cellStyle name="Normal 2 2 2 23 2" xfId="3592" xr:uid="{00000000-0005-0000-0000-0000350E0000}"/>
    <cellStyle name="Normal 2 2 2 24" xfId="3593" xr:uid="{00000000-0005-0000-0000-0000360E0000}"/>
    <cellStyle name="Normal 2 2 2 24 2" xfId="3594" xr:uid="{00000000-0005-0000-0000-0000370E0000}"/>
    <cellStyle name="Normal 2 2 2 25" xfId="3595" xr:uid="{00000000-0005-0000-0000-0000380E0000}"/>
    <cellStyle name="Normal 2 2 2 25 2" xfId="3596" xr:uid="{00000000-0005-0000-0000-0000390E0000}"/>
    <cellStyle name="Normal 2 2 2 26" xfId="3597" xr:uid="{00000000-0005-0000-0000-00003A0E0000}"/>
    <cellStyle name="Normal 2 2 2 26 2" xfId="3598" xr:uid="{00000000-0005-0000-0000-00003B0E0000}"/>
    <cellStyle name="Normal 2 2 2 27" xfId="3599" xr:uid="{00000000-0005-0000-0000-00003C0E0000}"/>
    <cellStyle name="Normal 2 2 2 27 2" xfId="3600" xr:uid="{00000000-0005-0000-0000-00003D0E0000}"/>
    <cellStyle name="Normal 2 2 2 28" xfId="3601" xr:uid="{00000000-0005-0000-0000-00003E0E0000}"/>
    <cellStyle name="Normal 2 2 2 28 2" xfId="3602" xr:uid="{00000000-0005-0000-0000-00003F0E0000}"/>
    <cellStyle name="Normal 2 2 2 29" xfId="3603" xr:uid="{00000000-0005-0000-0000-0000400E0000}"/>
    <cellStyle name="Normal 2 2 2 29 2" xfId="3604" xr:uid="{00000000-0005-0000-0000-0000410E0000}"/>
    <cellStyle name="Normal 2 2 2 3" xfId="3605" xr:uid="{00000000-0005-0000-0000-0000420E0000}"/>
    <cellStyle name="Normal 2 2 2 3 2" xfId="3606" xr:uid="{00000000-0005-0000-0000-0000430E0000}"/>
    <cellStyle name="Normal 2 2 2 3 3" xfId="3607" xr:uid="{00000000-0005-0000-0000-0000440E0000}"/>
    <cellStyle name="Normal 2 2 2 3 4" xfId="3608" xr:uid="{00000000-0005-0000-0000-0000450E0000}"/>
    <cellStyle name="Normal 2 2 2 3 5" xfId="7492" xr:uid="{00000000-0005-0000-0000-0000460E0000}"/>
    <cellStyle name="Normal 2 2 2 30" xfId="3609" xr:uid="{00000000-0005-0000-0000-0000470E0000}"/>
    <cellStyle name="Normal 2 2 2 30 2" xfId="3610" xr:uid="{00000000-0005-0000-0000-0000480E0000}"/>
    <cellStyle name="Normal 2 2 2 31" xfId="3611" xr:uid="{00000000-0005-0000-0000-0000490E0000}"/>
    <cellStyle name="Normal 2 2 2 31 2" xfId="3612" xr:uid="{00000000-0005-0000-0000-00004A0E0000}"/>
    <cellStyle name="Normal 2 2 2 32" xfId="3613" xr:uid="{00000000-0005-0000-0000-00004B0E0000}"/>
    <cellStyle name="Normal 2 2 2 32 2" xfId="3614" xr:uid="{00000000-0005-0000-0000-00004C0E0000}"/>
    <cellStyle name="Normal 2 2 2 33" xfId="3615" xr:uid="{00000000-0005-0000-0000-00004D0E0000}"/>
    <cellStyle name="Normal 2 2 2 33 2" xfId="3616" xr:uid="{00000000-0005-0000-0000-00004E0E0000}"/>
    <cellStyle name="Normal 2 2 2 34" xfId="3617" xr:uid="{00000000-0005-0000-0000-00004F0E0000}"/>
    <cellStyle name="Normal 2 2 2 34 2" xfId="3618" xr:uid="{00000000-0005-0000-0000-0000500E0000}"/>
    <cellStyle name="Normal 2 2 2 35" xfId="3619" xr:uid="{00000000-0005-0000-0000-0000510E0000}"/>
    <cellStyle name="Normal 2 2 2 35 2" xfId="3620" xr:uid="{00000000-0005-0000-0000-0000520E0000}"/>
    <cellStyle name="Normal 2 2 2 36" xfId="3621" xr:uid="{00000000-0005-0000-0000-0000530E0000}"/>
    <cellStyle name="Normal 2 2 2 36 2" xfId="3622" xr:uid="{00000000-0005-0000-0000-0000540E0000}"/>
    <cellStyle name="Normal 2 2 2 37" xfId="3623" xr:uid="{00000000-0005-0000-0000-0000550E0000}"/>
    <cellStyle name="Normal 2 2 2 37 2" xfId="3624" xr:uid="{00000000-0005-0000-0000-0000560E0000}"/>
    <cellStyle name="Normal 2 2 2 38" xfId="3625" xr:uid="{00000000-0005-0000-0000-0000570E0000}"/>
    <cellStyle name="Normal 2 2 2 38 2" xfId="3626" xr:uid="{00000000-0005-0000-0000-0000580E0000}"/>
    <cellStyle name="Normal 2 2 2 39" xfId="3627" xr:uid="{00000000-0005-0000-0000-0000590E0000}"/>
    <cellStyle name="Normal 2 2 2 39 2" xfId="3628" xr:uid="{00000000-0005-0000-0000-00005A0E0000}"/>
    <cellStyle name="Normal 2 2 2 4" xfId="3629" xr:uid="{00000000-0005-0000-0000-00005B0E0000}"/>
    <cellStyle name="Normal 2 2 2 4 2" xfId="3630" xr:uid="{00000000-0005-0000-0000-00005C0E0000}"/>
    <cellStyle name="Normal 2 2 2 4 3" xfId="3631" xr:uid="{00000000-0005-0000-0000-00005D0E0000}"/>
    <cellStyle name="Normal 2 2 2 4 4" xfId="3632" xr:uid="{00000000-0005-0000-0000-00005E0E0000}"/>
    <cellStyle name="Normal 2 2 2 4 5" xfId="7493" xr:uid="{00000000-0005-0000-0000-00005F0E0000}"/>
    <cellStyle name="Normal 2 2 2 40" xfId="3633" xr:uid="{00000000-0005-0000-0000-0000600E0000}"/>
    <cellStyle name="Normal 2 2 2 40 2" xfId="3634" xr:uid="{00000000-0005-0000-0000-0000610E0000}"/>
    <cellStyle name="Normal 2 2 2 41" xfId="3635" xr:uid="{00000000-0005-0000-0000-0000620E0000}"/>
    <cellStyle name="Normal 2 2 2 41 2" xfId="3636" xr:uid="{00000000-0005-0000-0000-0000630E0000}"/>
    <cellStyle name="Normal 2 2 2 42" xfId="3637" xr:uid="{00000000-0005-0000-0000-0000640E0000}"/>
    <cellStyle name="Normal 2 2 2 42 2" xfId="3638" xr:uid="{00000000-0005-0000-0000-0000650E0000}"/>
    <cellStyle name="Normal 2 2 2 43" xfId="3639" xr:uid="{00000000-0005-0000-0000-0000660E0000}"/>
    <cellStyle name="Normal 2 2 2 43 2" xfId="3640" xr:uid="{00000000-0005-0000-0000-0000670E0000}"/>
    <cellStyle name="Normal 2 2 2 44" xfId="3641" xr:uid="{00000000-0005-0000-0000-0000680E0000}"/>
    <cellStyle name="Normal 2 2 2 44 2" xfId="3642" xr:uid="{00000000-0005-0000-0000-0000690E0000}"/>
    <cellStyle name="Normal 2 2 2 45" xfId="3643" xr:uid="{00000000-0005-0000-0000-00006A0E0000}"/>
    <cellStyle name="Normal 2 2 2 45 2" xfId="3644" xr:uid="{00000000-0005-0000-0000-00006B0E0000}"/>
    <cellStyle name="Normal 2 2 2 46" xfId="3645" xr:uid="{00000000-0005-0000-0000-00006C0E0000}"/>
    <cellStyle name="Normal 2 2 2 46 2" xfId="3646" xr:uid="{00000000-0005-0000-0000-00006D0E0000}"/>
    <cellStyle name="Normal 2 2 2 47" xfId="3647" xr:uid="{00000000-0005-0000-0000-00006E0E0000}"/>
    <cellStyle name="Normal 2 2 2 47 2" xfId="3648" xr:uid="{00000000-0005-0000-0000-00006F0E0000}"/>
    <cellStyle name="Normal 2 2 2 48" xfId="3649" xr:uid="{00000000-0005-0000-0000-0000700E0000}"/>
    <cellStyle name="Normal 2 2 2 48 2" xfId="3650" xr:uid="{00000000-0005-0000-0000-0000710E0000}"/>
    <cellStyle name="Normal 2 2 2 49" xfId="3651" xr:uid="{00000000-0005-0000-0000-0000720E0000}"/>
    <cellStyle name="Normal 2 2 2 49 2" xfId="3652" xr:uid="{00000000-0005-0000-0000-0000730E0000}"/>
    <cellStyle name="Normal 2 2 2 5" xfId="3653" xr:uid="{00000000-0005-0000-0000-0000740E0000}"/>
    <cellStyle name="Normal 2 2 2 5 10" xfId="3654" xr:uid="{00000000-0005-0000-0000-0000750E0000}"/>
    <cellStyle name="Normal 2 2 2 5 11" xfId="3655" xr:uid="{00000000-0005-0000-0000-0000760E0000}"/>
    <cellStyle name="Normal 2 2 2 5 12" xfId="3656" xr:uid="{00000000-0005-0000-0000-0000770E0000}"/>
    <cellStyle name="Normal 2 2 2 5 13" xfId="3657" xr:uid="{00000000-0005-0000-0000-0000780E0000}"/>
    <cellStyle name="Normal 2 2 2 5 14" xfId="3658" xr:uid="{00000000-0005-0000-0000-0000790E0000}"/>
    <cellStyle name="Normal 2 2 2 5 15" xfId="3659" xr:uid="{00000000-0005-0000-0000-00007A0E0000}"/>
    <cellStyle name="Normal 2 2 2 5 16" xfId="3660" xr:uid="{00000000-0005-0000-0000-00007B0E0000}"/>
    <cellStyle name="Normal 2 2 2 5 17" xfId="3661" xr:uid="{00000000-0005-0000-0000-00007C0E0000}"/>
    <cellStyle name="Normal 2 2 2 5 18" xfId="3662" xr:uid="{00000000-0005-0000-0000-00007D0E0000}"/>
    <cellStyle name="Normal 2 2 2 5 19" xfId="3663" xr:uid="{00000000-0005-0000-0000-00007E0E0000}"/>
    <cellStyle name="Normal 2 2 2 5 2" xfId="3664" xr:uid="{00000000-0005-0000-0000-00007F0E0000}"/>
    <cellStyle name="Normal 2 2 2 5 2 2" xfId="3665" xr:uid="{00000000-0005-0000-0000-0000800E0000}"/>
    <cellStyle name="Normal 2 2 2 5 2 2 2" xfId="3666" xr:uid="{00000000-0005-0000-0000-0000810E0000}"/>
    <cellStyle name="Normal 2 2 2 5 2 2 2 2" xfId="3667" xr:uid="{00000000-0005-0000-0000-0000820E0000}"/>
    <cellStyle name="Normal 2 2 2 5 2 2 3" xfId="3668" xr:uid="{00000000-0005-0000-0000-0000830E0000}"/>
    <cellStyle name="Normal 2 2 2 5 2 3" xfId="3669" xr:uid="{00000000-0005-0000-0000-0000840E0000}"/>
    <cellStyle name="Normal 2 2 2 5 2 3 2" xfId="3670" xr:uid="{00000000-0005-0000-0000-0000850E0000}"/>
    <cellStyle name="Normal 2 2 2 5 2 3 2 2" xfId="3671" xr:uid="{00000000-0005-0000-0000-0000860E0000}"/>
    <cellStyle name="Normal 2 2 2 5 2 3 3" xfId="3672" xr:uid="{00000000-0005-0000-0000-0000870E0000}"/>
    <cellStyle name="Normal 2 2 2 5 2 4" xfId="3673" xr:uid="{00000000-0005-0000-0000-0000880E0000}"/>
    <cellStyle name="Normal 2 2 2 5 2 4 2" xfId="3674" xr:uid="{00000000-0005-0000-0000-0000890E0000}"/>
    <cellStyle name="Normal 2 2 2 5 2 4 2 2" xfId="3675" xr:uid="{00000000-0005-0000-0000-00008A0E0000}"/>
    <cellStyle name="Normal 2 2 2 5 2 4 3" xfId="3676" xr:uid="{00000000-0005-0000-0000-00008B0E0000}"/>
    <cellStyle name="Normal 2 2 2 5 2 5" xfId="3677" xr:uid="{00000000-0005-0000-0000-00008C0E0000}"/>
    <cellStyle name="Normal 2 2 2 5 2 5 2" xfId="3678" xr:uid="{00000000-0005-0000-0000-00008D0E0000}"/>
    <cellStyle name="Normal 2 2 2 5 2 5 2 2" xfId="3679" xr:uid="{00000000-0005-0000-0000-00008E0E0000}"/>
    <cellStyle name="Normal 2 2 2 5 2 5 3" xfId="3680" xr:uid="{00000000-0005-0000-0000-00008F0E0000}"/>
    <cellStyle name="Normal 2 2 2 5 2 6" xfId="3681" xr:uid="{00000000-0005-0000-0000-0000900E0000}"/>
    <cellStyle name="Normal 2 2 2 5 2 6 2" xfId="3682" xr:uid="{00000000-0005-0000-0000-0000910E0000}"/>
    <cellStyle name="Normal 2 2 2 5 2 7" xfId="3683" xr:uid="{00000000-0005-0000-0000-0000920E0000}"/>
    <cellStyle name="Normal 2 2 2 5 20" xfId="3684" xr:uid="{00000000-0005-0000-0000-0000930E0000}"/>
    <cellStyle name="Normal 2 2 2 5 21" xfId="3685" xr:uid="{00000000-0005-0000-0000-0000940E0000}"/>
    <cellStyle name="Normal 2 2 2 5 22" xfId="3686" xr:uid="{00000000-0005-0000-0000-0000950E0000}"/>
    <cellStyle name="Normal 2 2 2 5 23" xfId="3687" xr:uid="{00000000-0005-0000-0000-0000960E0000}"/>
    <cellStyle name="Normal 2 2 2 5 24" xfId="3688" xr:uid="{00000000-0005-0000-0000-0000970E0000}"/>
    <cellStyle name="Normal 2 2 2 5 25" xfId="3689" xr:uid="{00000000-0005-0000-0000-0000980E0000}"/>
    <cellStyle name="Normal 2 2 2 5 26" xfId="3690" xr:uid="{00000000-0005-0000-0000-0000990E0000}"/>
    <cellStyle name="Normal 2 2 2 5 27" xfId="3691" xr:uid="{00000000-0005-0000-0000-00009A0E0000}"/>
    <cellStyle name="Normal 2 2 2 5 28" xfId="3692" xr:uid="{00000000-0005-0000-0000-00009B0E0000}"/>
    <cellStyle name="Normal 2 2 2 5 29" xfId="3693" xr:uid="{00000000-0005-0000-0000-00009C0E0000}"/>
    <cellStyle name="Normal 2 2 2 5 3" xfId="3694" xr:uid="{00000000-0005-0000-0000-00009D0E0000}"/>
    <cellStyle name="Normal 2 2 2 5 3 2" xfId="3695" xr:uid="{00000000-0005-0000-0000-00009E0E0000}"/>
    <cellStyle name="Normal 2 2 2 5 30" xfId="3696" xr:uid="{00000000-0005-0000-0000-00009F0E0000}"/>
    <cellStyle name="Normal 2 2 2 5 31" xfId="3697" xr:uid="{00000000-0005-0000-0000-0000A00E0000}"/>
    <cellStyle name="Normal 2 2 2 5 32" xfId="3698" xr:uid="{00000000-0005-0000-0000-0000A10E0000}"/>
    <cellStyle name="Normal 2 2 2 5 33" xfId="3699" xr:uid="{00000000-0005-0000-0000-0000A20E0000}"/>
    <cellStyle name="Normal 2 2 2 5 34" xfId="3700" xr:uid="{00000000-0005-0000-0000-0000A30E0000}"/>
    <cellStyle name="Normal 2 2 2 5 35" xfId="3701" xr:uid="{00000000-0005-0000-0000-0000A40E0000}"/>
    <cellStyle name="Normal 2 2 2 5 36" xfId="3702" xr:uid="{00000000-0005-0000-0000-0000A50E0000}"/>
    <cellStyle name="Normal 2 2 2 5 37" xfId="3703" xr:uid="{00000000-0005-0000-0000-0000A60E0000}"/>
    <cellStyle name="Normal 2 2 2 5 38" xfId="3704" xr:uid="{00000000-0005-0000-0000-0000A70E0000}"/>
    <cellStyle name="Normal 2 2 2 5 39" xfId="3705" xr:uid="{00000000-0005-0000-0000-0000A80E0000}"/>
    <cellStyle name="Normal 2 2 2 5 4" xfId="3706" xr:uid="{00000000-0005-0000-0000-0000A90E0000}"/>
    <cellStyle name="Normal 2 2 2 5 4 2" xfId="3707" xr:uid="{00000000-0005-0000-0000-0000AA0E0000}"/>
    <cellStyle name="Normal 2 2 2 5 40" xfId="3708" xr:uid="{00000000-0005-0000-0000-0000AB0E0000}"/>
    <cellStyle name="Normal 2 2 2 5 41" xfId="3709" xr:uid="{00000000-0005-0000-0000-0000AC0E0000}"/>
    <cellStyle name="Normal 2 2 2 5 42" xfId="3710" xr:uid="{00000000-0005-0000-0000-0000AD0E0000}"/>
    <cellStyle name="Normal 2 2 2 5 5" xfId="3711" xr:uid="{00000000-0005-0000-0000-0000AE0E0000}"/>
    <cellStyle name="Normal 2 2 2 5 5 2" xfId="3712" xr:uid="{00000000-0005-0000-0000-0000AF0E0000}"/>
    <cellStyle name="Normal 2 2 2 5 6" xfId="3713" xr:uid="{00000000-0005-0000-0000-0000B00E0000}"/>
    <cellStyle name="Normal 2 2 2 5 6 2" xfId="3714" xr:uid="{00000000-0005-0000-0000-0000B10E0000}"/>
    <cellStyle name="Normal 2 2 2 5 7" xfId="3715" xr:uid="{00000000-0005-0000-0000-0000B20E0000}"/>
    <cellStyle name="Normal 2 2 2 5 8" xfId="3716" xr:uid="{00000000-0005-0000-0000-0000B30E0000}"/>
    <cellStyle name="Normal 2 2 2 5 8 2" xfId="3717" xr:uid="{00000000-0005-0000-0000-0000B40E0000}"/>
    <cellStyle name="Normal 2 2 2 5 9" xfId="3718" xr:uid="{00000000-0005-0000-0000-0000B50E0000}"/>
    <cellStyle name="Normal 2 2 2 50" xfId="3719" xr:uid="{00000000-0005-0000-0000-0000B60E0000}"/>
    <cellStyle name="Normal 2 2 2 50 2" xfId="3720" xr:uid="{00000000-0005-0000-0000-0000B70E0000}"/>
    <cellStyle name="Normal 2 2 2 51" xfId="3721" xr:uid="{00000000-0005-0000-0000-0000B80E0000}"/>
    <cellStyle name="Normal 2 2 2 51 2" xfId="3722" xr:uid="{00000000-0005-0000-0000-0000B90E0000}"/>
    <cellStyle name="Normal 2 2 2 52" xfId="3723" xr:uid="{00000000-0005-0000-0000-0000BA0E0000}"/>
    <cellStyle name="Normal 2 2 2 52 2" xfId="3724" xr:uid="{00000000-0005-0000-0000-0000BB0E0000}"/>
    <cellStyle name="Normal 2 2 2 53" xfId="3725" xr:uid="{00000000-0005-0000-0000-0000BC0E0000}"/>
    <cellStyle name="Normal 2 2 2 53 2" xfId="3726" xr:uid="{00000000-0005-0000-0000-0000BD0E0000}"/>
    <cellStyle name="Normal 2 2 2 54" xfId="3727" xr:uid="{00000000-0005-0000-0000-0000BE0E0000}"/>
    <cellStyle name="Normal 2 2 2 54 2" xfId="3728" xr:uid="{00000000-0005-0000-0000-0000BF0E0000}"/>
    <cellStyle name="Normal 2 2 2 55" xfId="3729" xr:uid="{00000000-0005-0000-0000-0000C00E0000}"/>
    <cellStyle name="Normal 2 2 2 55 2" xfId="3730" xr:uid="{00000000-0005-0000-0000-0000C10E0000}"/>
    <cellStyle name="Normal 2 2 2 56" xfId="3731" xr:uid="{00000000-0005-0000-0000-0000C20E0000}"/>
    <cellStyle name="Normal 2 2 2 56 2" xfId="3732" xr:uid="{00000000-0005-0000-0000-0000C30E0000}"/>
    <cellStyle name="Normal 2 2 2 57" xfId="3733" xr:uid="{00000000-0005-0000-0000-0000C40E0000}"/>
    <cellStyle name="Normal 2 2 2 57 2" xfId="3734" xr:uid="{00000000-0005-0000-0000-0000C50E0000}"/>
    <cellStyle name="Normal 2 2 2 58" xfId="3735" xr:uid="{00000000-0005-0000-0000-0000C60E0000}"/>
    <cellStyle name="Normal 2 2 2 58 2" xfId="3736" xr:uid="{00000000-0005-0000-0000-0000C70E0000}"/>
    <cellStyle name="Normal 2 2 2 59" xfId="3737" xr:uid="{00000000-0005-0000-0000-0000C80E0000}"/>
    <cellStyle name="Normal 2 2 2 59 2" xfId="3738" xr:uid="{00000000-0005-0000-0000-0000C90E0000}"/>
    <cellStyle name="Normal 2 2 2 6" xfId="3739" xr:uid="{00000000-0005-0000-0000-0000CA0E0000}"/>
    <cellStyle name="Normal 2 2 2 6 10" xfId="3740" xr:uid="{00000000-0005-0000-0000-0000CB0E0000}"/>
    <cellStyle name="Normal 2 2 2 6 11" xfId="3741" xr:uid="{00000000-0005-0000-0000-0000CC0E0000}"/>
    <cellStyle name="Normal 2 2 2 6 12" xfId="3742" xr:uid="{00000000-0005-0000-0000-0000CD0E0000}"/>
    <cellStyle name="Normal 2 2 2 6 13" xfId="3743" xr:uid="{00000000-0005-0000-0000-0000CE0E0000}"/>
    <cellStyle name="Normal 2 2 2 6 14" xfId="3744" xr:uid="{00000000-0005-0000-0000-0000CF0E0000}"/>
    <cellStyle name="Normal 2 2 2 6 15" xfId="3745" xr:uid="{00000000-0005-0000-0000-0000D00E0000}"/>
    <cellStyle name="Normal 2 2 2 6 16" xfId="3746" xr:uid="{00000000-0005-0000-0000-0000D10E0000}"/>
    <cellStyle name="Normal 2 2 2 6 17" xfId="3747" xr:uid="{00000000-0005-0000-0000-0000D20E0000}"/>
    <cellStyle name="Normal 2 2 2 6 18" xfId="3748" xr:uid="{00000000-0005-0000-0000-0000D30E0000}"/>
    <cellStyle name="Normal 2 2 2 6 19" xfId="3749" xr:uid="{00000000-0005-0000-0000-0000D40E0000}"/>
    <cellStyle name="Normal 2 2 2 6 2" xfId="3750" xr:uid="{00000000-0005-0000-0000-0000D50E0000}"/>
    <cellStyle name="Normal 2 2 2 6 2 2" xfId="3751" xr:uid="{00000000-0005-0000-0000-0000D60E0000}"/>
    <cellStyle name="Normal 2 2 2 6 20" xfId="3752" xr:uid="{00000000-0005-0000-0000-0000D70E0000}"/>
    <cellStyle name="Normal 2 2 2 6 21" xfId="3753" xr:uid="{00000000-0005-0000-0000-0000D80E0000}"/>
    <cellStyle name="Normal 2 2 2 6 22" xfId="3754" xr:uid="{00000000-0005-0000-0000-0000D90E0000}"/>
    <cellStyle name="Normal 2 2 2 6 3" xfId="3755" xr:uid="{00000000-0005-0000-0000-0000DA0E0000}"/>
    <cellStyle name="Normal 2 2 2 6 4" xfId="3756" xr:uid="{00000000-0005-0000-0000-0000DB0E0000}"/>
    <cellStyle name="Normal 2 2 2 6 4 2" xfId="3757" xr:uid="{00000000-0005-0000-0000-0000DC0E0000}"/>
    <cellStyle name="Normal 2 2 2 6 5" xfId="3758" xr:uid="{00000000-0005-0000-0000-0000DD0E0000}"/>
    <cellStyle name="Normal 2 2 2 6 6" xfId="3759" xr:uid="{00000000-0005-0000-0000-0000DE0E0000}"/>
    <cellStyle name="Normal 2 2 2 6 7" xfId="3760" xr:uid="{00000000-0005-0000-0000-0000DF0E0000}"/>
    <cellStyle name="Normal 2 2 2 6 8" xfId="3761" xr:uid="{00000000-0005-0000-0000-0000E00E0000}"/>
    <cellStyle name="Normal 2 2 2 6 9" xfId="3762" xr:uid="{00000000-0005-0000-0000-0000E10E0000}"/>
    <cellStyle name="Normal 2 2 2 60" xfId="3763" xr:uid="{00000000-0005-0000-0000-0000E20E0000}"/>
    <cellStyle name="Normal 2 2 2 60 2" xfId="3764" xr:uid="{00000000-0005-0000-0000-0000E30E0000}"/>
    <cellStyle name="Normal 2 2 2 61" xfId="3765" xr:uid="{00000000-0005-0000-0000-0000E40E0000}"/>
    <cellStyle name="Normal 2 2 2 61 2" xfId="3766" xr:uid="{00000000-0005-0000-0000-0000E50E0000}"/>
    <cellStyle name="Normal 2 2 2 62" xfId="3767" xr:uid="{00000000-0005-0000-0000-0000E60E0000}"/>
    <cellStyle name="Normal 2 2 2 62 2" xfId="3768" xr:uid="{00000000-0005-0000-0000-0000E70E0000}"/>
    <cellStyle name="Normal 2 2 2 63" xfId="3769" xr:uid="{00000000-0005-0000-0000-0000E80E0000}"/>
    <cellStyle name="Normal 2 2 2 63 2" xfId="3770" xr:uid="{00000000-0005-0000-0000-0000E90E0000}"/>
    <cellStyle name="Normal 2 2 2 64" xfId="3771" xr:uid="{00000000-0005-0000-0000-0000EA0E0000}"/>
    <cellStyle name="Normal 2 2 2 65" xfId="3772" xr:uid="{00000000-0005-0000-0000-0000EB0E0000}"/>
    <cellStyle name="Normal 2 2 2 66" xfId="3773" xr:uid="{00000000-0005-0000-0000-0000EC0E0000}"/>
    <cellStyle name="Normal 2 2 2 67" xfId="3774" xr:uid="{00000000-0005-0000-0000-0000ED0E0000}"/>
    <cellStyle name="Normal 2 2 2 68" xfId="3775" xr:uid="{00000000-0005-0000-0000-0000EE0E0000}"/>
    <cellStyle name="Normal 2 2 2 69" xfId="3776" xr:uid="{00000000-0005-0000-0000-0000EF0E0000}"/>
    <cellStyle name="Normal 2 2 2 7" xfId="3777" xr:uid="{00000000-0005-0000-0000-0000F00E0000}"/>
    <cellStyle name="Normal 2 2 2 7 2" xfId="3778" xr:uid="{00000000-0005-0000-0000-0000F10E0000}"/>
    <cellStyle name="Normal 2 2 2 7 2 2" xfId="3779" xr:uid="{00000000-0005-0000-0000-0000F20E0000}"/>
    <cellStyle name="Normal 2 2 2 70" xfId="3780" xr:uid="{00000000-0005-0000-0000-0000F30E0000}"/>
    <cellStyle name="Normal 2 2 2 71" xfId="3781" xr:uid="{00000000-0005-0000-0000-0000F40E0000}"/>
    <cellStyle name="Normal 2 2 2 72" xfId="3782" xr:uid="{00000000-0005-0000-0000-0000F50E0000}"/>
    <cellStyle name="Normal 2 2 2 73" xfId="3783" xr:uid="{00000000-0005-0000-0000-0000F60E0000}"/>
    <cellStyle name="Normal 2 2 2 74" xfId="3784" xr:uid="{00000000-0005-0000-0000-0000F70E0000}"/>
    <cellStyle name="Normal 2 2 2 75" xfId="3785" xr:uid="{00000000-0005-0000-0000-0000F80E0000}"/>
    <cellStyle name="Normal 2 2 2 76" xfId="3786" xr:uid="{00000000-0005-0000-0000-0000F90E0000}"/>
    <cellStyle name="Normal 2 2 2 77" xfId="3787" xr:uid="{00000000-0005-0000-0000-0000FA0E0000}"/>
    <cellStyle name="Normal 2 2 2 78" xfId="3788" xr:uid="{00000000-0005-0000-0000-0000FB0E0000}"/>
    <cellStyle name="Normal 2 2 2 79" xfId="3789" xr:uid="{00000000-0005-0000-0000-0000FC0E0000}"/>
    <cellStyle name="Normal 2 2 2 8" xfId="3790" xr:uid="{00000000-0005-0000-0000-0000FD0E0000}"/>
    <cellStyle name="Normal 2 2 2 8 2" xfId="3791" xr:uid="{00000000-0005-0000-0000-0000FE0E0000}"/>
    <cellStyle name="Normal 2 2 2 8 2 2" xfId="3792" xr:uid="{00000000-0005-0000-0000-0000FF0E0000}"/>
    <cellStyle name="Normal 2 2 2 8 3" xfId="3793" xr:uid="{00000000-0005-0000-0000-0000000F0000}"/>
    <cellStyle name="Normal 2 2 2 80" xfId="3794" xr:uid="{00000000-0005-0000-0000-0000010F0000}"/>
    <cellStyle name="Normal 2 2 2 81" xfId="3795" xr:uid="{00000000-0005-0000-0000-0000020F0000}"/>
    <cellStyle name="Normal 2 2 2 82" xfId="3796" xr:uid="{00000000-0005-0000-0000-0000030F0000}"/>
    <cellStyle name="Normal 2 2 2 83" xfId="3797" xr:uid="{00000000-0005-0000-0000-0000040F0000}"/>
    <cellStyle name="Normal 2 2 2 84" xfId="3798" xr:uid="{00000000-0005-0000-0000-0000050F0000}"/>
    <cellStyle name="Normal 2 2 2 85" xfId="3799" xr:uid="{00000000-0005-0000-0000-0000060F0000}"/>
    <cellStyle name="Normal 2 2 2 86" xfId="3800" xr:uid="{00000000-0005-0000-0000-0000070F0000}"/>
    <cellStyle name="Normal 2 2 2 87" xfId="3801" xr:uid="{00000000-0005-0000-0000-0000080F0000}"/>
    <cellStyle name="Normal 2 2 2 88" xfId="3802" xr:uid="{00000000-0005-0000-0000-0000090F0000}"/>
    <cellStyle name="Normal 2 2 2 89" xfId="3803" xr:uid="{00000000-0005-0000-0000-00000A0F0000}"/>
    <cellStyle name="Normal 2 2 2 9" xfId="3804" xr:uid="{00000000-0005-0000-0000-00000B0F0000}"/>
    <cellStyle name="Normal 2 2 2 9 2" xfId="3805" xr:uid="{00000000-0005-0000-0000-00000C0F0000}"/>
    <cellStyle name="Normal 2 2 2 9 2 2" xfId="3806" xr:uid="{00000000-0005-0000-0000-00000D0F0000}"/>
    <cellStyle name="Normal 2 2 2 9 3" xfId="3807" xr:uid="{00000000-0005-0000-0000-00000E0F0000}"/>
    <cellStyle name="Normal 2 2 2 90" xfId="3808" xr:uid="{00000000-0005-0000-0000-00000F0F0000}"/>
    <cellStyle name="Normal 2 2 2 91" xfId="3809" xr:uid="{00000000-0005-0000-0000-0000100F0000}"/>
    <cellStyle name="Normal 2 2 2 92" xfId="3810" xr:uid="{00000000-0005-0000-0000-0000110F0000}"/>
    <cellStyle name="Normal 2 2 2 93" xfId="3811" xr:uid="{00000000-0005-0000-0000-0000120F0000}"/>
    <cellStyle name="Normal 2 2 2 94" xfId="3812" xr:uid="{00000000-0005-0000-0000-0000130F0000}"/>
    <cellStyle name="Normal 2 2 2 94 2" xfId="3813" xr:uid="{00000000-0005-0000-0000-0000140F0000}"/>
    <cellStyle name="Normal 2 2 2 95" xfId="3814" xr:uid="{00000000-0005-0000-0000-0000150F0000}"/>
    <cellStyle name="Normal 2 2 2 96" xfId="3815" xr:uid="{00000000-0005-0000-0000-0000160F0000}"/>
    <cellStyle name="Normal 2 2 2 97" xfId="3816" xr:uid="{00000000-0005-0000-0000-0000170F0000}"/>
    <cellStyle name="Normal 2 2 2 98" xfId="3817" xr:uid="{00000000-0005-0000-0000-0000180F0000}"/>
    <cellStyle name="Normal 2 2 2 99" xfId="3818" xr:uid="{00000000-0005-0000-0000-0000190F0000}"/>
    <cellStyle name="Normal 2 2 20" xfId="3819" xr:uid="{00000000-0005-0000-0000-00001A0F0000}"/>
    <cellStyle name="Normal 2 2 20 2" xfId="3820" xr:uid="{00000000-0005-0000-0000-00001B0F0000}"/>
    <cellStyle name="Normal 2 2 21" xfId="3821" xr:uid="{00000000-0005-0000-0000-00001C0F0000}"/>
    <cellStyle name="Normal 2 2 21 2" xfId="3822" xr:uid="{00000000-0005-0000-0000-00001D0F0000}"/>
    <cellStyle name="Normal 2 2 22" xfId="3823" xr:uid="{00000000-0005-0000-0000-00001E0F0000}"/>
    <cellStyle name="Normal 2 2 22 2" xfId="3824" xr:uid="{00000000-0005-0000-0000-00001F0F0000}"/>
    <cellStyle name="Normal 2 2 23" xfId="3825" xr:uid="{00000000-0005-0000-0000-0000200F0000}"/>
    <cellStyle name="Normal 2 2 23 2" xfId="3826" xr:uid="{00000000-0005-0000-0000-0000210F0000}"/>
    <cellStyle name="Normal 2 2 24" xfId="3827" xr:uid="{00000000-0005-0000-0000-0000220F0000}"/>
    <cellStyle name="Normal 2 2 24 2" xfId="3828" xr:uid="{00000000-0005-0000-0000-0000230F0000}"/>
    <cellStyle name="Normal 2 2 25" xfId="3829" xr:uid="{00000000-0005-0000-0000-0000240F0000}"/>
    <cellStyle name="Normal 2 2 25 2" xfId="3830" xr:uid="{00000000-0005-0000-0000-0000250F0000}"/>
    <cellStyle name="Normal 2 2 26" xfId="3831" xr:uid="{00000000-0005-0000-0000-0000260F0000}"/>
    <cellStyle name="Normal 2 2 26 2" xfId="3832" xr:uid="{00000000-0005-0000-0000-0000270F0000}"/>
    <cellStyle name="Normal 2 2 27" xfId="3833" xr:uid="{00000000-0005-0000-0000-0000280F0000}"/>
    <cellStyle name="Normal 2 2 27 2" xfId="3834" xr:uid="{00000000-0005-0000-0000-0000290F0000}"/>
    <cellStyle name="Normal 2 2 28" xfId="3835" xr:uid="{00000000-0005-0000-0000-00002A0F0000}"/>
    <cellStyle name="Normal 2 2 28 2" xfId="3836" xr:uid="{00000000-0005-0000-0000-00002B0F0000}"/>
    <cellStyle name="Normal 2 2 29" xfId="3837" xr:uid="{00000000-0005-0000-0000-00002C0F0000}"/>
    <cellStyle name="Normal 2 2 29 2" xfId="3838" xr:uid="{00000000-0005-0000-0000-00002D0F0000}"/>
    <cellStyle name="Normal 2 2 3" xfId="3839" xr:uid="{00000000-0005-0000-0000-00002E0F0000}"/>
    <cellStyle name="Normal 2 2 3 2" xfId="3840" xr:uid="{00000000-0005-0000-0000-00002F0F0000}"/>
    <cellStyle name="Normal 2 2 3 3" xfId="3841" xr:uid="{00000000-0005-0000-0000-0000300F0000}"/>
    <cellStyle name="Normal 2 2 3 4" xfId="3842" xr:uid="{00000000-0005-0000-0000-0000310F0000}"/>
    <cellStyle name="Normal 2 2 3 5" xfId="7494" xr:uid="{00000000-0005-0000-0000-0000320F0000}"/>
    <cellStyle name="Normal 2 2 30" xfId="3843" xr:uid="{00000000-0005-0000-0000-0000330F0000}"/>
    <cellStyle name="Normal 2 2 30 2" xfId="3844" xr:uid="{00000000-0005-0000-0000-0000340F0000}"/>
    <cellStyle name="Normal 2 2 31" xfId="3845" xr:uid="{00000000-0005-0000-0000-0000350F0000}"/>
    <cellStyle name="Normal 2 2 31 2" xfId="3846" xr:uid="{00000000-0005-0000-0000-0000360F0000}"/>
    <cellStyle name="Normal 2 2 32" xfId="3847" xr:uid="{00000000-0005-0000-0000-0000370F0000}"/>
    <cellStyle name="Normal 2 2 32 2" xfId="3848" xr:uid="{00000000-0005-0000-0000-0000380F0000}"/>
    <cellStyle name="Normal 2 2 33" xfId="3849" xr:uid="{00000000-0005-0000-0000-0000390F0000}"/>
    <cellStyle name="Normal 2 2 33 2" xfId="3850" xr:uid="{00000000-0005-0000-0000-00003A0F0000}"/>
    <cellStyle name="Normal 2 2 34" xfId="3851" xr:uid="{00000000-0005-0000-0000-00003B0F0000}"/>
    <cellStyle name="Normal 2 2 34 2" xfId="3852" xr:uid="{00000000-0005-0000-0000-00003C0F0000}"/>
    <cellStyle name="Normal 2 2 35" xfId="3853" xr:uid="{00000000-0005-0000-0000-00003D0F0000}"/>
    <cellStyle name="Normal 2 2 35 2" xfId="3854" xr:uid="{00000000-0005-0000-0000-00003E0F0000}"/>
    <cellStyle name="Normal 2 2 36" xfId="3855" xr:uid="{00000000-0005-0000-0000-00003F0F0000}"/>
    <cellStyle name="Normal 2 2 36 2" xfId="3856" xr:uid="{00000000-0005-0000-0000-0000400F0000}"/>
    <cellStyle name="Normal 2 2 37" xfId="3857" xr:uid="{00000000-0005-0000-0000-0000410F0000}"/>
    <cellStyle name="Normal 2 2 37 2" xfId="3858" xr:uid="{00000000-0005-0000-0000-0000420F0000}"/>
    <cellStyle name="Normal 2 2 38" xfId="3859" xr:uid="{00000000-0005-0000-0000-0000430F0000}"/>
    <cellStyle name="Normal 2 2 38 2" xfId="3860" xr:uid="{00000000-0005-0000-0000-0000440F0000}"/>
    <cellStyle name="Normal 2 2 39" xfId="3861" xr:uid="{00000000-0005-0000-0000-0000450F0000}"/>
    <cellStyle name="Normal 2 2 39 2" xfId="3862" xr:uid="{00000000-0005-0000-0000-0000460F0000}"/>
    <cellStyle name="Normal 2 2 4" xfId="3863" xr:uid="{00000000-0005-0000-0000-0000470F0000}"/>
    <cellStyle name="Normal 2 2 4 10" xfId="3864" xr:uid="{00000000-0005-0000-0000-0000480F0000}"/>
    <cellStyle name="Normal 2 2 4 11" xfId="3865" xr:uid="{00000000-0005-0000-0000-0000490F0000}"/>
    <cellStyle name="Normal 2 2 4 12" xfId="3866" xr:uid="{00000000-0005-0000-0000-00004A0F0000}"/>
    <cellStyle name="Normal 2 2 4 13" xfId="3867" xr:uid="{00000000-0005-0000-0000-00004B0F0000}"/>
    <cellStyle name="Normal 2 2 4 14" xfId="3868" xr:uid="{00000000-0005-0000-0000-00004C0F0000}"/>
    <cellStyle name="Normal 2 2 4 15" xfId="3869" xr:uid="{00000000-0005-0000-0000-00004D0F0000}"/>
    <cellStyle name="Normal 2 2 4 16" xfId="3870" xr:uid="{00000000-0005-0000-0000-00004E0F0000}"/>
    <cellStyle name="Normal 2 2 4 17" xfId="3871" xr:uid="{00000000-0005-0000-0000-00004F0F0000}"/>
    <cellStyle name="Normal 2 2 4 18" xfId="3872" xr:uid="{00000000-0005-0000-0000-0000500F0000}"/>
    <cellStyle name="Normal 2 2 4 19" xfId="3873" xr:uid="{00000000-0005-0000-0000-0000510F0000}"/>
    <cellStyle name="Normal 2 2 4 2" xfId="3874" xr:uid="{00000000-0005-0000-0000-0000520F0000}"/>
    <cellStyle name="Normal 2 2 4 2 2" xfId="3875" xr:uid="{00000000-0005-0000-0000-0000530F0000}"/>
    <cellStyle name="Normal 2 2 4 20" xfId="3876" xr:uid="{00000000-0005-0000-0000-0000540F0000}"/>
    <cellStyle name="Normal 2 2 4 21" xfId="3877" xr:uid="{00000000-0005-0000-0000-0000550F0000}"/>
    <cellStyle name="Normal 2 2 4 22" xfId="3878" xr:uid="{00000000-0005-0000-0000-0000560F0000}"/>
    <cellStyle name="Normal 2 2 4 23" xfId="3879" xr:uid="{00000000-0005-0000-0000-0000570F0000}"/>
    <cellStyle name="Normal 2 2 4 24" xfId="3880" xr:uid="{00000000-0005-0000-0000-0000580F0000}"/>
    <cellStyle name="Normal 2 2 4 25" xfId="3881" xr:uid="{00000000-0005-0000-0000-0000590F0000}"/>
    <cellStyle name="Normal 2 2 4 26" xfId="3882" xr:uid="{00000000-0005-0000-0000-00005A0F0000}"/>
    <cellStyle name="Normal 2 2 4 27" xfId="3883" xr:uid="{00000000-0005-0000-0000-00005B0F0000}"/>
    <cellStyle name="Normal 2 2 4 28" xfId="3884" xr:uid="{00000000-0005-0000-0000-00005C0F0000}"/>
    <cellStyle name="Normal 2 2 4 29" xfId="3885" xr:uid="{00000000-0005-0000-0000-00005D0F0000}"/>
    <cellStyle name="Normal 2 2 4 3" xfId="3886" xr:uid="{00000000-0005-0000-0000-00005E0F0000}"/>
    <cellStyle name="Normal 2 2 4 30" xfId="3887" xr:uid="{00000000-0005-0000-0000-00005F0F0000}"/>
    <cellStyle name="Normal 2 2 4 31" xfId="3888" xr:uid="{00000000-0005-0000-0000-0000600F0000}"/>
    <cellStyle name="Normal 2 2 4 32" xfId="3889" xr:uid="{00000000-0005-0000-0000-0000610F0000}"/>
    <cellStyle name="Normal 2 2 4 33" xfId="3890" xr:uid="{00000000-0005-0000-0000-0000620F0000}"/>
    <cellStyle name="Normal 2 2 4 34" xfId="3891" xr:uid="{00000000-0005-0000-0000-0000630F0000}"/>
    <cellStyle name="Normal 2 2 4 35" xfId="3892" xr:uid="{00000000-0005-0000-0000-0000640F0000}"/>
    <cellStyle name="Normal 2 2 4 36" xfId="3893" xr:uid="{00000000-0005-0000-0000-0000650F0000}"/>
    <cellStyle name="Normal 2 2 4 37" xfId="3894" xr:uid="{00000000-0005-0000-0000-0000660F0000}"/>
    <cellStyle name="Normal 2 2 4 38" xfId="3895" xr:uid="{00000000-0005-0000-0000-0000670F0000}"/>
    <cellStyle name="Normal 2 2 4 39" xfId="3896" xr:uid="{00000000-0005-0000-0000-0000680F0000}"/>
    <cellStyle name="Normal 2 2 4 4" xfId="3897" xr:uid="{00000000-0005-0000-0000-0000690F0000}"/>
    <cellStyle name="Normal 2 2 4 40" xfId="3898" xr:uid="{00000000-0005-0000-0000-00006A0F0000}"/>
    <cellStyle name="Normal 2 2 4 41" xfId="3899" xr:uid="{00000000-0005-0000-0000-00006B0F0000}"/>
    <cellStyle name="Normal 2 2 4 42" xfId="3900" xr:uid="{00000000-0005-0000-0000-00006C0F0000}"/>
    <cellStyle name="Normal 2 2 4 43" xfId="3901" xr:uid="{00000000-0005-0000-0000-00006D0F0000}"/>
    <cellStyle name="Normal 2 2 4 44" xfId="3902" xr:uid="{00000000-0005-0000-0000-00006E0F0000}"/>
    <cellStyle name="Normal 2 2 4 45" xfId="3903" xr:uid="{00000000-0005-0000-0000-00006F0F0000}"/>
    <cellStyle name="Normal 2 2 4 46" xfId="3904" xr:uid="{00000000-0005-0000-0000-0000700F0000}"/>
    <cellStyle name="Normal 2 2 4 47" xfId="3905" xr:uid="{00000000-0005-0000-0000-0000710F0000}"/>
    <cellStyle name="Normal 2 2 4 48" xfId="3906" xr:uid="{00000000-0005-0000-0000-0000720F0000}"/>
    <cellStyle name="Normal 2 2 4 49" xfId="3907" xr:uid="{00000000-0005-0000-0000-0000730F0000}"/>
    <cellStyle name="Normal 2 2 4 5" xfId="3908" xr:uid="{00000000-0005-0000-0000-0000740F0000}"/>
    <cellStyle name="Normal 2 2 4 50" xfId="3909" xr:uid="{00000000-0005-0000-0000-0000750F0000}"/>
    <cellStyle name="Normal 2 2 4 51" xfId="3910" xr:uid="{00000000-0005-0000-0000-0000760F0000}"/>
    <cellStyle name="Normal 2 2 4 52" xfId="3911" xr:uid="{00000000-0005-0000-0000-0000770F0000}"/>
    <cellStyle name="Normal 2 2 4 53" xfId="3912" xr:uid="{00000000-0005-0000-0000-0000780F0000}"/>
    <cellStyle name="Normal 2 2 4 54" xfId="3913" xr:uid="{00000000-0005-0000-0000-0000790F0000}"/>
    <cellStyle name="Normal 2 2 4 55" xfId="3914" xr:uid="{00000000-0005-0000-0000-00007A0F0000}"/>
    <cellStyle name="Normal 2 2 4 56" xfId="3915" xr:uid="{00000000-0005-0000-0000-00007B0F0000}"/>
    <cellStyle name="Normal 2 2 4 57" xfId="3916" xr:uid="{00000000-0005-0000-0000-00007C0F0000}"/>
    <cellStyle name="Normal 2 2 4 58" xfId="3917" xr:uid="{00000000-0005-0000-0000-00007D0F0000}"/>
    <cellStyle name="Normal 2 2 4 59" xfId="3918" xr:uid="{00000000-0005-0000-0000-00007E0F0000}"/>
    <cellStyle name="Normal 2 2 4 6" xfId="3919" xr:uid="{00000000-0005-0000-0000-00007F0F0000}"/>
    <cellStyle name="Normal 2 2 4 60" xfId="3920" xr:uid="{00000000-0005-0000-0000-0000800F0000}"/>
    <cellStyle name="Normal 2 2 4 61" xfId="3921" xr:uid="{00000000-0005-0000-0000-0000810F0000}"/>
    <cellStyle name="Normal 2 2 4 62" xfId="3922" xr:uid="{00000000-0005-0000-0000-0000820F0000}"/>
    <cellStyle name="Normal 2 2 4 63" xfId="3923" xr:uid="{00000000-0005-0000-0000-0000830F0000}"/>
    <cellStyle name="Normal 2 2 4 64" xfId="3924" xr:uid="{00000000-0005-0000-0000-0000840F0000}"/>
    <cellStyle name="Normal 2 2 4 65" xfId="3925" xr:uid="{00000000-0005-0000-0000-0000850F0000}"/>
    <cellStyle name="Normal 2 2 4 66" xfId="3926" xr:uid="{00000000-0005-0000-0000-0000860F0000}"/>
    <cellStyle name="Normal 2 2 4 67" xfId="3927" xr:uid="{00000000-0005-0000-0000-0000870F0000}"/>
    <cellStyle name="Normal 2 2 4 68" xfId="3928" xr:uid="{00000000-0005-0000-0000-0000880F0000}"/>
    <cellStyle name="Normal 2 2 4 69" xfId="3929" xr:uid="{00000000-0005-0000-0000-0000890F0000}"/>
    <cellStyle name="Normal 2 2 4 7" xfId="3930" xr:uid="{00000000-0005-0000-0000-00008A0F0000}"/>
    <cellStyle name="Normal 2 2 4 70" xfId="3931" xr:uid="{00000000-0005-0000-0000-00008B0F0000}"/>
    <cellStyle name="Normal 2 2 4 71" xfId="3932" xr:uid="{00000000-0005-0000-0000-00008C0F0000}"/>
    <cellStyle name="Normal 2 2 4 72" xfId="3933" xr:uid="{00000000-0005-0000-0000-00008D0F0000}"/>
    <cellStyle name="Normal 2 2 4 73" xfId="3934" xr:uid="{00000000-0005-0000-0000-00008E0F0000}"/>
    <cellStyle name="Normal 2 2 4 74" xfId="3935" xr:uid="{00000000-0005-0000-0000-00008F0F0000}"/>
    <cellStyle name="Normal 2 2 4 75" xfId="3936" xr:uid="{00000000-0005-0000-0000-0000900F0000}"/>
    <cellStyle name="Normal 2 2 4 76" xfId="3937" xr:uid="{00000000-0005-0000-0000-0000910F0000}"/>
    <cellStyle name="Normal 2 2 4 77" xfId="3938" xr:uid="{00000000-0005-0000-0000-0000920F0000}"/>
    <cellStyle name="Normal 2 2 4 78" xfId="3939" xr:uid="{00000000-0005-0000-0000-0000930F0000}"/>
    <cellStyle name="Normal 2 2 4 79" xfId="3940" xr:uid="{00000000-0005-0000-0000-0000940F0000}"/>
    <cellStyle name="Normal 2 2 4 8" xfId="3941" xr:uid="{00000000-0005-0000-0000-0000950F0000}"/>
    <cellStyle name="Normal 2 2 4 80" xfId="3942" xr:uid="{00000000-0005-0000-0000-0000960F0000}"/>
    <cellStyle name="Normal 2 2 4 81" xfId="3943" xr:uid="{00000000-0005-0000-0000-0000970F0000}"/>
    <cellStyle name="Normal 2 2 4 82" xfId="3944" xr:uid="{00000000-0005-0000-0000-0000980F0000}"/>
    <cellStyle name="Normal 2 2 4 83" xfId="3945" xr:uid="{00000000-0005-0000-0000-0000990F0000}"/>
    <cellStyle name="Normal 2 2 4 84" xfId="3946" xr:uid="{00000000-0005-0000-0000-00009A0F0000}"/>
    <cellStyle name="Normal 2 2 4 85" xfId="3947" xr:uid="{00000000-0005-0000-0000-00009B0F0000}"/>
    <cellStyle name="Normal 2 2 4 86" xfId="3948" xr:uid="{00000000-0005-0000-0000-00009C0F0000}"/>
    <cellStyle name="Normal 2 2 4 87" xfId="3949" xr:uid="{00000000-0005-0000-0000-00009D0F0000}"/>
    <cellStyle name="Normal 2 2 4 88" xfId="3950" xr:uid="{00000000-0005-0000-0000-00009E0F0000}"/>
    <cellStyle name="Normal 2 2 4 89" xfId="3951" xr:uid="{00000000-0005-0000-0000-00009F0F0000}"/>
    <cellStyle name="Normal 2 2 4 9" xfId="3952" xr:uid="{00000000-0005-0000-0000-0000A00F0000}"/>
    <cellStyle name="Normal 2 2 4 90" xfId="3953" xr:uid="{00000000-0005-0000-0000-0000A10F0000}"/>
    <cellStyle name="Normal 2 2 4 91" xfId="3954" xr:uid="{00000000-0005-0000-0000-0000A20F0000}"/>
    <cellStyle name="Normal 2 2 4 92" xfId="7495" xr:uid="{00000000-0005-0000-0000-0000A30F0000}"/>
    <cellStyle name="Normal 2 2 40" xfId="3955" xr:uid="{00000000-0005-0000-0000-0000A40F0000}"/>
    <cellStyle name="Normal 2 2 40 2" xfId="3956" xr:uid="{00000000-0005-0000-0000-0000A50F0000}"/>
    <cellStyle name="Normal 2 2 41" xfId="3957" xr:uid="{00000000-0005-0000-0000-0000A60F0000}"/>
    <cellStyle name="Normal 2 2 41 2" xfId="3958" xr:uid="{00000000-0005-0000-0000-0000A70F0000}"/>
    <cellStyle name="Normal 2 2 42" xfId="3959" xr:uid="{00000000-0005-0000-0000-0000A80F0000}"/>
    <cellStyle name="Normal 2 2 42 2" xfId="3960" xr:uid="{00000000-0005-0000-0000-0000A90F0000}"/>
    <cellStyle name="Normal 2 2 43" xfId="3961" xr:uid="{00000000-0005-0000-0000-0000AA0F0000}"/>
    <cellStyle name="Normal 2 2 43 2" xfId="3962" xr:uid="{00000000-0005-0000-0000-0000AB0F0000}"/>
    <cellStyle name="Normal 2 2 44" xfId="3963" xr:uid="{00000000-0005-0000-0000-0000AC0F0000}"/>
    <cellStyle name="Normal 2 2 44 2" xfId="3964" xr:uid="{00000000-0005-0000-0000-0000AD0F0000}"/>
    <cellStyle name="Normal 2 2 45" xfId="3965" xr:uid="{00000000-0005-0000-0000-0000AE0F0000}"/>
    <cellStyle name="Normal 2 2 45 2" xfId="3966" xr:uid="{00000000-0005-0000-0000-0000AF0F0000}"/>
    <cellStyle name="Normal 2 2 46" xfId="3967" xr:uid="{00000000-0005-0000-0000-0000B00F0000}"/>
    <cellStyle name="Normal 2 2 46 2" xfId="3968" xr:uid="{00000000-0005-0000-0000-0000B10F0000}"/>
    <cellStyle name="Normal 2 2 47" xfId="3969" xr:uid="{00000000-0005-0000-0000-0000B20F0000}"/>
    <cellStyle name="Normal 2 2 47 2" xfId="3970" xr:uid="{00000000-0005-0000-0000-0000B30F0000}"/>
    <cellStyle name="Normal 2 2 48" xfId="3971" xr:uid="{00000000-0005-0000-0000-0000B40F0000}"/>
    <cellStyle name="Normal 2 2 48 2" xfId="3972" xr:uid="{00000000-0005-0000-0000-0000B50F0000}"/>
    <cellStyle name="Normal 2 2 49" xfId="3973" xr:uid="{00000000-0005-0000-0000-0000B60F0000}"/>
    <cellStyle name="Normal 2 2 49 2" xfId="3974" xr:uid="{00000000-0005-0000-0000-0000B70F0000}"/>
    <cellStyle name="Normal 2 2 5" xfId="3975" xr:uid="{00000000-0005-0000-0000-0000B80F0000}"/>
    <cellStyle name="Normal 2 2 5 10" xfId="3976" xr:uid="{00000000-0005-0000-0000-0000B90F0000}"/>
    <cellStyle name="Normal 2 2 5 11" xfId="3977" xr:uid="{00000000-0005-0000-0000-0000BA0F0000}"/>
    <cellStyle name="Normal 2 2 5 12" xfId="3978" xr:uid="{00000000-0005-0000-0000-0000BB0F0000}"/>
    <cellStyle name="Normal 2 2 5 13" xfId="3979" xr:uid="{00000000-0005-0000-0000-0000BC0F0000}"/>
    <cellStyle name="Normal 2 2 5 14" xfId="3980" xr:uid="{00000000-0005-0000-0000-0000BD0F0000}"/>
    <cellStyle name="Normal 2 2 5 15" xfId="3981" xr:uid="{00000000-0005-0000-0000-0000BE0F0000}"/>
    <cellStyle name="Normal 2 2 5 16" xfId="3982" xr:uid="{00000000-0005-0000-0000-0000BF0F0000}"/>
    <cellStyle name="Normal 2 2 5 17" xfId="3983" xr:uid="{00000000-0005-0000-0000-0000C00F0000}"/>
    <cellStyle name="Normal 2 2 5 18" xfId="3984" xr:uid="{00000000-0005-0000-0000-0000C10F0000}"/>
    <cellStyle name="Normal 2 2 5 19" xfId="3985" xr:uid="{00000000-0005-0000-0000-0000C20F0000}"/>
    <cellStyle name="Normal 2 2 5 2" xfId="3986" xr:uid="{00000000-0005-0000-0000-0000C30F0000}"/>
    <cellStyle name="Normal 2 2 5 2 2" xfId="3987" xr:uid="{00000000-0005-0000-0000-0000C40F0000}"/>
    <cellStyle name="Normal 2 2 5 20" xfId="3988" xr:uid="{00000000-0005-0000-0000-0000C50F0000}"/>
    <cellStyle name="Normal 2 2 5 21" xfId="3989" xr:uid="{00000000-0005-0000-0000-0000C60F0000}"/>
    <cellStyle name="Normal 2 2 5 22" xfId="3990" xr:uid="{00000000-0005-0000-0000-0000C70F0000}"/>
    <cellStyle name="Normal 2 2 5 23" xfId="3991" xr:uid="{00000000-0005-0000-0000-0000C80F0000}"/>
    <cellStyle name="Normal 2 2 5 24" xfId="3992" xr:uid="{00000000-0005-0000-0000-0000C90F0000}"/>
    <cellStyle name="Normal 2 2 5 25" xfId="3993" xr:uid="{00000000-0005-0000-0000-0000CA0F0000}"/>
    <cellStyle name="Normal 2 2 5 26" xfId="3994" xr:uid="{00000000-0005-0000-0000-0000CB0F0000}"/>
    <cellStyle name="Normal 2 2 5 27" xfId="3995" xr:uid="{00000000-0005-0000-0000-0000CC0F0000}"/>
    <cellStyle name="Normal 2 2 5 28" xfId="3996" xr:uid="{00000000-0005-0000-0000-0000CD0F0000}"/>
    <cellStyle name="Normal 2 2 5 29" xfId="3997" xr:uid="{00000000-0005-0000-0000-0000CE0F0000}"/>
    <cellStyle name="Normal 2 2 5 3" xfId="3998" xr:uid="{00000000-0005-0000-0000-0000CF0F0000}"/>
    <cellStyle name="Normal 2 2 5 30" xfId="3999" xr:uid="{00000000-0005-0000-0000-0000D00F0000}"/>
    <cellStyle name="Normal 2 2 5 31" xfId="4000" xr:uid="{00000000-0005-0000-0000-0000D10F0000}"/>
    <cellStyle name="Normal 2 2 5 32" xfId="4001" xr:uid="{00000000-0005-0000-0000-0000D20F0000}"/>
    <cellStyle name="Normal 2 2 5 33" xfId="4002" xr:uid="{00000000-0005-0000-0000-0000D30F0000}"/>
    <cellStyle name="Normal 2 2 5 34" xfId="4003" xr:uid="{00000000-0005-0000-0000-0000D40F0000}"/>
    <cellStyle name="Normal 2 2 5 35" xfId="4004" xr:uid="{00000000-0005-0000-0000-0000D50F0000}"/>
    <cellStyle name="Normal 2 2 5 36" xfId="4005" xr:uid="{00000000-0005-0000-0000-0000D60F0000}"/>
    <cellStyle name="Normal 2 2 5 37" xfId="4006" xr:uid="{00000000-0005-0000-0000-0000D70F0000}"/>
    <cellStyle name="Normal 2 2 5 38" xfId="4007" xr:uid="{00000000-0005-0000-0000-0000D80F0000}"/>
    <cellStyle name="Normal 2 2 5 39" xfId="4008" xr:uid="{00000000-0005-0000-0000-0000D90F0000}"/>
    <cellStyle name="Normal 2 2 5 4" xfId="4009" xr:uid="{00000000-0005-0000-0000-0000DA0F0000}"/>
    <cellStyle name="Normal 2 2 5 40" xfId="4010" xr:uid="{00000000-0005-0000-0000-0000DB0F0000}"/>
    <cellStyle name="Normal 2 2 5 41" xfId="4011" xr:uid="{00000000-0005-0000-0000-0000DC0F0000}"/>
    <cellStyle name="Normal 2 2 5 42" xfId="4012" xr:uid="{00000000-0005-0000-0000-0000DD0F0000}"/>
    <cellStyle name="Normal 2 2 5 43" xfId="4013" xr:uid="{00000000-0005-0000-0000-0000DE0F0000}"/>
    <cellStyle name="Normal 2 2 5 44" xfId="4014" xr:uid="{00000000-0005-0000-0000-0000DF0F0000}"/>
    <cellStyle name="Normal 2 2 5 45" xfId="4015" xr:uid="{00000000-0005-0000-0000-0000E00F0000}"/>
    <cellStyle name="Normal 2 2 5 46" xfId="4016" xr:uid="{00000000-0005-0000-0000-0000E10F0000}"/>
    <cellStyle name="Normal 2 2 5 47" xfId="4017" xr:uid="{00000000-0005-0000-0000-0000E20F0000}"/>
    <cellStyle name="Normal 2 2 5 48" xfId="4018" xr:uid="{00000000-0005-0000-0000-0000E30F0000}"/>
    <cellStyle name="Normal 2 2 5 49" xfId="4019" xr:uid="{00000000-0005-0000-0000-0000E40F0000}"/>
    <cellStyle name="Normal 2 2 5 5" xfId="4020" xr:uid="{00000000-0005-0000-0000-0000E50F0000}"/>
    <cellStyle name="Normal 2 2 5 50" xfId="4021" xr:uid="{00000000-0005-0000-0000-0000E60F0000}"/>
    <cellStyle name="Normal 2 2 5 51" xfId="4022" xr:uid="{00000000-0005-0000-0000-0000E70F0000}"/>
    <cellStyle name="Normal 2 2 5 52" xfId="4023" xr:uid="{00000000-0005-0000-0000-0000E80F0000}"/>
    <cellStyle name="Normal 2 2 5 53" xfId="4024" xr:uid="{00000000-0005-0000-0000-0000E90F0000}"/>
    <cellStyle name="Normal 2 2 5 54" xfId="4025" xr:uid="{00000000-0005-0000-0000-0000EA0F0000}"/>
    <cellStyle name="Normal 2 2 5 55" xfId="4026" xr:uid="{00000000-0005-0000-0000-0000EB0F0000}"/>
    <cellStyle name="Normal 2 2 5 56" xfId="4027" xr:uid="{00000000-0005-0000-0000-0000EC0F0000}"/>
    <cellStyle name="Normal 2 2 5 57" xfId="4028" xr:uid="{00000000-0005-0000-0000-0000ED0F0000}"/>
    <cellStyle name="Normal 2 2 5 58" xfId="4029" xr:uid="{00000000-0005-0000-0000-0000EE0F0000}"/>
    <cellStyle name="Normal 2 2 5 59" xfId="4030" xr:uid="{00000000-0005-0000-0000-0000EF0F0000}"/>
    <cellStyle name="Normal 2 2 5 6" xfId="4031" xr:uid="{00000000-0005-0000-0000-0000F00F0000}"/>
    <cellStyle name="Normal 2 2 5 60" xfId="4032" xr:uid="{00000000-0005-0000-0000-0000F10F0000}"/>
    <cellStyle name="Normal 2 2 5 61" xfId="4033" xr:uid="{00000000-0005-0000-0000-0000F20F0000}"/>
    <cellStyle name="Normal 2 2 5 62" xfId="4034" xr:uid="{00000000-0005-0000-0000-0000F30F0000}"/>
    <cellStyle name="Normal 2 2 5 63" xfId="4035" xr:uid="{00000000-0005-0000-0000-0000F40F0000}"/>
    <cellStyle name="Normal 2 2 5 64" xfId="4036" xr:uid="{00000000-0005-0000-0000-0000F50F0000}"/>
    <cellStyle name="Normal 2 2 5 65" xfId="4037" xr:uid="{00000000-0005-0000-0000-0000F60F0000}"/>
    <cellStyle name="Normal 2 2 5 66" xfId="4038" xr:uid="{00000000-0005-0000-0000-0000F70F0000}"/>
    <cellStyle name="Normal 2 2 5 67" xfId="4039" xr:uid="{00000000-0005-0000-0000-0000F80F0000}"/>
    <cellStyle name="Normal 2 2 5 68" xfId="4040" xr:uid="{00000000-0005-0000-0000-0000F90F0000}"/>
    <cellStyle name="Normal 2 2 5 69" xfId="4041" xr:uid="{00000000-0005-0000-0000-0000FA0F0000}"/>
    <cellStyle name="Normal 2 2 5 7" xfId="4042" xr:uid="{00000000-0005-0000-0000-0000FB0F0000}"/>
    <cellStyle name="Normal 2 2 5 70" xfId="4043" xr:uid="{00000000-0005-0000-0000-0000FC0F0000}"/>
    <cellStyle name="Normal 2 2 5 71" xfId="4044" xr:uid="{00000000-0005-0000-0000-0000FD0F0000}"/>
    <cellStyle name="Normal 2 2 5 72" xfId="4045" xr:uid="{00000000-0005-0000-0000-0000FE0F0000}"/>
    <cellStyle name="Normal 2 2 5 73" xfId="4046" xr:uid="{00000000-0005-0000-0000-0000FF0F0000}"/>
    <cellStyle name="Normal 2 2 5 74" xfId="4047" xr:uid="{00000000-0005-0000-0000-000000100000}"/>
    <cellStyle name="Normal 2 2 5 75" xfId="4048" xr:uid="{00000000-0005-0000-0000-000001100000}"/>
    <cellStyle name="Normal 2 2 5 76" xfId="4049" xr:uid="{00000000-0005-0000-0000-000002100000}"/>
    <cellStyle name="Normal 2 2 5 77" xfId="4050" xr:uid="{00000000-0005-0000-0000-000003100000}"/>
    <cellStyle name="Normal 2 2 5 78" xfId="4051" xr:uid="{00000000-0005-0000-0000-000004100000}"/>
    <cellStyle name="Normal 2 2 5 79" xfId="4052" xr:uid="{00000000-0005-0000-0000-000005100000}"/>
    <cellStyle name="Normal 2 2 5 8" xfId="4053" xr:uid="{00000000-0005-0000-0000-000006100000}"/>
    <cellStyle name="Normal 2 2 5 80" xfId="4054" xr:uid="{00000000-0005-0000-0000-000007100000}"/>
    <cellStyle name="Normal 2 2 5 81" xfId="4055" xr:uid="{00000000-0005-0000-0000-000008100000}"/>
    <cellStyle name="Normal 2 2 5 82" xfId="4056" xr:uid="{00000000-0005-0000-0000-000009100000}"/>
    <cellStyle name="Normal 2 2 5 83" xfId="4057" xr:uid="{00000000-0005-0000-0000-00000A100000}"/>
    <cellStyle name="Normal 2 2 5 84" xfId="4058" xr:uid="{00000000-0005-0000-0000-00000B100000}"/>
    <cellStyle name="Normal 2 2 5 85" xfId="4059" xr:uid="{00000000-0005-0000-0000-00000C100000}"/>
    <cellStyle name="Normal 2 2 5 86" xfId="4060" xr:uid="{00000000-0005-0000-0000-00000D100000}"/>
    <cellStyle name="Normal 2 2 5 87" xfId="4061" xr:uid="{00000000-0005-0000-0000-00000E100000}"/>
    <cellStyle name="Normal 2 2 5 88" xfId="4062" xr:uid="{00000000-0005-0000-0000-00000F100000}"/>
    <cellStyle name="Normal 2 2 5 89" xfId="4063" xr:uid="{00000000-0005-0000-0000-000010100000}"/>
    <cellStyle name="Normal 2 2 5 9" xfId="4064" xr:uid="{00000000-0005-0000-0000-000011100000}"/>
    <cellStyle name="Normal 2 2 5 90" xfId="4065" xr:uid="{00000000-0005-0000-0000-000012100000}"/>
    <cellStyle name="Normal 2 2 5 91" xfId="4066" xr:uid="{00000000-0005-0000-0000-000013100000}"/>
    <cellStyle name="Normal 2 2 5 92" xfId="7496" xr:uid="{00000000-0005-0000-0000-000014100000}"/>
    <cellStyle name="Normal 2 2 50" xfId="4067" xr:uid="{00000000-0005-0000-0000-000015100000}"/>
    <cellStyle name="Normal 2 2 50 2" xfId="4068" xr:uid="{00000000-0005-0000-0000-000016100000}"/>
    <cellStyle name="Normal 2 2 51" xfId="4069" xr:uid="{00000000-0005-0000-0000-000017100000}"/>
    <cellStyle name="Normal 2 2 51 2" xfId="4070" xr:uid="{00000000-0005-0000-0000-000018100000}"/>
    <cellStyle name="Normal 2 2 52" xfId="4071" xr:uid="{00000000-0005-0000-0000-000019100000}"/>
    <cellStyle name="Normal 2 2 52 2" xfId="4072" xr:uid="{00000000-0005-0000-0000-00001A100000}"/>
    <cellStyle name="Normal 2 2 53" xfId="4073" xr:uid="{00000000-0005-0000-0000-00001B100000}"/>
    <cellStyle name="Normal 2 2 53 2" xfId="4074" xr:uid="{00000000-0005-0000-0000-00001C100000}"/>
    <cellStyle name="Normal 2 2 54" xfId="4075" xr:uid="{00000000-0005-0000-0000-00001D100000}"/>
    <cellStyle name="Normal 2 2 54 2" xfId="4076" xr:uid="{00000000-0005-0000-0000-00001E100000}"/>
    <cellStyle name="Normal 2 2 55" xfId="4077" xr:uid="{00000000-0005-0000-0000-00001F100000}"/>
    <cellStyle name="Normal 2 2 55 2" xfId="4078" xr:uid="{00000000-0005-0000-0000-000020100000}"/>
    <cellStyle name="Normal 2 2 56" xfId="4079" xr:uid="{00000000-0005-0000-0000-000021100000}"/>
    <cellStyle name="Normal 2 2 56 2" xfId="4080" xr:uid="{00000000-0005-0000-0000-000022100000}"/>
    <cellStyle name="Normal 2 2 57" xfId="4081" xr:uid="{00000000-0005-0000-0000-000023100000}"/>
    <cellStyle name="Normal 2 2 57 2" xfId="4082" xr:uid="{00000000-0005-0000-0000-000024100000}"/>
    <cellStyle name="Normal 2 2 58" xfId="4083" xr:uid="{00000000-0005-0000-0000-000025100000}"/>
    <cellStyle name="Normal 2 2 58 2" xfId="4084" xr:uid="{00000000-0005-0000-0000-000026100000}"/>
    <cellStyle name="Normal 2 2 59" xfId="4085" xr:uid="{00000000-0005-0000-0000-000027100000}"/>
    <cellStyle name="Normal 2 2 59 2" xfId="4086" xr:uid="{00000000-0005-0000-0000-000028100000}"/>
    <cellStyle name="Normal 2 2 6" xfId="4087" xr:uid="{00000000-0005-0000-0000-000029100000}"/>
    <cellStyle name="Normal 2 2 6 10" xfId="4088" xr:uid="{00000000-0005-0000-0000-00002A100000}"/>
    <cellStyle name="Normal 2 2 6 11" xfId="4089" xr:uid="{00000000-0005-0000-0000-00002B100000}"/>
    <cellStyle name="Normal 2 2 6 12" xfId="4090" xr:uid="{00000000-0005-0000-0000-00002C100000}"/>
    <cellStyle name="Normal 2 2 6 13" xfId="4091" xr:uid="{00000000-0005-0000-0000-00002D100000}"/>
    <cellStyle name="Normal 2 2 6 14" xfId="4092" xr:uid="{00000000-0005-0000-0000-00002E100000}"/>
    <cellStyle name="Normal 2 2 6 15" xfId="4093" xr:uid="{00000000-0005-0000-0000-00002F100000}"/>
    <cellStyle name="Normal 2 2 6 16" xfId="4094" xr:uid="{00000000-0005-0000-0000-000030100000}"/>
    <cellStyle name="Normal 2 2 6 17" xfId="4095" xr:uid="{00000000-0005-0000-0000-000031100000}"/>
    <cellStyle name="Normal 2 2 6 18" xfId="4096" xr:uid="{00000000-0005-0000-0000-000032100000}"/>
    <cellStyle name="Normal 2 2 6 19" xfId="4097" xr:uid="{00000000-0005-0000-0000-000033100000}"/>
    <cellStyle name="Normal 2 2 6 2" xfId="4098" xr:uid="{00000000-0005-0000-0000-000034100000}"/>
    <cellStyle name="Normal 2 2 6 2 2" xfId="4099" xr:uid="{00000000-0005-0000-0000-000035100000}"/>
    <cellStyle name="Normal 2 2 6 20" xfId="4100" xr:uid="{00000000-0005-0000-0000-000036100000}"/>
    <cellStyle name="Normal 2 2 6 21" xfId="4101" xr:uid="{00000000-0005-0000-0000-000037100000}"/>
    <cellStyle name="Normal 2 2 6 22" xfId="4102" xr:uid="{00000000-0005-0000-0000-000038100000}"/>
    <cellStyle name="Normal 2 2 6 23" xfId="4103" xr:uid="{00000000-0005-0000-0000-000039100000}"/>
    <cellStyle name="Normal 2 2 6 24" xfId="4104" xr:uid="{00000000-0005-0000-0000-00003A100000}"/>
    <cellStyle name="Normal 2 2 6 25" xfId="4105" xr:uid="{00000000-0005-0000-0000-00003B100000}"/>
    <cellStyle name="Normal 2 2 6 26" xfId="4106" xr:uid="{00000000-0005-0000-0000-00003C100000}"/>
    <cellStyle name="Normal 2 2 6 27" xfId="4107" xr:uid="{00000000-0005-0000-0000-00003D100000}"/>
    <cellStyle name="Normal 2 2 6 28" xfId="4108" xr:uid="{00000000-0005-0000-0000-00003E100000}"/>
    <cellStyle name="Normal 2 2 6 29" xfId="4109" xr:uid="{00000000-0005-0000-0000-00003F100000}"/>
    <cellStyle name="Normal 2 2 6 3" xfId="4110" xr:uid="{00000000-0005-0000-0000-000040100000}"/>
    <cellStyle name="Normal 2 2 6 3 2" xfId="4111" xr:uid="{00000000-0005-0000-0000-000041100000}"/>
    <cellStyle name="Normal 2 2 6 30" xfId="4112" xr:uid="{00000000-0005-0000-0000-000042100000}"/>
    <cellStyle name="Normal 2 2 6 31" xfId="4113" xr:uid="{00000000-0005-0000-0000-000043100000}"/>
    <cellStyle name="Normal 2 2 6 32" xfId="4114" xr:uid="{00000000-0005-0000-0000-000044100000}"/>
    <cellStyle name="Normal 2 2 6 33" xfId="4115" xr:uid="{00000000-0005-0000-0000-000045100000}"/>
    <cellStyle name="Normal 2 2 6 34" xfId="4116" xr:uid="{00000000-0005-0000-0000-000046100000}"/>
    <cellStyle name="Normal 2 2 6 35" xfId="4117" xr:uid="{00000000-0005-0000-0000-000047100000}"/>
    <cellStyle name="Normal 2 2 6 36" xfId="4118" xr:uid="{00000000-0005-0000-0000-000048100000}"/>
    <cellStyle name="Normal 2 2 6 37" xfId="4119" xr:uid="{00000000-0005-0000-0000-000049100000}"/>
    <cellStyle name="Normal 2 2 6 38" xfId="4120" xr:uid="{00000000-0005-0000-0000-00004A100000}"/>
    <cellStyle name="Normal 2 2 6 39" xfId="4121" xr:uid="{00000000-0005-0000-0000-00004B100000}"/>
    <cellStyle name="Normal 2 2 6 4" xfId="4122" xr:uid="{00000000-0005-0000-0000-00004C100000}"/>
    <cellStyle name="Normal 2 2 6 40" xfId="4123" xr:uid="{00000000-0005-0000-0000-00004D100000}"/>
    <cellStyle name="Normal 2 2 6 41" xfId="4124" xr:uid="{00000000-0005-0000-0000-00004E100000}"/>
    <cellStyle name="Normal 2 2 6 42" xfId="4125" xr:uid="{00000000-0005-0000-0000-00004F100000}"/>
    <cellStyle name="Normal 2 2 6 5" xfId="4126" xr:uid="{00000000-0005-0000-0000-000050100000}"/>
    <cellStyle name="Normal 2 2 6 6" xfId="4127" xr:uid="{00000000-0005-0000-0000-000051100000}"/>
    <cellStyle name="Normal 2 2 6 7" xfId="4128" xr:uid="{00000000-0005-0000-0000-000052100000}"/>
    <cellStyle name="Normal 2 2 6 8" xfId="4129" xr:uid="{00000000-0005-0000-0000-000053100000}"/>
    <cellStyle name="Normal 2 2 6 9" xfId="4130" xr:uid="{00000000-0005-0000-0000-000054100000}"/>
    <cellStyle name="Normal 2 2 60" xfId="4131" xr:uid="{00000000-0005-0000-0000-000055100000}"/>
    <cellStyle name="Normal 2 2 60 2" xfId="4132" xr:uid="{00000000-0005-0000-0000-000056100000}"/>
    <cellStyle name="Normal 2 2 61" xfId="4133" xr:uid="{00000000-0005-0000-0000-000057100000}"/>
    <cellStyle name="Normal 2 2 61 2" xfId="4134" xr:uid="{00000000-0005-0000-0000-000058100000}"/>
    <cellStyle name="Normal 2 2 62" xfId="4135" xr:uid="{00000000-0005-0000-0000-000059100000}"/>
    <cellStyle name="Normal 2 2 62 2" xfId="4136" xr:uid="{00000000-0005-0000-0000-00005A100000}"/>
    <cellStyle name="Normal 2 2 63" xfId="4137" xr:uid="{00000000-0005-0000-0000-00005B100000}"/>
    <cellStyle name="Normal 2 2 63 2" xfId="4138" xr:uid="{00000000-0005-0000-0000-00005C100000}"/>
    <cellStyle name="Normal 2 2 64" xfId="4139" xr:uid="{00000000-0005-0000-0000-00005D100000}"/>
    <cellStyle name="Normal 2 2 64 2" xfId="4140" xr:uid="{00000000-0005-0000-0000-00005E100000}"/>
    <cellStyle name="Normal 2 2 65" xfId="4141" xr:uid="{00000000-0005-0000-0000-00005F100000}"/>
    <cellStyle name="Normal 2 2 66" xfId="4142" xr:uid="{00000000-0005-0000-0000-000060100000}"/>
    <cellStyle name="Normal 2 2 67" xfId="4143" xr:uid="{00000000-0005-0000-0000-000061100000}"/>
    <cellStyle name="Normal 2 2 68" xfId="4144" xr:uid="{00000000-0005-0000-0000-000062100000}"/>
    <cellStyle name="Normal 2 2 69" xfId="4145" xr:uid="{00000000-0005-0000-0000-000063100000}"/>
    <cellStyle name="Normal 2 2 7" xfId="4146" xr:uid="{00000000-0005-0000-0000-000064100000}"/>
    <cellStyle name="Normal 2 2 7 10" xfId="4147" xr:uid="{00000000-0005-0000-0000-000065100000}"/>
    <cellStyle name="Normal 2 2 7 11" xfId="4148" xr:uid="{00000000-0005-0000-0000-000066100000}"/>
    <cellStyle name="Normal 2 2 7 12" xfId="4149" xr:uid="{00000000-0005-0000-0000-000067100000}"/>
    <cellStyle name="Normal 2 2 7 13" xfId="4150" xr:uid="{00000000-0005-0000-0000-000068100000}"/>
    <cellStyle name="Normal 2 2 7 14" xfId="4151" xr:uid="{00000000-0005-0000-0000-000069100000}"/>
    <cellStyle name="Normal 2 2 7 15" xfId="4152" xr:uid="{00000000-0005-0000-0000-00006A100000}"/>
    <cellStyle name="Normal 2 2 7 16" xfId="4153" xr:uid="{00000000-0005-0000-0000-00006B100000}"/>
    <cellStyle name="Normal 2 2 7 17" xfId="4154" xr:uid="{00000000-0005-0000-0000-00006C100000}"/>
    <cellStyle name="Normal 2 2 7 18" xfId="4155" xr:uid="{00000000-0005-0000-0000-00006D100000}"/>
    <cellStyle name="Normal 2 2 7 19" xfId="4156" xr:uid="{00000000-0005-0000-0000-00006E100000}"/>
    <cellStyle name="Normal 2 2 7 2" xfId="4157" xr:uid="{00000000-0005-0000-0000-00006F100000}"/>
    <cellStyle name="Normal 2 2 7 2 2" xfId="4158" xr:uid="{00000000-0005-0000-0000-000070100000}"/>
    <cellStyle name="Normal 2 2 7 20" xfId="4159" xr:uid="{00000000-0005-0000-0000-000071100000}"/>
    <cellStyle name="Normal 2 2 7 21" xfId="4160" xr:uid="{00000000-0005-0000-0000-000072100000}"/>
    <cellStyle name="Normal 2 2 7 22" xfId="4161" xr:uid="{00000000-0005-0000-0000-000073100000}"/>
    <cellStyle name="Normal 2 2 7 3" xfId="4162" xr:uid="{00000000-0005-0000-0000-000074100000}"/>
    <cellStyle name="Normal 2 2 7 3 2" xfId="4163" xr:uid="{00000000-0005-0000-0000-000075100000}"/>
    <cellStyle name="Normal 2 2 7 4" xfId="4164" xr:uid="{00000000-0005-0000-0000-000076100000}"/>
    <cellStyle name="Normal 2 2 7 5" xfId="4165" xr:uid="{00000000-0005-0000-0000-000077100000}"/>
    <cellStyle name="Normal 2 2 7 6" xfId="4166" xr:uid="{00000000-0005-0000-0000-000078100000}"/>
    <cellStyle name="Normal 2 2 7 7" xfId="4167" xr:uid="{00000000-0005-0000-0000-000079100000}"/>
    <cellStyle name="Normal 2 2 7 8" xfId="4168" xr:uid="{00000000-0005-0000-0000-00007A100000}"/>
    <cellStyle name="Normal 2 2 7 9" xfId="4169" xr:uid="{00000000-0005-0000-0000-00007B100000}"/>
    <cellStyle name="Normal 2 2 70" xfId="4170" xr:uid="{00000000-0005-0000-0000-00007C100000}"/>
    <cellStyle name="Normal 2 2 71" xfId="4171" xr:uid="{00000000-0005-0000-0000-00007D100000}"/>
    <cellStyle name="Normal 2 2 72" xfId="4172" xr:uid="{00000000-0005-0000-0000-00007E100000}"/>
    <cellStyle name="Normal 2 2 73" xfId="4173" xr:uid="{00000000-0005-0000-0000-00007F100000}"/>
    <cellStyle name="Normal 2 2 74" xfId="4174" xr:uid="{00000000-0005-0000-0000-000080100000}"/>
    <cellStyle name="Normal 2 2 75" xfId="4175" xr:uid="{00000000-0005-0000-0000-000081100000}"/>
    <cellStyle name="Normal 2 2 76" xfId="4176" xr:uid="{00000000-0005-0000-0000-000082100000}"/>
    <cellStyle name="Normal 2 2 77" xfId="4177" xr:uid="{00000000-0005-0000-0000-000083100000}"/>
    <cellStyle name="Normal 2 2 78" xfId="4178" xr:uid="{00000000-0005-0000-0000-000084100000}"/>
    <cellStyle name="Normal 2 2 79" xfId="4179" xr:uid="{00000000-0005-0000-0000-000085100000}"/>
    <cellStyle name="Normal 2 2 8" xfId="4180" xr:uid="{00000000-0005-0000-0000-000086100000}"/>
    <cellStyle name="Normal 2 2 8 2" xfId="4181" xr:uid="{00000000-0005-0000-0000-000087100000}"/>
    <cellStyle name="Normal 2 2 8 2 2" xfId="4182" xr:uid="{00000000-0005-0000-0000-000088100000}"/>
    <cellStyle name="Normal 2 2 8 3" xfId="4183" xr:uid="{00000000-0005-0000-0000-000089100000}"/>
    <cellStyle name="Normal 2 2 80" xfId="4184" xr:uid="{00000000-0005-0000-0000-00008A100000}"/>
    <cellStyle name="Normal 2 2 81" xfId="4185" xr:uid="{00000000-0005-0000-0000-00008B100000}"/>
    <cellStyle name="Normal 2 2 82" xfId="4186" xr:uid="{00000000-0005-0000-0000-00008C100000}"/>
    <cellStyle name="Normal 2 2 83" xfId="4187" xr:uid="{00000000-0005-0000-0000-00008D100000}"/>
    <cellStyle name="Normal 2 2 84" xfId="4188" xr:uid="{00000000-0005-0000-0000-00008E100000}"/>
    <cellStyle name="Normal 2 2 85" xfId="4189" xr:uid="{00000000-0005-0000-0000-00008F100000}"/>
    <cellStyle name="Normal 2 2 86" xfId="4190" xr:uid="{00000000-0005-0000-0000-000090100000}"/>
    <cellStyle name="Normal 2 2 87" xfId="4191" xr:uid="{00000000-0005-0000-0000-000091100000}"/>
    <cellStyle name="Normal 2 2 88" xfId="4192" xr:uid="{00000000-0005-0000-0000-000092100000}"/>
    <cellStyle name="Normal 2 2 89" xfId="4193" xr:uid="{00000000-0005-0000-0000-000093100000}"/>
    <cellStyle name="Normal 2 2 9" xfId="4194" xr:uid="{00000000-0005-0000-0000-000094100000}"/>
    <cellStyle name="Normal 2 2 9 2" xfId="4195" xr:uid="{00000000-0005-0000-0000-000095100000}"/>
    <cellStyle name="Normal 2 2 90" xfId="4196" xr:uid="{00000000-0005-0000-0000-000096100000}"/>
    <cellStyle name="Normal 2 2 91" xfId="4197" xr:uid="{00000000-0005-0000-0000-000097100000}"/>
    <cellStyle name="Normal 2 2 92" xfId="4198" xr:uid="{00000000-0005-0000-0000-000098100000}"/>
    <cellStyle name="Normal 2 2 93" xfId="4199" xr:uid="{00000000-0005-0000-0000-000099100000}"/>
    <cellStyle name="Normal 2 2 94" xfId="4200" xr:uid="{00000000-0005-0000-0000-00009A100000}"/>
    <cellStyle name="Normal 2 2 95" xfId="4201" xr:uid="{00000000-0005-0000-0000-00009B100000}"/>
    <cellStyle name="Normal 2 2 96" xfId="4202" xr:uid="{00000000-0005-0000-0000-00009C100000}"/>
    <cellStyle name="Normal 2 2 97" xfId="4203" xr:uid="{00000000-0005-0000-0000-00009D100000}"/>
    <cellStyle name="Normal 2 2 98" xfId="4204" xr:uid="{00000000-0005-0000-0000-00009E100000}"/>
    <cellStyle name="Normal 2 2 99" xfId="4205" xr:uid="{00000000-0005-0000-0000-00009F100000}"/>
    <cellStyle name="Normal 2 20" xfId="4206" xr:uid="{00000000-0005-0000-0000-0000A0100000}"/>
    <cellStyle name="Normal 2 20 2" xfId="4207" xr:uid="{00000000-0005-0000-0000-0000A1100000}"/>
    <cellStyle name="Normal 2 21" xfId="4208" xr:uid="{00000000-0005-0000-0000-0000A2100000}"/>
    <cellStyle name="Normal 2 21 2" xfId="4209" xr:uid="{00000000-0005-0000-0000-0000A3100000}"/>
    <cellStyle name="Normal 2 22" xfId="4210" xr:uid="{00000000-0005-0000-0000-0000A4100000}"/>
    <cellStyle name="Normal 2 22 2" xfId="4211" xr:uid="{00000000-0005-0000-0000-0000A5100000}"/>
    <cellStyle name="Normal 2 23" xfId="4212" xr:uid="{00000000-0005-0000-0000-0000A6100000}"/>
    <cellStyle name="Normal 2 23 2" xfId="4213" xr:uid="{00000000-0005-0000-0000-0000A7100000}"/>
    <cellStyle name="Normal 2 24" xfId="4214" xr:uid="{00000000-0005-0000-0000-0000A8100000}"/>
    <cellStyle name="Normal 2 24 2" xfId="4215" xr:uid="{00000000-0005-0000-0000-0000A9100000}"/>
    <cellStyle name="Normal 2 25" xfId="4216" xr:uid="{00000000-0005-0000-0000-0000AA100000}"/>
    <cellStyle name="Normal 2 25 2" xfId="4217" xr:uid="{00000000-0005-0000-0000-0000AB100000}"/>
    <cellStyle name="Normal 2 26" xfId="4218" xr:uid="{00000000-0005-0000-0000-0000AC100000}"/>
    <cellStyle name="Normal 2 26 2" xfId="4219" xr:uid="{00000000-0005-0000-0000-0000AD100000}"/>
    <cellStyle name="Normal 2 27" xfId="4220" xr:uid="{00000000-0005-0000-0000-0000AE100000}"/>
    <cellStyle name="Normal 2 27 2" xfId="4221" xr:uid="{00000000-0005-0000-0000-0000AF100000}"/>
    <cellStyle name="Normal 2 28" xfId="4222" xr:uid="{00000000-0005-0000-0000-0000B0100000}"/>
    <cellStyle name="Normal 2 28 2" xfId="4223" xr:uid="{00000000-0005-0000-0000-0000B1100000}"/>
    <cellStyle name="Normal 2 29" xfId="4224" xr:uid="{00000000-0005-0000-0000-0000B2100000}"/>
    <cellStyle name="Normal 2 29 2" xfId="4225" xr:uid="{00000000-0005-0000-0000-0000B3100000}"/>
    <cellStyle name="Normal 2 3" xfId="27" xr:uid="{00000000-0005-0000-0000-0000B4100000}"/>
    <cellStyle name="Normal 2 3 10" xfId="4226" xr:uid="{00000000-0005-0000-0000-0000B5100000}"/>
    <cellStyle name="Normal 2 3 100" xfId="4227" xr:uid="{00000000-0005-0000-0000-0000B6100000}"/>
    <cellStyle name="Normal 2 3 101" xfId="4228" xr:uid="{00000000-0005-0000-0000-0000B7100000}"/>
    <cellStyle name="Normal 2 3 102" xfId="4229" xr:uid="{00000000-0005-0000-0000-0000B8100000}"/>
    <cellStyle name="Normal 2 3 103" xfId="4230" xr:uid="{00000000-0005-0000-0000-0000B9100000}"/>
    <cellStyle name="Normal 2 3 104" xfId="4231" xr:uid="{00000000-0005-0000-0000-0000BA100000}"/>
    <cellStyle name="Normal 2 3 105" xfId="4232" xr:uid="{00000000-0005-0000-0000-0000BB100000}"/>
    <cellStyle name="Normal 2 3 106" xfId="4233" xr:uid="{00000000-0005-0000-0000-0000BC100000}"/>
    <cellStyle name="Normal 2 3 107" xfId="4234" xr:uid="{00000000-0005-0000-0000-0000BD100000}"/>
    <cellStyle name="Normal 2 3 108" xfId="4235" xr:uid="{00000000-0005-0000-0000-0000BE100000}"/>
    <cellStyle name="Normal 2 3 109" xfId="4236" xr:uid="{00000000-0005-0000-0000-0000BF100000}"/>
    <cellStyle name="Normal 2 3 11" xfId="4237" xr:uid="{00000000-0005-0000-0000-0000C0100000}"/>
    <cellStyle name="Normal 2 3 110" xfId="4238" xr:uid="{00000000-0005-0000-0000-0000C1100000}"/>
    <cellStyle name="Normal 2 3 111" xfId="4239" xr:uid="{00000000-0005-0000-0000-0000C2100000}"/>
    <cellStyle name="Normal 2 3 112" xfId="4240" xr:uid="{00000000-0005-0000-0000-0000C3100000}"/>
    <cellStyle name="Normal 2 3 113" xfId="4241" xr:uid="{00000000-0005-0000-0000-0000C4100000}"/>
    <cellStyle name="Normal 2 3 114" xfId="4242" xr:uid="{00000000-0005-0000-0000-0000C5100000}"/>
    <cellStyle name="Normal 2 3 115" xfId="4243" xr:uid="{00000000-0005-0000-0000-0000C6100000}"/>
    <cellStyle name="Normal 2 3 116" xfId="4244" xr:uid="{00000000-0005-0000-0000-0000C7100000}"/>
    <cellStyle name="Normal 2 3 117" xfId="4245" xr:uid="{00000000-0005-0000-0000-0000C8100000}"/>
    <cellStyle name="Normal 2 3 118" xfId="4246" xr:uid="{00000000-0005-0000-0000-0000C9100000}"/>
    <cellStyle name="Normal 2 3 119" xfId="4247" xr:uid="{00000000-0005-0000-0000-0000CA100000}"/>
    <cellStyle name="Normal 2 3 12" xfId="4248" xr:uid="{00000000-0005-0000-0000-0000CB100000}"/>
    <cellStyle name="Normal 2 3 120" xfId="4249" xr:uid="{00000000-0005-0000-0000-0000CC100000}"/>
    <cellStyle name="Normal 2 3 121" xfId="4250" xr:uid="{00000000-0005-0000-0000-0000CD100000}"/>
    <cellStyle name="Normal 2 3 122" xfId="4251" xr:uid="{00000000-0005-0000-0000-0000CE100000}"/>
    <cellStyle name="Normal 2 3 123" xfId="4252" xr:uid="{00000000-0005-0000-0000-0000CF100000}"/>
    <cellStyle name="Normal 2 3 124" xfId="4253" xr:uid="{00000000-0005-0000-0000-0000D0100000}"/>
    <cellStyle name="Normal 2 3 125" xfId="4254" xr:uid="{00000000-0005-0000-0000-0000D1100000}"/>
    <cellStyle name="Normal 2 3 126" xfId="4255" xr:uid="{00000000-0005-0000-0000-0000D2100000}"/>
    <cellStyle name="Normal 2 3 127" xfId="4256" xr:uid="{00000000-0005-0000-0000-0000D3100000}"/>
    <cellStyle name="Normal 2 3 128" xfId="4257" xr:uid="{00000000-0005-0000-0000-0000D4100000}"/>
    <cellStyle name="Normal 2 3 129" xfId="4258" xr:uid="{00000000-0005-0000-0000-0000D5100000}"/>
    <cellStyle name="Normal 2 3 13" xfId="4259" xr:uid="{00000000-0005-0000-0000-0000D6100000}"/>
    <cellStyle name="Normal 2 3 130" xfId="4260" xr:uid="{00000000-0005-0000-0000-0000D7100000}"/>
    <cellStyle name="Normal 2 3 131" xfId="4261" xr:uid="{00000000-0005-0000-0000-0000D8100000}"/>
    <cellStyle name="Normal 2 3 132" xfId="4262" xr:uid="{00000000-0005-0000-0000-0000D9100000}"/>
    <cellStyle name="Normal 2 3 133" xfId="4263" xr:uid="{00000000-0005-0000-0000-0000DA100000}"/>
    <cellStyle name="Normal 2 3 134" xfId="4264" xr:uid="{00000000-0005-0000-0000-0000DB100000}"/>
    <cellStyle name="Normal 2 3 135" xfId="4265" xr:uid="{00000000-0005-0000-0000-0000DC100000}"/>
    <cellStyle name="Normal 2 3 136" xfId="4266" xr:uid="{00000000-0005-0000-0000-0000DD100000}"/>
    <cellStyle name="Normal 2 3 137" xfId="4267" xr:uid="{00000000-0005-0000-0000-0000DE100000}"/>
    <cellStyle name="Normal 2 3 138" xfId="4268" xr:uid="{00000000-0005-0000-0000-0000DF100000}"/>
    <cellStyle name="Normal 2 3 139" xfId="4269" xr:uid="{00000000-0005-0000-0000-0000E0100000}"/>
    <cellStyle name="Normal 2 3 14" xfId="4270" xr:uid="{00000000-0005-0000-0000-0000E1100000}"/>
    <cellStyle name="Normal 2 3 140" xfId="4271" xr:uid="{00000000-0005-0000-0000-0000E2100000}"/>
    <cellStyle name="Normal 2 3 141" xfId="7497" xr:uid="{00000000-0005-0000-0000-0000E3100000}"/>
    <cellStyle name="Normal 2 3 15" xfId="4272" xr:uid="{00000000-0005-0000-0000-0000E4100000}"/>
    <cellStyle name="Normal 2 3 16" xfId="4273" xr:uid="{00000000-0005-0000-0000-0000E5100000}"/>
    <cellStyle name="Normal 2 3 17" xfId="4274" xr:uid="{00000000-0005-0000-0000-0000E6100000}"/>
    <cellStyle name="Normal 2 3 18" xfId="4275" xr:uid="{00000000-0005-0000-0000-0000E7100000}"/>
    <cellStyle name="Normal 2 3 19" xfId="4276" xr:uid="{00000000-0005-0000-0000-0000E8100000}"/>
    <cellStyle name="Normal 2 3 2" xfId="4277" xr:uid="{00000000-0005-0000-0000-0000E9100000}"/>
    <cellStyle name="Normal 2 3 2 2" xfId="4278" xr:uid="{00000000-0005-0000-0000-0000EA100000}"/>
    <cellStyle name="Normal 2 3 2 2 2" xfId="4279" xr:uid="{00000000-0005-0000-0000-0000EB100000}"/>
    <cellStyle name="Normal 2 3 2 2 3" xfId="4280" xr:uid="{00000000-0005-0000-0000-0000EC100000}"/>
    <cellStyle name="Normal 2 3 2 2 4" xfId="4281" xr:uid="{00000000-0005-0000-0000-0000ED100000}"/>
    <cellStyle name="Normal 2 3 2 2 5" xfId="4282" xr:uid="{00000000-0005-0000-0000-0000EE100000}"/>
    <cellStyle name="Normal 2 3 2 2 6" xfId="4283" xr:uid="{00000000-0005-0000-0000-0000EF100000}"/>
    <cellStyle name="Normal 2 3 2 2 7" xfId="4284" xr:uid="{00000000-0005-0000-0000-0000F0100000}"/>
    <cellStyle name="Normal 2 3 2 2 8" xfId="4285" xr:uid="{00000000-0005-0000-0000-0000F1100000}"/>
    <cellStyle name="Normal 2 3 2 2 9" xfId="4286" xr:uid="{00000000-0005-0000-0000-0000F2100000}"/>
    <cellStyle name="Normal 2 3 2 3" xfId="4287" xr:uid="{00000000-0005-0000-0000-0000F3100000}"/>
    <cellStyle name="Normal 2 3 2 4" xfId="4288" xr:uid="{00000000-0005-0000-0000-0000F4100000}"/>
    <cellStyle name="Normal 2 3 2 5" xfId="4289" xr:uid="{00000000-0005-0000-0000-0000F5100000}"/>
    <cellStyle name="Normal 2 3 2 6" xfId="4290" xr:uid="{00000000-0005-0000-0000-0000F6100000}"/>
    <cellStyle name="Normal 2 3 2 7" xfId="4291" xr:uid="{00000000-0005-0000-0000-0000F7100000}"/>
    <cellStyle name="Normal 2 3 2 8" xfId="4292" xr:uid="{00000000-0005-0000-0000-0000F8100000}"/>
    <cellStyle name="Normal 2 3 2 9" xfId="4293" xr:uid="{00000000-0005-0000-0000-0000F9100000}"/>
    <cellStyle name="Normal 2 3 20" xfId="4294" xr:uid="{00000000-0005-0000-0000-0000FA100000}"/>
    <cellStyle name="Normal 2 3 21" xfId="4295" xr:uid="{00000000-0005-0000-0000-0000FB100000}"/>
    <cellStyle name="Normal 2 3 22" xfId="4296" xr:uid="{00000000-0005-0000-0000-0000FC100000}"/>
    <cellStyle name="Normal 2 3 23" xfId="4297" xr:uid="{00000000-0005-0000-0000-0000FD100000}"/>
    <cellStyle name="Normal 2 3 24" xfId="4298" xr:uid="{00000000-0005-0000-0000-0000FE100000}"/>
    <cellStyle name="Normal 2 3 25" xfId="4299" xr:uid="{00000000-0005-0000-0000-0000FF100000}"/>
    <cellStyle name="Normal 2 3 26" xfId="4300" xr:uid="{00000000-0005-0000-0000-000000110000}"/>
    <cellStyle name="Normal 2 3 27" xfId="4301" xr:uid="{00000000-0005-0000-0000-000001110000}"/>
    <cellStyle name="Normal 2 3 28" xfId="4302" xr:uid="{00000000-0005-0000-0000-000002110000}"/>
    <cellStyle name="Normal 2 3 29" xfId="4303" xr:uid="{00000000-0005-0000-0000-000003110000}"/>
    <cellStyle name="Normal 2 3 3" xfId="4304" xr:uid="{00000000-0005-0000-0000-000004110000}"/>
    <cellStyle name="Normal 2 3 3 2" xfId="4305" xr:uid="{00000000-0005-0000-0000-000005110000}"/>
    <cellStyle name="Normal 2 3 3 2 2" xfId="4306" xr:uid="{00000000-0005-0000-0000-000006110000}"/>
    <cellStyle name="Normal 2 3 3 3" xfId="4307" xr:uid="{00000000-0005-0000-0000-000007110000}"/>
    <cellStyle name="Normal 2 3 30" xfId="4308" xr:uid="{00000000-0005-0000-0000-000008110000}"/>
    <cellStyle name="Normal 2 3 31" xfId="4309" xr:uid="{00000000-0005-0000-0000-000009110000}"/>
    <cellStyle name="Normal 2 3 32" xfId="4310" xr:uid="{00000000-0005-0000-0000-00000A110000}"/>
    <cellStyle name="Normal 2 3 33" xfId="4311" xr:uid="{00000000-0005-0000-0000-00000B110000}"/>
    <cellStyle name="Normal 2 3 34" xfId="4312" xr:uid="{00000000-0005-0000-0000-00000C110000}"/>
    <cellStyle name="Normal 2 3 35" xfId="4313" xr:uid="{00000000-0005-0000-0000-00000D110000}"/>
    <cellStyle name="Normal 2 3 36" xfId="4314" xr:uid="{00000000-0005-0000-0000-00000E110000}"/>
    <cellStyle name="Normal 2 3 37" xfId="4315" xr:uid="{00000000-0005-0000-0000-00000F110000}"/>
    <cellStyle name="Normal 2 3 38" xfId="4316" xr:uid="{00000000-0005-0000-0000-000010110000}"/>
    <cellStyle name="Normal 2 3 39" xfId="4317" xr:uid="{00000000-0005-0000-0000-000011110000}"/>
    <cellStyle name="Normal 2 3 4" xfId="4318" xr:uid="{00000000-0005-0000-0000-000012110000}"/>
    <cellStyle name="Normal 2 3 4 2" xfId="4319" xr:uid="{00000000-0005-0000-0000-000013110000}"/>
    <cellStyle name="Normal 2 3 40" xfId="4320" xr:uid="{00000000-0005-0000-0000-000014110000}"/>
    <cellStyle name="Normal 2 3 41" xfId="4321" xr:uid="{00000000-0005-0000-0000-000015110000}"/>
    <cellStyle name="Normal 2 3 42" xfId="4322" xr:uid="{00000000-0005-0000-0000-000016110000}"/>
    <cellStyle name="Normal 2 3 43" xfId="4323" xr:uid="{00000000-0005-0000-0000-000017110000}"/>
    <cellStyle name="Normal 2 3 44" xfId="4324" xr:uid="{00000000-0005-0000-0000-000018110000}"/>
    <cellStyle name="Normal 2 3 45" xfId="4325" xr:uid="{00000000-0005-0000-0000-000019110000}"/>
    <cellStyle name="Normal 2 3 46" xfId="4326" xr:uid="{00000000-0005-0000-0000-00001A110000}"/>
    <cellStyle name="Normal 2 3 47" xfId="4327" xr:uid="{00000000-0005-0000-0000-00001B110000}"/>
    <cellStyle name="Normal 2 3 48" xfId="4328" xr:uid="{00000000-0005-0000-0000-00001C110000}"/>
    <cellStyle name="Normal 2 3 49" xfId="4329" xr:uid="{00000000-0005-0000-0000-00001D110000}"/>
    <cellStyle name="Normal 2 3 5" xfId="4330" xr:uid="{00000000-0005-0000-0000-00001E110000}"/>
    <cellStyle name="Normal 2 3 50" xfId="4331" xr:uid="{00000000-0005-0000-0000-00001F110000}"/>
    <cellStyle name="Normal 2 3 51" xfId="4332" xr:uid="{00000000-0005-0000-0000-000020110000}"/>
    <cellStyle name="Normal 2 3 52" xfId="4333" xr:uid="{00000000-0005-0000-0000-000021110000}"/>
    <cellStyle name="Normal 2 3 53" xfId="4334" xr:uid="{00000000-0005-0000-0000-000022110000}"/>
    <cellStyle name="Normal 2 3 54" xfId="4335" xr:uid="{00000000-0005-0000-0000-000023110000}"/>
    <cellStyle name="Normal 2 3 55" xfId="4336" xr:uid="{00000000-0005-0000-0000-000024110000}"/>
    <cellStyle name="Normal 2 3 56" xfId="4337" xr:uid="{00000000-0005-0000-0000-000025110000}"/>
    <cellStyle name="Normal 2 3 57" xfId="4338" xr:uid="{00000000-0005-0000-0000-000026110000}"/>
    <cellStyle name="Normal 2 3 58" xfId="4339" xr:uid="{00000000-0005-0000-0000-000027110000}"/>
    <cellStyle name="Normal 2 3 59" xfId="4340" xr:uid="{00000000-0005-0000-0000-000028110000}"/>
    <cellStyle name="Normal 2 3 6" xfId="4341" xr:uid="{00000000-0005-0000-0000-000029110000}"/>
    <cellStyle name="Normal 2 3 60" xfId="4342" xr:uid="{00000000-0005-0000-0000-00002A110000}"/>
    <cellStyle name="Normal 2 3 61" xfId="4343" xr:uid="{00000000-0005-0000-0000-00002B110000}"/>
    <cellStyle name="Normal 2 3 62" xfId="4344" xr:uid="{00000000-0005-0000-0000-00002C110000}"/>
    <cellStyle name="Normal 2 3 63" xfId="4345" xr:uid="{00000000-0005-0000-0000-00002D110000}"/>
    <cellStyle name="Normal 2 3 64" xfId="4346" xr:uid="{00000000-0005-0000-0000-00002E110000}"/>
    <cellStyle name="Normal 2 3 65" xfId="4347" xr:uid="{00000000-0005-0000-0000-00002F110000}"/>
    <cellStyle name="Normal 2 3 66" xfId="4348" xr:uid="{00000000-0005-0000-0000-000030110000}"/>
    <cellStyle name="Normal 2 3 67" xfId="4349" xr:uid="{00000000-0005-0000-0000-000031110000}"/>
    <cellStyle name="Normal 2 3 68" xfId="4350" xr:uid="{00000000-0005-0000-0000-000032110000}"/>
    <cellStyle name="Normal 2 3 69" xfId="4351" xr:uid="{00000000-0005-0000-0000-000033110000}"/>
    <cellStyle name="Normal 2 3 7" xfId="4352" xr:uid="{00000000-0005-0000-0000-000034110000}"/>
    <cellStyle name="Normal 2 3 70" xfId="4353" xr:uid="{00000000-0005-0000-0000-000035110000}"/>
    <cellStyle name="Normal 2 3 71" xfId="4354" xr:uid="{00000000-0005-0000-0000-000036110000}"/>
    <cellStyle name="Normal 2 3 72" xfId="4355" xr:uid="{00000000-0005-0000-0000-000037110000}"/>
    <cellStyle name="Normal 2 3 73" xfId="4356" xr:uid="{00000000-0005-0000-0000-000038110000}"/>
    <cellStyle name="Normal 2 3 74" xfId="4357" xr:uid="{00000000-0005-0000-0000-000039110000}"/>
    <cellStyle name="Normal 2 3 75" xfId="4358" xr:uid="{00000000-0005-0000-0000-00003A110000}"/>
    <cellStyle name="Normal 2 3 76" xfId="4359" xr:uid="{00000000-0005-0000-0000-00003B110000}"/>
    <cellStyle name="Normal 2 3 77" xfId="4360" xr:uid="{00000000-0005-0000-0000-00003C110000}"/>
    <cellStyle name="Normal 2 3 78" xfId="4361" xr:uid="{00000000-0005-0000-0000-00003D110000}"/>
    <cellStyle name="Normal 2 3 79" xfId="4362" xr:uid="{00000000-0005-0000-0000-00003E110000}"/>
    <cellStyle name="Normal 2 3 8" xfId="4363" xr:uid="{00000000-0005-0000-0000-00003F110000}"/>
    <cellStyle name="Normal 2 3 80" xfId="4364" xr:uid="{00000000-0005-0000-0000-000040110000}"/>
    <cellStyle name="Normal 2 3 81" xfId="4365" xr:uid="{00000000-0005-0000-0000-000041110000}"/>
    <cellStyle name="Normal 2 3 82" xfId="4366" xr:uid="{00000000-0005-0000-0000-000042110000}"/>
    <cellStyle name="Normal 2 3 83" xfId="4367" xr:uid="{00000000-0005-0000-0000-000043110000}"/>
    <cellStyle name="Normal 2 3 84" xfId="4368" xr:uid="{00000000-0005-0000-0000-000044110000}"/>
    <cellStyle name="Normal 2 3 85" xfId="4369" xr:uid="{00000000-0005-0000-0000-000045110000}"/>
    <cellStyle name="Normal 2 3 86" xfId="4370" xr:uid="{00000000-0005-0000-0000-000046110000}"/>
    <cellStyle name="Normal 2 3 87" xfId="4371" xr:uid="{00000000-0005-0000-0000-000047110000}"/>
    <cellStyle name="Normal 2 3 88" xfId="4372" xr:uid="{00000000-0005-0000-0000-000048110000}"/>
    <cellStyle name="Normal 2 3 89" xfId="4373" xr:uid="{00000000-0005-0000-0000-000049110000}"/>
    <cellStyle name="Normal 2 3 9" xfId="4374" xr:uid="{00000000-0005-0000-0000-00004A110000}"/>
    <cellStyle name="Normal 2 3 90" xfId="4375" xr:uid="{00000000-0005-0000-0000-00004B110000}"/>
    <cellStyle name="Normal 2 3 91" xfId="4376" xr:uid="{00000000-0005-0000-0000-00004C110000}"/>
    <cellStyle name="Normal 2 3 92" xfId="4377" xr:uid="{00000000-0005-0000-0000-00004D110000}"/>
    <cellStyle name="Normal 2 3 93" xfId="4378" xr:uid="{00000000-0005-0000-0000-00004E110000}"/>
    <cellStyle name="Normal 2 3 94" xfId="4379" xr:uid="{00000000-0005-0000-0000-00004F110000}"/>
    <cellStyle name="Normal 2 3 95" xfId="4380" xr:uid="{00000000-0005-0000-0000-000050110000}"/>
    <cellStyle name="Normal 2 3 96" xfId="4381" xr:uid="{00000000-0005-0000-0000-000051110000}"/>
    <cellStyle name="Normal 2 3 96 2" xfId="4382" xr:uid="{00000000-0005-0000-0000-000052110000}"/>
    <cellStyle name="Normal 2 3 97" xfId="4383" xr:uid="{00000000-0005-0000-0000-000053110000}"/>
    <cellStyle name="Normal 2 3 98" xfId="4384" xr:uid="{00000000-0005-0000-0000-000054110000}"/>
    <cellStyle name="Normal 2 3 99" xfId="4385" xr:uid="{00000000-0005-0000-0000-000055110000}"/>
    <cellStyle name="Normal 2 30" xfId="4386" xr:uid="{00000000-0005-0000-0000-000056110000}"/>
    <cellStyle name="Normal 2 30 2" xfId="4387" xr:uid="{00000000-0005-0000-0000-000057110000}"/>
    <cellStyle name="Normal 2 31" xfId="4388" xr:uid="{00000000-0005-0000-0000-000058110000}"/>
    <cellStyle name="Normal 2 31 2" xfId="4389" xr:uid="{00000000-0005-0000-0000-000059110000}"/>
    <cellStyle name="Normal 2 32" xfId="4390" xr:uid="{00000000-0005-0000-0000-00005A110000}"/>
    <cellStyle name="Normal 2 32 2" xfId="4391" xr:uid="{00000000-0005-0000-0000-00005B110000}"/>
    <cellStyle name="Normal 2 33" xfId="4392" xr:uid="{00000000-0005-0000-0000-00005C110000}"/>
    <cellStyle name="Normal 2 33 2" xfId="4393" xr:uid="{00000000-0005-0000-0000-00005D110000}"/>
    <cellStyle name="Normal 2 34" xfId="4394" xr:uid="{00000000-0005-0000-0000-00005E110000}"/>
    <cellStyle name="Normal 2 34 2" xfId="4395" xr:uid="{00000000-0005-0000-0000-00005F110000}"/>
    <cellStyle name="Normal 2 35" xfId="4396" xr:uid="{00000000-0005-0000-0000-000060110000}"/>
    <cellStyle name="Normal 2 35 2" xfId="4397" xr:uid="{00000000-0005-0000-0000-000061110000}"/>
    <cellStyle name="Normal 2 36" xfId="4398" xr:uid="{00000000-0005-0000-0000-000062110000}"/>
    <cellStyle name="Normal 2 36 2" xfId="4399" xr:uid="{00000000-0005-0000-0000-000063110000}"/>
    <cellStyle name="Normal 2 37" xfId="4400" xr:uid="{00000000-0005-0000-0000-000064110000}"/>
    <cellStyle name="Normal 2 37 2" xfId="4401" xr:uid="{00000000-0005-0000-0000-000065110000}"/>
    <cellStyle name="Normal 2 38" xfId="4402" xr:uid="{00000000-0005-0000-0000-000066110000}"/>
    <cellStyle name="Normal 2 38 2" xfId="4403" xr:uid="{00000000-0005-0000-0000-000067110000}"/>
    <cellStyle name="Normal 2 39" xfId="4404" xr:uid="{00000000-0005-0000-0000-000068110000}"/>
    <cellStyle name="Normal 2 39 2" xfId="4405" xr:uid="{00000000-0005-0000-0000-000069110000}"/>
    <cellStyle name="Normal 2 4" xfId="35" xr:uid="{00000000-0005-0000-0000-00006A110000}"/>
    <cellStyle name="Normal 2 4 2" xfId="4406" xr:uid="{00000000-0005-0000-0000-00006B110000}"/>
    <cellStyle name="Normal 2 4 2 2" xfId="4407" xr:uid="{00000000-0005-0000-0000-00006C110000}"/>
    <cellStyle name="Normal 2 4 2 2 2" xfId="4408" xr:uid="{00000000-0005-0000-0000-00006D110000}"/>
    <cellStyle name="Normal 2 4 2 2 2 2" xfId="4409" xr:uid="{00000000-0005-0000-0000-00006E110000}"/>
    <cellStyle name="Normal 2 4 2 2 3" xfId="4410" xr:uid="{00000000-0005-0000-0000-00006F110000}"/>
    <cellStyle name="Normal 2 4 2 2 3 2" xfId="4411" xr:uid="{00000000-0005-0000-0000-000070110000}"/>
    <cellStyle name="Normal 2 4 2 2 4" xfId="4412" xr:uid="{00000000-0005-0000-0000-000071110000}"/>
    <cellStyle name="Normal 2 4 2 2 4 2" xfId="4413" xr:uid="{00000000-0005-0000-0000-000072110000}"/>
    <cellStyle name="Normal 2 4 2 2 5" xfId="4414" xr:uid="{00000000-0005-0000-0000-000073110000}"/>
    <cellStyle name="Normal 2 4 2 2 5 2" xfId="4415" xr:uid="{00000000-0005-0000-0000-000074110000}"/>
    <cellStyle name="Normal 2 4 2 3" xfId="4416" xr:uid="{00000000-0005-0000-0000-000075110000}"/>
    <cellStyle name="Normal 2 4 2 4" xfId="4417" xr:uid="{00000000-0005-0000-0000-000076110000}"/>
    <cellStyle name="Normal 2 4 2 5" xfId="4418" xr:uid="{00000000-0005-0000-0000-000077110000}"/>
    <cellStyle name="Normal 2 4 2 6" xfId="4419" xr:uid="{00000000-0005-0000-0000-000078110000}"/>
    <cellStyle name="Normal 2 4 3" xfId="4420" xr:uid="{00000000-0005-0000-0000-000079110000}"/>
    <cellStyle name="Normal 2 4 3 2" xfId="4421" xr:uid="{00000000-0005-0000-0000-00007A110000}"/>
    <cellStyle name="Normal 2 4 3 3" xfId="4422" xr:uid="{00000000-0005-0000-0000-00007B110000}"/>
    <cellStyle name="Normal 2 4 3 4" xfId="4423" xr:uid="{00000000-0005-0000-0000-00007C110000}"/>
    <cellStyle name="Normal 2 4 4" xfId="4424" xr:uid="{00000000-0005-0000-0000-00007D110000}"/>
    <cellStyle name="Normal 2 4 4 2" xfId="4425" xr:uid="{00000000-0005-0000-0000-00007E110000}"/>
    <cellStyle name="Normal 2 4 5" xfId="4426" xr:uid="{00000000-0005-0000-0000-00007F110000}"/>
    <cellStyle name="Normal 2 4 5 2" xfId="4427" xr:uid="{00000000-0005-0000-0000-000080110000}"/>
    <cellStyle name="Normal 2 4 6" xfId="4428" xr:uid="{00000000-0005-0000-0000-000081110000}"/>
    <cellStyle name="Normal 2 4 6 2" xfId="4429" xr:uid="{00000000-0005-0000-0000-000082110000}"/>
    <cellStyle name="Normal 2 4 7" xfId="4430" xr:uid="{00000000-0005-0000-0000-000083110000}"/>
    <cellStyle name="Normal 2 4 7 2" xfId="4431" xr:uid="{00000000-0005-0000-0000-000084110000}"/>
    <cellStyle name="Normal 2 4 7 3" xfId="4432" xr:uid="{00000000-0005-0000-0000-000085110000}"/>
    <cellStyle name="Normal 2 4 8" xfId="4433" xr:uid="{00000000-0005-0000-0000-000086110000}"/>
    <cellStyle name="Normal 2 4 9" xfId="4434" xr:uid="{00000000-0005-0000-0000-000087110000}"/>
    <cellStyle name="Normal 2 40" xfId="4435" xr:uid="{00000000-0005-0000-0000-000088110000}"/>
    <cellStyle name="Normal 2 40 2" xfId="4436" xr:uid="{00000000-0005-0000-0000-000089110000}"/>
    <cellStyle name="Normal 2 41" xfId="4437" xr:uid="{00000000-0005-0000-0000-00008A110000}"/>
    <cellStyle name="Normal 2 41 2" xfId="4438" xr:uid="{00000000-0005-0000-0000-00008B110000}"/>
    <cellStyle name="Normal 2 42" xfId="4439" xr:uid="{00000000-0005-0000-0000-00008C110000}"/>
    <cellStyle name="Normal 2 42 2" xfId="4440" xr:uid="{00000000-0005-0000-0000-00008D110000}"/>
    <cellStyle name="Normal 2 43" xfId="4441" xr:uid="{00000000-0005-0000-0000-00008E110000}"/>
    <cellStyle name="Normal 2 43 2" xfId="4442" xr:uid="{00000000-0005-0000-0000-00008F110000}"/>
    <cellStyle name="Normal 2 44" xfId="4443" xr:uid="{00000000-0005-0000-0000-000090110000}"/>
    <cellStyle name="Normal 2 44 2" xfId="4444" xr:uid="{00000000-0005-0000-0000-000091110000}"/>
    <cellStyle name="Normal 2 45" xfId="4445" xr:uid="{00000000-0005-0000-0000-000092110000}"/>
    <cellStyle name="Normal 2 45 2" xfId="4446" xr:uid="{00000000-0005-0000-0000-000093110000}"/>
    <cellStyle name="Normal 2 46" xfId="4447" xr:uid="{00000000-0005-0000-0000-000094110000}"/>
    <cellStyle name="Normal 2 46 2" xfId="4448" xr:uid="{00000000-0005-0000-0000-000095110000}"/>
    <cellStyle name="Normal 2 47" xfId="4449" xr:uid="{00000000-0005-0000-0000-000096110000}"/>
    <cellStyle name="Normal 2 47 2" xfId="4450" xr:uid="{00000000-0005-0000-0000-000097110000}"/>
    <cellStyle name="Normal 2 48" xfId="4451" xr:uid="{00000000-0005-0000-0000-000098110000}"/>
    <cellStyle name="Normal 2 48 2" xfId="4452" xr:uid="{00000000-0005-0000-0000-000099110000}"/>
    <cellStyle name="Normal 2 49" xfId="4453" xr:uid="{00000000-0005-0000-0000-00009A110000}"/>
    <cellStyle name="Normal 2 49 2" xfId="4454" xr:uid="{00000000-0005-0000-0000-00009B110000}"/>
    <cellStyle name="Normal 2 5" xfId="4455" xr:uid="{00000000-0005-0000-0000-00009C110000}"/>
    <cellStyle name="Normal 2 5 2" xfId="4456" xr:uid="{00000000-0005-0000-0000-00009D110000}"/>
    <cellStyle name="Normal 2 5 2 2" xfId="4457" xr:uid="{00000000-0005-0000-0000-00009E110000}"/>
    <cellStyle name="Normal 2 5 2 2 2" xfId="4458" xr:uid="{00000000-0005-0000-0000-00009F110000}"/>
    <cellStyle name="Normal 2 5 2 2 2 2" xfId="4459" xr:uid="{00000000-0005-0000-0000-0000A0110000}"/>
    <cellStyle name="Normal 2 5 2 2 3" xfId="4460" xr:uid="{00000000-0005-0000-0000-0000A1110000}"/>
    <cellStyle name="Normal 2 5 2 2 3 2" xfId="4461" xr:uid="{00000000-0005-0000-0000-0000A2110000}"/>
    <cellStyle name="Normal 2 5 2 2 4" xfId="4462" xr:uid="{00000000-0005-0000-0000-0000A3110000}"/>
    <cellStyle name="Normal 2 5 2 2 4 2" xfId="4463" xr:uid="{00000000-0005-0000-0000-0000A4110000}"/>
    <cellStyle name="Normal 2 5 2 2 5" xfId="4464" xr:uid="{00000000-0005-0000-0000-0000A5110000}"/>
    <cellStyle name="Normal 2 5 2 2 5 2" xfId="4465" xr:uid="{00000000-0005-0000-0000-0000A6110000}"/>
    <cellStyle name="Normal 2 5 2 3" xfId="4466" xr:uid="{00000000-0005-0000-0000-0000A7110000}"/>
    <cellStyle name="Normal 2 5 2 4" xfId="4467" xr:uid="{00000000-0005-0000-0000-0000A8110000}"/>
    <cellStyle name="Normal 2 5 2 5" xfId="4468" xr:uid="{00000000-0005-0000-0000-0000A9110000}"/>
    <cellStyle name="Normal 2 5 2 6" xfId="4469" xr:uid="{00000000-0005-0000-0000-0000AA110000}"/>
    <cellStyle name="Normal 2 5 3" xfId="4470" xr:uid="{00000000-0005-0000-0000-0000AB110000}"/>
    <cellStyle name="Normal 2 5 3 2" xfId="4471" xr:uid="{00000000-0005-0000-0000-0000AC110000}"/>
    <cellStyle name="Normal 2 5 3 3" xfId="4472" xr:uid="{00000000-0005-0000-0000-0000AD110000}"/>
    <cellStyle name="Normal 2 5 3 4" xfId="4473" xr:uid="{00000000-0005-0000-0000-0000AE110000}"/>
    <cellStyle name="Normal 2 5 4" xfId="4474" xr:uid="{00000000-0005-0000-0000-0000AF110000}"/>
    <cellStyle name="Normal 2 5 4 2" xfId="4475" xr:uid="{00000000-0005-0000-0000-0000B0110000}"/>
    <cellStyle name="Normal 2 5 5" xfId="4476" xr:uid="{00000000-0005-0000-0000-0000B1110000}"/>
    <cellStyle name="Normal 2 5 5 2" xfId="4477" xr:uid="{00000000-0005-0000-0000-0000B2110000}"/>
    <cellStyle name="Normal 2 5 6" xfId="4478" xr:uid="{00000000-0005-0000-0000-0000B3110000}"/>
    <cellStyle name="Normal 2 5 6 2" xfId="4479" xr:uid="{00000000-0005-0000-0000-0000B4110000}"/>
    <cellStyle name="Normal 2 5 7" xfId="4480" xr:uid="{00000000-0005-0000-0000-0000B5110000}"/>
    <cellStyle name="Normal 2 5 7 2" xfId="4481" xr:uid="{00000000-0005-0000-0000-0000B6110000}"/>
    <cellStyle name="Normal 2 5 7 3" xfId="4482" xr:uid="{00000000-0005-0000-0000-0000B7110000}"/>
    <cellStyle name="Normal 2 5 8" xfId="4483" xr:uid="{00000000-0005-0000-0000-0000B8110000}"/>
    <cellStyle name="Normal 2 5 9" xfId="4484" xr:uid="{00000000-0005-0000-0000-0000B9110000}"/>
    <cellStyle name="Normal 2 50" xfId="4485" xr:uid="{00000000-0005-0000-0000-0000BA110000}"/>
    <cellStyle name="Normal 2 50 2" xfId="4486" xr:uid="{00000000-0005-0000-0000-0000BB110000}"/>
    <cellStyle name="Normal 2 51" xfId="4487" xr:uid="{00000000-0005-0000-0000-0000BC110000}"/>
    <cellStyle name="Normal 2 51 2" xfId="4488" xr:uid="{00000000-0005-0000-0000-0000BD110000}"/>
    <cellStyle name="Normal 2 52" xfId="4489" xr:uid="{00000000-0005-0000-0000-0000BE110000}"/>
    <cellStyle name="Normal 2 52 2" xfId="4490" xr:uid="{00000000-0005-0000-0000-0000BF110000}"/>
    <cellStyle name="Normal 2 53" xfId="4491" xr:uid="{00000000-0005-0000-0000-0000C0110000}"/>
    <cellStyle name="Normal 2 53 2" xfId="4492" xr:uid="{00000000-0005-0000-0000-0000C1110000}"/>
    <cellStyle name="Normal 2 54" xfId="4493" xr:uid="{00000000-0005-0000-0000-0000C2110000}"/>
    <cellStyle name="Normal 2 54 2" xfId="4494" xr:uid="{00000000-0005-0000-0000-0000C3110000}"/>
    <cellStyle name="Normal 2 55" xfId="4495" xr:uid="{00000000-0005-0000-0000-0000C4110000}"/>
    <cellStyle name="Normal 2 55 2" xfId="4496" xr:uid="{00000000-0005-0000-0000-0000C5110000}"/>
    <cellStyle name="Normal 2 56" xfId="4497" xr:uid="{00000000-0005-0000-0000-0000C6110000}"/>
    <cellStyle name="Normal 2 56 2" xfId="4498" xr:uid="{00000000-0005-0000-0000-0000C7110000}"/>
    <cellStyle name="Normal 2 57" xfId="4499" xr:uid="{00000000-0005-0000-0000-0000C8110000}"/>
    <cellStyle name="Normal 2 57 2" xfId="4500" xr:uid="{00000000-0005-0000-0000-0000C9110000}"/>
    <cellStyle name="Normal 2 58" xfId="4501" xr:uid="{00000000-0005-0000-0000-0000CA110000}"/>
    <cellStyle name="Normal 2 58 2" xfId="4502" xr:uid="{00000000-0005-0000-0000-0000CB110000}"/>
    <cellStyle name="Normal 2 59" xfId="4503" xr:uid="{00000000-0005-0000-0000-0000CC110000}"/>
    <cellStyle name="Normal 2 59 2" xfId="4504" xr:uid="{00000000-0005-0000-0000-0000CD110000}"/>
    <cellStyle name="Normal 2 6" xfId="37" xr:uid="{00000000-0005-0000-0000-0000CE110000}"/>
    <cellStyle name="Normal 2 6 2" xfId="4505" xr:uid="{00000000-0005-0000-0000-0000CF110000}"/>
    <cellStyle name="Normal 2 6 2 2" xfId="4506" xr:uid="{00000000-0005-0000-0000-0000D0110000}"/>
    <cellStyle name="Normal 2 6 3" xfId="4507" xr:uid="{00000000-0005-0000-0000-0000D1110000}"/>
    <cellStyle name="Normal 2 6 3 2" xfId="4508" xr:uid="{00000000-0005-0000-0000-0000D2110000}"/>
    <cellStyle name="Normal 2 6 4" xfId="4509" xr:uid="{00000000-0005-0000-0000-0000D3110000}"/>
    <cellStyle name="Normal 2 6 5" xfId="4510" xr:uid="{00000000-0005-0000-0000-0000D4110000}"/>
    <cellStyle name="Normal 2 6 6" xfId="7498" xr:uid="{00000000-0005-0000-0000-0000D5110000}"/>
    <cellStyle name="Normal 2 60" xfId="4511" xr:uid="{00000000-0005-0000-0000-0000D6110000}"/>
    <cellStyle name="Normal 2 60 2" xfId="4512" xr:uid="{00000000-0005-0000-0000-0000D7110000}"/>
    <cellStyle name="Normal 2 61" xfId="4513" xr:uid="{00000000-0005-0000-0000-0000D8110000}"/>
    <cellStyle name="Normal 2 61 2" xfId="4514" xr:uid="{00000000-0005-0000-0000-0000D9110000}"/>
    <cellStyle name="Normal 2 62" xfId="4515" xr:uid="{00000000-0005-0000-0000-0000DA110000}"/>
    <cellStyle name="Normal 2 62 2" xfId="4516" xr:uid="{00000000-0005-0000-0000-0000DB110000}"/>
    <cellStyle name="Normal 2 63" xfId="4517" xr:uid="{00000000-0005-0000-0000-0000DC110000}"/>
    <cellStyle name="Normal 2 63 2" xfId="4518" xr:uid="{00000000-0005-0000-0000-0000DD110000}"/>
    <cellStyle name="Normal 2 64" xfId="4519" xr:uid="{00000000-0005-0000-0000-0000DE110000}"/>
    <cellStyle name="Normal 2 64 2" xfId="4520" xr:uid="{00000000-0005-0000-0000-0000DF110000}"/>
    <cellStyle name="Normal 2 65" xfId="4521" xr:uid="{00000000-0005-0000-0000-0000E0110000}"/>
    <cellStyle name="Normal 2 66" xfId="4522" xr:uid="{00000000-0005-0000-0000-0000E1110000}"/>
    <cellStyle name="Normal 2 67" xfId="4523" xr:uid="{00000000-0005-0000-0000-0000E2110000}"/>
    <cellStyle name="Normal 2 68" xfId="4524" xr:uid="{00000000-0005-0000-0000-0000E3110000}"/>
    <cellStyle name="Normal 2 69" xfId="4525" xr:uid="{00000000-0005-0000-0000-0000E4110000}"/>
    <cellStyle name="Normal 2 7" xfId="4526" xr:uid="{00000000-0005-0000-0000-0000E5110000}"/>
    <cellStyle name="Normal 2 7 2" xfId="4527" xr:uid="{00000000-0005-0000-0000-0000E6110000}"/>
    <cellStyle name="Normal 2 7 2 2" xfId="4528" xr:uid="{00000000-0005-0000-0000-0000E7110000}"/>
    <cellStyle name="Normal 2 7 2 3" xfId="4529" xr:uid="{00000000-0005-0000-0000-0000E8110000}"/>
    <cellStyle name="Normal 2 7 3" xfId="4530" xr:uid="{00000000-0005-0000-0000-0000E9110000}"/>
    <cellStyle name="Normal 2 7 3 2" xfId="4531" xr:uid="{00000000-0005-0000-0000-0000EA110000}"/>
    <cellStyle name="Normal 2 7 4" xfId="4532" xr:uid="{00000000-0005-0000-0000-0000EB110000}"/>
    <cellStyle name="Normal 2 7 5" xfId="4533" xr:uid="{00000000-0005-0000-0000-0000EC110000}"/>
    <cellStyle name="Normal 2 7 6" xfId="4534" xr:uid="{00000000-0005-0000-0000-0000ED110000}"/>
    <cellStyle name="Normal 2 7 7" xfId="4535" xr:uid="{00000000-0005-0000-0000-0000EE110000}"/>
    <cellStyle name="Normal 2 7 8" xfId="4536" xr:uid="{00000000-0005-0000-0000-0000EF110000}"/>
    <cellStyle name="Normal 2 7 9" xfId="4537" xr:uid="{00000000-0005-0000-0000-0000F0110000}"/>
    <cellStyle name="Normal 2 70" xfId="4538" xr:uid="{00000000-0005-0000-0000-0000F1110000}"/>
    <cellStyle name="Normal 2 71" xfId="4539" xr:uid="{00000000-0005-0000-0000-0000F2110000}"/>
    <cellStyle name="Normal 2 72" xfId="4540" xr:uid="{00000000-0005-0000-0000-0000F3110000}"/>
    <cellStyle name="Normal 2 73" xfId="4541" xr:uid="{00000000-0005-0000-0000-0000F4110000}"/>
    <cellStyle name="Normal 2 74" xfId="4542" xr:uid="{00000000-0005-0000-0000-0000F5110000}"/>
    <cellStyle name="Normal 2 75" xfId="4543" xr:uid="{00000000-0005-0000-0000-0000F6110000}"/>
    <cellStyle name="Normal 2 76" xfId="4544" xr:uid="{00000000-0005-0000-0000-0000F7110000}"/>
    <cellStyle name="Normal 2 77" xfId="4545" xr:uid="{00000000-0005-0000-0000-0000F8110000}"/>
    <cellStyle name="Normal 2 78" xfId="4546" xr:uid="{00000000-0005-0000-0000-0000F9110000}"/>
    <cellStyle name="Normal 2 79" xfId="4547" xr:uid="{00000000-0005-0000-0000-0000FA110000}"/>
    <cellStyle name="Normal 2 8" xfId="4548" xr:uid="{00000000-0005-0000-0000-0000FB110000}"/>
    <cellStyle name="Normal 2 8 2" xfId="4549" xr:uid="{00000000-0005-0000-0000-0000FC110000}"/>
    <cellStyle name="Normal 2 8 2 2" xfId="4550" xr:uid="{00000000-0005-0000-0000-0000FD110000}"/>
    <cellStyle name="Normal 2 8 3" xfId="4551" xr:uid="{00000000-0005-0000-0000-0000FE110000}"/>
    <cellStyle name="Normal 2 8 4" xfId="4552" xr:uid="{00000000-0005-0000-0000-0000FF110000}"/>
    <cellStyle name="Normal 2 80" xfId="4553" xr:uid="{00000000-0005-0000-0000-000000120000}"/>
    <cellStyle name="Normal 2 81" xfId="4554" xr:uid="{00000000-0005-0000-0000-000001120000}"/>
    <cellStyle name="Normal 2 82" xfId="4555" xr:uid="{00000000-0005-0000-0000-000002120000}"/>
    <cellStyle name="Normal 2 83" xfId="4556" xr:uid="{00000000-0005-0000-0000-000003120000}"/>
    <cellStyle name="Normal 2 84" xfId="4557" xr:uid="{00000000-0005-0000-0000-000004120000}"/>
    <cellStyle name="Normal 2 85" xfId="4558" xr:uid="{00000000-0005-0000-0000-000005120000}"/>
    <cellStyle name="Normal 2 86" xfId="4559" xr:uid="{00000000-0005-0000-0000-000006120000}"/>
    <cellStyle name="Normal 2 87" xfId="4560" xr:uid="{00000000-0005-0000-0000-000007120000}"/>
    <cellStyle name="Normal 2 88" xfId="4561" xr:uid="{00000000-0005-0000-0000-000008120000}"/>
    <cellStyle name="Normal 2 89" xfId="4562" xr:uid="{00000000-0005-0000-0000-000009120000}"/>
    <cellStyle name="Normal 2 9" xfId="4563" xr:uid="{00000000-0005-0000-0000-00000A120000}"/>
    <cellStyle name="Normal 2 9 2" xfId="4564" xr:uid="{00000000-0005-0000-0000-00000B120000}"/>
    <cellStyle name="Normal 2 9 3" xfId="4565" xr:uid="{00000000-0005-0000-0000-00000C120000}"/>
    <cellStyle name="Normal 2 9 4" xfId="4566" xr:uid="{00000000-0005-0000-0000-00000D120000}"/>
    <cellStyle name="Normal 2 90" xfId="4567" xr:uid="{00000000-0005-0000-0000-00000E120000}"/>
    <cellStyle name="Normal 2 91" xfId="4568" xr:uid="{00000000-0005-0000-0000-00000F120000}"/>
    <cellStyle name="Normal 2 92" xfId="4569" xr:uid="{00000000-0005-0000-0000-000010120000}"/>
    <cellStyle name="Normal 2 93" xfId="4570" xr:uid="{00000000-0005-0000-0000-000011120000}"/>
    <cellStyle name="Normal 2 94" xfId="4571" xr:uid="{00000000-0005-0000-0000-000012120000}"/>
    <cellStyle name="Normal 2 95" xfId="4572" xr:uid="{00000000-0005-0000-0000-000013120000}"/>
    <cellStyle name="Normal 2 95 2" xfId="4573" xr:uid="{00000000-0005-0000-0000-000014120000}"/>
    <cellStyle name="Normal 2 96" xfId="4574" xr:uid="{00000000-0005-0000-0000-000015120000}"/>
    <cellStyle name="Normal 2 97" xfId="4575" xr:uid="{00000000-0005-0000-0000-000016120000}"/>
    <cellStyle name="Normal 2 98" xfId="4576" xr:uid="{00000000-0005-0000-0000-000017120000}"/>
    <cellStyle name="Normal 2 99" xfId="4577" xr:uid="{00000000-0005-0000-0000-000018120000}"/>
    <cellStyle name="Normal 20" xfId="4578" xr:uid="{00000000-0005-0000-0000-000019120000}"/>
    <cellStyle name="Normal 20 2" xfId="4579" xr:uid="{00000000-0005-0000-0000-00001A120000}"/>
    <cellStyle name="Normal 20 2 2" xfId="4580" xr:uid="{00000000-0005-0000-0000-00001B120000}"/>
    <cellStyle name="Normal 20 3" xfId="4581" xr:uid="{00000000-0005-0000-0000-00001C120000}"/>
    <cellStyle name="Normal 201" xfId="7528" xr:uid="{00000000-0005-0000-0000-00001D120000}"/>
    <cellStyle name="Normal 201 2" xfId="7539" xr:uid="{B40C8E5B-3F3F-47C0-BCAB-276B7851CD03}"/>
    <cellStyle name="Normal 21" xfId="4582" xr:uid="{00000000-0005-0000-0000-00001E120000}"/>
    <cellStyle name="Normal 21 2" xfId="4583" xr:uid="{00000000-0005-0000-0000-00001F120000}"/>
    <cellStyle name="Normal 21 2 2" xfId="4584" xr:uid="{00000000-0005-0000-0000-000020120000}"/>
    <cellStyle name="Normal 21 3" xfId="4585" xr:uid="{00000000-0005-0000-0000-000021120000}"/>
    <cellStyle name="Normal 22" xfId="4586" xr:uid="{00000000-0005-0000-0000-000022120000}"/>
    <cellStyle name="Normal 22 2" xfId="4587" xr:uid="{00000000-0005-0000-0000-000023120000}"/>
    <cellStyle name="Normal 22 2 2" xfId="4588" xr:uid="{00000000-0005-0000-0000-000024120000}"/>
    <cellStyle name="Normal 22 3" xfId="4589" xr:uid="{00000000-0005-0000-0000-000025120000}"/>
    <cellStyle name="Normal 23" xfId="4590" xr:uid="{00000000-0005-0000-0000-000026120000}"/>
    <cellStyle name="Normal 23 2" xfId="4591" xr:uid="{00000000-0005-0000-0000-000027120000}"/>
    <cellStyle name="Normal 23 2 2" xfId="4592" xr:uid="{00000000-0005-0000-0000-000028120000}"/>
    <cellStyle name="Normal 23 3" xfId="4593" xr:uid="{00000000-0005-0000-0000-000029120000}"/>
    <cellStyle name="Normal 24" xfId="4594" xr:uid="{00000000-0005-0000-0000-00002A120000}"/>
    <cellStyle name="Normal 24 2" xfId="4595" xr:uid="{00000000-0005-0000-0000-00002B120000}"/>
    <cellStyle name="Normal 24 2 2" xfId="4596" xr:uid="{00000000-0005-0000-0000-00002C120000}"/>
    <cellStyle name="Normal 24 3" xfId="4597" xr:uid="{00000000-0005-0000-0000-00002D120000}"/>
    <cellStyle name="Normal 246" xfId="7513" xr:uid="{00000000-0005-0000-0000-00002E120000}"/>
    <cellStyle name="Normal 25" xfId="4598" xr:uid="{00000000-0005-0000-0000-00002F120000}"/>
    <cellStyle name="Normal 25 2" xfId="4599" xr:uid="{00000000-0005-0000-0000-000030120000}"/>
    <cellStyle name="Normal 25 2 2" xfId="4600" xr:uid="{00000000-0005-0000-0000-000031120000}"/>
    <cellStyle name="Normal 25 3" xfId="4601" xr:uid="{00000000-0005-0000-0000-000032120000}"/>
    <cellStyle name="Normal 26" xfId="4602" xr:uid="{00000000-0005-0000-0000-000033120000}"/>
    <cellStyle name="Normal 26 2" xfId="4603" xr:uid="{00000000-0005-0000-0000-000034120000}"/>
    <cellStyle name="Normal 26 2 2" xfId="4604" xr:uid="{00000000-0005-0000-0000-000035120000}"/>
    <cellStyle name="Normal 26 3" xfId="4605" xr:uid="{00000000-0005-0000-0000-000036120000}"/>
    <cellStyle name="Normal 27" xfId="4606" xr:uid="{00000000-0005-0000-0000-000037120000}"/>
    <cellStyle name="Normal 27 2" xfId="4607" xr:uid="{00000000-0005-0000-0000-000038120000}"/>
    <cellStyle name="Normal 27 2 2" xfId="4608" xr:uid="{00000000-0005-0000-0000-000039120000}"/>
    <cellStyle name="Normal 27 3" xfId="4609" xr:uid="{00000000-0005-0000-0000-00003A120000}"/>
    <cellStyle name="Normal 28" xfId="4610" xr:uid="{00000000-0005-0000-0000-00003B120000}"/>
    <cellStyle name="Normal 28 2" xfId="4611" xr:uid="{00000000-0005-0000-0000-00003C120000}"/>
    <cellStyle name="Normal 28 2 2" xfId="4612" xr:uid="{00000000-0005-0000-0000-00003D120000}"/>
    <cellStyle name="Normal 28 3" xfId="4613" xr:uid="{00000000-0005-0000-0000-00003E120000}"/>
    <cellStyle name="Normal 29" xfId="4614" xr:uid="{00000000-0005-0000-0000-00003F120000}"/>
    <cellStyle name="Normal 29 2" xfId="4615" xr:uid="{00000000-0005-0000-0000-000040120000}"/>
    <cellStyle name="Normal 3" xfId="23" xr:uid="{00000000-0005-0000-0000-000041120000}"/>
    <cellStyle name="Normal 3 10" xfId="4616" xr:uid="{00000000-0005-0000-0000-000042120000}"/>
    <cellStyle name="Normal 3 10 2" xfId="4617" xr:uid="{00000000-0005-0000-0000-000043120000}"/>
    <cellStyle name="Normal 3 10 3" xfId="4618" xr:uid="{00000000-0005-0000-0000-000044120000}"/>
    <cellStyle name="Normal 3 10 4" xfId="4619" xr:uid="{00000000-0005-0000-0000-000045120000}"/>
    <cellStyle name="Normal 3 10 4 2" xfId="4620" xr:uid="{00000000-0005-0000-0000-000046120000}"/>
    <cellStyle name="Normal 3 10 5" xfId="4621" xr:uid="{00000000-0005-0000-0000-000047120000}"/>
    <cellStyle name="Normal 3 100" xfId="4622" xr:uid="{00000000-0005-0000-0000-000048120000}"/>
    <cellStyle name="Normal 3 101" xfId="4623" xr:uid="{00000000-0005-0000-0000-000049120000}"/>
    <cellStyle name="Normal 3 102" xfId="4624" xr:uid="{00000000-0005-0000-0000-00004A120000}"/>
    <cellStyle name="Normal 3 103" xfId="4625" xr:uid="{00000000-0005-0000-0000-00004B120000}"/>
    <cellStyle name="Normal 3 104" xfId="4626" xr:uid="{00000000-0005-0000-0000-00004C120000}"/>
    <cellStyle name="Normal 3 105" xfId="4627" xr:uid="{00000000-0005-0000-0000-00004D120000}"/>
    <cellStyle name="Normal 3 106" xfId="4628" xr:uid="{00000000-0005-0000-0000-00004E120000}"/>
    <cellStyle name="Normal 3 107" xfId="4629" xr:uid="{00000000-0005-0000-0000-00004F120000}"/>
    <cellStyle name="Normal 3 108" xfId="4630" xr:uid="{00000000-0005-0000-0000-000050120000}"/>
    <cellStyle name="Normal 3 109" xfId="4631" xr:uid="{00000000-0005-0000-0000-000051120000}"/>
    <cellStyle name="Normal 3 11" xfId="4632" xr:uid="{00000000-0005-0000-0000-000052120000}"/>
    <cellStyle name="Normal 3 11 2" xfId="4633" xr:uid="{00000000-0005-0000-0000-000053120000}"/>
    <cellStyle name="Normal 3 11 3" xfId="4634" xr:uid="{00000000-0005-0000-0000-000054120000}"/>
    <cellStyle name="Normal 3 11 4" xfId="4635" xr:uid="{00000000-0005-0000-0000-000055120000}"/>
    <cellStyle name="Normal 3 11 4 2" xfId="4636" xr:uid="{00000000-0005-0000-0000-000056120000}"/>
    <cellStyle name="Normal 3 11 5" xfId="4637" xr:uid="{00000000-0005-0000-0000-000057120000}"/>
    <cellStyle name="Normal 3 12" xfId="4638" xr:uid="{00000000-0005-0000-0000-000058120000}"/>
    <cellStyle name="Normal 3 12 2" xfId="4639" xr:uid="{00000000-0005-0000-0000-000059120000}"/>
    <cellStyle name="Normal 3 12 3" xfId="4640" xr:uid="{00000000-0005-0000-0000-00005A120000}"/>
    <cellStyle name="Normal 3 12 4" xfId="4641" xr:uid="{00000000-0005-0000-0000-00005B120000}"/>
    <cellStyle name="Normal 3 13" xfId="4642" xr:uid="{00000000-0005-0000-0000-00005C120000}"/>
    <cellStyle name="Normal 3 13 2" xfId="4643" xr:uid="{00000000-0005-0000-0000-00005D120000}"/>
    <cellStyle name="Normal 3 13 3" xfId="4644" xr:uid="{00000000-0005-0000-0000-00005E120000}"/>
    <cellStyle name="Normal 3 13 4" xfId="4645" xr:uid="{00000000-0005-0000-0000-00005F120000}"/>
    <cellStyle name="Normal 3 14" xfId="4646" xr:uid="{00000000-0005-0000-0000-000060120000}"/>
    <cellStyle name="Normal 3 14 2" xfId="4647" xr:uid="{00000000-0005-0000-0000-000061120000}"/>
    <cellStyle name="Normal 3 14 3" xfId="4648" xr:uid="{00000000-0005-0000-0000-000062120000}"/>
    <cellStyle name="Normal 3 14 4" xfId="4649" xr:uid="{00000000-0005-0000-0000-000063120000}"/>
    <cellStyle name="Normal 3 15" xfId="4650" xr:uid="{00000000-0005-0000-0000-000064120000}"/>
    <cellStyle name="Normal 3 15 2" xfId="4651" xr:uid="{00000000-0005-0000-0000-000065120000}"/>
    <cellStyle name="Normal 3 15 3" xfId="4652" xr:uid="{00000000-0005-0000-0000-000066120000}"/>
    <cellStyle name="Normal 3 15 4" xfId="4653" xr:uid="{00000000-0005-0000-0000-000067120000}"/>
    <cellStyle name="Normal 3 16" xfId="4654" xr:uid="{00000000-0005-0000-0000-000068120000}"/>
    <cellStyle name="Normal 3 16 2" xfId="4655" xr:uid="{00000000-0005-0000-0000-000069120000}"/>
    <cellStyle name="Normal 3 16 3" xfId="4656" xr:uid="{00000000-0005-0000-0000-00006A120000}"/>
    <cellStyle name="Normal 3 16 4" xfId="4657" xr:uid="{00000000-0005-0000-0000-00006B120000}"/>
    <cellStyle name="Normal 3 17" xfId="4658" xr:uid="{00000000-0005-0000-0000-00006C120000}"/>
    <cellStyle name="Normal 3 17 2" xfId="4659" xr:uid="{00000000-0005-0000-0000-00006D120000}"/>
    <cellStyle name="Normal 3 17 3" xfId="4660" xr:uid="{00000000-0005-0000-0000-00006E120000}"/>
    <cellStyle name="Normal 3 17 4" xfId="4661" xr:uid="{00000000-0005-0000-0000-00006F120000}"/>
    <cellStyle name="Normal 3 18" xfId="4662" xr:uid="{00000000-0005-0000-0000-000070120000}"/>
    <cellStyle name="Normal 3 18 2" xfId="4663" xr:uid="{00000000-0005-0000-0000-000071120000}"/>
    <cellStyle name="Normal 3 18 3" xfId="4664" xr:uid="{00000000-0005-0000-0000-000072120000}"/>
    <cellStyle name="Normal 3 18 4" xfId="4665" xr:uid="{00000000-0005-0000-0000-000073120000}"/>
    <cellStyle name="Normal 3 19" xfId="4666" xr:uid="{00000000-0005-0000-0000-000074120000}"/>
    <cellStyle name="Normal 3 19 2" xfId="4667" xr:uid="{00000000-0005-0000-0000-000075120000}"/>
    <cellStyle name="Normal 3 19 3" xfId="4668" xr:uid="{00000000-0005-0000-0000-000076120000}"/>
    <cellStyle name="Normal 3 19 4" xfId="4669" xr:uid="{00000000-0005-0000-0000-000077120000}"/>
    <cellStyle name="Normal 3 2" xfId="38" xr:uid="{00000000-0005-0000-0000-000078120000}"/>
    <cellStyle name="Normal 3 2 10" xfId="4670" xr:uid="{00000000-0005-0000-0000-000079120000}"/>
    <cellStyle name="Normal 3 2 10 2" xfId="4671" xr:uid="{00000000-0005-0000-0000-00007A120000}"/>
    <cellStyle name="Normal 3 2 11" xfId="4672" xr:uid="{00000000-0005-0000-0000-00007B120000}"/>
    <cellStyle name="Normal 3 2 11 2" xfId="4673" xr:uid="{00000000-0005-0000-0000-00007C120000}"/>
    <cellStyle name="Normal 3 2 11 3" xfId="4674" xr:uid="{00000000-0005-0000-0000-00007D120000}"/>
    <cellStyle name="Normal 3 2 11 4" xfId="4675" xr:uid="{00000000-0005-0000-0000-00007E120000}"/>
    <cellStyle name="Normal 3 2 12" xfId="4676" xr:uid="{00000000-0005-0000-0000-00007F120000}"/>
    <cellStyle name="Normal 3 2 12 2" xfId="4677" xr:uid="{00000000-0005-0000-0000-000080120000}"/>
    <cellStyle name="Normal 3 2 13" xfId="4678" xr:uid="{00000000-0005-0000-0000-000081120000}"/>
    <cellStyle name="Normal 3 2 13 2" xfId="4679" xr:uid="{00000000-0005-0000-0000-000082120000}"/>
    <cellStyle name="Normal 3 2 14" xfId="4680" xr:uid="{00000000-0005-0000-0000-000083120000}"/>
    <cellStyle name="Normal 3 2 14 2" xfId="4681" xr:uid="{00000000-0005-0000-0000-000084120000}"/>
    <cellStyle name="Normal 3 2 15" xfId="4682" xr:uid="{00000000-0005-0000-0000-000085120000}"/>
    <cellStyle name="Normal 3 2 15 2" xfId="4683" xr:uid="{00000000-0005-0000-0000-000086120000}"/>
    <cellStyle name="Normal 3 2 16" xfId="4684" xr:uid="{00000000-0005-0000-0000-000087120000}"/>
    <cellStyle name="Normal 3 2 16 2" xfId="4685" xr:uid="{00000000-0005-0000-0000-000088120000}"/>
    <cellStyle name="Normal 3 2 17" xfId="4686" xr:uid="{00000000-0005-0000-0000-000089120000}"/>
    <cellStyle name="Normal 3 2 17 2" xfId="4687" xr:uid="{00000000-0005-0000-0000-00008A120000}"/>
    <cellStyle name="Normal 3 2 18" xfId="4688" xr:uid="{00000000-0005-0000-0000-00008B120000}"/>
    <cellStyle name="Normal 3 2 19" xfId="4689" xr:uid="{00000000-0005-0000-0000-00008C120000}"/>
    <cellStyle name="Normal 3 2 2" xfId="4690" xr:uid="{00000000-0005-0000-0000-00008D120000}"/>
    <cellStyle name="Normal 3 2 2 10" xfId="4691" xr:uid="{00000000-0005-0000-0000-00008E120000}"/>
    <cellStyle name="Normal 3 2 2 11" xfId="4692" xr:uid="{00000000-0005-0000-0000-00008F120000}"/>
    <cellStyle name="Normal 3 2 2 12" xfId="4693" xr:uid="{00000000-0005-0000-0000-000090120000}"/>
    <cellStyle name="Normal 3 2 2 13" xfId="4694" xr:uid="{00000000-0005-0000-0000-000091120000}"/>
    <cellStyle name="Normal 3 2 2 14" xfId="4695" xr:uid="{00000000-0005-0000-0000-000092120000}"/>
    <cellStyle name="Normal 3 2 2 15" xfId="4696" xr:uid="{00000000-0005-0000-0000-000093120000}"/>
    <cellStyle name="Normal 3 2 2 16" xfId="4697" xr:uid="{00000000-0005-0000-0000-000094120000}"/>
    <cellStyle name="Normal 3 2 2 17" xfId="4698" xr:uid="{00000000-0005-0000-0000-000095120000}"/>
    <cellStyle name="Normal 3 2 2 2" xfId="4699" xr:uid="{00000000-0005-0000-0000-000096120000}"/>
    <cellStyle name="Normal 3 2 2 2 10" xfId="4700" xr:uid="{00000000-0005-0000-0000-000097120000}"/>
    <cellStyle name="Normal 3 2 2 2 10 2" xfId="4701" xr:uid="{00000000-0005-0000-0000-000098120000}"/>
    <cellStyle name="Normal 3 2 2 2 11" xfId="4702" xr:uid="{00000000-0005-0000-0000-000099120000}"/>
    <cellStyle name="Normal 3 2 2 2 11 2" xfId="4703" xr:uid="{00000000-0005-0000-0000-00009A120000}"/>
    <cellStyle name="Normal 3 2 2 2 12" xfId="4704" xr:uid="{00000000-0005-0000-0000-00009B120000}"/>
    <cellStyle name="Normal 3 2 2 2 12 2" xfId="4705" xr:uid="{00000000-0005-0000-0000-00009C120000}"/>
    <cellStyle name="Normal 3 2 2 2 13" xfId="4706" xr:uid="{00000000-0005-0000-0000-00009D120000}"/>
    <cellStyle name="Normal 3 2 2 2 13 2" xfId="4707" xr:uid="{00000000-0005-0000-0000-00009E120000}"/>
    <cellStyle name="Normal 3 2 2 2 14" xfId="4708" xr:uid="{00000000-0005-0000-0000-00009F120000}"/>
    <cellStyle name="Normal 3 2 2 2 14 2" xfId="4709" xr:uid="{00000000-0005-0000-0000-0000A0120000}"/>
    <cellStyle name="Normal 3 2 2 2 15" xfId="4710" xr:uid="{00000000-0005-0000-0000-0000A1120000}"/>
    <cellStyle name="Normal 3 2 2 2 15 2" xfId="4711" xr:uid="{00000000-0005-0000-0000-0000A2120000}"/>
    <cellStyle name="Normal 3 2 2 2 16" xfId="4712" xr:uid="{00000000-0005-0000-0000-0000A3120000}"/>
    <cellStyle name="Normal 3 2 2 2 17" xfId="4713" xr:uid="{00000000-0005-0000-0000-0000A4120000}"/>
    <cellStyle name="Normal 3 2 2 2 2" xfId="4714" xr:uid="{00000000-0005-0000-0000-0000A5120000}"/>
    <cellStyle name="Normal 3 2 2 2 2 2" xfId="4715" xr:uid="{00000000-0005-0000-0000-0000A6120000}"/>
    <cellStyle name="Normal 3 2 2 2 2 2 2" xfId="4716" xr:uid="{00000000-0005-0000-0000-0000A7120000}"/>
    <cellStyle name="Normal 3 2 2 2 2 2 2 2" xfId="4717" xr:uid="{00000000-0005-0000-0000-0000A8120000}"/>
    <cellStyle name="Normal 3 2 2 2 2 2 3" xfId="4718" xr:uid="{00000000-0005-0000-0000-0000A9120000}"/>
    <cellStyle name="Normal 3 2 2 2 2 2 3 2" xfId="4719" xr:uid="{00000000-0005-0000-0000-0000AA120000}"/>
    <cellStyle name="Normal 3 2 2 2 2 2 4" xfId="4720" xr:uid="{00000000-0005-0000-0000-0000AB120000}"/>
    <cellStyle name="Normal 3 2 2 2 2 2 4 2" xfId="4721" xr:uid="{00000000-0005-0000-0000-0000AC120000}"/>
    <cellStyle name="Normal 3 2 2 2 2 2 5" xfId="4722" xr:uid="{00000000-0005-0000-0000-0000AD120000}"/>
    <cellStyle name="Normal 3 2 2 2 2 2 5 2" xfId="4723" xr:uid="{00000000-0005-0000-0000-0000AE120000}"/>
    <cellStyle name="Normal 3 2 2 2 2 3" xfId="4724" xr:uid="{00000000-0005-0000-0000-0000AF120000}"/>
    <cellStyle name="Normal 3 2 2 2 2 4" xfId="4725" xr:uid="{00000000-0005-0000-0000-0000B0120000}"/>
    <cellStyle name="Normal 3 2 2 2 2 5" xfId="4726" xr:uid="{00000000-0005-0000-0000-0000B1120000}"/>
    <cellStyle name="Normal 3 2 2 2 2 6" xfId="4727" xr:uid="{00000000-0005-0000-0000-0000B2120000}"/>
    <cellStyle name="Normal 3 2 2 2 3" xfId="4728" xr:uid="{00000000-0005-0000-0000-0000B3120000}"/>
    <cellStyle name="Normal 3 2 2 2 3 2" xfId="4729" xr:uid="{00000000-0005-0000-0000-0000B4120000}"/>
    <cellStyle name="Normal 3 2 2 2 4" xfId="4730" xr:uid="{00000000-0005-0000-0000-0000B5120000}"/>
    <cellStyle name="Normal 3 2 2 2 4 2" xfId="4731" xr:uid="{00000000-0005-0000-0000-0000B6120000}"/>
    <cellStyle name="Normal 3 2 2 2 5" xfId="4732" xr:uid="{00000000-0005-0000-0000-0000B7120000}"/>
    <cellStyle name="Normal 3 2 2 2 5 2" xfId="4733" xr:uid="{00000000-0005-0000-0000-0000B8120000}"/>
    <cellStyle name="Normal 3 2 2 2 6" xfId="4734" xr:uid="{00000000-0005-0000-0000-0000B9120000}"/>
    <cellStyle name="Normal 3 2 2 2 6 2" xfId="4735" xr:uid="{00000000-0005-0000-0000-0000BA120000}"/>
    <cellStyle name="Normal 3 2 2 2 7" xfId="4736" xr:uid="{00000000-0005-0000-0000-0000BB120000}"/>
    <cellStyle name="Normal 3 2 2 2 7 2" xfId="4737" xr:uid="{00000000-0005-0000-0000-0000BC120000}"/>
    <cellStyle name="Normal 3 2 2 2 8" xfId="4738" xr:uid="{00000000-0005-0000-0000-0000BD120000}"/>
    <cellStyle name="Normal 3 2 2 2 8 2" xfId="4739" xr:uid="{00000000-0005-0000-0000-0000BE120000}"/>
    <cellStyle name="Normal 3 2 2 2 9" xfId="4740" xr:uid="{00000000-0005-0000-0000-0000BF120000}"/>
    <cellStyle name="Normal 3 2 2 2 9 2" xfId="4741" xr:uid="{00000000-0005-0000-0000-0000C0120000}"/>
    <cellStyle name="Normal 3 2 2 3" xfId="4742" xr:uid="{00000000-0005-0000-0000-0000C1120000}"/>
    <cellStyle name="Normal 3 2 2 3 2" xfId="4743" xr:uid="{00000000-0005-0000-0000-0000C2120000}"/>
    <cellStyle name="Normal 3 2 2 3 3" xfId="4744" xr:uid="{00000000-0005-0000-0000-0000C3120000}"/>
    <cellStyle name="Normal 3 2 2 3 4" xfId="4745" xr:uid="{00000000-0005-0000-0000-0000C4120000}"/>
    <cellStyle name="Normal 3 2 2 4" xfId="4746" xr:uid="{00000000-0005-0000-0000-0000C5120000}"/>
    <cellStyle name="Normal 3 2 2 4 2" xfId="4747" xr:uid="{00000000-0005-0000-0000-0000C6120000}"/>
    <cellStyle name="Normal 3 2 2 5" xfId="4748" xr:uid="{00000000-0005-0000-0000-0000C7120000}"/>
    <cellStyle name="Normal 3 2 2 6" xfId="4749" xr:uid="{00000000-0005-0000-0000-0000C8120000}"/>
    <cellStyle name="Normal 3 2 2 7" xfId="4750" xr:uid="{00000000-0005-0000-0000-0000C9120000}"/>
    <cellStyle name="Normal 3 2 2 8" xfId="4751" xr:uid="{00000000-0005-0000-0000-0000CA120000}"/>
    <cellStyle name="Normal 3 2 2 9" xfId="4752" xr:uid="{00000000-0005-0000-0000-0000CB120000}"/>
    <cellStyle name="Normal 3 2 20" xfId="4753" xr:uid="{00000000-0005-0000-0000-0000CC120000}"/>
    <cellStyle name="Normal 3 2 21" xfId="7429" xr:uid="{00000000-0005-0000-0000-0000CD120000}"/>
    <cellStyle name="Normal 3 2 3" xfId="4754" xr:uid="{00000000-0005-0000-0000-0000CE120000}"/>
    <cellStyle name="Normal 3 2 3 2" xfId="4755" xr:uid="{00000000-0005-0000-0000-0000CF120000}"/>
    <cellStyle name="Normal 3 2 4" xfId="4756" xr:uid="{00000000-0005-0000-0000-0000D0120000}"/>
    <cellStyle name="Normal 3 2 4 2" xfId="4757" xr:uid="{00000000-0005-0000-0000-0000D1120000}"/>
    <cellStyle name="Normal 3 2 5" xfId="4758" xr:uid="{00000000-0005-0000-0000-0000D2120000}"/>
    <cellStyle name="Normal 3 2 5 2" xfId="4759" xr:uid="{00000000-0005-0000-0000-0000D3120000}"/>
    <cellStyle name="Normal 3 2 6" xfId="4760" xr:uid="{00000000-0005-0000-0000-0000D4120000}"/>
    <cellStyle name="Normal 3 2 6 2" xfId="4761" xr:uid="{00000000-0005-0000-0000-0000D5120000}"/>
    <cellStyle name="Normal 3 2 7" xfId="4762" xr:uid="{00000000-0005-0000-0000-0000D6120000}"/>
    <cellStyle name="Normal 3 2 7 2" xfId="4763" xr:uid="{00000000-0005-0000-0000-0000D7120000}"/>
    <cellStyle name="Normal 3 2 8" xfId="4764" xr:uid="{00000000-0005-0000-0000-0000D8120000}"/>
    <cellStyle name="Normal 3 2 8 2" xfId="4765" xr:uid="{00000000-0005-0000-0000-0000D9120000}"/>
    <cellStyle name="Normal 3 2 9" xfId="4766" xr:uid="{00000000-0005-0000-0000-0000DA120000}"/>
    <cellStyle name="Normal 3 2 9 2" xfId="4767" xr:uid="{00000000-0005-0000-0000-0000DB120000}"/>
    <cellStyle name="Normal 3 20" xfId="4768" xr:uid="{00000000-0005-0000-0000-0000DC120000}"/>
    <cellStyle name="Normal 3 20 2" xfId="4769" xr:uid="{00000000-0005-0000-0000-0000DD120000}"/>
    <cellStyle name="Normal 3 20 3" xfId="4770" xr:uid="{00000000-0005-0000-0000-0000DE120000}"/>
    <cellStyle name="Normal 3 20 4" xfId="4771" xr:uid="{00000000-0005-0000-0000-0000DF120000}"/>
    <cellStyle name="Normal 3 21" xfId="4772" xr:uid="{00000000-0005-0000-0000-0000E0120000}"/>
    <cellStyle name="Normal 3 21 2" xfId="4773" xr:uid="{00000000-0005-0000-0000-0000E1120000}"/>
    <cellStyle name="Normal 3 22" xfId="4774" xr:uid="{00000000-0005-0000-0000-0000E2120000}"/>
    <cellStyle name="Normal 3 22 2" xfId="4775" xr:uid="{00000000-0005-0000-0000-0000E3120000}"/>
    <cellStyle name="Normal 3 23" xfId="4776" xr:uid="{00000000-0005-0000-0000-0000E4120000}"/>
    <cellStyle name="Normal 3 24" xfId="4777" xr:uid="{00000000-0005-0000-0000-0000E5120000}"/>
    <cellStyle name="Normal 3 25" xfId="4778" xr:uid="{00000000-0005-0000-0000-0000E6120000}"/>
    <cellStyle name="Normal 3 26" xfId="4779" xr:uid="{00000000-0005-0000-0000-0000E7120000}"/>
    <cellStyle name="Normal 3 27" xfId="4780" xr:uid="{00000000-0005-0000-0000-0000E8120000}"/>
    <cellStyle name="Normal 3 28" xfId="4781" xr:uid="{00000000-0005-0000-0000-0000E9120000}"/>
    <cellStyle name="Normal 3 29" xfId="4782" xr:uid="{00000000-0005-0000-0000-0000EA120000}"/>
    <cellStyle name="Normal 3 3" xfId="4783" xr:uid="{00000000-0005-0000-0000-0000EB120000}"/>
    <cellStyle name="Normal 3 3 2" xfId="4784" xr:uid="{00000000-0005-0000-0000-0000EC120000}"/>
    <cellStyle name="Normal 3 3 2 2" xfId="4785" xr:uid="{00000000-0005-0000-0000-0000ED120000}"/>
    <cellStyle name="Normal 3 3 2 2 2" xfId="4786" xr:uid="{00000000-0005-0000-0000-0000EE120000}"/>
    <cellStyle name="Normal 3 3 2 2 2 2" xfId="4787" xr:uid="{00000000-0005-0000-0000-0000EF120000}"/>
    <cellStyle name="Normal 3 3 2 2 3" xfId="4788" xr:uid="{00000000-0005-0000-0000-0000F0120000}"/>
    <cellStyle name="Normal 3 3 2 2 4" xfId="4789" xr:uid="{00000000-0005-0000-0000-0000F1120000}"/>
    <cellStyle name="Normal 3 3 2 2 5" xfId="4790" xr:uid="{00000000-0005-0000-0000-0000F2120000}"/>
    <cellStyle name="Normal 3 3 2 2 6" xfId="4791" xr:uid="{00000000-0005-0000-0000-0000F3120000}"/>
    <cellStyle name="Normal 3 3 2 3" xfId="4792" xr:uid="{00000000-0005-0000-0000-0000F4120000}"/>
    <cellStyle name="Normal 3 3 2 3 2" xfId="4793" xr:uid="{00000000-0005-0000-0000-0000F5120000}"/>
    <cellStyle name="Normal 3 3 2 4" xfId="4794" xr:uid="{00000000-0005-0000-0000-0000F6120000}"/>
    <cellStyle name="Normal 3 3 2 4 2" xfId="4795" xr:uid="{00000000-0005-0000-0000-0000F7120000}"/>
    <cellStyle name="Normal 3 3 2 5" xfId="4796" xr:uid="{00000000-0005-0000-0000-0000F8120000}"/>
    <cellStyle name="Normal 3 3 2 5 2" xfId="4797" xr:uid="{00000000-0005-0000-0000-0000F9120000}"/>
    <cellStyle name="Normal 3 3 2 6" xfId="4798" xr:uid="{00000000-0005-0000-0000-0000FA120000}"/>
    <cellStyle name="Normal 3 3 2 6 2" xfId="4799" xr:uid="{00000000-0005-0000-0000-0000FB120000}"/>
    <cellStyle name="Normal 3 3 3" xfId="4800" xr:uid="{00000000-0005-0000-0000-0000FC120000}"/>
    <cellStyle name="Normal 3 3 3 2" xfId="4801" xr:uid="{00000000-0005-0000-0000-0000FD120000}"/>
    <cellStyle name="Normal 3 3 3 3" xfId="4802" xr:uid="{00000000-0005-0000-0000-0000FE120000}"/>
    <cellStyle name="Normal 3 3 3 4" xfId="4803" xr:uid="{00000000-0005-0000-0000-0000FF120000}"/>
    <cellStyle name="Normal 3 3 4" xfId="4804" xr:uid="{00000000-0005-0000-0000-000000130000}"/>
    <cellStyle name="Normal 3 3 4 2" xfId="4805" xr:uid="{00000000-0005-0000-0000-000001130000}"/>
    <cellStyle name="Normal 3 3 5" xfId="4806" xr:uid="{00000000-0005-0000-0000-000002130000}"/>
    <cellStyle name="Normal 3 3 6" xfId="4807" xr:uid="{00000000-0005-0000-0000-000003130000}"/>
    <cellStyle name="Normal 3 3 7" xfId="4808" xr:uid="{00000000-0005-0000-0000-000004130000}"/>
    <cellStyle name="Normal 3 3 8" xfId="7420" xr:uid="{00000000-0005-0000-0000-000005130000}"/>
    <cellStyle name="Normal 3 3 9" xfId="7431" xr:uid="{00000000-0005-0000-0000-000006130000}"/>
    <cellStyle name="Normal 3 30" xfId="4809" xr:uid="{00000000-0005-0000-0000-000007130000}"/>
    <cellStyle name="Normal 3 31" xfId="4810" xr:uid="{00000000-0005-0000-0000-000008130000}"/>
    <cellStyle name="Normal 3 32" xfId="4811" xr:uid="{00000000-0005-0000-0000-000009130000}"/>
    <cellStyle name="Normal 3 33" xfId="4812" xr:uid="{00000000-0005-0000-0000-00000A130000}"/>
    <cellStyle name="Normal 3 34" xfId="4813" xr:uid="{00000000-0005-0000-0000-00000B130000}"/>
    <cellStyle name="Normal 3 35" xfId="4814" xr:uid="{00000000-0005-0000-0000-00000C130000}"/>
    <cellStyle name="Normal 3 36" xfId="4815" xr:uid="{00000000-0005-0000-0000-00000D130000}"/>
    <cellStyle name="Normal 3 37" xfId="4816" xr:uid="{00000000-0005-0000-0000-00000E130000}"/>
    <cellStyle name="Normal 3 38" xfId="4817" xr:uid="{00000000-0005-0000-0000-00000F130000}"/>
    <cellStyle name="Normal 3 39" xfId="4818" xr:uid="{00000000-0005-0000-0000-000010130000}"/>
    <cellStyle name="Normal 3 4" xfId="4819" xr:uid="{00000000-0005-0000-0000-000011130000}"/>
    <cellStyle name="Normal 3 4 10" xfId="4820" xr:uid="{00000000-0005-0000-0000-000012130000}"/>
    <cellStyle name="Normal 3 4 11" xfId="4821" xr:uid="{00000000-0005-0000-0000-000013130000}"/>
    <cellStyle name="Normal 3 4 12" xfId="7499" xr:uid="{00000000-0005-0000-0000-000014130000}"/>
    <cellStyle name="Normal 3 4 2" xfId="4822" xr:uid="{00000000-0005-0000-0000-000015130000}"/>
    <cellStyle name="Normal 3 4 2 2" xfId="4823" xr:uid="{00000000-0005-0000-0000-000016130000}"/>
    <cellStyle name="Normal 3 4 3" xfId="4824" xr:uid="{00000000-0005-0000-0000-000017130000}"/>
    <cellStyle name="Normal 3 4 3 2" xfId="4825" xr:uid="{00000000-0005-0000-0000-000018130000}"/>
    <cellStyle name="Normal 3 4 4" xfId="4826" xr:uid="{00000000-0005-0000-0000-000019130000}"/>
    <cellStyle name="Normal 3 4 5" xfId="4827" xr:uid="{00000000-0005-0000-0000-00001A130000}"/>
    <cellStyle name="Normal 3 4 6" xfId="4828" xr:uid="{00000000-0005-0000-0000-00001B130000}"/>
    <cellStyle name="Normal 3 4 7" xfId="4829" xr:uid="{00000000-0005-0000-0000-00001C130000}"/>
    <cellStyle name="Normal 3 4 8" xfId="4830" xr:uid="{00000000-0005-0000-0000-00001D130000}"/>
    <cellStyle name="Normal 3 4 9" xfId="4831" xr:uid="{00000000-0005-0000-0000-00001E130000}"/>
    <cellStyle name="Normal 3 40" xfId="4832" xr:uid="{00000000-0005-0000-0000-00001F130000}"/>
    <cellStyle name="Normal 3 41" xfId="4833" xr:uid="{00000000-0005-0000-0000-000020130000}"/>
    <cellStyle name="Normal 3 42" xfId="4834" xr:uid="{00000000-0005-0000-0000-000021130000}"/>
    <cellStyle name="Normal 3 43" xfId="4835" xr:uid="{00000000-0005-0000-0000-000022130000}"/>
    <cellStyle name="Normal 3 44" xfId="4836" xr:uid="{00000000-0005-0000-0000-000023130000}"/>
    <cellStyle name="Normal 3 45" xfId="4837" xr:uid="{00000000-0005-0000-0000-000024130000}"/>
    <cellStyle name="Normal 3 46" xfId="4838" xr:uid="{00000000-0005-0000-0000-000025130000}"/>
    <cellStyle name="Normal 3 47" xfId="4839" xr:uid="{00000000-0005-0000-0000-000026130000}"/>
    <cellStyle name="Normal 3 48" xfId="4840" xr:uid="{00000000-0005-0000-0000-000027130000}"/>
    <cellStyle name="Normal 3 49" xfId="4841" xr:uid="{00000000-0005-0000-0000-000028130000}"/>
    <cellStyle name="Normal 3 5" xfId="4842" xr:uid="{00000000-0005-0000-0000-000029130000}"/>
    <cellStyle name="Normal 3 5 10" xfId="4843" xr:uid="{00000000-0005-0000-0000-00002A130000}"/>
    <cellStyle name="Normal 3 5 11" xfId="4844" xr:uid="{00000000-0005-0000-0000-00002B130000}"/>
    <cellStyle name="Normal 3 5 12" xfId="4845" xr:uid="{00000000-0005-0000-0000-00002C130000}"/>
    <cellStyle name="Normal 3 5 13" xfId="4846" xr:uid="{00000000-0005-0000-0000-00002D130000}"/>
    <cellStyle name="Normal 3 5 14" xfId="4847" xr:uid="{00000000-0005-0000-0000-00002E130000}"/>
    <cellStyle name="Normal 3 5 15" xfId="4848" xr:uid="{00000000-0005-0000-0000-00002F130000}"/>
    <cellStyle name="Normal 3 5 16" xfId="4849" xr:uid="{00000000-0005-0000-0000-000030130000}"/>
    <cellStyle name="Normal 3 5 16 2" xfId="4850" xr:uid="{00000000-0005-0000-0000-000031130000}"/>
    <cellStyle name="Normal 3 5 17" xfId="4851" xr:uid="{00000000-0005-0000-0000-000032130000}"/>
    <cellStyle name="Normal 3 5 18" xfId="4852" xr:uid="{00000000-0005-0000-0000-000033130000}"/>
    <cellStyle name="Normal 3 5 2" xfId="4853" xr:uid="{00000000-0005-0000-0000-000034130000}"/>
    <cellStyle name="Normal 3 5 2 2" xfId="4854" xr:uid="{00000000-0005-0000-0000-000035130000}"/>
    <cellStyle name="Normal 3 5 2 2 2" xfId="4855" xr:uid="{00000000-0005-0000-0000-000036130000}"/>
    <cellStyle name="Normal 3 5 2 2 2 2" xfId="4856" xr:uid="{00000000-0005-0000-0000-000037130000}"/>
    <cellStyle name="Normal 3 5 2 2 3" xfId="4857" xr:uid="{00000000-0005-0000-0000-000038130000}"/>
    <cellStyle name="Normal 3 5 2 2 4" xfId="4858" xr:uid="{00000000-0005-0000-0000-000039130000}"/>
    <cellStyle name="Normal 3 5 2 2 5" xfId="4859" xr:uid="{00000000-0005-0000-0000-00003A130000}"/>
    <cellStyle name="Normal 3 5 2 3" xfId="4860" xr:uid="{00000000-0005-0000-0000-00003B130000}"/>
    <cellStyle name="Normal 3 5 2 4" xfId="4861" xr:uid="{00000000-0005-0000-0000-00003C130000}"/>
    <cellStyle name="Normal 3 5 2 5" xfId="4862" xr:uid="{00000000-0005-0000-0000-00003D130000}"/>
    <cellStyle name="Normal 3 5 3" xfId="4863" xr:uid="{00000000-0005-0000-0000-00003E130000}"/>
    <cellStyle name="Normal 3 5 3 2" xfId="4864" xr:uid="{00000000-0005-0000-0000-00003F130000}"/>
    <cellStyle name="Normal 3 5 3 3" xfId="4865" xr:uid="{00000000-0005-0000-0000-000040130000}"/>
    <cellStyle name="Normal 3 5 3 4" xfId="4866" xr:uid="{00000000-0005-0000-0000-000041130000}"/>
    <cellStyle name="Normal 3 5 4" xfId="4867" xr:uid="{00000000-0005-0000-0000-000042130000}"/>
    <cellStyle name="Normal 3 5 4 2" xfId="4868" xr:uid="{00000000-0005-0000-0000-000043130000}"/>
    <cellStyle name="Normal 3 5 5" xfId="4869" xr:uid="{00000000-0005-0000-0000-000044130000}"/>
    <cellStyle name="Normal 3 5 6" xfId="4870" xr:uid="{00000000-0005-0000-0000-000045130000}"/>
    <cellStyle name="Normal 3 5 7" xfId="4871" xr:uid="{00000000-0005-0000-0000-000046130000}"/>
    <cellStyle name="Normal 3 5 8" xfId="4872" xr:uid="{00000000-0005-0000-0000-000047130000}"/>
    <cellStyle name="Normal 3 5 9" xfId="4873" xr:uid="{00000000-0005-0000-0000-000048130000}"/>
    <cellStyle name="Normal 3 50" xfId="4874" xr:uid="{00000000-0005-0000-0000-000049130000}"/>
    <cellStyle name="Normal 3 51" xfId="4875" xr:uid="{00000000-0005-0000-0000-00004A130000}"/>
    <cellStyle name="Normal 3 52" xfId="4876" xr:uid="{00000000-0005-0000-0000-00004B130000}"/>
    <cellStyle name="Normal 3 53" xfId="4877" xr:uid="{00000000-0005-0000-0000-00004C130000}"/>
    <cellStyle name="Normal 3 54" xfId="4878" xr:uid="{00000000-0005-0000-0000-00004D130000}"/>
    <cellStyle name="Normal 3 55" xfId="4879" xr:uid="{00000000-0005-0000-0000-00004E130000}"/>
    <cellStyle name="Normal 3 56" xfId="4880" xr:uid="{00000000-0005-0000-0000-00004F130000}"/>
    <cellStyle name="Normal 3 57" xfId="4881" xr:uid="{00000000-0005-0000-0000-000050130000}"/>
    <cellStyle name="Normal 3 58" xfId="4882" xr:uid="{00000000-0005-0000-0000-000051130000}"/>
    <cellStyle name="Normal 3 59" xfId="4883" xr:uid="{00000000-0005-0000-0000-000052130000}"/>
    <cellStyle name="Normal 3 6" xfId="4884" xr:uid="{00000000-0005-0000-0000-000053130000}"/>
    <cellStyle name="Normal 3 6 2" xfId="4885" xr:uid="{00000000-0005-0000-0000-000054130000}"/>
    <cellStyle name="Normal 3 6 3" xfId="4886" xr:uid="{00000000-0005-0000-0000-000055130000}"/>
    <cellStyle name="Normal 3 6 4" xfId="4887" xr:uid="{00000000-0005-0000-0000-000056130000}"/>
    <cellStyle name="Normal 3 6 4 2" xfId="4888" xr:uid="{00000000-0005-0000-0000-000057130000}"/>
    <cellStyle name="Normal 3 6 5" xfId="4889" xr:uid="{00000000-0005-0000-0000-000058130000}"/>
    <cellStyle name="Normal 3 60" xfId="4890" xr:uid="{00000000-0005-0000-0000-000059130000}"/>
    <cellStyle name="Normal 3 61" xfId="4891" xr:uid="{00000000-0005-0000-0000-00005A130000}"/>
    <cellStyle name="Normal 3 62" xfId="4892" xr:uid="{00000000-0005-0000-0000-00005B130000}"/>
    <cellStyle name="Normal 3 63" xfId="4893" xr:uid="{00000000-0005-0000-0000-00005C130000}"/>
    <cellStyle name="Normal 3 64" xfId="4894" xr:uid="{00000000-0005-0000-0000-00005D130000}"/>
    <cellStyle name="Normal 3 65" xfId="4895" xr:uid="{00000000-0005-0000-0000-00005E130000}"/>
    <cellStyle name="Normal 3 66" xfId="4896" xr:uid="{00000000-0005-0000-0000-00005F130000}"/>
    <cellStyle name="Normal 3 67" xfId="4897" xr:uid="{00000000-0005-0000-0000-000060130000}"/>
    <cellStyle name="Normal 3 68" xfId="4898" xr:uid="{00000000-0005-0000-0000-000061130000}"/>
    <cellStyle name="Normal 3 69" xfId="4899" xr:uid="{00000000-0005-0000-0000-000062130000}"/>
    <cellStyle name="Normal 3 7" xfId="4900" xr:uid="{00000000-0005-0000-0000-000063130000}"/>
    <cellStyle name="Normal 3 70" xfId="4901" xr:uid="{00000000-0005-0000-0000-000064130000}"/>
    <cellStyle name="Normal 3 71" xfId="4902" xr:uid="{00000000-0005-0000-0000-000065130000}"/>
    <cellStyle name="Normal 3 72" xfId="4903" xr:uid="{00000000-0005-0000-0000-000066130000}"/>
    <cellStyle name="Normal 3 73" xfId="4904" xr:uid="{00000000-0005-0000-0000-000067130000}"/>
    <cellStyle name="Normal 3 74" xfId="4905" xr:uid="{00000000-0005-0000-0000-000068130000}"/>
    <cellStyle name="Normal 3 75" xfId="4906" xr:uid="{00000000-0005-0000-0000-000069130000}"/>
    <cellStyle name="Normal 3 76" xfId="4907" xr:uid="{00000000-0005-0000-0000-00006A130000}"/>
    <cellStyle name="Normal 3 77" xfId="4908" xr:uid="{00000000-0005-0000-0000-00006B130000}"/>
    <cellStyle name="Normal 3 78" xfId="4909" xr:uid="{00000000-0005-0000-0000-00006C130000}"/>
    <cellStyle name="Normal 3 79" xfId="4910" xr:uid="{00000000-0005-0000-0000-00006D130000}"/>
    <cellStyle name="Normal 3 8" xfId="4911" xr:uid="{00000000-0005-0000-0000-00006E130000}"/>
    <cellStyle name="Normal 3 8 2" xfId="4912" xr:uid="{00000000-0005-0000-0000-00006F130000}"/>
    <cellStyle name="Normal 3 8 3" xfId="4913" xr:uid="{00000000-0005-0000-0000-000070130000}"/>
    <cellStyle name="Normal 3 8 4" xfId="4914" xr:uid="{00000000-0005-0000-0000-000071130000}"/>
    <cellStyle name="Normal 3 8 4 2" xfId="4915" xr:uid="{00000000-0005-0000-0000-000072130000}"/>
    <cellStyle name="Normal 3 8 5" xfId="4916" xr:uid="{00000000-0005-0000-0000-000073130000}"/>
    <cellStyle name="Normal 3 80" xfId="4917" xr:uid="{00000000-0005-0000-0000-000074130000}"/>
    <cellStyle name="Normal 3 81" xfId="4918" xr:uid="{00000000-0005-0000-0000-000075130000}"/>
    <cellStyle name="Normal 3 82" xfId="4919" xr:uid="{00000000-0005-0000-0000-000076130000}"/>
    <cellStyle name="Normal 3 83" xfId="4920" xr:uid="{00000000-0005-0000-0000-000077130000}"/>
    <cellStyle name="Normal 3 84" xfId="4921" xr:uid="{00000000-0005-0000-0000-000078130000}"/>
    <cellStyle name="Normal 3 85" xfId="4922" xr:uid="{00000000-0005-0000-0000-000079130000}"/>
    <cellStyle name="Normal 3 86" xfId="4923" xr:uid="{00000000-0005-0000-0000-00007A130000}"/>
    <cellStyle name="Normal 3 87" xfId="4924" xr:uid="{00000000-0005-0000-0000-00007B130000}"/>
    <cellStyle name="Normal 3 88" xfId="4925" xr:uid="{00000000-0005-0000-0000-00007C130000}"/>
    <cellStyle name="Normal 3 89" xfId="4926" xr:uid="{00000000-0005-0000-0000-00007D130000}"/>
    <cellStyle name="Normal 3 9" xfId="4927" xr:uid="{00000000-0005-0000-0000-00007E130000}"/>
    <cellStyle name="Normal 3 9 2" xfId="4928" xr:uid="{00000000-0005-0000-0000-00007F130000}"/>
    <cellStyle name="Normal 3 9 3" xfId="4929" xr:uid="{00000000-0005-0000-0000-000080130000}"/>
    <cellStyle name="Normal 3 9 4" xfId="4930" xr:uid="{00000000-0005-0000-0000-000081130000}"/>
    <cellStyle name="Normal 3 9 4 2" xfId="4931" xr:uid="{00000000-0005-0000-0000-000082130000}"/>
    <cellStyle name="Normal 3 9 5" xfId="4932" xr:uid="{00000000-0005-0000-0000-000083130000}"/>
    <cellStyle name="Normal 3 90" xfId="4933" xr:uid="{00000000-0005-0000-0000-000084130000}"/>
    <cellStyle name="Normal 3 91" xfId="4934" xr:uid="{00000000-0005-0000-0000-000085130000}"/>
    <cellStyle name="Normal 3 92" xfId="4935" xr:uid="{00000000-0005-0000-0000-000086130000}"/>
    <cellStyle name="Normal 3 93" xfId="4936" xr:uid="{00000000-0005-0000-0000-000087130000}"/>
    <cellStyle name="Normal 3 94" xfId="4937" xr:uid="{00000000-0005-0000-0000-000088130000}"/>
    <cellStyle name="Normal 3 95" xfId="4938" xr:uid="{00000000-0005-0000-0000-000089130000}"/>
    <cellStyle name="Normal 3 96" xfId="4939" xr:uid="{00000000-0005-0000-0000-00008A130000}"/>
    <cellStyle name="Normal 3 97" xfId="4940" xr:uid="{00000000-0005-0000-0000-00008B130000}"/>
    <cellStyle name="Normal 3 98" xfId="4941" xr:uid="{00000000-0005-0000-0000-00008C130000}"/>
    <cellStyle name="Normal 3 99" xfId="4942" xr:uid="{00000000-0005-0000-0000-00008D130000}"/>
    <cellStyle name="Normal 30" xfId="4943" xr:uid="{00000000-0005-0000-0000-00008E130000}"/>
    <cellStyle name="Normal 31" xfId="4944" xr:uid="{00000000-0005-0000-0000-00008F130000}"/>
    <cellStyle name="Normal 31 2" xfId="4945" xr:uid="{00000000-0005-0000-0000-000090130000}"/>
    <cellStyle name="Normal 31 3" xfId="4946" xr:uid="{00000000-0005-0000-0000-000091130000}"/>
    <cellStyle name="Normal 32" xfId="4947" xr:uid="{00000000-0005-0000-0000-000092130000}"/>
    <cellStyle name="Normal 32 2" xfId="4948" xr:uid="{00000000-0005-0000-0000-000093130000}"/>
    <cellStyle name="Normal 33" xfId="4949" xr:uid="{00000000-0005-0000-0000-000094130000}"/>
    <cellStyle name="Normal 34" xfId="4950" xr:uid="{00000000-0005-0000-0000-000095130000}"/>
    <cellStyle name="Normal 35" xfId="4951" xr:uid="{00000000-0005-0000-0000-000096130000}"/>
    <cellStyle name="Normal 36" xfId="4952" xr:uid="{00000000-0005-0000-0000-000097130000}"/>
    <cellStyle name="Normal 37" xfId="4953" xr:uid="{00000000-0005-0000-0000-000098130000}"/>
    <cellStyle name="Normal 38" xfId="4954" xr:uid="{00000000-0005-0000-0000-000099130000}"/>
    <cellStyle name="Normal 39" xfId="4955" xr:uid="{00000000-0005-0000-0000-00009A130000}"/>
    <cellStyle name="Normal 4" xfId="24" xr:uid="{00000000-0005-0000-0000-00009B130000}"/>
    <cellStyle name="Normal 4 10" xfId="4956" xr:uid="{00000000-0005-0000-0000-00009C130000}"/>
    <cellStyle name="Normal 4 10 2" xfId="4957" xr:uid="{00000000-0005-0000-0000-00009D130000}"/>
    <cellStyle name="Normal 4 10 3" xfId="4958" xr:uid="{00000000-0005-0000-0000-00009E130000}"/>
    <cellStyle name="Normal 4 100" xfId="4959" xr:uid="{00000000-0005-0000-0000-00009F130000}"/>
    <cellStyle name="Normal 4 101" xfId="4960" xr:uid="{00000000-0005-0000-0000-0000A0130000}"/>
    <cellStyle name="Normal 4 102" xfId="4961" xr:uid="{00000000-0005-0000-0000-0000A1130000}"/>
    <cellStyle name="Normal 4 103" xfId="4962" xr:uid="{00000000-0005-0000-0000-0000A2130000}"/>
    <cellStyle name="Normal 4 104" xfId="4963" xr:uid="{00000000-0005-0000-0000-0000A3130000}"/>
    <cellStyle name="Normal 4 105" xfId="4964" xr:uid="{00000000-0005-0000-0000-0000A4130000}"/>
    <cellStyle name="Normal 4 106" xfId="4965" xr:uid="{00000000-0005-0000-0000-0000A5130000}"/>
    <cellStyle name="Normal 4 107" xfId="4966" xr:uid="{00000000-0005-0000-0000-0000A6130000}"/>
    <cellStyle name="Normal 4 108" xfId="4967" xr:uid="{00000000-0005-0000-0000-0000A7130000}"/>
    <cellStyle name="Normal 4 109" xfId="4968" xr:uid="{00000000-0005-0000-0000-0000A8130000}"/>
    <cellStyle name="Normal 4 11" xfId="4969" xr:uid="{00000000-0005-0000-0000-0000A9130000}"/>
    <cellStyle name="Normal 4 11 2" xfId="4970" xr:uid="{00000000-0005-0000-0000-0000AA130000}"/>
    <cellStyle name="Normal 4 11 3" xfId="4971" xr:uid="{00000000-0005-0000-0000-0000AB130000}"/>
    <cellStyle name="Normal 4 110" xfId="4972" xr:uid="{00000000-0005-0000-0000-0000AC130000}"/>
    <cellStyle name="Normal 4 111" xfId="4973" xr:uid="{00000000-0005-0000-0000-0000AD130000}"/>
    <cellStyle name="Normal 4 112" xfId="4974" xr:uid="{00000000-0005-0000-0000-0000AE130000}"/>
    <cellStyle name="Normal 4 113" xfId="4975" xr:uid="{00000000-0005-0000-0000-0000AF130000}"/>
    <cellStyle name="Normal 4 114" xfId="4976" xr:uid="{00000000-0005-0000-0000-0000B0130000}"/>
    <cellStyle name="Normal 4 115" xfId="4977" xr:uid="{00000000-0005-0000-0000-0000B1130000}"/>
    <cellStyle name="Normal 4 116" xfId="4978" xr:uid="{00000000-0005-0000-0000-0000B2130000}"/>
    <cellStyle name="Normal 4 117" xfId="4979" xr:uid="{00000000-0005-0000-0000-0000B3130000}"/>
    <cellStyle name="Normal 4 118" xfId="4980" xr:uid="{00000000-0005-0000-0000-0000B4130000}"/>
    <cellStyle name="Normal 4 119" xfId="4981" xr:uid="{00000000-0005-0000-0000-0000B5130000}"/>
    <cellStyle name="Normal 4 12" xfId="4982" xr:uid="{00000000-0005-0000-0000-0000B6130000}"/>
    <cellStyle name="Normal 4 12 2" xfId="4983" xr:uid="{00000000-0005-0000-0000-0000B7130000}"/>
    <cellStyle name="Normal 4 120" xfId="4984" xr:uid="{00000000-0005-0000-0000-0000B8130000}"/>
    <cellStyle name="Normal 4 121" xfId="4985" xr:uid="{00000000-0005-0000-0000-0000B9130000}"/>
    <cellStyle name="Normal 4 122" xfId="4986" xr:uid="{00000000-0005-0000-0000-0000BA130000}"/>
    <cellStyle name="Normal 4 123" xfId="4987" xr:uid="{00000000-0005-0000-0000-0000BB130000}"/>
    <cellStyle name="Normal 4 124" xfId="4988" xr:uid="{00000000-0005-0000-0000-0000BC130000}"/>
    <cellStyle name="Normal 4 125" xfId="4989" xr:uid="{00000000-0005-0000-0000-0000BD130000}"/>
    <cellStyle name="Normal 4 126" xfId="4990" xr:uid="{00000000-0005-0000-0000-0000BE130000}"/>
    <cellStyle name="Normal 4 127" xfId="4991" xr:uid="{00000000-0005-0000-0000-0000BF130000}"/>
    <cellStyle name="Normal 4 128" xfId="4992" xr:uid="{00000000-0005-0000-0000-0000C0130000}"/>
    <cellStyle name="Normal 4 129" xfId="4993" xr:uid="{00000000-0005-0000-0000-0000C1130000}"/>
    <cellStyle name="Normal 4 13" xfId="4994" xr:uid="{00000000-0005-0000-0000-0000C2130000}"/>
    <cellStyle name="Normal 4 13 2" xfId="4995" xr:uid="{00000000-0005-0000-0000-0000C3130000}"/>
    <cellStyle name="Normal 4 130" xfId="4996" xr:uid="{00000000-0005-0000-0000-0000C4130000}"/>
    <cellStyle name="Normal 4 131" xfId="4997" xr:uid="{00000000-0005-0000-0000-0000C5130000}"/>
    <cellStyle name="Normal 4 132" xfId="4998" xr:uid="{00000000-0005-0000-0000-0000C6130000}"/>
    <cellStyle name="Normal 4 133" xfId="4999" xr:uid="{00000000-0005-0000-0000-0000C7130000}"/>
    <cellStyle name="Normal 4 134" xfId="5000" xr:uid="{00000000-0005-0000-0000-0000C8130000}"/>
    <cellStyle name="Normal 4 135" xfId="5001" xr:uid="{00000000-0005-0000-0000-0000C9130000}"/>
    <cellStyle name="Normal 4 136" xfId="5002" xr:uid="{00000000-0005-0000-0000-0000CA130000}"/>
    <cellStyle name="Normal 4 137" xfId="5003" xr:uid="{00000000-0005-0000-0000-0000CB130000}"/>
    <cellStyle name="Normal 4 138" xfId="5004" xr:uid="{00000000-0005-0000-0000-0000CC130000}"/>
    <cellStyle name="Normal 4 139" xfId="5005" xr:uid="{00000000-0005-0000-0000-0000CD130000}"/>
    <cellStyle name="Normal 4 14" xfId="5006" xr:uid="{00000000-0005-0000-0000-0000CE130000}"/>
    <cellStyle name="Normal 4 14 2" xfId="5007" xr:uid="{00000000-0005-0000-0000-0000CF130000}"/>
    <cellStyle name="Normal 4 140" xfId="5008" xr:uid="{00000000-0005-0000-0000-0000D0130000}"/>
    <cellStyle name="Normal 4 141" xfId="5009" xr:uid="{00000000-0005-0000-0000-0000D1130000}"/>
    <cellStyle name="Normal 4 142" xfId="5010" xr:uid="{00000000-0005-0000-0000-0000D2130000}"/>
    <cellStyle name="Normal 4 143" xfId="5011" xr:uid="{00000000-0005-0000-0000-0000D3130000}"/>
    <cellStyle name="Normal 4 144" xfId="5012" xr:uid="{00000000-0005-0000-0000-0000D4130000}"/>
    <cellStyle name="Normal 4 145" xfId="5013" xr:uid="{00000000-0005-0000-0000-0000D5130000}"/>
    <cellStyle name="Normal 4 146" xfId="5014" xr:uid="{00000000-0005-0000-0000-0000D6130000}"/>
    <cellStyle name="Normal 4 147" xfId="5015" xr:uid="{00000000-0005-0000-0000-0000D7130000}"/>
    <cellStyle name="Normal 4 148" xfId="5016" xr:uid="{00000000-0005-0000-0000-0000D8130000}"/>
    <cellStyle name="Normal 4 149" xfId="5017" xr:uid="{00000000-0005-0000-0000-0000D9130000}"/>
    <cellStyle name="Normal 4 15" xfId="5018" xr:uid="{00000000-0005-0000-0000-0000DA130000}"/>
    <cellStyle name="Normal 4 15 2" xfId="5019" xr:uid="{00000000-0005-0000-0000-0000DB130000}"/>
    <cellStyle name="Normal 4 150" xfId="5020" xr:uid="{00000000-0005-0000-0000-0000DC130000}"/>
    <cellStyle name="Normal 4 151" xfId="5021" xr:uid="{00000000-0005-0000-0000-0000DD130000}"/>
    <cellStyle name="Normal 4 152" xfId="5022" xr:uid="{00000000-0005-0000-0000-0000DE130000}"/>
    <cellStyle name="Normal 4 153" xfId="5023" xr:uid="{00000000-0005-0000-0000-0000DF130000}"/>
    <cellStyle name="Normal 4 154" xfId="5024" xr:uid="{00000000-0005-0000-0000-0000E0130000}"/>
    <cellStyle name="Normal 4 155" xfId="5025" xr:uid="{00000000-0005-0000-0000-0000E1130000}"/>
    <cellStyle name="Normal 4 156" xfId="5026" xr:uid="{00000000-0005-0000-0000-0000E2130000}"/>
    <cellStyle name="Normal 4 157" xfId="7421" xr:uid="{00000000-0005-0000-0000-0000E3130000}"/>
    <cellStyle name="Normal 4 16" xfId="5027" xr:uid="{00000000-0005-0000-0000-0000E4130000}"/>
    <cellStyle name="Normal 4 16 2" xfId="5028" xr:uid="{00000000-0005-0000-0000-0000E5130000}"/>
    <cellStyle name="Normal 4 17" xfId="5029" xr:uid="{00000000-0005-0000-0000-0000E6130000}"/>
    <cellStyle name="Normal 4 17 2" xfId="5030" xr:uid="{00000000-0005-0000-0000-0000E7130000}"/>
    <cellStyle name="Normal 4 18" xfId="5031" xr:uid="{00000000-0005-0000-0000-0000E8130000}"/>
    <cellStyle name="Normal 4 18 2" xfId="5032" xr:uid="{00000000-0005-0000-0000-0000E9130000}"/>
    <cellStyle name="Normal 4 19" xfId="5033" xr:uid="{00000000-0005-0000-0000-0000EA130000}"/>
    <cellStyle name="Normal 4 19 2" xfId="5034" xr:uid="{00000000-0005-0000-0000-0000EB130000}"/>
    <cellStyle name="Normal 4 2" xfId="5035" xr:uid="{00000000-0005-0000-0000-0000EC130000}"/>
    <cellStyle name="Normal 4 2 10" xfId="5036" xr:uid="{00000000-0005-0000-0000-0000ED130000}"/>
    <cellStyle name="Normal 4 2 11" xfId="5037" xr:uid="{00000000-0005-0000-0000-0000EE130000}"/>
    <cellStyle name="Normal 4 2 12" xfId="5038" xr:uid="{00000000-0005-0000-0000-0000EF130000}"/>
    <cellStyle name="Normal 4 2 13" xfId="5039" xr:uid="{00000000-0005-0000-0000-0000F0130000}"/>
    <cellStyle name="Normal 4 2 14" xfId="5040" xr:uid="{00000000-0005-0000-0000-0000F1130000}"/>
    <cellStyle name="Normal 4 2 15" xfId="5041" xr:uid="{00000000-0005-0000-0000-0000F2130000}"/>
    <cellStyle name="Normal 4 2 16" xfId="5042" xr:uid="{00000000-0005-0000-0000-0000F3130000}"/>
    <cellStyle name="Normal 4 2 17" xfId="5043" xr:uid="{00000000-0005-0000-0000-0000F4130000}"/>
    <cellStyle name="Normal 4 2 18" xfId="5044" xr:uid="{00000000-0005-0000-0000-0000F5130000}"/>
    <cellStyle name="Normal 4 2 2" xfId="5045" xr:uid="{00000000-0005-0000-0000-0000F6130000}"/>
    <cellStyle name="Normal 4 2 2 10" xfId="5046" xr:uid="{00000000-0005-0000-0000-0000F7130000}"/>
    <cellStyle name="Normal 4 2 2 2" xfId="5047" xr:uid="{00000000-0005-0000-0000-0000F8130000}"/>
    <cellStyle name="Normal 4 2 2 2 2" xfId="5048" xr:uid="{00000000-0005-0000-0000-0000F9130000}"/>
    <cellStyle name="Normal 4 2 2 3" xfId="5049" xr:uid="{00000000-0005-0000-0000-0000FA130000}"/>
    <cellStyle name="Normal 4 2 2 4" xfId="5050" xr:uid="{00000000-0005-0000-0000-0000FB130000}"/>
    <cellStyle name="Normal 4 2 2 5" xfId="5051" xr:uid="{00000000-0005-0000-0000-0000FC130000}"/>
    <cellStyle name="Normal 4 2 2 6" xfId="5052" xr:uid="{00000000-0005-0000-0000-0000FD130000}"/>
    <cellStyle name="Normal 4 2 2 7" xfId="5053" xr:uid="{00000000-0005-0000-0000-0000FE130000}"/>
    <cellStyle name="Normal 4 2 2 8" xfId="5054" xr:uid="{00000000-0005-0000-0000-0000FF130000}"/>
    <cellStyle name="Normal 4 2 2 9" xfId="5055" xr:uid="{00000000-0005-0000-0000-000000140000}"/>
    <cellStyle name="Normal 4 2 3" xfId="5056" xr:uid="{00000000-0005-0000-0000-000001140000}"/>
    <cellStyle name="Normal 4 2 4" xfId="5057" xr:uid="{00000000-0005-0000-0000-000002140000}"/>
    <cellStyle name="Normal 4 2 5" xfId="5058" xr:uid="{00000000-0005-0000-0000-000003140000}"/>
    <cellStyle name="Normal 4 2 5 2" xfId="5059" xr:uid="{00000000-0005-0000-0000-000004140000}"/>
    <cellStyle name="Normal 4 2 6" xfId="5060" xr:uid="{00000000-0005-0000-0000-000005140000}"/>
    <cellStyle name="Normal 4 2 7" xfId="5061" xr:uid="{00000000-0005-0000-0000-000006140000}"/>
    <cellStyle name="Normal 4 2 8" xfId="5062" xr:uid="{00000000-0005-0000-0000-000007140000}"/>
    <cellStyle name="Normal 4 2 9" xfId="5063" xr:uid="{00000000-0005-0000-0000-000008140000}"/>
    <cellStyle name="Normal 4 20" xfId="5064" xr:uid="{00000000-0005-0000-0000-000009140000}"/>
    <cellStyle name="Normal 4 20 2" xfId="5065" xr:uid="{00000000-0005-0000-0000-00000A140000}"/>
    <cellStyle name="Normal 4 21" xfId="5066" xr:uid="{00000000-0005-0000-0000-00000B140000}"/>
    <cellStyle name="Normal 4 21 2" xfId="5067" xr:uid="{00000000-0005-0000-0000-00000C140000}"/>
    <cellStyle name="Normal 4 22" xfId="5068" xr:uid="{00000000-0005-0000-0000-00000D140000}"/>
    <cellStyle name="Normal 4 22 2" xfId="5069" xr:uid="{00000000-0005-0000-0000-00000E140000}"/>
    <cellStyle name="Normal 4 23" xfId="5070" xr:uid="{00000000-0005-0000-0000-00000F140000}"/>
    <cellStyle name="Normal 4 23 2" xfId="5071" xr:uid="{00000000-0005-0000-0000-000010140000}"/>
    <cellStyle name="Normal 4 24" xfId="5072" xr:uid="{00000000-0005-0000-0000-000011140000}"/>
    <cellStyle name="Normal 4 24 2" xfId="5073" xr:uid="{00000000-0005-0000-0000-000012140000}"/>
    <cellStyle name="Normal 4 25" xfId="5074" xr:uid="{00000000-0005-0000-0000-000013140000}"/>
    <cellStyle name="Normal 4 25 2" xfId="5075" xr:uid="{00000000-0005-0000-0000-000014140000}"/>
    <cellStyle name="Normal 4 26" xfId="5076" xr:uid="{00000000-0005-0000-0000-000015140000}"/>
    <cellStyle name="Normal 4 26 2" xfId="5077" xr:uid="{00000000-0005-0000-0000-000016140000}"/>
    <cellStyle name="Normal 4 27" xfId="5078" xr:uid="{00000000-0005-0000-0000-000017140000}"/>
    <cellStyle name="Normal 4 27 2" xfId="5079" xr:uid="{00000000-0005-0000-0000-000018140000}"/>
    <cellStyle name="Normal 4 28" xfId="5080" xr:uid="{00000000-0005-0000-0000-000019140000}"/>
    <cellStyle name="Normal 4 28 2" xfId="5081" xr:uid="{00000000-0005-0000-0000-00001A140000}"/>
    <cellStyle name="Normal 4 29" xfId="5082" xr:uid="{00000000-0005-0000-0000-00001B140000}"/>
    <cellStyle name="Normal 4 29 2" xfId="5083" xr:uid="{00000000-0005-0000-0000-00001C140000}"/>
    <cellStyle name="Normal 4 3" xfId="5084" xr:uid="{00000000-0005-0000-0000-00001D140000}"/>
    <cellStyle name="Normal 4 3 10" xfId="5085" xr:uid="{00000000-0005-0000-0000-00001E140000}"/>
    <cellStyle name="Normal 4 3 11" xfId="5086" xr:uid="{00000000-0005-0000-0000-00001F140000}"/>
    <cellStyle name="Normal 4 3 12" xfId="7500" xr:uid="{00000000-0005-0000-0000-000020140000}"/>
    <cellStyle name="Normal 4 3 2" xfId="5087" xr:uid="{00000000-0005-0000-0000-000021140000}"/>
    <cellStyle name="Normal 4 3 2 2" xfId="5088" xr:uid="{00000000-0005-0000-0000-000022140000}"/>
    <cellStyle name="Normal 4 3 3" xfId="5089" xr:uid="{00000000-0005-0000-0000-000023140000}"/>
    <cellStyle name="Normal 4 3 3 2" xfId="5090" xr:uid="{00000000-0005-0000-0000-000024140000}"/>
    <cellStyle name="Normal 4 3 4" xfId="5091" xr:uid="{00000000-0005-0000-0000-000025140000}"/>
    <cellStyle name="Normal 4 3 5" xfId="5092" xr:uid="{00000000-0005-0000-0000-000026140000}"/>
    <cellStyle name="Normal 4 3 6" xfId="5093" xr:uid="{00000000-0005-0000-0000-000027140000}"/>
    <cellStyle name="Normal 4 3 7" xfId="5094" xr:uid="{00000000-0005-0000-0000-000028140000}"/>
    <cellStyle name="Normal 4 3 8" xfId="5095" xr:uid="{00000000-0005-0000-0000-000029140000}"/>
    <cellStyle name="Normal 4 3 9" xfId="5096" xr:uid="{00000000-0005-0000-0000-00002A140000}"/>
    <cellStyle name="Normal 4 30" xfId="5097" xr:uid="{00000000-0005-0000-0000-00002B140000}"/>
    <cellStyle name="Normal 4 30 2" xfId="5098" xr:uid="{00000000-0005-0000-0000-00002C140000}"/>
    <cellStyle name="Normal 4 31" xfId="5099" xr:uid="{00000000-0005-0000-0000-00002D140000}"/>
    <cellStyle name="Normal 4 31 2" xfId="5100" xr:uid="{00000000-0005-0000-0000-00002E140000}"/>
    <cellStyle name="Normal 4 32" xfId="5101" xr:uid="{00000000-0005-0000-0000-00002F140000}"/>
    <cellStyle name="Normal 4 32 2" xfId="5102" xr:uid="{00000000-0005-0000-0000-000030140000}"/>
    <cellStyle name="Normal 4 33" xfId="5103" xr:uid="{00000000-0005-0000-0000-000031140000}"/>
    <cellStyle name="Normal 4 33 2" xfId="5104" xr:uid="{00000000-0005-0000-0000-000032140000}"/>
    <cellStyle name="Normal 4 34" xfId="5105" xr:uid="{00000000-0005-0000-0000-000033140000}"/>
    <cellStyle name="Normal 4 34 2" xfId="5106" xr:uid="{00000000-0005-0000-0000-000034140000}"/>
    <cellStyle name="Normal 4 35" xfId="5107" xr:uid="{00000000-0005-0000-0000-000035140000}"/>
    <cellStyle name="Normal 4 35 2" xfId="5108" xr:uid="{00000000-0005-0000-0000-000036140000}"/>
    <cellStyle name="Normal 4 36" xfId="5109" xr:uid="{00000000-0005-0000-0000-000037140000}"/>
    <cellStyle name="Normal 4 36 2" xfId="5110" xr:uid="{00000000-0005-0000-0000-000038140000}"/>
    <cellStyle name="Normal 4 37" xfId="5111" xr:uid="{00000000-0005-0000-0000-000039140000}"/>
    <cellStyle name="Normal 4 37 2" xfId="5112" xr:uid="{00000000-0005-0000-0000-00003A140000}"/>
    <cellStyle name="Normal 4 38" xfId="5113" xr:uid="{00000000-0005-0000-0000-00003B140000}"/>
    <cellStyle name="Normal 4 38 2" xfId="5114" xr:uid="{00000000-0005-0000-0000-00003C140000}"/>
    <cellStyle name="Normal 4 39" xfId="5115" xr:uid="{00000000-0005-0000-0000-00003D140000}"/>
    <cellStyle name="Normal 4 39 2" xfId="5116" xr:uid="{00000000-0005-0000-0000-00003E140000}"/>
    <cellStyle name="Normal 4 4" xfId="5117" xr:uid="{00000000-0005-0000-0000-00003F140000}"/>
    <cellStyle name="Normal 4 4 2" xfId="5118" xr:uid="{00000000-0005-0000-0000-000040140000}"/>
    <cellStyle name="Normal 4 4 2 2" xfId="5119" xr:uid="{00000000-0005-0000-0000-000041140000}"/>
    <cellStyle name="Normal 4 4 2 3" xfId="5120" xr:uid="{00000000-0005-0000-0000-000042140000}"/>
    <cellStyle name="Normal 4 4 2 4" xfId="5121" xr:uid="{00000000-0005-0000-0000-000043140000}"/>
    <cellStyle name="Normal 4 4 2 5" xfId="5122" xr:uid="{00000000-0005-0000-0000-000044140000}"/>
    <cellStyle name="Normal 4 4 3" xfId="5123" xr:uid="{00000000-0005-0000-0000-000045140000}"/>
    <cellStyle name="Normal 4 4 4" xfId="5124" xr:uid="{00000000-0005-0000-0000-000046140000}"/>
    <cellStyle name="Normal 4 4 4 2" xfId="5125" xr:uid="{00000000-0005-0000-0000-000047140000}"/>
    <cellStyle name="Normal 4 4 5" xfId="5126" xr:uid="{00000000-0005-0000-0000-000048140000}"/>
    <cellStyle name="Normal 4 4 6" xfId="5127" xr:uid="{00000000-0005-0000-0000-000049140000}"/>
    <cellStyle name="Normal 4 4 6 2" xfId="5128" xr:uid="{00000000-0005-0000-0000-00004A140000}"/>
    <cellStyle name="Normal 4 4 7" xfId="7515" xr:uid="{00000000-0005-0000-0000-00004B140000}"/>
    <cellStyle name="Normal 4 40" xfId="5129" xr:uid="{00000000-0005-0000-0000-00004C140000}"/>
    <cellStyle name="Normal 4 40 2" xfId="5130" xr:uid="{00000000-0005-0000-0000-00004D140000}"/>
    <cellStyle name="Normal 4 41" xfId="5131" xr:uid="{00000000-0005-0000-0000-00004E140000}"/>
    <cellStyle name="Normal 4 41 2" xfId="5132" xr:uid="{00000000-0005-0000-0000-00004F140000}"/>
    <cellStyle name="Normal 4 42" xfId="5133" xr:uid="{00000000-0005-0000-0000-000050140000}"/>
    <cellStyle name="Normal 4 42 2" xfId="5134" xr:uid="{00000000-0005-0000-0000-000051140000}"/>
    <cellStyle name="Normal 4 43" xfId="5135" xr:uid="{00000000-0005-0000-0000-000052140000}"/>
    <cellStyle name="Normal 4 43 2" xfId="5136" xr:uid="{00000000-0005-0000-0000-000053140000}"/>
    <cellStyle name="Normal 4 44" xfId="5137" xr:uid="{00000000-0005-0000-0000-000054140000}"/>
    <cellStyle name="Normal 4 44 2" xfId="5138" xr:uid="{00000000-0005-0000-0000-000055140000}"/>
    <cellStyle name="Normal 4 45" xfId="5139" xr:uid="{00000000-0005-0000-0000-000056140000}"/>
    <cellStyle name="Normal 4 45 2" xfId="5140" xr:uid="{00000000-0005-0000-0000-000057140000}"/>
    <cellStyle name="Normal 4 46" xfId="5141" xr:uid="{00000000-0005-0000-0000-000058140000}"/>
    <cellStyle name="Normal 4 46 2" xfId="5142" xr:uid="{00000000-0005-0000-0000-000059140000}"/>
    <cellStyle name="Normal 4 47" xfId="5143" xr:uid="{00000000-0005-0000-0000-00005A140000}"/>
    <cellStyle name="Normal 4 47 2" xfId="5144" xr:uid="{00000000-0005-0000-0000-00005B140000}"/>
    <cellStyle name="Normal 4 48" xfId="5145" xr:uid="{00000000-0005-0000-0000-00005C140000}"/>
    <cellStyle name="Normal 4 48 2" xfId="5146" xr:uid="{00000000-0005-0000-0000-00005D140000}"/>
    <cellStyle name="Normal 4 49" xfId="5147" xr:uid="{00000000-0005-0000-0000-00005E140000}"/>
    <cellStyle name="Normal 4 49 2" xfId="5148" xr:uid="{00000000-0005-0000-0000-00005F140000}"/>
    <cellStyle name="Normal 4 5" xfId="5149" xr:uid="{00000000-0005-0000-0000-000060140000}"/>
    <cellStyle name="Normal 4 5 2" xfId="5150" xr:uid="{00000000-0005-0000-0000-000061140000}"/>
    <cellStyle name="Normal 4 5 2 2" xfId="5151" xr:uid="{00000000-0005-0000-0000-000062140000}"/>
    <cellStyle name="Normal 4 5 3" xfId="5152" xr:uid="{00000000-0005-0000-0000-000063140000}"/>
    <cellStyle name="Normal 4 5 4" xfId="5153" xr:uid="{00000000-0005-0000-0000-000064140000}"/>
    <cellStyle name="Normal 4 5 5" xfId="5154" xr:uid="{00000000-0005-0000-0000-000065140000}"/>
    <cellStyle name="Normal 4 50" xfId="5155" xr:uid="{00000000-0005-0000-0000-000066140000}"/>
    <cellStyle name="Normal 4 50 2" xfId="5156" xr:uid="{00000000-0005-0000-0000-000067140000}"/>
    <cellStyle name="Normal 4 51" xfId="5157" xr:uid="{00000000-0005-0000-0000-000068140000}"/>
    <cellStyle name="Normal 4 51 2" xfId="5158" xr:uid="{00000000-0005-0000-0000-000069140000}"/>
    <cellStyle name="Normal 4 52" xfId="5159" xr:uid="{00000000-0005-0000-0000-00006A140000}"/>
    <cellStyle name="Normal 4 52 2" xfId="5160" xr:uid="{00000000-0005-0000-0000-00006B140000}"/>
    <cellStyle name="Normal 4 53" xfId="5161" xr:uid="{00000000-0005-0000-0000-00006C140000}"/>
    <cellStyle name="Normal 4 53 2" xfId="5162" xr:uid="{00000000-0005-0000-0000-00006D140000}"/>
    <cellStyle name="Normal 4 54" xfId="5163" xr:uid="{00000000-0005-0000-0000-00006E140000}"/>
    <cellStyle name="Normal 4 54 2" xfId="5164" xr:uid="{00000000-0005-0000-0000-00006F140000}"/>
    <cellStyle name="Normal 4 55" xfId="5165" xr:uid="{00000000-0005-0000-0000-000070140000}"/>
    <cellStyle name="Normal 4 55 2" xfId="5166" xr:uid="{00000000-0005-0000-0000-000071140000}"/>
    <cellStyle name="Normal 4 56" xfId="5167" xr:uid="{00000000-0005-0000-0000-000072140000}"/>
    <cellStyle name="Normal 4 56 2" xfId="5168" xr:uid="{00000000-0005-0000-0000-000073140000}"/>
    <cellStyle name="Normal 4 57" xfId="5169" xr:uid="{00000000-0005-0000-0000-000074140000}"/>
    <cellStyle name="Normal 4 57 2" xfId="5170" xr:uid="{00000000-0005-0000-0000-000075140000}"/>
    <cellStyle name="Normal 4 58" xfId="5171" xr:uid="{00000000-0005-0000-0000-000076140000}"/>
    <cellStyle name="Normal 4 58 2" xfId="5172" xr:uid="{00000000-0005-0000-0000-000077140000}"/>
    <cellStyle name="Normal 4 59" xfId="5173" xr:uid="{00000000-0005-0000-0000-000078140000}"/>
    <cellStyle name="Normal 4 59 2" xfId="5174" xr:uid="{00000000-0005-0000-0000-000079140000}"/>
    <cellStyle name="Normal 4 6" xfId="5175" xr:uid="{00000000-0005-0000-0000-00007A140000}"/>
    <cellStyle name="Normal 4 6 2" xfId="5176" xr:uid="{00000000-0005-0000-0000-00007B140000}"/>
    <cellStyle name="Normal 4 6 2 2" xfId="5177" xr:uid="{00000000-0005-0000-0000-00007C140000}"/>
    <cellStyle name="Normal 4 6 3" xfId="5178" xr:uid="{00000000-0005-0000-0000-00007D140000}"/>
    <cellStyle name="Normal 4 6 4" xfId="5179" xr:uid="{00000000-0005-0000-0000-00007E140000}"/>
    <cellStyle name="Normal 4 6 5" xfId="5180" xr:uid="{00000000-0005-0000-0000-00007F140000}"/>
    <cellStyle name="Normal 4 60" xfId="5181" xr:uid="{00000000-0005-0000-0000-000080140000}"/>
    <cellStyle name="Normal 4 60 2" xfId="5182" xr:uid="{00000000-0005-0000-0000-000081140000}"/>
    <cellStyle name="Normal 4 61" xfId="5183" xr:uid="{00000000-0005-0000-0000-000082140000}"/>
    <cellStyle name="Normal 4 61 2" xfId="5184" xr:uid="{00000000-0005-0000-0000-000083140000}"/>
    <cellStyle name="Normal 4 62" xfId="5185" xr:uid="{00000000-0005-0000-0000-000084140000}"/>
    <cellStyle name="Normal 4 63" xfId="5186" xr:uid="{00000000-0005-0000-0000-000085140000}"/>
    <cellStyle name="Normal 4 64" xfId="5187" xr:uid="{00000000-0005-0000-0000-000086140000}"/>
    <cellStyle name="Normal 4 65" xfId="5188" xr:uid="{00000000-0005-0000-0000-000087140000}"/>
    <cellStyle name="Normal 4 66" xfId="5189" xr:uid="{00000000-0005-0000-0000-000088140000}"/>
    <cellStyle name="Normal 4 67" xfId="5190" xr:uid="{00000000-0005-0000-0000-000089140000}"/>
    <cellStyle name="Normal 4 68" xfId="5191" xr:uid="{00000000-0005-0000-0000-00008A140000}"/>
    <cellStyle name="Normal 4 69" xfId="5192" xr:uid="{00000000-0005-0000-0000-00008B140000}"/>
    <cellStyle name="Normal 4 7" xfId="5193" xr:uid="{00000000-0005-0000-0000-00008C140000}"/>
    <cellStyle name="Normal 4 7 2" xfId="5194" xr:uid="{00000000-0005-0000-0000-00008D140000}"/>
    <cellStyle name="Normal 4 7 2 2" xfId="5195" xr:uid="{00000000-0005-0000-0000-00008E140000}"/>
    <cellStyle name="Normal 4 7 3" xfId="5196" xr:uid="{00000000-0005-0000-0000-00008F140000}"/>
    <cellStyle name="Normal 4 7 4" xfId="5197" xr:uid="{00000000-0005-0000-0000-000090140000}"/>
    <cellStyle name="Normal 4 7 5" xfId="5198" xr:uid="{00000000-0005-0000-0000-000091140000}"/>
    <cellStyle name="Normal 4 70" xfId="5199" xr:uid="{00000000-0005-0000-0000-000092140000}"/>
    <cellStyle name="Normal 4 71" xfId="5200" xr:uid="{00000000-0005-0000-0000-000093140000}"/>
    <cellStyle name="Normal 4 72" xfId="5201" xr:uid="{00000000-0005-0000-0000-000094140000}"/>
    <cellStyle name="Normal 4 73" xfId="5202" xr:uid="{00000000-0005-0000-0000-000095140000}"/>
    <cellStyle name="Normal 4 74" xfId="5203" xr:uid="{00000000-0005-0000-0000-000096140000}"/>
    <cellStyle name="Normal 4 75" xfId="5204" xr:uid="{00000000-0005-0000-0000-000097140000}"/>
    <cellStyle name="Normal 4 76" xfId="5205" xr:uid="{00000000-0005-0000-0000-000098140000}"/>
    <cellStyle name="Normal 4 77" xfId="5206" xr:uid="{00000000-0005-0000-0000-000099140000}"/>
    <cellStyle name="Normal 4 78" xfId="5207" xr:uid="{00000000-0005-0000-0000-00009A140000}"/>
    <cellStyle name="Normal 4 79" xfId="5208" xr:uid="{00000000-0005-0000-0000-00009B140000}"/>
    <cellStyle name="Normal 4 8" xfId="5209" xr:uid="{00000000-0005-0000-0000-00009C140000}"/>
    <cellStyle name="Normal 4 8 2" xfId="5210" xr:uid="{00000000-0005-0000-0000-00009D140000}"/>
    <cellStyle name="Normal 4 8 2 2" xfId="5211" xr:uid="{00000000-0005-0000-0000-00009E140000}"/>
    <cellStyle name="Normal 4 8 3" xfId="5212" xr:uid="{00000000-0005-0000-0000-00009F140000}"/>
    <cellStyle name="Normal 4 8 4" xfId="5213" xr:uid="{00000000-0005-0000-0000-0000A0140000}"/>
    <cellStyle name="Normal 4 8 5" xfId="5214" xr:uid="{00000000-0005-0000-0000-0000A1140000}"/>
    <cellStyle name="Normal 4 80" xfId="5215" xr:uid="{00000000-0005-0000-0000-0000A2140000}"/>
    <cellStyle name="Normal 4 81" xfId="5216" xr:uid="{00000000-0005-0000-0000-0000A3140000}"/>
    <cellStyle name="Normal 4 82" xfId="5217" xr:uid="{00000000-0005-0000-0000-0000A4140000}"/>
    <cellStyle name="Normal 4 83" xfId="5218" xr:uid="{00000000-0005-0000-0000-0000A5140000}"/>
    <cellStyle name="Normal 4 84" xfId="5219" xr:uid="{00000000-0005-0000-0000-0000A6140000}"/>
    <cellStyle name="Normal 4 85" xfId="5220" xr:uid="{00000000-0005-0000-0000-0000A7140000}"/>
    <cellStyle name="Normal 4 86" xfId="5221" xr:uid="{00000000-0005-0000-0000-0000A8140000}"/>
    <cellStyle name="Normal 4 87" xfId="5222" xr:uid="{00000000-0005-0000-0000-0000A9140000}"/>
    <cellStyle name="Normal 4 88" xfId="5223" xr:uid="{00000000-0005-0000-0000-0000AA140000}"/>
    <cellStyle name="Normal 4 89" xfId="5224" xr:uid="{00000000-0005-0000-0000-0000AB140000}"/>
    <cellStyle name="Normal 4 9" xfId="5225" xr:uid="{00000000-0005-0000-0000-0000AC140000}"/>
    <cellStyle name="Normal 4 9 2" xfId="5226" xr:uid="{00000000-0005-0000-0000-0000AD140000}"/>
    <cellStyle name="Normal 4 9 3" xfId="5227" xr:uid="{00000000-0005-0000-0000-0000AE140000}"/>
    <cellStyle name="Normal 4 90" xfId="5228" xr:uid="{00000000-0005-0000-0000-0000AF140000}"/>
    <cellStyle name="Normal 4 91" xfId="5229" xr:uid="{00000000-0005-0000-0000-0000B0140000}"/>
    <cellStyle name="Normal 4 92" xfId="5230" xr:uid="{00000000-0005-0000-0000-0000B1140000}"/>
    <cellStyle name="Normal 4 93" xfId="5231" xr:uid="{00000000-0005-0000-0000-0000B2140000}"/>
    <cellStyle name="Normal 4 94" xfId="5232" xr:uid="{00000000-0005-0000-0000-0000B3140000}"/>
    <cellStyle name="Normal 4 95" xfId="5233" xr:uid="{00000000-0005-0000-0000-0000B4140000}"/>
    <cellStyle name="Normal 4 96" xfId="5234" xr:uid="{00000000-0005-0000-0000-0000B5140000}"/>
    <cellStyle name="Normal 4 97" xfId="5235" xr:uid="{00000000-0005-0000-0000-0000B6140000}"/>
    <cellStyle name="Normal 4 98" xfId="5236" xr:uid="{00000000-0005-0000-0000-0000B7140000}"/>
    <cellStyle name="Normal 4 99" xfId="5237" xr:uid="{00000000-0005-0000-0000-0000B8140000}"/>
    <cellStyle name="Normal 40" xfId="5238" xr:uid="{00000000-0005-0000-0000-0000B9140000}"/>
    <cellStyle name="Normal 41" xfId="5239" xr:uid="{00000000-0005-0000-0000-0000BA140000}"/>
    <cellStyle name="Normal 42" xfId="5240" xr:uid="{00000000-0005-0000-0000-0000BB140000}"/>
    <cellStyle name="Normal 42 2" xfId="5241" xr:uid="{00000000-0005-0000-0000-0000BC140000}"/>
    <cellStyle name="Normal 43" xfId="5242" xr:uid="{00000000-0005-0000-0000-0000BD140000}"/>
    <cellStyle name="Normal 43 2" xfId="5243" xr:uid="{00000000-0005-0000-0000-0000BE140000}"/>
    <cellStyle name="Normal 44" xfId="5244" xr:uid="{00000000-0005-0000-0000-0000BF140000}"/>
    <cellStyle name="Normal 45" xfId="5245" xr:uid="{00000000-0005-0000-0000-0000C0140000}"/>
    <cellStyle name="Normal 46" xfId="5246" xr:uid="{00000000-0005-0000-0000-0000C1140000}"/>
    <cellStyle name="Normal 47" xfId="5247" xr:uid="{00000000-0005-0000-0000-0000C2140000}"/>
    <cellStyle name="Normal 48" xfId="5248" xr:uid="{00000000-0005-0000-0000-0000C3140000}"/>
    <cellStyle name="Normal 49" xfId="5249" xr:uid="{00000000-0005-0000-0000-0000C4140000}"/>
    <cellStyle name="Normal 5" xfId="26" xr:uid="{00000000-0005-0000-0000-0000C5140000}"/>
    <cellStyle name="Normal 5 10" xfId="5250" xr:uid="{00000000-0005-0000-0000-0000C6140000}"/>
    <cellStyle name="Normal 5 10 2" xfId="5251" xr:uid="{00000000-0005-0000-0000-0000C7140000}"/>
    <cellStyle name="Normal 5 100" xfId="5252" xr:uid="{00000000-0005-0000-0000-0000C8140000}"/>
    <cellStyle name="Normal 5 101" xfId="5253" xr:uid="{00000000-0005-0000-0000-0000C9140000}"/>
    <cellStyle name="Normal 5 102" xfId="5254" xr:uid="{00000000-0005-0000-0000-0000CA140000}"/>
    <cellStyle name="Normal 5 103" xfId="5255" xr:uid="{00000000-0005-0000-0000-0000CB140000}"/>
    <cellStyle name="Normal 5 104" xfId="5256" xr:uid="{00000000-0005-0000-0000-0000CC140000}"/>
    <cellStyle name="Normal 5 105" xfId="5257" xr:uid="{00000000-0005-0000-0000-0000CD140000}"/>
    <cellStyle name="Normal 5 106" xfId="5258" xr:uid="{00000000-0005-0000-0000-0000CE140000}"/>
    <cellStyle name="Normal 5 107" xfId="5259" xr:uid="{00000000-0005-0000-0000-0000CF140000}"/>
    <cellStyle name="Normal 5 108" xfId="5260" xr:uid="{00000000-0005-0000-0000-0000D0140000}"/>
    <cellStyle name="Normal 5 109" xfId="5261" xr:uid="{00000000-0005-0000-0000-0000D1140000}"/>
    <cellStyle name="Normal 5 11" xfId="5262" xr:uid="{00000000-0005-0000-0000-0000D2140000}"/>
    <cellStyle name="Normal 5 11 2" xfId="5263" xr:uid="{00000000-0005-0000-0000-0000D3140000}"/>
    <cellStyle name="Normal 5 110" xfId="5264" xr:uid="{00000000-0005-0000-0000-0000D4140000}"/>
    <cellStyle name="Normal 5 111" xfId="5265" xr:uid="{00000000-0005-0000-0000-0000D5140000}"/>
    <cellStyle name="Normal 5 112" xfId="5266" xr:uid="{00000000-0005-0000-0000-0000D6140000}"/>
    <cellStyle name="Normal 5 113" xfId="5267" xr:uid="{00000000-0005-0000-0000-0000D7140000}"/>
    <cellStyle name="Normal 5 114" xfId="5268" xr:uid="{00000000-0005-0000-0000-0000D8140000}"/>
    <cellStyle name="Normal 5 115" xfId="5269" xr:uid="{00000000-0005-0000-0000-0000D9140000}"/>
    <cellStyle name="Normal 5 116" xfId="5270" xr:uid="{00000000-0005-0000-0000-0000DA140000}"/>
    <cellStyle name="Normal 5 117" xfId="5271" xr:uid="{00000000-0005-0000-0000-0000DB140000}"/>
    <cellStyle name="Normal 5 118" xfId="5272" xr:uid="{00000000-0005-0000-0000-0000DC140000}"/>
    <cellStyle name="Normal 5 119" xfId="5273" xr:uid="{00000000-0005-0000-0000-0000DD140000}"/>
    <cellStyle name="Normal 5 12" xfId="5274" xr:uid="{00000000-0005-0000-0000-0000DE140000}"/>
    <cellStyle name="Normal 5 12 2" xfId="5275" xr:uid="{00000000-0005-0000-0000-0000DF140000}"/>
    <cellStyle name="Normal 5 120" xfId="5276" xr:uid="{00000000-0005-0000-0000-0000E0140000}"/>
    <cellStyle name="Normal 5 121" xfId="5277" xr:uid="{00000000-0005-0000-0000-0000E1140000}"/>
    <cellStyle name="Normal 5 122" xfId="5278" xr:uid="{00000000-0005-0000-0000-0000E2140000}"/>
    <cellStyle name="Normal 5 123" xfId="5279" xr:uid="{00000000-0005-0000-0000-0000E3140000}"/>
    <cellStyle name="Normal 5 124" xfId="5280" xr:uid="{00000000-0005-0000-0000-0000E4140000}"/>
    <cellStyle name="Normal 5 125" xfId="5281" xr:uid="{00000000-0005-0000-0000-0000E5140000}"/>
    <cellStyle name="Normal 5 126" xfId="5282" xr:uid="{00000000-0005-0000-0000-0000E6140000}"/>
    <cellStyle name="Normal 5 127" xfId="5283" xr:uid="{00000000-0005-0000-0000-0000E7140000}"/>
    <cellStyle name="Normal 5 128" xfId="5284" xr:uid="{00000000-0005-0000-0000-0000E8140000}"/>
    <cellStyle name="Normal 5 129" xfId="5285" xr:uid="{00000000-0005-0000-0000-0000E9140000}"/>
    <cellStyle name="Normal 5 13" xfId="5286" xr:uid="{00000000-0005-0000-0000-0000EA140000}"/>
    <cellStyle name="Normal 5 13 2" xfId="5287" xr:uid="{00000000-0005-0000-0000-0000EB140000}"/>
    <cellStyle name="Normal 5 130" xfId="5288" xr:uid="{00000000-0005-0000-0000-0000EC140000}"/>
    <cellStyle name="Normal 5 131" xfId="5289" xr:uid="{00000000-0005-0000-0000-0000ED140000}"/>
    <cellStyle name="Normal 5 132" xfId="5290" xr:uid="{00000000-0005-0000-0000-0000EE140000}"/>
    <cellStyle name="Normal 5 133" xfId="5291" xr:uid="{00000000-0005-0000-0000-0000EF140000}"/>
    <cellStyle name="Normal 5 134" xfId="5292" xr:uid="{00000000-0005-0000-0000-0000F0140000}"/>
    <cellStyle name="Normal 5 135" xfId="5293" xr:uid="{00000000-0005-0000-0000-0000F1140000}"/>
    <cellStyle name="Normal 5 136" xfId="5294" xr:uid="{00000000-0005-0000-0000-0000F2140000}"/>
    <cellStyle name="Normal 5 137" xfId="5295" xr:uid="{00000000-0005-0000-0000-0000F3140000}"/>
    <cellStyle name="Normal 5 138" xfId="5296" xr:uid="{00000000-0005-0000-0000-0000F4140000}"/>
    <cellStyle name="Normal 5 139" xfId="5297" xr:uid="{00000000-0005-0000-0000-0000F5140000}"/>
    <cellStyle name="Normal 5 14" xfId="5298" xr:uid="{00000000-0005-0000-0000-0000F6140000}"/>
    <cellStyle name="Normal 5 14 2" xfId="5299" xr:uid="{00000000-0005-0000-0000-0000F7140000}"/>
    <cellStyle name="Normal 5 140" xfId="5300" xr:uid="{00000000-0005-0000-0000-0000F8140000}"/>
    <cellStyle name="Normal 5 141" xfId="5301" xr:uid="{00000000-0005-0000-0000-0000F9140000}"/>
    <cellStyle name="Normal 5 142" xfId="5302" xr:uid="{00000000-0005-0000-0000-0000FA140000}"/>
    <cellStyle name="Normal 5 143" xfId="5303" xr:uid="{00000000-0005-0000-0000-0000FB140000}"/>
    <cellStyle name="Normal 5 144" xfId="5304" xr:uid="{00000000-0005-0000-0000-0000FC140000}"/>
    <cellStyle name="Normal 5 145" xfId="5305" xr:uid="{00000000-0005-0000-0000-0000FD140000}"/>
    <cellStyle name="Normal 5 146" xfId="5306" xr:uid="{00000000-0005-0000-0000-0000FE140000}"/>
    <cellStyle name="Normal 5 147" xfId="5307" xr:uid="{00000000-0005-0000-0000-0000FF140000}"/>
    <cellStyle name="Normal 5 148" xfId="5308" xr:uid="{00000000-0005-0000-0000-000000150000}"/>
    <cellStyle name="Normal 5 149" xfId="5309" xr:uid="{00000000-0005-0000-0000-000001150000}"/>
    <cellStyle name="Normal 5 15" xfId="5310" xr:uid="{00000000-0005-0000-0000-000002150000}"/>
    <cellStyle name="Normal 5 15 2" xfId="5311" xr:uid="{00000000-0005-0000-0000-000003150000}"/>
    <cellStyle name="Normal 5 150" xfId="5312" xr:uid="{00000000-0005-0000-0000-000004150000}"/>
    <cellStyle name="Normal 5 151" xfId="5313" xr:uid="{00000000-0005-0000-0000-000005150000}"/>
    <cellStyle name="Normal 5 152" xfId="5314" xr:uid="{00000000-0005-0000-0000-000006150000}"/>
    <cellStyle name="Normal 5 153" xfId="5315" xr:uid="{00000000-0005-0000-0000-000007150000}"/>
    <cellStyle name="Normal 5 154" xfId="5316" xr:uid="{00000000-0005-0000-0000-000008150000}"/>
    <cellStyle name="Normal 5 155" xfId="7416" xr:uid="{00000000-0005-0000-0000-000009150000}"/>
    <cellStyle name="Normal 5 156" xfId="7430" xr:uid="{00000000-0005-0000-0000-00000A150000}"/>
    <cellStyle name="Normal 5 157" xfId="7511" xr:uid="{00000000-0005-0000-0000-00000B150000}"/>
    <cellStyle name="Normal 5 16" xfId="5317" xr:uid="{00000000-0005-0000-0000-00000C150000}"/>
    <cellStyle name="Normal 5 16 2" xfId="5318" xr:uid="{00000000-0005-0000-0000-00000D150000}"/>
    <cellStyle name="Normal 5 17" xfId="5319" xr:uid="{00000000-0005-0000-0000-00000E150000}"/>
    <cellStyle name="Normal 5 17 2" xfId="5320" xr:uid="{00000000-0005-0000-0000-00000F150000}"/>
    <cellStyle name="Normal 5 18" xfId="5321" xr:uid="{00000000-0005-0000-0000-000010150000}"/>
    <cellStyle name="Normal 5 18 2" xfId="5322" xr:uid="{00000000-0005-0000-0000-000011150000}"/>
    <cellStyle name="Normal 5 19" xfId="5323" xr:uid="{00000000-0005-0000-0000-000012150000}"/>
    <cellStyle name="Normal 5 19 2" xfId="5324" xr:uid="{00000000-0005-0000-0000-000013150000}"/>
    <cellStyle name="Normal 5 2" xfId="5325" xr:uid="{00000000-0005-0000-0000-000014150000}"/>
    <cellStyle name="Normal 5 2 2" xfId="5326" xr:uid="{00000000-0005-0000-0000-000015150000}"/>
    <cellStyle name="Normal 5 2 3" xfId="5327" xr:uid="{00000000-0005-0000-0000-000016150000}"/>
    <cellStyle name="Normal 5 2 4" xfId="5328" xr:uid="{00000000-0005-0000-0000-000017150000}"/>
    <cellStyle name="Normal 5 2 5" xfId="7501" xr:uid="{00000000-0005-0000-0000-000018150000}"/>
    <cellStyle name="Normal 5 20" xfId="5329" xr:uid="{00000000-0005-0000-0000-000019150000}"/>
    <cellStyle name="Normal 5 20 2" xfId="5330" xr:uid="{00000000-0005-0000-0000-00001A150000}"/>
    <cellStyle name="Normal 5 21" xfId="5331" xr:uid="{00000000-0005-0000-0000-00001B150000}"/>
    <cellStyle name="Normal 5 21 2" xfId="5332" xr:uid="{00000000-0005-0000-0000-00001C150000}"/>
    <cellStyle name="Normal 5 22" xfId="5333" xr:uid="{00000000-0005-0000-0000-00001D150000}"/>
    <cellStyle name="Normal 5 22 2" xfId="5334" xr:uid="{00000000-0005-0000-0000-00001E150000}"/>
    <cellStyle name="Normal 5 23" xfId="5335" xr:uid="{00000000-0005-0000-0000-00001F150000}"/>
    <cellStyle name="Normal 5 23 2" xfId="5336" xr:uid="{00000000-0005-0000-0000-000020150000}"/>
    <cellStyle name="Normal 5 24" xfId="5337" xr:uid="{00000000-0005-0000-0000-000021150000}"/>
    <cellStyle name="Normal 5 24 2" xfId="5338" xr:uid="{00000000-0005-0000-0000-000022150000}"/>
    <cellStyle name="Normal 5 25" xfId="5339" xr:uid="{00000000-0005-0000-0000-000023150000}"/>
    <cellStyle name="Normal 5 25 2" xfId="5340" xr:uid="{00000000-0005-0000-0000-000024150000}"/>
    <cellStyle name="Normal 5 26" xfId="5341" xr:uid="{00000000-0005-0000-0000-000025150000}"/>
    <cellStyle name="Normal 5 26 2" xfId="5342" xr:uid="{00000000-0005-0000-0000-000026150000}"/>
    <cellStyle name="Normal 5 27" xfId="5343" xr:uid="{00000000-0005-0000-0000-000027150000}"/>
    <cellStyle name="Normal 5 27 2" xfId="5344" xr:uid="{00000000-0005-0000-0000-000028150000}"/>
    <cellStyle name="Normal 5 28" xfId="5345" xr:uid="{00000000-0005-0000-0000-000029150000}"/>
    <cellStyle name="Normal 5 28 2" xfId="5346" xr:uid="{00000000-0005-0000-0000-00002A150000}"/>
    <cellStyle name="Normal 5 29" xfId="5347" xr:uid="{00000000-0005-0000-0000-00002B150000}"/>
    <cellStyle name="Normal 5 29 2" xfId="5348" xr:uid="{00000000-0005-0000-0000-00002C150000}"/>
    <cellStyle name="Normal 5 3" xfId="5349" xr:uid="{00000000-0005-0000-0000-00002D150000}"/>
    <cellStyle name="Normal 5 3 2" xfId="5350" xr:uid="{00000000-0005-0000-0000-00002E150000}"/>
    <cellStyle name="Normal 5 3 2 2" xfId="5351" xr:uid="{00000000-0005-0000-0000-00002F150000}"/>
    <cellStyle name="Normal 5 3 2 2 2" xfId="5352" xr:uid="{00000000-0005-0000-0000-000030150000}"/>
    <cellStyle name="Normal 5 3 2 2 2 2" xfId="5353" xr:uid="{00000000-0005-0000-0000-000031150000}"/>
    <cellStyle name="Normal 5 3 2 2 3" xfId="5354" xr:uid="{00000000-0005-0000-0000-000032150000}"/>
    <cellStyle name="Normal 5 3 2 3" xfId="5355" xr:uid="{00000000-0005-0000-0000-000033150000}"/>
    <cellStyle name="Normal 5 3 2 3 2" xfId="5356" xr:uid="{00000000-0005-0000-0000-000034150000}"/>
    <cellStyle name="Normal 5 3 2 3 2 2" xfId="5357" xr:uid="{00000000-0005-0000-0000-000035150000}"/>
    <cellStyle name="Normal 5 3 2 3 3" xfId="5358" xr:uid="{00000000-0005-0000-0000-000036150000}"/>
    <cellStyle name="Normal 5 3 2 4" xfId="5359" xr:uid="{00000000-0005-0000-0000-000037150000}"/>
    <cellStyle name="Normal 5 3 2 4 2" xfId="5360" xr:uid="{00000000-0005-0000-0000-000038150000}"/>
    <cellStyle name="Normal 5 3 2 4 2 2" xfId="5361" xr:uid="{00000000-0005-0000-0000-000039150000}"/>
    <cellStyle name="Normal 5 3 2 4 3" xfId="5362" xr:uid="{00000000-0005-0000-0000-00003A150000}"/>
    <cellStyle name="Normal 5 3 2 5" xfId="5363" xr:uid="{00000000-0005-0000-0000-00003B150000}"/>
    <cellStyle name="Normal 5 3 2 5 2" xfId="5364" xr:uid="{00000000-0005-0000-0000-00003C150000}"/>
    <cellStyle name="Normal 5 3 2 5 2 2" xfId="5365" xr:uid="{00000000-0005-0000-0000-00003D150000}"/>
    <cellStyle name="Normal 5 3 2 5 3" xfId="5366" xr:uid="{00000000-0005-0000-0000-00003E150000}"/>
    <cellStyle name="Normal 5 3 2 6" xfId="5367" xr:uid="{00000000-0005-0000-0000-00003F150000}"/>
    <cellStyle name="Normal 5 3 3" xfId="5368" xr:uid="{00000000-0005-0000-0000-000040150000}"/>
    <cellStyle name="Normal 5 3 3 2" xfId="5369" xr:uid="{00000000-0005-0000-0000-000041150000}"/>
    <cellStyle name="Normal 5 3 4" xfId="5370" xr:uid="{00000000-0005-0000-0000-000042150000}"/>
    <cellStyle name="Normal 5 3 4 2" xfId="5371" xr:uid="{00000000-0005-0000-0000-000043150000}"/>
    <cellStyle name="Normal 5 3 5" xfId="5372" xr:uid="{00000000-0005-0000-0000-000044150000}"/>
    <cellStyle name="Normal 5 3 5 2" xfId="5373" xr:uid="{00000000-0005-0000-0000-000045150000}"/>
    <cellStyle name="Normal 5 3 6" xfId="5374" xr:uid="{00000000-0005-0000-0000-000046150000}"/>
    <cellStyle name="Normal 5 3 6 2" xfId="5375" xr:uid="{00000000-0005-0000-0000-000047150000}"/>
    <cellStyle name="Normal 5 3 6 3" xfId="5376" xr:uid="{00000000-0005-0000-0000-000048150000}"/>
    <cellStyle name="Normal 5 3 7" xfId="5377" xr:uid="{00000000-0005-0000-0000-000049150000}"/>
    <cellStyle name="Normal 5 3 8" xfId="5378" xr:uid="{00000000-0005-0000-0000-00004A150000}"/>
    <cellStyle name="Normal 5 3 9" xfId="5379" xr:uid="{00000000-0005-0000-0000-00004B150000}"/>
    <cellStyle name="Normal 5 30" xfId="5380" xr:uid="{00000000-0005-0000-0000-00004C150000}"/>
    <cellStyle name="Normal 5 30 2" xfId="5381" xr:uid="{00000000-0005-0000-0000-00004D150000}"/>
    <cellStyle name="Normal 5 31" xfId="5382" xr:uid="{00000000-0005-0000-0000-00004E150000}"/>
    <cellStyle name="Normal 5 31 2" xfId="5383" xr:uid="{00000000-0005-0000-0000-00004F150000}"/>
    <cellStyle name="Normal 5 32" xfId="5384" xr:uid="{00000000-0005-0000-0000-000050150000}"/>
    <cellStyle name="Normal 5 32 2" xfId="5385" xr:uid="{00000000-0005-0000-0000-000051150000}"/>
    <cellStyle name="Normal 5 33" xfId="5386" xr:uid="{00000000-0005-0000-0000-000052150000}"/>
    <cellStyle name="Normal 5 33 2" xfId="5387" xr:uid="{00000000-0005-0000-0000-000053150000}"/>
    <cellStyle name="Normal 5 34" xfId="5388" xr:uid="{00000000-0005-0000-0000-000054150000}"/>
    <cellStyle name="Normal 5 34 2" xfId="5389" xr:uid="{00000000-0005-0000-0000-000055150000}"/>
    <cellStyle name="Normal 5 35" xfId="5390" xr:uid="{00000000-0005-0000-0000-000056150000}"/>
    <cellStyle name="Normal 5 35 2" xfId="5391" xr:uid="{00000000-0005-0000-0000-000057150000}"/>
    <cellStyle name="Normal 5 36" xfId="5392" xr:uid="{00000000-0005-0000-0000-000058150000}"/>
    <cellStyle name="Normal 5 36 2" xfId="5393" xr:uid="{00000000-0005-0000-0000-000059150000}"/>
    <cellStyle name="Normal 5 37" xfId="5394" xr:uid="{00000000-0005-0000-0000-00005A150000}"/>
    <cellStyle name="Normal 5 37 2" xfId="5395" xr:uid="{00000000-0005-0000-0000-00005B150000}"/>
    <cellStyle name="Normal 5 38" xfId="5396" xr:uid="{00000000-0005-0000-0000-00005C150000}"/>
    <cellStyle name="Normal 5 38 2" xfId="5397" xr:uid="{00000000-0005-0000-0000-00005D150000}"/>
    <cellStyle name="Normal 5 39" xfId="5398" xr:uid="{00000000-0005-0000-0000-00005E150000}"/>
    <cellStyle name="Normal 5 39 2" xfId="5399" xr:uid="{00000000-0005-0000-0000-00005F150000}"/>
    <cellStyle name="Normal 5 4" xfId="5400" xr:uid="{00000000-0005-0000-0000-000060150000}"/>
    <cellStyle name="Normal 5 4 2" xfId="5401" xr:uid="{00000000-0005-0000-0000-000061150000}"/>
    <cellStyle name="Normal 5 4 2 2" xfId="5402" xr:uid="{00000000-0005-0000-0000-000062150000}"/>
    <cellStyle name="Normal 5 4 3" xfId="5403" xr:uid="{00000000-0005-0000-0000-000063150000}"/>
    <cellStyle name="Normal 5 40" xfId="5404" xr:uid="{00000000-0005-0000-0000-000064150000}"/>
    <cellStyle name="Normal 5 40 2" xfId="5405" xr:uid="{00000000-0005-0000-0000-000065150000}"/>
    <cellStyle name="Normal 5 41" xfId="5406" xr:uid="{00000000-0005-0000-0000-000066150000}"/>
    <cellStyle name="Normal 5 41 2" xfId="5407" xr:uid="{00000000-0005-0000-0000-000067150000}"/>
    <cellStyle name="Normal 5 42" xfId="5408" xr:uid="{00000000-0005-0000-0000-000068150000}"/>
    <cellStyle name="Normal 5 42 2" xfId="5409" xr:uid="{00000000-0005-0000-0000-000069150000}"/>
    <cellStyle name="Normal 5 43" xfId="5410" xr:uid="{00000000-0005-0000-0000-00006A150000}"/>
    <cellStyle name="Normal 5 43 2" xfId="5411" xr:uid="{00000000-0005-0000-0000-00006B150000}"/>
    <cellStyle name="Normal 5 44" xfId="5412" xr:uid="{00000000-0005-0000-0000-00006C150000}"/>
    <cellStyle name="Normal 5 44 2" xfId="5413" xr:uid="{00000000-0005-0000-0000-00006D150000}"/>
    <cellStyle name="Normal 5 45" xfId="5414" xr:uid="{00000000-0005-0000-0000-00006E150000}"/>
    <cellStyle name="Normal 5 45 2" xfId="5415" xr:uid="{00000000-0005-0000-0000-00006F150000}"/>
    <cellStyle name="Normal 5 46" xfId="5416" xr:uid="{00000000-0005-0000-0000-000070150000}"/>
    <cellStyle name="Normal 5 46 2" xfId="5417" xr:uid="{00000000-0005-0000-0000-000071150000}"/>
    <cellStyle name="Normal 5 47" xfId="5418" xr:uid="{00000000-0005-0000-0000-000072150000}"/>
    <cellStyle name="Normal 5 47 2" xfId="5419" xr:uid="{00000000-0005-0000-0000-000073150000}"/>
    <cellStyle name="Normal 5 48" xfId="5420" xr:uid="{00000000-0005-0000-0000-000074150000}"/>
    <cellStyle name="Normal 5 48 2" xfId="5421" xr:uid="{00000000-0005-0000-0000-000075150000}"/>
    <cellStyle name="Normal 5 49" xfId="5422" xr:uid="{00000000-0005-0000-0000-000076150000}"/>
    <cellStyle name="Normal 5 49 2" xfId="5423" xr:uid="{00000000-0005-0000-0000-000077150000}"/>
    <cellStyle name="Normal 5 5" xfId="5424" xr:uid="{00000000-0005-0000-0000-000078150000}"/>
    <cellStyle name="Normal 5 5 2" xfId="5425" xr:uid="{00000000-0005-0000-0000-000079150000}"/>
    <cellStyle name="Normal 5 5 2 2" xfId="5426" xr:uid="{00000000-0005-0000-0000-00007A150000}"/>
    <cellStyle name="Normal 5 5 3" xfId="5427" xr:uid="{00000000-0005-0000-0000-00007B150000}"/>
    <cellStyle name="Normal 5 50" xfId="5428" xr:uid="{00000000-0005-0000-0000-00007C150000}"/>
    <cellStyle name="Normal 5 50 2" xfId="5429" xr:uid="{00000000-0005-0000-0000-00007D150000}"/>
    <cellStyle name="Normal 5 51" xfId="5430" xr:uid="{00000000-0005-0000-0000-00007E150000}"/>
    <cellStyle name="Normal 5 51 2" xfId="5431" xr:uid="{00000000-0005-0000-0000-00007F150000}"/>
    <cellStyle name="Normal 5 52" xfId="5432" xr:uid="{00000000-0005-0000-0000-000080150000}"/>
    <cellStyle name="Normal 5 52 2" xfId="5433" xr:uid="{00000000-0005-0000-0000-000081150000}"/>
    <cellStyle name="Normal 5 53" xfId="5434" xr:uid="{00000000-0005-0000-0000-000082150000}"/>
    <cellStyle name="Normal 5 53 2" xfId="5435" xr:uid="{00000000-0005-0000-0000-000083150000}"/>
    <cellStyle name="Normal 5 54" xfId="5436" xr:uid="{00000000-0005-0000-0000-000084150000}"/>
    <cellStyle name="Normal 5 54 2" xfId="5437" xr:uid="{00000000-0005-0000-0000-000085150000}"/>
    <cellStyle name="Normal 5 55" xfId="5438" xr:uid="{00000000-0005-0000-0000-000086150000}"/>
    <cellStyle name="Normal 5 55 2" xfId="5439" xr:uid="{00000000-0005-0000-0000-000087150000}"/>
    <cellStyle name="Normal 5 56" xfId="5440" xr:uid="{00000000-0005-0000-0000-000088150000}"/>
    <cellStyle name="Normal 5 56 2" xfId="5441" xr:uid="{00000000-0005-0000-0000-000089150000}"/>
    <cellStyle name="Normal 5 57" xfId="5442" xr:uid="{00000000-0005-0000-0000-00008A150000}"/>
    <cellStyle name="Normal 5 57 2" xfId="5443" xr:uid="{00000000-0005-0000-0000-00008B150000}"/>
    <cellStyle name="Normal 5 58" xfId="5444" xr:uid="{00000000-0005-0000-0000-00008C150000}"/>
    <cellStyle name="Normal 5 58 2" xfId="5445" xr:uid="{00000000-0005-0000-0000-00008D150000}"/>
    <cellStyle name="Normal 5 59" xfId="5446" xr:uid="{00000000-0005-0000-0000-00008E150000}"/>
    <cellStyle name="Normal 5 59 2" xfId="5447" xr:uid="{00000000-0005-0000-0000-00008F150000}"/>
    <cellStyle name="Normal 5 6" xfId="5448" xr:uid="{00000000-0005-0000-0000-000090150000}"/>
    <cellStyle name="Normal 5 6 2" xfId="5449" xr:uid="{00000000-0005-0000-0000-000091150000}"/>
    <cellStyle name="Normal 5 6 2 2" xfId="5450" xr:uid="{00000000-0005-0000-0000-000092150000}"/>
    <cellStyle name="Normal 5 6 3" xfId="5451" xr:uid="{00000000-0005-0000-0000-000093150000}"/>
    <cellStyle name="Normal 5 60" xfId="5452" xr:uid="{00000000-0005-0000-0000-000094150000}"/>
    <cellStyle name="Normal 5 60 2" xfId="5453" xr:uid="{00000000-0005-0000-0000-000095150000}"/>
    <cellStyle name="Normal 5 61" xfId="5454" xr:uid="{00000000-0005-0000-0000-000096150000}"/>
    <cellStyle name="Normal 5 61 2" xfId="5455" xr:uid="{00000000-0005-0000-0000-000097150000}"/>
    <cellStyle name="Normal 5 62" xfId="5456" xr:uid="{00000000-0005-0000-0000-000098150000}"/>
    <cellStyle name="Normal 5 63" xfId="5457" xr:uid="{00000000-0005-0000-0000-000099150000}"/>
    <cellStyle name="Normal 5 64" xfId="5458" xr:uid="{00000000-0005-0000-0000-00009A150000}"/>
    <cellStyle name="Normal 5 65" xfId="5459" xr:uid="{00000000-0005-0000-0000-00009B150000}"/>
    <cellStyle name="Normal 5 66" xfId="5460" xr:uid="{00000000-0005-0000-0000-00009C150000}"/>
    <cellStyle name="Normal 5 67" xfId="5461" xr:uid="{00000000-0005-0000-0000-00009D150000}"/>
    <cellStyle name="Normal 5 68" xfId="5462" xr:uid="{00000000-0005-0000-0000-00009E150000}"/>
    <cellStyle name="Normal 5 69" xfId="5463" xr:uid="{00000000-0005-0000-0000-00009F150000}"/>
    <cellStyle name="Normal 5 7" xfId="5464" xr:uid="{00000000-0005-0000-0000-0000A0150000}"/>
    <cellStyle name="Normal 5 7 2" xfId="5465" xr:uid="{00000000-0005-0000-0000-0000A1150000}"/>
    <cellStyle name="Normal 5 7 2 2" xfId="5466" xr:uid="{00000000-0005-0000-0000-0000A2150000}"/>
    <cellStyle name="Normal 5 7 3" xfId="5467" xr:uid="{00000000-0005-0000-0000-0000A3150000}"/>
    <cellStyle name="Normal 5 70" xfId="5468" xr:uid="{00000000-0005-0000-0000-0000A4150000}"/>
    <cellStyle name="Normal 5 71" xfId="5469" xr:uid="{00000000-0005-0000-0000-0000A5150000}"/>
    <cellStyle name="Normal 5 72" xfId="5470" xr:uid="{00000000-0005-0000-0000-0000A6150000}"/>
    <cellStyle name="Normal 5 73" xfId="5471" xr:uid="{00000000-0005-0000-0000-0000A7150000}"/>
    <cellStyle name="Normal 5 74" xfId="5472" xr:uid="{00000000-0005-0000-0000-0000A8150000}"/>
    <cellStyle name="Normal 5 75" xfId="5473" xr:uid="{00000000-0005-0000-0000-0000A9150000}"/>
    <cellStyle name="Normal 5 76" xfId="5474" xr:uid="{00000000-0005-0000-0000-0000AA150000}"/>
    <cellStyle name="Normal 5 77" xfId="5475" xr:uid="{00000000-0005-0000-0000-0000AB150000}"/>
    <cellStyle name="Normal 5 78" xfId="5476" xr:uid="{00000000-0005-0000-0000-0000AC150000}"/>
    <cellStyle name="Normal 5 79" xfId="5477" xr:uid="{00000000-0005-0000-0000-0000AD150000}"/>
    <cellStyle name="Normal 5 8" xfId="5478" xr:uid="{00000000-0005-0000-0000-0000AE150000}"/>
    <cellStyle name="Normal 5 8 2" xfId="5479" xr:uid="{00000000-0005-0000-0000-0000AF150000}"/>
    <cellStyle name="Normal 5 80" xfId="5480" xr:uid="{00000000-0005-0000-0000-0000B0150000}"/>
    <cellStyle name="Normal 5 81" xfId="5481" xr:uid="{00000000-0005-0000-0000-0000B1150000}"/>
    <cellStyle name="Normal 5 82" xfId="5482" xr:uid="{00000000-0005-0000-0000-0000B2150000}"/>
    <cellStyle name="Normal 5 83" xfId="5483" xr:uid="{00000000-0005-0000-0000-0000B3150000}"/>
    <cellStyle name="Normal 5 84" xfId="5484" xr:uid="{00000000-0005-0000-0000-0000B4150000}"/>
    <cellStyle name="Normal 5 85" xfId="5485" xr:uid="{00000000-0005-0000-0000-0000B5150000}"/>
    <cellStyle name="Normal 5 86" xfId="5486" xr:uid="{00000000-0005-0000-0000-0000B6150000}"/>
    <cellStyle name="Normal 5 87" xfId="5487" xr:uid="{00000000-0005-0000-0000-0000B7150000}"/>
    <cellStyle name="Normal 5 88" xfId="5488" xr:uid="{00000000-0005-0000-0000-0000B8150000}"/>
    <cellStyle name="Normal 5 89" xfId="5489" xr:uid="{00000000-0005-0000-0000-0000B9150000}"/>
    <cellStyle name="Normal 5 9" xfId="5490" xr:uid="{00000000-0005-0000-0000-0000BA150000}"/>
    <cellStyle name="Normal 5 9 2" xfId="5491" xr:uid="{00000000-0005-0000-0000-0000BB150000}"/>
    <cellStyle name="Normal 5 90" xfId="5492" xr:uid="{00000000-0005-0000-0000-0000BC150000}"/>
    <cellStyle name="Normal 5 91" xfId="5493" xr:uid="{00000000-0005-0000-0000-0000BD150000}"/>
    <cellStyle name="Normal 5 92" xfId="5494" xr:uid="{00000000-0005-0000-0000-0000BE150000}"/>
    <cellStyle name="Normal 5 93" xfId="5495" xr:uid="{00000000-0005-0000-0000-0000BF150000}"/>
    <cellStyle name="Normal 5 94" xfId="5496" xr:uid="{00000000-0005-0000-0000-0000C0150000}"/>
    <cellStyle name="Normal 5 95" xfId="5497" xr:uid="{00000000-0005-0000-0000-0000C1150000}"/>
    <cellStyle name="Normal 5 96" xfId="5498" xr:uid="{00000000-0005-0000-0000-0000C2150000}"/>
    <cellStyle name="Normal 5 97" xfId="5499" xr:uid="{00000000-0005-0000-0000-0000C3150000}"/>
    <cellStyle name="Normal 5 98" xfId="5500" xr:uid="{00000000-0005-0000-0000-0000C4150000}"/>
    <cellStyle name="Normal 5 99" xfId="5501" xr:uid="{00000000-0005-0000-0000-0000C5150000}"/>
    <cellStyle name="Normal 50" xfId="5502" xr:uid="{00000000-0005-0000-0000-0000C6150000}"/>
    <cellStyle name="Normal 51" xfId="5503" xr:uid="{00000000-0005-0000-0000-0000C7150000}"/>
    <cellStyle name="Normal 52" xfId="5504" xr:uid="{00000000-0005-0000-0000-0000C8150000}"/>
    <cellStyle name="Normal 53" xfId="5505" xr:uid="{00000000-0005-0000-0000-0000C9150000}"/>
    <cellStyle name="Normal 54" xfId="5506" xr:uid="{00000000-0005-0000-0000-0000CA150000}"/>
    <cellStyle name="Normal 55" xfId="5507" xr:uid="{00000000-0005-0000-0000-0000CB150000}"/>
    <cellStyle name="Normal 56" xfId="5508" xr:uid="{00000000-0005-0000-0000-0000CC150000}"/>
    <cellStyle name="Normal 57" xfId="5509" xr:uid="{00000000-0005-0000-0000-0000CD150000}"/>
    <cellStyle name="Normal 58" xfId="5510" xr:uid="{00000000-0005-0000-0000-0000CE150000}"/>
    <cellStyle name="Normal 59" xfId="5511" xr:uid="{00000000-0005-0000-0000-0000CF150000}"/>
    <cellStyle name="Normal 6" xfId="36" xr:uid="{00000000-0005-0000-0000-0000D0150000}"/>
    <cellStyle name="Normal 6 10" xfId="5512" xr:uid="{00000000-0005-0000-0000-0000D1150000}"/>
    <cellStyle name="Normal 6 11" xfId="5513" xr:uid="{00000000-0005-0000-0000-0000D2150000}"/>
    <cellStyle name="Normal 6 11 2" xfId="5514" xr:uid="{00000000-0005-0000-0000-0000D3150000}"/>
    <cellStyle name="Normal 6 12" xfId="5515" xr:uid="{00000000-0005-0000-0000-0000D4150000}"/>
    <cellStyle name="Normal 6 13" xfId="7531" xr:uid="{CAC8355F-B365-4CFE-9FBD-0E5A856BF15D}"/>
    <cellStyle name="Normal 6 14" xfId="7545" xr:uid="{14AE3950-776C-4496-ACA1-55DED4117FE5}"/>
    <cellStyle name="Normal 6 2" xfId="5516" xr:uid="{00000000-0005-0000-0000-0000D5150000}"/>
    <cellStyle name="Normal 6 2 10" xfId="7502" xr:uid="{00000000-0005-0000-0000-0000D6150000}"/>
    <cellStyle name="Normal 6 2 2" xfId="5517" xr:uid="{00000000-0005-0000-0000-0000D7150000}"/>
    <cellStyle name="Normal 6 2 2 2" xfId="5518" xr:uid="{00000000-0005-0000-0000-0000D8150000}"/>
    <cellStyle name="Normal 6 2 2 2 2" xfId="5519" xr:uid="{00000000-0005-0000-0000-0000D9150000}"/>
    <cellStyle name="Normal 6 2 2 3" xfId="5520" xr:uid="{00000000-0005-0000-0000-0000DA150000}"/>
    <cellStyle name="Normal 6 2 2 4" xfId="5521" xr:uid="{00000000-0005-0000-0000-0000DB150000}"/>
    <cellStyle name="Normal 6 2 2 5" xfId="5522" xr:uid="{00000000-0005-0000-0000-0000DC150000}"/>
    <cellStyle name="Normal 6 2 2 6" xfId="5523" xr:uid="{00000000-0005-0000-0000-0000DD150000}"/>
    <cellStyle name="Normal 6 2 2 7" xfId="5524" xr:uid="{00000000-0005-0000-0000-0000DE150000}"/>
    <cellStyle name="Normal 6 2 2 8" xfId="5525" xr:uid="{00000000-0005-0000-0000-0000DF150000}"/>
    <cellStyle name="Normal 6 2 2 9" xfId="5526" xr:uid="{00000000-0005-0000-0000-0000E0150000}"/>
    <cellStyle name="Normal 6 2 3" xfId="5527" xr:uid="{00000000-0005-0000-0000-0000E1150000}"/>
    <cellStyle name="Normal 6 2 4" xfId="5528" xr:uid="{00000000-0005-0000-0000-0000E2150000}"/>
    <cellStyle name="Normal 6 2 5" xfId="5529" xr:uid="{00000000-0005-0000-0000-0000E3150000}"/>
    <cellStyle name="Normal 6 2 5 2" xfId="7522" xr:uid="{00000000-0005-0000-0000-0000E4150000}"/>
    <cellStyle name="Normal 6 2 5 2 2" xfId="7547" xr:uid="{3179A6CF-335E-4D6D-9737-95128439F460}"/>
    <cellStyle name="Normal 6 2 6" xfId="5530" xr:uid="{00000000-0005-0000-0000-0000E5150000}"/>
    <cellStyle name="Normal 6 2 7" xfId="5531" xr:uid="{00000000-0005-0000-0000-0000E6150000}"/>
    <cellStyle name="Normal 6 2 8" xfId="5532" xr:uid="{00000000-0005-0000-0000-0000E7150000}"/>
    <cellStyle name="Normal 6 2 9" xfId="5533" xr:uid="{00000000-0005-0000-0000-0000E8150000}"/>
    <cellStyle name="Normal 6 3" xfId="5534" xr:uid="{00000000-0005-0000-0000-0000E9150000}"/>
    <cellStyle name="Normal 6 3 2" xfId="5535" xr:uid="{00000000-0005-0000-0000-0000EA150000}"/>
    <cellStyle name="Normal 6 3 2 2" xfId="5536" xr:uid="{00000000-0005-0000-0000-0000EB150000}"/>
    <cellStyle name="Normal 6 3 3" xfId="5537" xr:uid="{00000000-0005-0000-0000-0000EC150000}"/>
    <cellStyle name="Normal 6 4" xfId="5538" xr:uid="{00000000-0005-0000-0000-0000ED150000}"/>
    <cellStyle name="Normal 6 4 2" xfId="5539" xr:uid="{00000000-0005-0000-0000-0000EE150000}"/>
    <cellStyle name="Normal 6 5" xfId="5540" xr:uid="{00000000-0005-0000-0000-0000EF150000}"/>
    <cellStyle name="Normal 6 5 2" xfId="5541" xr:uid="{00000000-0005-0000-0000-0000F0150000}"/>
    <cellStyle name="Normal 6 6" xfId="5542" xr:uid="{00000000-0005-0000-0000-0000F1150000}"/>
    <cellStyle name="Normal 6 7" xfId="5543" xr:uid="{00000000-0005-0000-0000-0000F2150000}"/>
    <cellStyle name="Normal 6 8" xfId="5544" xr:uid="{00000000-0005-0000-0000-0000F3150000}"/>
    <cellStyle name="Normal 6 9" xfId="5545" xr:uid="{00000000-0005-0000-0000-0000F4150000}"/>
    <cellStyle name="Normal 60" xfId="5546" xr:uid="{00000000-0005-0000-0000-0000F5150000}"/>
    <cellStyle name="Normal 61" xfId="5547" xr:uid="{00000000-0005-0000-0000-0000F6150000}"/>
    <cellStyle name="Normal 62" xfId="5548" xr:uid="{00000000-0005-0000-0000-0000F7150000}"/>
    <cellStyle name="Normal 63" xfId="5549" xr:uid="{00000000-0005-0000-0000-0000F8150000}"/>
    <cellStyle name="Normal 64" xfId="5550" xr:uid="{00000000-0005-0000-0000-0000F9150000}"/>
    <cellStyle name="Normal 65" xfId="5551" xr:uid="{00000000-0005-0000-0000-0000FA150000}"/>
    <cellStyle name="Normal 66" xfId="5552" xr:uid="{00000000-0005-0000-0000-0000FB150000}"/>
    <cellStyle name="Normal 66 2" xfId="5553" xr:uid="{00000000-0005-0000-0000-0000FC150000}"/>
    <cellStyle name="Normal 67" xfId="5554" xr:uid="{00000000-0005-0000-0000-0000FD150000}"/>
    <cellStyle name="Normal 67 2" xfId="5555" xr:uid="{00000000-0005-0000-0000-0000FE150000}"/>
    <cellStyle name="Normal 68" xfId="5556" xr:uid="{00000000-0005-0000-0000-0000FF150000}"/>
    <cellStyle name="Normal 68 2" xfId="5557" xr:uid="{00000000-0005-0000-0000-000000160000}"/>
    <cellStyle name="Normal 69" xfId="5558" xr:uid="{00000000-0005-0000-0000-000001160000}"/>
    <cellStyle name="Normal 7" xfId="5559" xr:uid="{00000000-0005-0000-0000-000002160000}"/>
    <cellStyle name="Normal 7 10" xfId="5560" xr:uid="{00000000-0005-0000-0000-000003160000}"/>
    <cellStyle name="Normal 7 11" xfId="5561" xr:uid="{00000000-0005-0000-0000-000004160000}"/>
    <cellStyle name="Normal 7 12" xfId="5562" xr:uid="{00000000-0005-0000-0000-000005160000}"/>
    <cellStyle name="Normal 7 13" xfId="5563" xr:uid="{00000000-0005-0000-0000-000006160000}"/>
    <cellStyle name="Normal 7 14" xfId="5564" xr:uid="{00000000-0005-0000-0000-000007160000}"/>
    <cellStyle name="Normal 7 15" xfId="5565" xr:uid="{00000000-0005-0000-0000-000008160000}"/>
    <cellStyle name="Normal 7 16" xfId="5566" xr:uid="{00000000-0005-0000-0000-000009160000}"/>
    <cellStyle name="Normal 7 17" xfId="5567" xr:uid="{00000000-0005-0000-0000-00000A160000}"/>
    <cellStyle name="Normal 7 18" xfId="5568" xr:uid="{00000000-0005-0000-0000-00000B160000}"/>
    <cellStyle name="Normal 7 19" xfId="5569" xr:uid="{00000000-0005-0000-0000-00000C160000}"/>
    <cellStyle name="Normal 7 2" xfId="5570" xr:uid="{00000000-0005-0000-0000-00000D160000}"/>
    <cellStyle name="Normal 7 2 2" xfId="5571" xr:uid="{00000000-0005-0000-0000-00000E160000}"/>
    <cellStyle name="Normal 7 2 2 2" xfId="5572" xr:uid="{00000000-0005-0000-0000-00000F160000}"/>
    <cellStyle name="Normal 7 2 2 2 2" xfId="5573" xr:uid="{00000000-0005-0000-0000-000010160000}"/>
    <cellStyle name="Normal 7 2 2 3" xfId="5574" xr:uid="{00000000-0005-0000-0000-000011160000}"/>
    <cellStyle name="Normal 7 2 2 4" xfId="5575" xr:uid="{00000000-0005-0000-0000-000012160000}"/>
    <cellStyle name="Normal 7 2 2 5" xfId="5576" xr:uid="{00000000-0005-0000-0000-000013160000}"/>
    <cellStyle name="Normal 7 2 3" xfId="5577" xr:uid="{00000000-0005-0000-0000-000014160000}"/>
    <cellStyle name="Normal 7 2 4" xfId="5578" xr:uid="{00000000-0005-0000-0000-000015160000}"/>
    <cellStyle name="Normal 7 2 5" xfId="5579" xr:uid="{00000000-0005-0000-0000-000016160000}"/>
    <cellStyle name="Normal 7 2 6" xfId="5580" xr:uid="{00000000-0005-0000-0000-000017160000}"/>
    <cellStyle name="Normal 7 2 7" xfId="5581" xr:uid="{00000000-0005-0000-0000-000018160000}"/>
    <cellStyle name="Normal 7 2 8" xfId="5582" xr:uid="{00000000-0005-0000-0000-000019160000}"/>
    <cellStyle name="Normal 7 2 9" xfId="5583" xr:uid="{00000000-0005-0000-0000-00001A160000}"/>
    <cellStyle name="Normal 7 20" xfId="5584" xr:uid="{00000000-0005-0000-0000-00001B160000}"/>
    <cellStyle name="Normal 7 21" xfId="5585" xr:uid="{00000000-0005-0000-0000-00001C160000}"/>
    <cellStyle name="Normal 7 22" xfId="5586" xr:uid="{00000000-0005-0000-0000-00001D160000}"/>
    <cellStyle name="Normal 7 23" xfId="5587" xr:uid="{00000000-0005-0000-0000-00001E160000}"/>
    <cellStyle name="Normal 7 24" xfId="5588" xr:uid="{00000000-0005-0000-0000-00001F160000}"/>
    <cellStyle name="Normal 7 25" xfId="5589" xr:uid="{00000000-0005-0000-0000-000020160000}"/>
    <cellStyle name="Normal 7 26" xfId="5590" xr:uid="{00000000-0005-0000-0000-000021160000}"/>
    <cellStyle name="Normal 7 27" xfId="5591" xr:uid="{00000000-0005-0000-0000-000022160000}"/>
    <cellStyle name="Normal 7 28" xfId="5592" xr:uid="{00000000-0005-0000-0000-000023160000}"/>
    <cellStyle name="Normal 7 29" xfId="5593" xr:uid="{00000000-0005-0000-0000-000024160000}"/>
    <cellStyle name="Normal 7 3" xfId="5594" xr:uid="{00000000-0005-0000-0000-000025160000}"/>
    <cellStyle name="Normal 7 3 2" xfId="5595" xr:uid="{00000000-0005-0000-0000-000026160000}"/>
    <cellStyle name="Normal 7 3 3" xfId="5596" xr:uid="{00000000-0005-0000-0000-000027160000}"/>
    <cellStyle name="Normal 7 3 4" xfId="5597" xr:uid="{00000000-0005-0000-0000-000028160000}"/>
    <cellStyle name="Normal 7 30" xfId="5598" xr:uid="{00000000-0005-0000-0000-000029160000}"/>
    <cellStyle name="Normal 7 31" xfId="5599" xr:uid="{00000000-0005-0000-0000-00002A160000}"/>
    <cellStyle name="Normal 7 32" xfId="5600" xr:uid="{00000000-0005-0000-0000-00002B160000}"/>
    <cellStyle name="Normal 7 33" xfId="5601" xr:uid="{00000000-0005-0000-0000-00002C160000}"/>
    <cellStyle name="Normal 7 34" xfId="5602" xr:uid="{00000000-0005-0000-0000-00002D160000}"/>
    <cellStyle name="Normal 7 35" xfId="5603" xr:uid="{00000000-0005-0000-0000-00002E160000}"/>
    <cellStyle name="Normal 7 36" xfId="5604" xr:uid="{00000000-0005-0000-0000-00002F160000}"/>
    <cellStyle name="Normal 7 37" xfId="5605" xr:uid="{00000000-0005-0000-0000-000030160000}"/>
    <cellStyle name="Normal 7 38" xfId="5606" xr:uid="{00000000-0005-0000-0000-000031160000}"/>
    <cellStyle name="Normal 7 39" xfId="5607" xr:uid="{00000000-0005-0000-0000-000032160000}"/>
    <cellStyle name="Normal 7 4" xfId="5608" xr:uid="{00000000-0005-0000-0000-000033160000}"/>
    <cellStyle name="Normal 7 4 2" xfId="5609" xr:uid="{00000000-0005-0000-0000-000034160000}"/>
    <cellStyle name="Normal 7 4 2 2" xfId="5610" xr:uid="{00000000-0005-0000-0000-000035160000}"/>
    <cellStyle name="Normal 7 4 3" xfId="5611" xr:uid="{00000000-0005-0000-0000-000036160000}"/>
    <cellStyle name="Normal 7 40" xfId="5612" xr:uid="{00000000-0005-0000-0000-000037160000}"/>
    <cellStyle name="Normal 7 41" xfId="5613" xr:uid="{00000000-0005-0000-0000-000038160000}"/>
    <cellStyle name="Normal 7 42" xfId="5614" xr:uid="{00000000-0005-0000-0000-000039160000}"/>
    <cellStyle name="Normal 7 43" xfId="5615" xr:uid="{00000000-0005-0000-0000-00003A160000}"/>
    <cellStyle name="Normal 7 44" xfId="5616" xr:uid="{00000000-0005-0000-0000-00003B160000}"/>
    <cellStyle name="Normal 7 45" xfId="5617" xr:uid="{00000000-0005-0000-0000-00003C160000}"/>
    <cellStyle name="Normal 7 46" xfId="5618" xr:uid="{00000000-0005-0000-0000-00003D160000}"/>
    <cellStyle name="Normal 7 47" xfId="5619" xr:uid="{00000000-0005-0000-0000-00003E160000}"/>
    <cellStyle name="Normal 7 48" xfId="5620" xr:uid="{00000000-0005-0000-0000-00003F160000}"/>
    <cellStyle name="Normal 7 49" xfId="5621" xr:uid="{00000000-0005-0000-0000-000040160000}"/>
    <cellStyle name="Normal 7 5" xfId="5622" xr:uid="{00000000-0005-0000-0000-000041160000}"/>
    <cellStyle name="Normal 7 5 2" xfId="5623" xr:uid="{00000000-0005-0000-0000-000042160000}"/>
    <cellStyle name="Normal 7 5 2 2" xfId="5624" xr:uid="{00000000-0005-0000-0000-000043160000}"/>
    <cellStyle name="Normal 7 5 3" xfId="5625" xr:uid="{00000000-0005-0000-0000-000044160000}"/>
    <cellStyle name="Normal 7 50" xfId="5626" xr:uid="{00000000-0005-0000-0000-000045160000}"/>
    <cellStyle name="Normal 7 51" xfId="5627" xr:uid="{00000000-0005-0000-0000-000046160000}"/>
    <cellStyle name="Normal 7 52" xfId="5628" xr:uid="{00000000-0005-0000-0000-000047160000}"/>
    <cellStyle name="Normal 7 53" xfId="5629" xr:uid="{00000000-0005-0000-0000-000048160000}"/>
    <cellStyle name="Normal 7 54" xfId="5630" xr:uid="{00000000-0005-0000-0000-000049160000}"/>
    <cellStyle name="Normal 7 55" xfId="5631" xr:uid="{00000000-0005-0000-0000-00004A160000}"/>
    <cellStyle name="Normal 7 56" xfId="5632" xr:uid="{00000000-0005-0000-0000-00004B160000}"/>
    <cellStyle name="Normal 7 57" xfId="5633" xr:uid="{00000000-0005-0000-0000-00004C160000}"/>
    <cellStyle name="Normal 7 58" xfId="5634" xr:uid="{00000000-0005-0000-0000-00004D160000}"/>
    <cellStyle name="Normal 7 59" xfId="5635" xr:uid="{00000000-0005-0000-0000-00004E160000}"/>
    <cellStyle name="Normal 7 6" xfId="5636" xr:uid="{00000000-0005-0000-0000-00004F160000}"/>
    <cellStyle name="Normal 7 6 2" xfId="5637" xr:uid="{00000000-0005-0000-0000-000050160000}"/>
    <cellStyle name="Normal 7 6 2 2" xfId="5638" xr:uid="{00000000-0005-0000-0000-000051160000}"/>
    <cellStyle name="Normal 7 6 3" xfId="5639" xr:uid="{00000000-0005-0000-0000-000052160000}"/>
    <cellStyle name="Normal 7 60" xfId="5640" xr:uid="{00000000-0005-0000-0000-000053160000}"/>
    <cellStyle name="Normal 7 61" xfId="5641" xr:uid="{00000000-0005-0000-0000-000054160000}"/>
    <cellStyle name="Normal 7 62" xfId="5642" xr:uid="{00000000-0005-0000-0000-000055160000}"/>
    <cellStyle name="Normal 7 63" xfId="5643" xr:uid="{00000000-0005-0000-0000-000056160000}"/>
    <cellStyle name="Normal 7 64" xfId="5644" xr:uid="{00000000-0005-0000-0000-000057160000}"/>
    <cellStyle name="Normal 7 65" xfId="5645" xr:uid="{00000000-0005-0000-0000-000058160000}"/>
    <cellStyle name="Normal 7 66" xfId="5646" xr:uid="{00000000-0005-0000-0000-000059160000}"/>
    <cellStyle name="Normal 7 67" xfId="5647" xr:uid="{00000000-0005-0000-0000-00005A160000}"/>
    <cellStyle name="Normal 7 68" xfId="5648" xr:uid="{00000000-0005-0000-0000-00005B160000}"/>
    <cellStyle name="Normal 7 69" xfId="5649" xr:uid="{00000000-0005-0000-0000-00005C160000}"/>
    <cellStyle name="Normal 7 7" xfId="5650" xr:uid="{00000000-0005-0000-0000-00005D160000}"/>
    <cellStyle name="Normal 7 7 2" xfId="5651" xr:uid="{00000000-0005-0000-0000-00005E160000}"/>
    <cellStyle name="Normal 7 7 2 2" xfId="5652" xr:uid="{00000000-0005-0000-0000-00005F160000}"/>
    <cellStyle name="Normal 7 7 3" xfId="5653" xr:uid="{00000000-0005-0000-0000-000060160000}"/>
    <cellStyle name="Normal 7 70" xfId="5654" xr:uid="{00000000-0005-0000-0000-000061160000}"/>
    <cellStyle name="Normal 7 71" xfId="5655" xr:uid="{00000000-0005-0000-0000-000062160000}"/>
    <cellStyle name="Normal 7 72" xfId="5656" xr:uid="{00000000-0005-0000-0000-000063160000}"/>
    <cellStyle name="Normal 7 73" xfId="5657" xr:uid="{00000000-0005-0000-0000-000064160000}"/>
    <cellStyle name="Normal 7 74" xfId="5658" xr:uid="{00000000-0005-0000-0000-000065160000}"/>
    <cellStyle name="Normal 7 75" xfId="5659" xr:uid="{00000000-0005-0000-0000-000066160000}"/>
    <cellStyle name="Normal 7 76" xfId="5660" xr:uid="{00000000-0005-0000-0000-000067160000}"/>
    <cellStyle name="Normal 7 77" xfId="5661" xr:uid="{00000000-0005-0000-0000-000068160000}"/>
    <cellStyle name="Normal 7 78" xfId="5662" xr:uid="{00000000-0005-0000-0000-000069160000}"/>
    <cellStyle name="Normal 7 79" xfId="5663" xr:uid="{00000000-0005-0000-0000-00006A160000}"/>
    <cellStyle name="Normal 7 8" xfId="5664" xr:uid="{00000000-0005-0000-0000-00006B160000}"/>
    <cellStyle name="Normal 7 8 2" xfId="5665" xr:uid="{00000000-0005-0000-0000-00006C160000}"/>
    <cellStyle name="Normal 7 8 2 2" xfId="5666" xr:uid="{00000000-0005-0000-0000-00006D160000}"/>
    <cellStyle name="Normal 7 8 3" xfId="5667" xr:uid="{00000000-0005-0000-0000-00006E160000}"/>
    <cellStyle name="Normal 7 80" xfId="5668" xr:uid="{00000000-0005-0000-0000-00006F160000}"/>
    <cellStyle name="Normal 7 81" xfId="5669" xr:uid="{00000000-0005-0000-0000-000070160000}"/>
    <cellStyle name="Normal 7 82" xfId="5670" xr:uid="{00000000-0005-0000-0000-000071160000}"/>
    <cellStyle name="Normal 7 83" xfId="5671" xr:uid="{00000000-0005-0000-0000-000072160000}"/>
    <cellStyle name="Normal 7 84" xfId="5672" xr:uid="{00000000-0005-0000-0000-000073160000}"/>
    <cellStyle name="Normal 7 85" xfId="5673" xr:uid="{00000000-0005-0000-0000-000074160000}"/>
    <cellStyle name="Normal 7 86" xfId="5674" xr:uid="{00000000-0005-0000-0000-000075160000}"/>
    <cellStyle name="Normal 7 87" xfId="5675" xr:uid="{00000000-0005-0000-0000-000076160000}"/>
    <cellStyle name="Normal 7 88" xfId="5676" xr:uid="{00000000-0005-0000-0000-000077160000}"/>
    <cellStyle name="Normal 7 89" xfId="5677" xr:uid="{00000000-0005-0000-0000-000078160000}"/>
    <cellStyle name="Normal 7 9" xfId="5678" xr:uid="{00000000-0005-0000-0000-000079160000}"/>
    <cellStyle name="Normal 7 9 2" xfId="5679" xr:uid="{00000000-0005-0000-0000-00007A160000}"/>
    <cellStyle name="Normal 7 9 3" xfId="5680" xr:uid="{00000000-0005-0000-0000-00007B160000}"/>
    <cellStyle name="Normal 7 9 4" xfId="5681" xr:uid="{00000000-0005-0000-0000-00007C160000}"/>
    <cellStyle name="Normal 7 90" xfId="5682" xr:uid="{00000000-0005-0000-0000-00007D160000}"/>
    <cellStyle name="Normal 7 91" xfId="5683" xr:uid="{00000000-0005-0000-0000-00007E160000}"/>
    <cellStyle name="Normal 7 92" xfId="5684" xr:uid="{00000000-0005-0000-0000-00007F160000}"/>
    <cellStyle name="Normal 7 93" xfId="5685" xr:uid="{00000000-0005-0000-0000-000080160000}"/>
    <cellStyle name="Normal 70" xfId="5686" xr:uid="{00000000-0005-0000-0000-000081160000}"/>
    <cellStyle name="Normal 71" xfId="5687" xr:uid="{00000000-0005-0000-0000-000082160000}"/>
    <cellStyle name="Normal 72" xfId="5688" xr:uid="{00000000-0005-0000-0000-000083160000}"/>
    <cellStyle name="Normal 73" xfId="5689" xr:uid="{00000000-0005-0000-0000-000084160000}"/>
    <cellStyle name="Normal 74" xfId="5690" xr:uid="{00000000-0005-0000-0000-000085160000}"/>
    <cellStyle name="Normal 75" xfId="5691" xr:uid="{00000000-0005-0000-0000-000086160000}"/>
    <cellStyle name="Normal 76" xfId="5692" xr:uid="{00000000-0005-0000-0000-000087160000}"/>
    <cellStyle name="Normal 77" xfId="5693" xr:uid="{00000000-0005-0000-0000-000088160000}"/>
    <cellStyle name="Normal 78" xfId="5694" xr:uid="{00000000-0005-0000-0000-000089160000}"/>
    <cellStyle name="Normal 79" xfId="5695" xr:uid="{00000000-0005-0000-0000-00008A160000}"/>
    <cellStyle name="Normal 8" xfId="5696" xr:uid="{00000000-0005-0000-0000-00008B160000}"/>
    <cellStyle name="Normal 8 10" xfId="5697" xr:uid="{00000000-0005-0000-0000-00008C160000}"/>
    <cellStyle name="Normal 8 11" xfId="5698" xr:uid="{00000000-0005-0000-0000-00008D160000}"/>
    <cellStyle name="Normal 8 12" xfId="5699" xr:uid="{00000000-0005-0000-0000-00008E160000}"/>
    <cellStyle name="Normal 8 13" xfId="5700" xr:uid="{00000000-0005-0000-0000-00008F160000}"/>
    <cellStyle name="Normal 8 14" xfId="5701" xr:uid="{00000000-0005-0000-0000-000090160000}"/>
    <cellStyle name="Normal 8 15" xfId="5702" xr:uid="{00000000-0005-0000-0000-000091160000}"/>
    <cellStyle name="Normal 8 16" xfId="5703" xr:uid="{00000000-0005-0000-0000-000092160000}"/>
    <cellStyle name="Normal 8 17" xfId="5704" xr:uid="{00000000-0005-0000-0000-000093160000}"/>
    <cellStyle name="Normal 8 18" xfId="5705" xr:uid="{00000000-0005-0000-0000-000094160000}"/>
    <cellStyle name="Normal 8 19" xfId="5706" xr:uid="{00000000-0005-0000-0000-000095160000}"/>
    <cellStyle name="Normal 8 2" xfId="5707" xr:uid="{00000000-0005-0000-0000-000096160000}"/>
    <cellStyle name="Normal 8 2 2" xfId="5708" xr:uid="{00000000-0005-0000-0000-000097160000}"/>
    <cellStyle name="Normal 8 2 2 2" xfId="5709" xr:uid="{00000000-0005-0000-0000-000098160000}"/>
    <cellStyle name="Normal 8 2 2 2 2" xfId="5710" xr:uid="{00000000-0005-0000-0000-000099160000}"/>
    <cellStyle name="Normal 8 2 2 2 2 2" xfId="5711" xr:uid="{00000000-0005-0000-0000-00009A160000}"/>
    <cellStyle name="Normal 8 2 2 2 3" xfId="5712" xr:uid="{00000000-0005-0000-0000-00009B160000}"/>
    <cellStyle name="Normal 8 2 2 3" xfId="5713" xr:uid="{00000000-0005-0000-0000-00009C160000}"/>
    <cellStyle name="Normal 8 2 2 3 2" xfId="5714" xr:uid="{00000000-0005-0000-0000-00009D160000}"/>
    <cellStyle name="Normal 8 2 2 3 2 2" xfId="5715" xr:uid="{00000000-0005-0000-0000-00009E160000}"/>
    <cellStyle name="Normal 8 2 2 3 3" xfId="5716" xr:uid="{00000000-0005-0000-0000-00009F160000}"/>
    <cellStyle name="Normal 8 2 2 4" xfId="5717" xr:uid="{00000000-0005-0000-0000-0000A0160000}"/>
    <cellStyle name="Normal 8 2 2 4 2" xfId="5718" xr:uid="{00000000-0005-0000-0000-0000A1160000}"/>
    <cellStyle name="Normal 8 2 2 4 2 2" xfId="5719" xr:uid="{00000000-0005-0000-0000-0000A2160000}"/>
    <cellStyle name="Normal 8 2 2 4 3" xfId="5720" xr:uid="{00000000-0005-0000-0000-0000A3160000}"/>
    <cellStyle name="Normal 8 2 2 5" xfId="5721" xr:uid="{00000000-0005-0000-0000-0000A4160000}"/>
    <cellStyle name="Normal 8 2 2 5 2" xfId="5722" xr:uid="{00000000-0005-0000-0000-0000A5160000}"/>
    <cellStyle name="Normal 8 2 2 5 2 2" xfId="5723" xr:uid="{00000000-0005-0000-0000-0000A6160000}"/>
    <cellStyle name="Normal 8 2 2 5 3" xfId="5724" xr:uid="{00000000-0005-0000-0000-0000A7160000}"/>
    <cellStyle name="Normal 8 2 2 6" xfId="5725" xr:uid="{00000000-0005-0000-0000-0000A8160000}"/>
    <cellStyle name="Normal 8 2 3" xfId="5726" xr:uid="{00000000-0005-0000-0000-0000A9160000}"/>
    <cellStyle name="Normal 8 2 3 2" xfId="5727" xr:uid="{00000000-0005-0000-0000-0000AA160000}"/>
    <cellStyle name="Normal 8 2 4" xfId="5728" xr:uid="{00000000-0005-0000-0000-0000AB160000}"/>
    <cellStyle name="Normal 8 2 4 2" xfId="5729" xr:uid="{00000000-0005-0000-0000-0000AC160000}"/>
    <cellStyle name="Normal 8 2 5" xfId="5730" xr:uid="{00000000-0005-0000-0000-0000AD160000}"/>
    <cellStyle name="Normal 8 2 5 2" xfId="5731" xr:uid="{00000000-0005-0000-0000-0000AE160000}"/>
    <cellStyle name="Normal 8 2 6" xfId="5732" xr:uid="{00000000-0005-0000-0000-0000AF160000}"/>
    <cellStyle name="Normal 8 2 6 2" xfId="5733" xr:uid="{00000000-0005-0000-0000-0000B0160000}"/>
    <cellStyle name="Normal 8 2 7" xfId="5734" xr:uid="{00000000-0005-0000-0000-0000B1160000}"/>
    <cellStyle name="Normal 8 20" xfId="5735" xr:uid="{00000000-0005-0000-0000-0000B2160000}"/>
    <cellStyle name="Normal 8 21" xfId="5736" xr:uid="{00000000-0005-0000-0000-0000B3160000}"/>
    <cellStyle name="Normal 8 22" xfId="5737" xr:uid="{00000000-0005-0000-0000-0000B4160000}"/>
    <cellStyle name="Normal 8 23" xfId="5738" xr:uid="{00000000-0005-0000-0000-0000B5160000}"/>
    <cellStyle name="Normal 8 24" xfId="5739" xr:uid="{00000000-0005-0000-0000-0000B6160000}"/>
    <cellStyle name="Normal 8 25" xfId="5740" xr:uid="{00000000-0005-0000-0000-0000B7160000}"/>
    <cellStyle name="Normal 8 26" xfId="5741" xr:uid="{00000000-0005-0000-0000-0000B8160000}"/>
    <cellStyle name="Normal 8 27" xfId="5742" xr:uid="{00000000-0005-0000-0000-0000B9160000}"/>
    <cellStyle name="Normal 8 28" xfId="5743" xr:uid="{00000000-0005-0000-0000-0000BA160000}"/>
    <cellStyle name="Normal 8 29" xfId="5744" xr:uid="{00000000-0005-0000-0000-0000BB160000}"/>
    <cellStyle name="Normal 8 3" xfId="5745" xr:uid="{00000000-0005-0000-0000-0000BC160000}"/>
    <cellStyle name="Normal 8 3 2" xfId="5746" xr:uid="{00000000-0005-0000-0000-0000BD160000}"/>
    <cellStyle name="Normal 8 3 2 2" xfId="5747" xr:uid="{00000000-0005-0000-0000-0000BE160000}"/>
    <cellStyle name="Normal 8 3 3" xfId="5748" xr:uid="{00000000-0005-0000-0000-0000BF160000}"/>
    <cellStyle name="Normal 8 30" xfId="5749" xr:uid="{00000000-0005-0000-0000-0000C0160000}"/>
    <cellStyle name="Normal 8 31" xfId="5750" xr:uid="{00000000-0005-0000-0000-0000C1160000}"/>
    <cellStyle name="Normal 8 32" xfId="5751" xr:uid="{00000000-0005-0000-0000-0000C2160000}"/>
    <cellStyle name="Normal 8 33" xfId="5752" xr:uid="{00000000-0005-0000-0000-0000C3160000}"/>
    <cellStyle name="Normal 8 34" xfId="5753" xr:uid="{00000000-0005-0000-0000-0000C4160000}"/>
    <cellStyle name="Normal 8 35" xfId="5754" xr:uid="{00000000-0005-0000-0000-0000C5160000}"/>
    <cellStyle name="Normal 8 36" xfId="5755" xr:uid="{00000000-0005-0000-0000-0000C6160000}"/>
    <cellStyle name="Normal 8 37" xfId="5756" xr:uid="{00000000-0005-0000-0000-0000C7160000}"/>
    <cellStyle name="Normal 8 38" xfId="5757" xr:uid="{00000000-0005-0000-0000-0000C8160000}"/>
    <cellStyle name="Normal 8 39" xfId="5758" xr:uid="{00000000-0005-0000-0000-0000C9160000}"/>
    <cellStyle name="Normal 8 4" xfId="5759" xr:uid="{00000000-0005-0000-0000-0000CA160000}"/>
    <cellStyle name="Normal 8 4 2" xfId="5760" xr:uid="{00000000-0005-0000-0000-0000CB160000}"/>
    <cellStyle name="Normal 8 4 2 2" xfId="5761" xr:uid="{00000000-0005-0000-0000-0000CC160000}"/>
    <cellStyle name="Normal 8 4 3" xfId="5762" xr:uid="{00000000-0005-0000-0000-0000CD160000}"/>
    <cellStyle name="Normal 8 40" xfId="5763" xr:uid="{00000000-0005-0000-0000-0000CE160000}"/>
    <cellStyle name="Normal 8 41" xfId="5764" xr:uid="{00000000-0005-0000-0000-0000CF160000}"/>
    <cellStyle name="Normal 8 42" xfId="5765" xr:uid="{00000000-0005-0000-0000-0000D0160000}"/>
    <cellStyle name="Normal 8 43" xfId="5766" xr:uid="{00000000-0005-0000-0000-0000D1160000}"/>
    <cellStyle name="Normal 8 44" xfId="5767" xr:uid="{00000000-0005-0000-0000-0000D2160000}"/>
    <cellStyle name="Normal 8 45" xfId="5768" xr:uid="{00000000-0005-0000-0000-0000D3160000}"/>
    <cellStyle name="Normal 8 46" xfId="5769" xr:uid="{00000000-0005-0000-0000-0000D4160000}"/>
    <cellStyle name="Normal 8 47" xfId="5770" xr:uid="{00000000-0005-0000-0000-0000D5160000}"/>
    <cellStyle name="Normal 8 48" xfId="5771" xr:uid="{00000000-0005-0000-0000-0000D6160000}"/>
    <cellStyle name="Normal 8 49" xfId="5772" xr:uid="{00000000-0005-0000-0000-0000D7160000}"/>
    <cellStyle name="Normal 8 5" xfId="5773" xr:uid="{00000000-0005-0000-0000-0000D8160000}"/>
    <cellStyle name="Normal 8 5 2" xfId="5774" xr:uid="{00000000-0005-0000-0000-0000D9160000}"/>
    <cellStyle name="Normal 8 5 2 2" xfId="5775" xr:uid="{00000000-0005-0000-0000-0000DA160000}"/>
    <cellStyle name="Normal 8 5 3" xfId="5776" xr:uid="{00000000-0005-0000-0000-0000DB160000}"/>
    <cellStyle name="Normal 8 50" xfId="5777" xr:uid="{00000000-0005-0000-0000-0000DC160000}"/>
    <cellStyle name="Normal 8 51" xfId="5778" xr:uid="{00000000-0005-0000-0000-0000DD160000}"/>
    <cellStyle name="Normal 8 52" xfId="5779" xr:uid="{00000000-0005-0000-0000-0000DE160000}"/>
    <cellStyle name="Normal 8 53" xfId="5780" xr:uid="{00000000-0005-0000-0000-0000DF160000}"/>
    <cellStyle name="Normal 8 54" xfId="5781" xr:uid="{00000000-0005-0000-0000-0000E0160000}"/>
    <cellStyle name="Normal 8 55" xfId="5782" xr:uid="{00000000-0005-0000-0000-0000E1160000}"/>
    <cellStyle name="Normal 8 56" xfId="5783" xr:uid="{00000000-0005-0000-0000-0000E2160000}"/>
    <cellStyle name="Normal 8 57" xfId="5784" xr:uid="{00000000-0005-0000-0000-0000E3160000}"/>
    <cellStyle name="Normal 8 58" xfId="5785" xr:uid="{00000000-0005-0000-0000-0000E4160000}"/>
    <cellStyle name="Normal 8 59" xfId="5786" xr:uid="{00000000-0005-0000-0000-0000E5160000}"/>
    <cellStyle name="Normal 8 6" xfId="5787" xr:uid="{00000000-0005-0000-0000-0000E6160000}"/>
    <cellStyle name="Normal 8 6 2" xfId="5788" xr:uid="{00000000-0005-0000-0000-0000E7160000}"/>
    <cellStyle name="Normal 8 6 2 2" xfId="5789" xr:uid="{00000000-0005-0000-0000-0000E8160000}"/>
    <cellStyle name="Normal 8 6 3" xfId="5790" xr:uid="{00000000-0005-0000-0000-0000E9160000}"/>
    <cellStyle name="Normal 8 60" xfId="5791" xr:uid="{00000000-0005-0000-0000-0000EA160000}"/>
    <cellStyle name="Normal 8 61" xfId="5792" xr:uid="{00000000-0005-0000-0000-0000EB160000}"/>
    <cellStyle name="Normal 8 62" xfId="5793" xr:uid="{00000000-0005-0000-0000-0000EC160000}"/>
    <cellStyle name="Normal 8 63" xfId="5794" xr:uid="{00000000-0005-0000-0000-0000ED160000}"/>
    <cellStyle name="Normal 8 64" xfId="5795" xr:uid="{00000000-0005-0000-0000-0000EE160000}"/>
    <cellStyle name="Normal 8 65" xfId="5796" xr:uid="{00000000-0005-0000-0000-0000EF160000}"/>
    <cellStyle name="Normal 8 66" xfId="5797" xr:uid="{00000000-0005-0000-0000-0000F0160000}"/>
    <cellStyle name="Normal 8 67" xfId="5798" xr:uid="{00000000-0005-0000-0000-0000F1160000}"/>
    <cellStyle name="Normal 8 68" xfId="5799" xr:uid="{00000000-0005-0000-0000-0000F2160000}"/>
    <cellStyle name="Normal 8 69" xfId="5800" xr:uid="{00000000-0005-0000-0000-0000F3160000}"/>
    <cellStyle name="Normal 8 7" xfId="5801" xr:uid="{00000000-0005-0000-0000-0000F4160000}"/>
    <cellStyle name="Normal 8 7 2" xfId="5802" xr:uid="{00000000-0005-0000-0000-0000F5160000}"/>
    <cellStyle name="Normal 8 70" xfId="5803" xr:uid="{00000000-0005-0000-0000-0000F6160000}"/>
    <cellStyle name="Normal 8 71" xfId="5804" xr:uid="{00000000-0005-0000-0000-0000F7160000}"/>
    <cellStyle name="Normal 8 72" xfId="5805" xr:uid="{00000000-0005-0000-0000-0000F8160000}"/>
    <cellStyle name="Normal 8 73" xfId="5806" xr:uid="{00000000-0005-0000-0000-0000F9160000}"/>
    <cellStyle name="Normal 8 74" xfId="5807" xr:uid="{00000000-0005-0000-0000-0000FA160000}"/>
    <cellStyle name="Normal 8 75" xfId="5808" xr:uid="{00000000-0005-0000-0000-0000FB160000}"/>
    <cellStyle name="Normal 8 76" xfId="5809" xr:uid="{00000000-0005-0000-0000-0000FC160000}"/>
    <cellStyle name="Normal 8 77" xfId="5810" xr:uid="{00000000-0005-0000-0000-0000FD160000}"/>
    <cellStyle name="Normal 8 78" xfId="5811" xr:uid="{00000000-0005-0000-0000-0000FE160000}"/>
    <cellStyle name="Normal 8 79" xfId="5812" xr:uid="{00000000-0005-0000-0000-0000FF160000}"/>
    <cellStyle name="Normal 8 8" xfId="5813" xr:uid="{00000000-0005-0000-0000-000000170000}"/>
    <cellStyle name="Normal 8 80" xfId="5814" xr:uid="{00000000-0005-0000-0000-000001170000}"/>
    <cellStyle name="Normal 8 81" xfId="5815" xr:uid="{00000000-0005-0000-0000-000002170000}"/>
    <cellStyle name="Normal 8 82" xfId="5816" xr:uid="{00000000-0005-0000-0000-000003170000}"/>
    <cellStyle name="Normal 8 83" xfId="5817" xr:uid="{00000000-0005-0000-0000-000004170000}"/>
    <cellStyle name="Normal 8 84" xfId="5818" xr:uid="{00000000-0005-0000-0000-000005170000}"/>
    <cellStyle name="Normal 8 85" xfId="5819" xr:uid="{00000000-0005-0000-0000-000006170000}"/>
    <cellStyle name="Normal 8 86" xfId="5820" xr:uid="{00000000-0005-0000-0000-000007170000}"/>
    <cellStyle name="Normal 8 87" xfId="5821" xr:uid="{00000000-0005-0000-0000-000008170000}"/>
    <cellStyle name="Normal 8 88" xfId="5822" xr:uid="{00000000-0005-0000-0000-000009170000}"/>
    <cellStyle name="Normal 8 89" xfId="5823" xr:uid="{00000000-0005-0000-0000-00000A170000}"/>
    <cellStyle name="Normal 8 9" xfId="5824" xr:uid="{00000000-0005-0000-0000-00000B170000}"/>
    <cellStyle name="Normal 8 90" xfId="5825" xr:uid="{00000000-0005-0000-0000-00000C170000}"/>
    <cellStyle name="Normal 8 91" xfId="5826" xr:uid="{00000000-0005-0000-0000-00000D170000}"/>
    <cellStyle name="Normal 8 92" xfId="5827" xr:uid="{00000000-0005-0000-0000-00000E170000}"/>
    <cellStyle name="Normal 8 93" xfId="5828" xr:uid="{00000000-0005-0000-0000-00000F170000}"/>
    <cellStyle name="Normal 8 94" xfId="7503" xr:uid="{00000000-0005-0000-0000-000010170000}"/>
    <cellStyle name="Normal 80" xfId="5829" xr:uid="{00000000-0005-0000-0000-000011170000}"/>
    <cellStyle name="Normal 81" xfId="5830" xr:uid="{00000000-0005-0000-0000-000012170000}"/>
    <cellStyle name="Normal 82" xfId="5831" xr:uid="{00000000-0005-0000-0000-000013170000}"/>
    <cellStyle name="Normal 83" xfId="5832" xr:uid="{00000000-0005-0000-0000-000014170000}"/>
    <cellStyle name="Normal 84" xfId="5833" xr:uid="{00000000-0005-0000-0000-000015170000}"/>
    <cellStyle name="Normal 85" xfId="5834" xr:uid="{00000000-0005-0000-0000-000016170000}"/>
    <cellStyle name="Normal 86" xfId="5835" xr:uid="{00000000-0005-0000-0000-000017170000}"/>
    <cellStyle name="Normal 87" xfId="5836" xr:uid="{00000000-0005-0000-0000-000018170000}"/>
    <cellStyle name="Normal 88" xfId="5837" xr:uid="{00000000-0005-0000-0000-000019170000}"/>
    <cellStyle name="Normal 89" xfId="5838" xr:uid="{00000000-0005-0000-0000-00001A170000}"/>
    <cellStyle name="Normal 89 2" xfId="5839" xr:uid="{00000000-0005-0000-0000-00001B170000}"/>
    <cellStyle name="Normal 9" xfId="5840" xr:uid="{00000000-0005-0000-0000-00001C170000}"/>
    <cellStyle name="Normal 9 10" xfId="5841" xr:uid="{00000000-0005-0000-0000-00001D170000}"/>
    <cellStyle name="Normal 9 11" xfId="5842" xr:uid="{00000000-0005-0000-0000-00001E170000}"/>
    <cellStyle name="Normal 9 12" xfId="5843" xr:uid="{00000000-0005-0000-0000-00001F170000}"/>
    <cellStyle name="Normal 9 13" xfId="5844" xr:uid="{00000000-0005-0000-0000-000020170000}"/>
    <cellStyle name="Normal 9 14" xfId="5845" xr:uid="{00000000-0005-0000-0000-000021170000}"/>
    <cellStyle name="Normal 9 15" xfId="5846" xr:uid="{00000000-0005-0000-0000-000022170000}"/>
    <cellStyle name="Normal 9 16" xfId="5847" xr:uid="{00000000-0005-0000-0000-000023170000}"/>
    <cellStyle name="Normal 9 17" xfId="5848" xr:uid="{00000000-0005-0000-0000-000024170000}"/>
    <cellStyle name="Normal 9 18" xfId="5849" xr:uid="{00000000-0005-0000-0000-000025170000}"/>
    <cellStyle name="Normal 9 19" xfId="5850" xr:uid="{00000000-0005-0000-0000-000026170000}"/>
    <cellStyle name="Normal 9 2" xfId="5851" xr:uid="{00000000-0005-0000-0000-000027170000}"/>
    <cellStyle name="Normal 9 2 2" xfId="5852" xr:uid="{00000000-0005-0000-0000-000028170000}"/>
    <cellStyle name="Normal 9 20" xfId="5853" xr:uid="{00000000-0005-0000-0000-000029170000}"/>
    <cellStyle name="Normal 9 21" xfId="5854" xr:uid="{00000000-0005-0000-0000-00002A170000}"/>
    <cellStyle name="Normal 9 22" xfId="5855" xr:uid="{00000000-0005-0000-0000-00002B170000}"/>
    <cellStyle name="Normal 9 23" xfId="5856" xr:uid="{00000000-0005-0000-0000-00002C170000}"/>
    <cellStyle name="Normal 9 24" xfId="5857" xr:uid="{00000000-0005-0000-0000-00002D170000}"/>
    <cellStyle name="Normal 9 25" xfId="5858" xr:uid="{00000000-0005-0000-0000-00002E170000}"/>
    <cellStyle name="Normal 9 26" xfId="5859" xr:uid="{00000000-0005-0000-0000-00002F170000}"/>
    <cellStyle name="Normal 9 27" xfId="5860" xr:uid="{00000000-0005-0000-0000-000030170000}"/>
    <cellStyle name="Normal 9 28" xfId="5861" xr:uid="{00000000-0005-0000-0000-000031170000}"/>
    <cellStyle name="Normal 9 29" xfId="5862" xr:uid="{00000000-0005-0000-0000-000032170000}"/>
    <cellStyle name="Normal 9 3" xfId="5863" xr:uid="{00000000-0005-0000-0000-000033170000}"/>
    <cellStyle name="Normal 9 30" xfId="5864" xr:uid="{00000000-0005-0000-0000-000034170000}"/>
    <cellStyle name="Normal 9 31" xfId="5865" xr:uid="{00000000-0005-0000-0000-000035170000}"/>
    <cellStyle name="Normal 9 32" xfId="5866" xr:uid="{00000000-0005-0000-0000-000036170000}"/>
    <cellStyle name="Normal 9 33" xfId="5867" xr:uid="{00000000-0005-0000-0000-000037170000}"/>
    <cellStyle name="Normal 9 34" xfId="5868" xr:uid="{00000000-0005-0000-0000-000038170000}"/>
    <cellStyle name="Normal 9 35" xfId="5869" xr:uid="{00000000-0005-0000-0000-000039170000}"/>
    <cellStyle name="Normal 9 36" xfId="5870" xr:uid="{00000000-0005-0000-0000-00003A170000}"/>
    <cellStyle name="Normal 9 37" xfId="5871" xr:uid="{00000000-0005-0000-0000-00003B170000}"/>
    <cellStyle name="Normal 9 38" xfId="5872" xr:uid="{00000000-0005-0000-0000-00003C170000}"/>
    <cellStyle name="Normal 9 39" xfId="5873" xr:uid="{00000000-0005-0000-0000-00003D170000}"/>
    <cellStyle name="Normal 9 4" xfId="5874" xr:uid="{00000000-0005-0000-0000-00003E170000}"/>
    <cellStyle name="Normal 9 40" xfId="5875" xr:uid="{00000000-0005-0000-0000-00003F170000}"/>
    <cellStyle name="Normal 9 41" xfId="5876" xr:uid="{00000000-0005-0000-0000-000040170000}"/>
    <cellStyle name="Normal 9 42" xfId="5877" xr:uid="{00000000-0005-0000-0000-000041170000}"/>
    <cellStyle name="Normal 9 43" xfId="5878" xr:uid="{00000000-0005-0000-0000-000042170000}"/>
    <cellStyle name="Normal 9 44" xfId="5879" xr:uid="{00000000-0005-0000-0000-000043170000}"/>
    <cellStyle name="Normal 9 45" xfId="5880" xr:uid="{00000000-0005-0000-0000-000044170000}"/>
    <cellStyle name="Normal 9 46" xfId="5881" xr:uid="{00000000-0005-0000-0000-000045170000}"/>
    <cellStyle name="Normal 9 47" xfId="5882" xr:uid="{00000000-0005-0000-0000-000046170000}"/>
    <cellStyle name="Normal 9 48" xfId="5883" xr:uid="{00000000-0005-0000-0000-000047170000}"/>
    <cellStyle name="Normal 9 49" xfId="5884" xr:uid="{00000000-0005-0000-0000-000048170000}"/>
    <cellStyle name="Normal 9 5" xfId="5885" xr:uid="{00000000-0005-0000-0000-000049170000}"/>
    <cellStyle name="Normal 9 50" xfId="5886" xr:uid="{00000000-0005-0000-0000-00004A170000}"/>
    <cellStyle name="Normal 9 51" xfId="5887" xr:uid="{00000000-0005-0000-0000-00004B170000}"/>
    <cellStyle name="Normal 9 52" xfId="5888" xr:uid="{00000000-0005-0000-0000-00004C170000}"/>
    <cellStyle name="Normal 9 53" xfId="5889" xr:uid="{00000000-0005-0000-0000-00004D170000}"/>
    <cellStyle name="Normal 9 54" xfId="5890" xr:uid="{00000000-0005-0000-0000-00004E170000}"/>
    <cellStyle name="Normal 9 55" xfId="5891" xr:uid="{00000000-0005-0000-0000-00004F170000}"/>
    <cellStyle name="Normal 9 56" xfId="5892" xr:uid="{00000000-0005-0000-0000-000050170000}"/>
    <cellStyle name="Normal 9 57" xfId="5893" xr:uid="{00000000-0005-0000-0000-000051170000}"/>
    <cellStyle name="Normal 9 58" xfId="5894" xr:uid="{00000000-0005-0000-0000-000052170000}"/>
    <cellStyle name="Normal 9 59" xfId="5895" xr:uid="{00000000-0005-0000-0000-000053170000}"/>
    <cellStyle name="Normal 9 6" xfId="5896" xr:uid="{00000000-0005-0000-0000-000054170000}"/>
    <cellStyle name="Normal 9 60" xfId="5897" xr:uid="{00000000-0005-0000-0000-000055170000}"/>
    <cellStyle name="Normal 9 61" xfId="5898" xr:uid="{00000000-0005-0000-0000-000056170000}"/>
    <cellStyle name="Normal 9 62" xfId="5899" xr:uid="{00000000-0005-0000-0000-000057170000}"/>
    <cellStyle name="Normal 9 63" xfId="5900" xr:uid="{00000000-0005-0000-0000-000058170000}"/>
    <cellStyle name="Normal 9 64" xfId="5901" xr:uid="{00000000-0005-0000-0000-000059170000}"/>
    <cellStyle name="Normal 9 65" xfId="5902" xr:uid="{00000000-0005-0000-0000-00005A170000}"/>
    <cellStyle name="Normal 9 66" xfId="5903" xr:uid="{00000000-0005-0000-0000-00005B170000}"/>
    <cellStyle name="Normal 9 67" xfId="5904" xr:uid="{00000000-0005-0000-0000-00005C170000}"/>
    <cellStyle name="Normal 9 68" xfId="5905" xr:uid="{00000000-0005-0000-0000-00005D170000}"/>
    <cellStyle name="Normal 9 69" xfId="5906" xr:uid="{00000000-0005-0000-0000-00005E170000}"/>
    <cellStyle name="Normal 9 7" xfId="5907" xr:uid="{00000000-0005-0000-0000-00005F170000}"/>
    <cellStyle name="Normal 9 70" xfId="5908" xr:uid="{00000000-0005-0000-0000-000060170000}"/>
    <cellStyle name="Normal 9 71" xfId="5909" xr:uid="{00000000-0005-0000-0000-000061170000}"/>
    <cellStyle name="Normal 9 72" xfId="5910" xr:uid="{00000000-0005-0000-0000-000062170000}"/>
    <cellStyle name="Normal 9 73" xfId="5911" xr:uid="{00000000-0005-0000-0000-000063170000}"/>
    <cellStyle name="Normal 9 74" xfId="5912" xr:uid="{00000000-0005-0000-0000-000064170000}"/>
    <cellStyle name="Normal 9 75" xfId="5913" xr:uid="{00000000-0005-0000-0000-000065170000}"/>
    <cellStyle name="Normal 9 76" xfId="5914" xr:uid="{00000000-0005-0000-0000-000066170000}"/>
    <cellStyle name="Normal 9 77" xfId="5915" xr:uid="{00000000-0005-0000-0000-000067170000}"/>
    <cellStyle name="Normal 9 78" xfId="5916" xr:uid="{00000000-0005-0000-0000-000068170000}"/>
    <cellStyle name="Normal 9 79" xfId="5917" xr:uid="{00000000-0005-0000-0000-000069170000}"/>
    <cellStyle name="Normal 9 8" xfId="5918" xr:uid="{00000000-0005-0000-0000-00006A170000}"/>
    <cellStyle name="Normal 9 80" xfId="5919" xr:uid="{00000000-0005-0000-0000-00006B170000}"/>
    <cellStyle name="Normal 9 81" xfId="5920" xr:uid="{00000000-0005-0000-0000-00006C170000}"/>
    <cellStyle name="Normal 9 82" xfId="5921" xr:uid="{00000000-0005-0000-0000-00006D170000}"/>
    <cellStyle name="Normal 9 83" xfId="5922" xr:uid="{00000000-0005-0000-0000-00006E170000}"/>
    <cellStyle name="Normal 9 84" xfId="5923" xr:uid="{00000000-0005-0000-0000-00006F170000}"/>
    <cellStyle name="Normal 9 85" xfId="5924" xr:uid="{00000000-0005-0000-0000-000070170000}"/>
    <cellStyle name="Normal 9 86" xfId="5925" xr:uid="{00000000-0005-0000-0000-000071170000}"/>
    <cellStyle name="Normal 9 87" xfId="5926" xr:uid="{00000000-0005-0000-0000-000072170000}"/>
    <cellStyle name="Normal 9 88" xfId="5927" xr:uid="{00000000-0005-0000-0000-000073170000}"/>
    <cellStyle name="Normal 9 89" xfId="5928" xr:uid="{00000000-0005-0000-0000-000074170000}"/>
    <cellStyle name="Normal 9 9" xfId="5929" xr:uid="{00000000-0005-0000-0000-000075170000}"/>
    <cellStyle name="Normal 9 90" xfId="5930" xr:uid="{00000000-0005-0000-0000-000076170000}"/>
    <cellStyle name="Normal 9 91" xfId="5931" xr:uid="{00000000-0005-0000-0000-000077170000}"/>
    <cellStyle name="Normal 9 92" xfId="7504" xr:uid="{00000000-0005-0000-0000-000078170000}"/>
    <cellStyle name="Normal 90" xfId="5932" xr:uid="{00000000-0005-0000-0000-000079170000}"/>
    <cellStyle name="Normal 90 2" xfId="5933" xr:uid="{00000000-0005-0000-0000-00007A170000}"/>
    <cellStyle name="Normal 90 3" xfId="5934" xr:uid="{00000000-0005-0000-0000-00007B170000}"/>
    <cellStyle name="Normal 91" xfId="5935" xr:uid="{00000000-0005-0000-0000-00007C170000}"/>
    <cellStyle name="Normal 91 2" xfId="5936" xr:uid="{00000000-0005-0000-0000-00007D170000}"/>
    <cellStyle name="Normal 92" xfId="5937" xr:uid="{00000000-0005-0000-0000-00007E170000}"/>
    <cellStyle name="Normal 93" xfId="5938" xr:uid="{00000000-0005-0000-0000-00007F170000}"/>
    <cellStyle name="Normal 94" xfId="5939" xr:uid="{00000000-0005-0000-0000-000080170000}"/>
    <cellStyle name="Normal 95" xfId="5940" xr:uid="{00000000-0005-0000-0000-000081170000}"/>
    <cellStyle name="Normal 95 2" xfId="5941" xr:uid="{00000000-0005-0000-0000-000082170000}"/>
    <cellStyle name="Normal 96" xfId="5942" xr:uid="{00000000-0005-0000-0000-000083170000}"/>
    <cellStyle name="Normal 97" xfId="5943" xr:uid="{00000000-0005-0000-0000-000084170000}"/>
    <cellStyle name="Normal 98" xfId="5944" xr:uid="{00000000-0005-0000-0000-000085170000}"/>
    <cellStyle name="Normal 99" xfId="5945" xr:uid="{00000000-0005-0000-0000-000086170000}"/>
    <cellStyle name="Normal FICA" xfId="5946" xr:uid="{00000000-0005-0000-0000-000087170000}"/>
    <cellStyle name="Normal FUI" xfId="5947" xr:uid="{00000000-0005-0000-0000-000088170000}"/>
    <cellStyle name="Normal Other Benefits" xfId="5948" xr:uid="{00000000-0005-0000-0000-000089170000}"/>
    <cellStyle name="Note 2" xfId="5949" xr:uid="{00000000-0005-0000-0000-00008A170000}"/>
    <cellStyle name="Note 2 2" xfId="5950" xr:uid="{00000000-0005-0000-0000-00008B170000}"/>
    <cellStyle name="Note 2 3" xfId="5951" xr:uid="{00000000-0005-0000-0000-00008C170000}"/>
    <cellStyle name="Note 2 4" xfId="5952" xr:uid="{00000000-0005-0000-0000-00008D170000}"/>
    <cellStyle name="Note 2 5" xfId="5953" xr:uid="{00000000-0005-0000-0000-00008E170000}"/>
    <cellStyle name="Note 3" xfId="5954" xr:uid="{00000000-0005-0000-0000-00008F170000}"/>
    <cellStyle name="Note 4" xfId="5955" xr:uid="{00000000-0005-0000-0000-000090170000}"/>
    <cellStyle name="Output 2" xfId="5956" xr:uid="{00000000-0005-0000-0000-000091170000}"/>
    <cellStyle name="Output 3" xfId="5957" xr:uid="{00000000-0005-0000-0000-000092170000}"/>
    <cellStyle name="Output 4" xfId="5958" xr:uid="{00000000-0005-0000-0000-000093170000}"/>
    <cellStyle name="Output 5" xfId="5959" xr:uid="{00000000-0005-0000-0000-000094170000}"/>
    <cellStyle name="Output 6" xfId="5960" xr:uid="{00000000-0005-0000-0000-000095170000}"/>
    <cellStyle name="Output Amounts" xfId="5961" xr:uid="{00000000-0005-0000-0000-000096170000}"/>
    <cellStyle name="Output Column Headings" xfId="5962" xr:uid="{00000000-0005-0000-0000-000097170000}"/>
    <cellStyle name="Output Line Items" xfId="5963" xr:uid="{00000000-0005-0000-0000-000098170000}"/>
    <cellStyle name="Output Report Heading" xfId="5964" xr:uid="{00000000-0005-0000-0000-000099170000}"/>
    <cellStyle name="Output Report Title" xfId="5965" xr:uid="{00000000-0005-0000-0000-00009A170000}"/>
    <cellStyle name="Percent" xfId="3" builtinId="5"/>
    <cellStyle name="Percent 10" xfId="41" xr:uid="{00000000-0005-0000-0000-00009C170000}"/>
    <cellStyle name="Percent 10 2" xfId="5966" xr:uid="{00000000-0005-0000-0000-00009D170000}"/>
    <cellStyle name="Percent 11" xfId="5967" xr:uid="{00000000-0005-0000-0000-00009E170000}"/>
    <cellStyle name="Percent 11 2" xfId="5968" xr:uid="{00000000-0005-0000-0000-00009F170000}"/>
    <cellStyle name="Percent 12" xfId="5969" xr:uid="{00000000-0005-0000-0000-0000A0170000}"/>
    <cellStyle name="Percent 12 2" xfId="5970" xr:uid="{00000000-0005-0000-0000-0000A1170000}"/>
    <cellStyle name="Percent 13" xfId="5971" xr:uid="{00000000-0005-0000-0000-0000A2170000}"/>
    <cellStyle name="Percent 13 2" xfId="5972" xr:uid="{00000000-0005-0000-0000-0000A3170000}"/>
    <cellStyle name="Percent 14" xfId="5973" xr:uid="{00000000-0005-0000-0000-0000A4170000}"/>
    <cellStyle name="Percent 14 2" xfId="5974" xr:uid="{00000000-0005-0000-0000-0000A5170000}"/>
    <cellStyle name="Percent 15" xfId="5975" xr:uid="{00000000-0005-0000-0000-0000A6170000}"/>
    <cellStyle name="Percent 15 2" xfId="5976" xr:uid="{00000000-0005-0000-0000-0000A7170000}"/>
    <cellStyle name="Percent 16" xfId="5977" xr:uid="{00000000-0005-0000-0000-0000A8170000}"/>
    <cellStyle name="Percent 16 2" xfId="5978" xr:uid="{00000000-0005-0000-0000-0000A9170000}"/>
    <cellStyle name="Percent 17" xfId="5979" xr:uid="{00000000-0005-0000-0000-0000AA170000}"/>
    <cellStyle name="Percent 17 2" xfId="5980" xr:uid="{00000000-0005-0000-0000-0000AB170000}"/>
    <cellStyle name="Percent 18" xfId="5981" xr:uid="{00000000-0005-0000-0000-0000AC170000}"/>
    <cellStyle name="Percent 18 2" xfId="5982" xr:uid="{00000000-0005-0000-0000-0000AD170000}"/>
    <cellStyle name="Percent 19" xfId="5983" xr:uid="{00000000-0005-0000-0000-0000AE170000}"/>
    <cellStyle name="Percent 19 2" xfId="5984" xr:uid="{00000000-0005-0000-0000-0000AF170000}"/>
    <cellStyle name="Percent 2" xfId="33" xr:uid="{00000000-0005-0000-0000-0000B0170000}"/>
    <cellStyle name="Percent 2 10" xfId="5985" xr:uid="{00000000-0005-0000-0000-0000B1170000}"/>
    <cellStyle name="Percent 2 10 2" xfId="5986" xr:uid="{00000000-0005-0000-0000-0000B2170000}"/>
    <cellStyle name="Percent 2 10 2 2" xfId="5987" xr:uid="{00000000-0005-0000-0000-0000B3170000}"/>
    <cellStyle name="Percent 2 10 3" xfId="5988" xr:uid="{00000000-0005-0000-0000-0000B4170000}"/>
    <cellStyle name="Percent 2 100" xfId="5989" xr:uid="{00000000-0005-0000-0000-0000B5170000}"/>
    <cellStyle name="Percent 2 101" xfId="5990" xr:uid="{00000000-0005-0000-0000-0000B6170000}"/>
    <cellStyle name="Percent 2 102" xfId="5991" xr:uid="{00000000-0005-0000-0000-0000B7170000}"/>
    <cellStyle name="Percent 2 103" xfId="5992" xr:uid="{00000000-0005-0000-0000-0000B8170000}"/>
    <cellStyle name="Percent 2 104" xfId="5993" xr:uid="{00000000-0005-0000-0000-0000B9170000}"/>
    <cellStyle name="Percent 2 105" xfId="5994" xr:uid="{00000000-0005-0000-0000-0000BA170000}"/>
    <cellStyle name="Percent 2 106" xfId="5995" xr:uid="{00000000-0005-0000-0000-0000BB170000}"/>
    <cellStyle name="Percent 2 107" xfId="5996" xr:uid="{00000000-0005-0000-0000-0000BC170000}"/>
    <cellStyle name="Percent 2 108" xfId="5997" xr:uid="{00000000-0005-0000-0000-0000BD170000}"/>
    <cellStyle name="Percent 2 109" xfId="5998" xr:uid="{00000000-0005-0000-0000-0000BE170000}"/>
    <cellStyle name="Percent 2 11" xfId="5999" xr:uid="{00000000-0005-0000-0000-0000BF170000}"/>
    <cellStyle name="Percent 2 11 2" xfId="6000" xr:uid="{00000000-0005-0000-0000-0000C0170000}"/>
    <cellStyle name="Percent 2 11 2 2" xfId="6001" xr:uid="{00000000-0005-0000-0000-0000C1170000}"/>
    <cellStyle name="Percent 2 11 3" xfId="6002" xr:uid="{00000000-0005-0000-0000-0000C2170000}"/>
    <cellStyle name="Percent 2 110" xfId="6003" xr:uid="{00000000-0005-0000-0000-0000C3170000}"/>
    <cellStyle name="Percent 2 111" xfId="6004" xr:uid="{00000000-0005-0000-0000-0000C4170000}"/>
    <cellStyle name="Percent 2 112" xfId="6005" xr:uid="{00000000-0005-0000-0000-0000C5170000}"/>
    <cellStyle name="Percent 2 113" xfId="6006" xr:uid="{00000000-0005-0000-0000-0000C6170000}"/>
    <cellStyle name="Percent 2 114" xfId="6007" xr:uid="{00000000-0005-0000-0000-0000C7170000}"/>
    <cellStyle name="Percent 2 115" xfId="6008" xr:uid="{00000000-0005-0000-0000-0000C8170000}"/>
    <cellStyle name="Percent 2 116" xfId="6009" xr:uid="{00000000-0005-0000-0000-0000C9170000}"/>
    <cellStyle name="Percent 2 117" xfId="6010" xr:uid="{00000000-0005-0000-0000-0000CA170000}"/>
    <cellStyle name="Percent 2 118" xfId="6011" xr:uid="{00000000-0005-0000-0000-0000CB170000}"/>
    <cellStyle name="Percent 2 119" xfId="6012" xr:uid="{00000000-0005-0000-0000-0000CC170000}"/>
    <cellStyle name="Percent 2 12" xfId="6013" xr:uid="{00000000-0005-0000-0000-0000CD170000}"/>
    <cellStyle name="Percent 2 12 2" xfId="6014" xr:uid="{00000000-0005-0000-0000-0000CE170000}"/>
    <cellStyle name="Percent 2 12 2 2" xfId="6015" xr:uid="{00000000-0005-0000-0000-0000CF170000}"/>
    <cellStyle name="Percent 2 12 3" xfId="6016" xr:uid="{00000000-0005-0000-0000-0000D0170000}"/>
    <cellStyle name="Percent 2 120" xfId="6017" xr:uid="{00000000-0005-0000-0000-0000D1170000}"/>
    <cellStyle name="Percent 2 121" xfId="6018" xr:uid="{00000000-0005-0000-0000-0000D2170000}"/>
    <cellStyle name="Percent 2 122" xfId="6019" xr:uid="{00000000-0005-0000-0000-0000D3170000}"/>
    <cellStyle name="Percent 2 123" xfId="6020" xr:uid="{00000000-0005-0000-0000-0000D4170000}"/>
    <cellStyle name="Percent 2 124" xfId="6021" xr:uid="{00000000-0005-0000-0000-0000D5170000}"/>
    <cellStyle name="Percent 2 125" xfId="6022" xr:uid="{00000000-0005-0000-0000-0000D6170000}"/>
    <cellStyle name="Percent 2 126" xfId="6023" xr:uid="{00000000-0005-0000-0000-0000D7170000}"/>
    <cellStyle name="Percent 2 127" xfId="6024" xr:uid="{00000000-0005-0000-0000-0000D8170000}"/>
    <cellStyle name="Percent 2 128" xfId="6025" xr:uid="{00000000-0005-0000-0000-0000D9170000}"/>
    <cellStyle name="Percent 2 129" xfId="6026" xr:uid="{00000000-0005-0000-0000-0000DA170000}"/>
    <cellStyle name="Percent 2 13" xfId="6027" xr:uid="{00000000-0005-0000-0000-0000DB170000}"/>
    <cellStyle name="Percent 2 13 2" xfId="6028" xr:uid="{00000000-0005-0000-0000-0000DC170000}"/>
    <cellStyle name="Percent 2 13 2 2" xfId="6029" xr:uid="{00000000-0005-0000-0000-0000DD170000}"/>
    <cellStyle name="Percent 2 13 3" xfId="6030" xr:uid="{00000000-0005-0000-0000-0000DE170000}"/>
    <cellStyle name="Percent 2 130" xfId="6031" xr:uid="{00000000-0005-0000-0000-0000DF170000}"/>
    <cellStyle name="Percent 2 131" xfId="6032" xr:uid="{00000000-0005-0000-0000-0000E0170000}"/>
    <cellStyle name="Percent 2 132" xfId="6033" xr:uid="{00000000-0005-0000-0000-0000E1170000}"/>
    <cellStyle name="Percent 2 133" xfId="6034" xr:uid="{00000000-0005-0000-0000-0000E2170000}"/>
    <cellStyle name="Percent 2 134" xfId="6035" xr:uid="{00000000-0005-0000-0000-0000E3170000}"/>
    <cellStyle name="Percent 2 135" xfId="6036" xr:uid="{00000000-0005-0000-0000-0000E4170000}"/>
    <cellStyle name="Percent 2 136" xfId="6037" xr:uid="{00000000-0005-0000-0000-0000E5170000}"/>
    <cellStyle name="Percent 2 137" xfId="6038" xr:uid="{00000000-0005-0000-0000-0000E6170000}"/>
    <cellStyle name="Percent 2 138" xfId="6039" xr:uid="{00000000-0005-0000-0000-0000E7170000}"/>
    <cellStyle name="Percent 2 139" xfId="6040" xr:uid="{00000000-0005-0000-0000-0000E8170000}"/>
    <cellStyle name="Percent 2 14" xfId="6041" xr:uid="{00000000-0005-0000-0000-0000E9170000}"/>
    <cellStyle name="Percent 2 14 2" xfId="6042" xr:uid="{00000000-0005-0000-0000-0000EA170000}"/>
    <cellStyle name="Percent 2 14 2 2" xfId="6043" xr:uid="{00000000-0005-0000-0000-0000EB170000}"/>
    <cellStyle name="Percent 2 14 3" xfId="6044" xr:uid="{00000000-0005-0000-0000-0000EC170000}"/>
    <cellStyle name="Percent 2 140" xfId="6045" xr:uid="{00000000-0005-0000-0000-0000ED170000}"/>
    <cellStyle name="Percent 2 141" xfId="6046" xr:uid="{00000000-0005-0000-0000-0000EE170000}"/>
    <cellStyle name="Percent 2 142" xfId="6047" xr:uid="{00000000-0005-0000-0000-0000EF170000}"/>
    <cellStyle name="Percent 2 143" xfId="6048" xr:uid="{00000000-0005-0000-0000-0000F0170000}"/>
    <cellStyle name="Percent 2 144" xfId="6049" xr:uid="{00000000-0005-0000-0000-0000F1170000}"/>
    <cellStyle name="Percent 2 145" xfId="6050" xr:uid="{00000000-0005-0000-0000-0000F2170000}"/>
    <cellStyle name="Percent 2 146" xfId="6051" xr:uid="{00000000-0005-0000-0000-0000F3170000}"/>
    <cellStyle name="Percent 2 147" xfId="6052" xr:uid="{00000000-0005-0000-0000-0000F4170000}"/>
    <cellStyle name="Percent 2 148" xfId="6053" xr:uid="{00000000-0005-0000-0000-0000F5170000}"/>
    <cellStyle name="Percent 2 149" xfId="6054" xr:uid="{00000000-0005-0000-0000-0000F6170000}"/>
    <cellStyle name="Percent 2 15" xfId="6055" xr:uid="{00000000-0005-0000-0000-0000F7170000}"/>
    <cellStyle name="Percent 2 15 2" xfId="6056" xr:uid="{00000000-0005-0000-0000-0000F8170000}"/>
    <cellStyle name="Percent 2 15 2 2" xfId="6057" xr:uid="{00000000-0005-0000-0000-0000F9170000}"/>
    <cellStyle name="Percent 2 15 3" xfId="6058" xr:uid="{00000000-0005-0000-0000-0000FA170000}"/>
    <cellStyle name="Percent 2 150" xfId="6059" xr:uid="{00000000-0005-0000-0000-0000FB170000}"/>
    <cellStyle name="Percent 2 151" xfId="6060" xr:uid="{00000000-0005-0000-0000-0000FC170000}"/>
    <cellStyle name="Percent 2 152" xfId="6061" xr:uid="{00000000-0005-0000-0000-0000FD170000}"/>
    <cellStyle name="Percent 2 153" xfId="7424" xr:uid="{00000000-0005-0000-0000-0000FE170000}"/>
    <cellStyle name="Percent 2 155 2" xfId="7523" xr:uid="{00000000-0005-0000-0000-0000FF170000}"/>
    <cellStyle name="Percent 2 155 2 2" xfId="7526" xr:uid="{00000000-0005-0000-0000-000000180000}"/>
    <cellStyle name="Percent 2 155 2 2 2" xfId="7524" xr:uid="{00000000-0005-0000-0000-000001180000}"/>
    <cellStyle name="Percent 2 155 2 2 2 2" xfId="7537" xr:uid="{9A295B34-44D3-4F54-969C-5C3BCFB732A6}"/>
    <cellStyle name="Percent 2 155 2 2 2 2 2" xfId="7550" xr:uid="{0EC6F193-9061-4E69-94C6-4CD36B1A7769}"/>
    <cellStyle name="Percent 2 155 2 2 3" xfId="7543" xr:uid="{E2DF3040-7FC8-4B4E-A16F-115B6C2C823C}"/>
    <cellStyle name="Percent 2 155 2 3" xfId="7536" xr:uid="{55DA37DF-CE23-44A1-9F9F-EF0477C575CB}"/>
    <cellStyle name="Percent 2 16" xfId="6062" xr:uid="{00000000-0005-0000-0000-000002180000}"/>
    <cellStyle name="Percent 2 16 2" xfId="6063" xr:uid="{00000000-0005-0000-0000-000003180000}"/>
    <cellStyle name="Percent 2 16 2 2" xfId="6064" xr:uid="{00000000-0005-0000-0000-000004180000}"/>
    <cellStyle name="Percent 2 16 3" xfId="6065" xr:uid="{00000000-0005-0000-0000-000005180000}"/>
    <cellStyle name="Percent 2 17" xfId="6066" xr:uid="{00000000-0005-0000-0000-000006180000}"/>
    <cellStyle name="Percent 2 17 2" xfId="6067" xr:uid="{00000000-0005-0000-0000-000007180000}"/>
    <cellStyle name="Percent 2 17 2 2" xfId="6068" xr:uid="{00000000-0005-0000-0000-000008180000}"/>
    <cellStyle name="Percent 2 17 3" xfId="6069" xr:uid="{00000000-0005-0000-0000-000009180000}"/>
    <cellStyle name="Percent 2 18" xfId="6070" xr:uid="{00000000-0005-0000-0000-00000A180000}"/>
    <cellStyle name="Percent 2 18 2" xfId="6071" xr:uid="{00000000-0005-0000-0000-00000B180000}"/>
    <cellStyle name="Percent 2 18 2 2" xfId="6072" xr:uid="{00000000-0005-0000-0000-00000C180000}"/>
    <cellStyle name="Percent 2 18 3" xfId="6073" xr:uid="{00000000-0005-0000-0000-00000D180000}"/>
    <cellStyle name="Percent 2 19" xfId="6074" xr:uid="{00000000-0005-0000-0000-00000E180000}"/>
    <cellStyle name="Percent 2 19 2" xfId="6075" xr:uid="{00000000-0005-0000-0000-00000F180000}"/>
    <cellStyle name="Percent 2 19 2 2" xfId="6076" xr:uid="{00000000-0005-0000-0000-000010180000}"/>
    <cellStyle name="Percent 2 19 3" xfId="6077" xr:uid="{00000000-0005-0000-0000-000011180000}"/>
    <cellStyle name="Percent 2 2" xfId="6078" xr:uid="{00000000-0005-0000-0000-000012180000}"/>
    <cellStyle name="Percent 2 2 10" xfId="6079" xr:uid="{00000000-0005-0000-0000-000013180000}"/>
    <cellStyle name="Percent 2 2 11" xfId="6080" xr:uid="{00000000-0005-0000-0000-000014180000}"/>
    <cellStyle name="Percent 2 2 12" xfId="6081" xr:uid="{00000000-0005-0000-0000-000015180000}"/>
    <cellStyle name="Percent 2 2 12 2" xfId="6082" xr:uid="{00000000-0005-0000-0000-000016180000}"/>
    <cellStyle name="Percent 2 2 13" xfId="6083" xr:uid="{00000000-0005-0000-0000-000017180000}"/>
    <cellStyle name="Percent 2 2 13 2" xfId="6084" xr:uid="{00000000-0005-0000-0000-000018180000}"/>
    <cellStyle name="Percent 2 2 14" xfId="6085" xr:uid="{00000000-0005-0000-0000-000019180000}"/>
    <cellStyle name="Percent 2 2 14 2" xfId="6086" xr:uid="{00000000-0005-0000-0000-00001A180000}"/>
    <cellStyle name="Percent 2 2 15" xfId="6087" xr:uid="{00000000-0005-0000-0000-00001B180000}"/>
    <cellStyle name="Percent 2 2 15 2" xfId="6088" xr:uid="{00000000-0005-0000-0000-00001C180000}"/>
    <cellStyle name="Percent 2 2 16" xfId="6089" xr:uid="{00000000-0005-0000-0000-00001D180000}"/>
    <cellStyle name="Percent 2 2 16 2" xfId="6090" xr:uid="{00000000-0005-0000-0000-00001E180000}"/>
    <cellStyle name="Percent 2 2 17" xfId="6091" xr:uid="{00000000-0005-0000-0000-00001F180000}"/>
    <cellStyle name="Percent 2 2 17 2" xfId="6092" xr:uid="{00000000-0005-0000-0000-000020180000}"/>
    <cellStyle name="Percent 2 2 18" xfId="6093" xr:uid="{00000000-0005-0000-0000-000021180000}"/>
    <cellStyle name="Percent 2 2 18 2" xfId="6094" xr:uid="{00000000-0005-0000-0000-000022180000}"/>
    <cellStyle name="Percent 2 2 19" xfId="6095" xr:uid="{00000000-0005-0000-0000-000023180000}"/>
    <cellStyle name="Percent 2 2 19 2" xfId="6096" xr:uid="{00000000-0005-0000-0000-000024180000}"/>
    <cellStyle name="Percent 2 2 2" xfId="6097" xr:uid="{00000000-0005-0000-0000-000025180000}"/>
    <cellStyle name="Percent 2 2 2 10" xfId="6098" xr:uid="{00000000-0005-0000-0000-000026180000}"/>
    <cellStyle name="Percent 2 2 2 10 2" xfId="6099" xr:uid="{00000000-0005-0000-0000-000027180000}"/>
    <cellStyle name="Percent 2 2 2 11" xfId="6100" xr:uid="{00000000-0005-0000-0000-000028180000}"/>
    <cellStyle name="Percent 2 2 2 12" xfId="6101" xr:uid="{00000000-0005-0000-0000-000029180000}"/>
    <cellStyle name="Percent 2 2 2 13" xfId="6102" xr:uid="{00000000-0005-0000-0000-00002A180000}"/>
    <cellStyle name="Percent 2 2 2 14" xfId="6103" xr:uid="{00000000-0005-0000-0000-00002B180000}"/>
    <cellStyle name="Percent 2 2 2 15" xfId="6104" xr:uid="{00000000-0005-0000-0000-00002C180000}"/>
    <cellStyle name="Percent 2 2 2 16" xfId="6105" xr:uid="{00000000-0005-0000-0000-00002D180000}"/>
    <cellStyle name="Percent 2 2 2 17" xfId="6106" xr:uid="{00000000-0005-0000-0000-00002E180000}"/>
    <cellStyle name="Percent 2 2 2 18" xfId="6107" xr:uid="{00000000-0005-0000-0000-00002F180000}"/>
    <cellStyle name="Percent 2 2 2 19" xfId="6108" xr:uid="{00000000-0005-0000-0000-000030180000}"/>
    <cellStyle name="Percent 2 2 2 2" xfId="6109" xr:uid="{00000000-0005-0000-0000-000031180000}"/>
    <cellStyle name="Percent 2 2 2 2 10" xfId="6110" xr:uid="{00000000-0005-0000-0000-000032180000}"/>
    <cellStyle name="Percent 2 2 2 2 11" xfId="6111" xr:uid="{00000000-0005-0000-0000-000033180000}"/>
    <cellStyle name="Percent 2 2 2 2 11 2" xfId="6112" xr:uid="{00000000-0005-0000-0000-000034180000}"/>
    <cellStyle name="Percent 2 2 2 2 12" xfId="6113" xr:uid="{00000000-0005-0000-0000-000035180000}"/>
    <cellStyle name="Percent 2 2 2 2 12 2" xfId="6114" xr:uid="{00000000-0005-0000-0000-000036180000}"/>
    <cellStyle name="Percent 2 2 2 2 13" xfId="6115" xr:uid="{00000000-0005-0000-0000-000037180000}"/>
    <cellStyle name="Percent 2 2 2 2 13 2" xfId="6116" xr:uid="{00000000-0005-0000-0000-000038180000}"/>
    <cellStyle name="Percent 2 2 2 2 14" xfId="6117" xr:uid="{00000000-0005-0000-0000-000039180000}"/>
    <cellStyle name="Percent 2 2 2 2 14 2" xfId="6118" xr:uid="{00000000-0005-0000-0000-00003A180000}"/>
    <cellStyle name="Percent 2 2 2 2 15" xfId="6119" xr:uid="{00000000-0005-0000-0000-00003B180000}"/>
    <cellStyle name="Percent 2 2 2 2 15 2" xfId="6120" xr:uid="{00000000-0005-0000-0000-00003C180000}"/>
    <cellStyle name="Percent 2 2 2 2 16" xfId="6121" xr:uid="{00000000-0005-0000-0000-00003D180000}"/>
    <cellStyle name="Percent 2 2 2 2 16 2" xfId="6122" xr:uid="{00000000-0005-0000-0000-00003E180000}"/>
    <cellStyle name="Percent 2 2 2 2 17" xfId="6123" xr:uid="{00000000-0005-0000-0000-00003F180000}"/>
    <cellStyle name="Percent 2 2 2 2 17 2" xfId="6124" xr:uid="{00000000-0005-0000-0000-000040180000}"/>
    <cellStyle name="Percent 2 2 2 2 18" xfId="6125" xr:uid="{00000000-0005-0000-0000-000041180000}"/>
    <cellStyle name="Percent 2 2 2 2 18 2" xfId="6126" xr:uid="{00000000-0005-0000-0000-000042180000}"/>
    <cellStyle name="Percent 2 2 2 2 19" xfId="6127" xr:uid="{00000000-0005-0000-0000-000043180000}"/>
    <cellStyle name="Percent 2 2 2 2 19 2" xfId="6128" xr:uid="{00000000-0005-0000-0000-000044180000}"/>
    <cellStyle name="Percent 2 2 2 2 2" xfId="6129" xr:uid="{00000000-0005-0000-0000-000045180000}"/>
    <cellStyle name="Percent 2 2 2 2 2 10" xfId="6130" xr:uid="{00000000-0005-0000-0000-000046180000}"/>
    <cellStyle name="Percent 2 2 2 2 2 11" xfId="6131" xr:uid="{00000000-0005-0000-0000-000047180000}"/>
    <cellStyle name="Percent 2 2 2 2 2 12" xfId="6132" xr:uid="{00000000-0005-0000-0000-000048180000}"/>
    <cellStyle name="Percent 2 2 2 2 2 13" xfId="6133" xr:uid="{00000000-0005-0000-0000-000049180000}"/>
    <cellStyle name="Percent 2 2 2 2 2 14" xfId="6134" xr:uid="{00000000-0005-0000-0000-00004A180000}"/>
    <cellStyle name="Percent 2 2 2 2 2 15" xfId="6135" xr:uid="{00000000-0005-0000-0000-00004B180000}"/>
    <cellStyle name="Percent 2 2 2 2 2 16" xfId="6136" xr:uid="{00000000-0005-0000-0000-00004C180000}"/>
    <cellStyle name="Percent 2 2 2 2 2 17" xfId="6137" xr:uid="{00000000-0005-0000-0000-00004D180000}"/>
    <cellStyle name="Percent 2 2 2 2 2 18" xfId="6138" xr:uid="{00000000-0005-0000-0000-00004E180000}"/>
    <cellStyle name="Percent 2 2 2 2 2 19" xfId="6139" xr:uid="{00000000-0005-0000-0000-00004F180000}"/>
    <cellStyle name="Percent 2 2 2 2 2 2" xfId="6140" xr:uid="{00000000-0005-0000-0000-000050180000}"/>
    <cellStyle name="Percent 2 2 2 2 2 3" xfId="6141" xr:uid="{00000000-0005-0000-0000-000051180000}"/>
    <cellStyle name="Percent 2 2 2 2 2 4" xfId="6142" xr:uid="{00000000-0005-0000-0000-000052180000}"/>
    <cellStyle name="Percent 2 2 2 2 2 5" xfId="6143" xr:uid="{00000000-0005-0000-0000-000053180000}"/>
    <cellStyle name="Percent 2 2 2 2 2 6" xfId="6144" xr:uid="{00000000-0005-0000-0000-000054180000}"/>
    <cellStyle name="Percent 2 2 2 2 2 7" xfId="6145" xr:uid="{00000000-0005-0000-0000-000055180000}"/>
    <cellStyle name="Percent 2 2 2 2 2 8" xfId="6146" xr:uid="{00000000-0005-0000-0000-000056180000}"/>
    <cellStyle name="Percent 2 2 2 2 2 9" xfId="6147" xr:uid="{00000000-0005-0000-0000-000057180000}"/>
    <cellStyle name="Percent 2 2 2 2 20" xfId="6148" xr:uid="{00000000-0005-0000-0000-000058180000}"/>
    <cellStyle name="Percent 2 2 2 2 20 2" xfId="6149" xr:uid="{00000000-0005-0000-0000-000059180000}"/>
    <cellStyle name="Percent 2 2 2 2 21" xfId="6150" xr:uid="{00000000-0005-0000-0000-00005A180000}"/>
    <cellStyle name="Percent 2 2 2 2 21 2" xfId="6151" xr:uid="{00000000-0005-0000-0000-00005B180000}"/>
    <cellStyle name="Percent 2 2 2 2 22" xfId="6152" xr:uid="{00000000-0005-0000-0000-00005C180000}"/>
    <cellStyle name="Percent 2 2 2 2 22 2" xfId="6153" xr:uid="{00000000-0005-0000-0000-00005D180000}"/>
    <cellStyle name="Percent 2 2 2 2 23" xfId="6154" xr:uid="{00000000-0005-0000-0000-00005E180000}"/>
    <cellStyle name="Percent 2 2 2 2 23 2" xfId="6155" xr:uid="{00000000-0005-0000-0000-00005F180000}"/>
    <cellStyle name="Percent 2 2 2 2 24" xfId="6156" xr:uid="{00000000-0005-0000-0000-000060180000}"/>
    <cellStyle name="Percent 2 2 2 2 24 2" xfId="6157" xr:uid="{00000000-0005-0000-0000-000061180000}"/>
    <cellStyle name="Percent 2 2 2 2 25" xfId="6158" xr:uid="{00000000-0005-0000-0000-000062180000}"/>
    <cellStyle name="Percent 2 2 2 2 25 2" xfId="6159" xr:uid="{00000000-0005-0000-0000-000063180000}"/>
    <cellStyle name="Percent 2 2 2 2 26" xfId="6160" xr:uid="{00000000-0005-0000-0000-000064180000}"/>
    <cellStyle name="Percent 2 2 2 2 26 2" xfId="6161" xr:uid="{00000000-0005-0000-0000-000065180000}"/>
    <cellStyle name="Percent 2 2 2 2 3" xfId="6162" xr:uid="{00000000-0005-0000-0000-000066180000}"/>
    <cellStyle name="Percent 2 2 2 2 4" xfId="6163" xr:uid="{00000000-0005-0000-0000-000067180000}"/>
    <cellStyle name="Percent 2 2 2 2 5" xfId="6164" xr:uid="{00000000-0005-0000-0000-000068180000}"/>
    <cellStyle name="Percent 2 2 2 2 6" xfId="6165" xr:uid="{00000000-0005-0000-0000-000069180000}"/>
    <cellStyle name="Percent 2 2 2 2 7" xfId="6166" xr:uid="{00000000-0005-0000-0000-00006A180000}"/>
    <cellStyle name="Percent 2 2 2 2 8" xfId="6167" xr:uid="{00000000-0005-0000-0000-00006B180000}"/>
    <cellStyle name="Percent 2 2 2 2 9" xfId="6168" xr:uid="{00000000-0005-0000-0000-00006C180000}"/>
    <cellStyle name="Percent 2 2 2 20" xfId="6169" xr:uid="{00000000-0005-0000-0000-00006D180000}"/>
    <cellStyle name="Percent 2 2 2 21" xfId="6170" xr:uid="{00000000-0005-0000-0000-00006E180000}"/>
    <cellStyle name="Percent 2 2 2 22" xfId="6171" xr:uid="{00000000-0005-0000-0000-00006F180000}"/>
    <cellStyle name="Percent 2 2 2 23" xfId="6172" xr:uid="{00000000-0005-0000-0000-000070180000}"/>
    <cellStyle name="Percent 2 2 2 24" xfId="6173" xr:uid="{00000000-0005-0000-0000-000071180000}"/>
    <cellStyle name="Percent 2 2 2 25" xfId="6174" xr:uid="{00000000-0005-0000-0000-000072180000}"/>
    <cellStyle name="Percent 2 2 2 26" xfId="6175" xr:uid="{00000000-0005-0000-0000-000073180000}"/>
    <cellStyle name="Percent 2 2 2 27" xfId="6176" xr:uid="{00000000-0005-0000-0000-000074180000}"/>
    <cellStyle name="Percent 2 2 2 3" xfId="6177" xr:uid="{00000000-0005-0000-0000-000075180000}"/>
    <cellStyle name="Percent 2 2 2 3 2" xfId="6178" xr:uid="{00000000-0005-0000-0000-000076180000}"/>
    <cellStyle name="Percent 2 2 2 4" xfId="6179" xr:uid="{00000000-0005-0000-0000-000077180000}"/>
    <cellStyle name="Percent 2 2 2 4 2" xfId="6180" xr:uid="{00000000-0005-0000-0000-000078180000}"/>
    <cellStyle name="Percent 2 2 2 5" xfId="6181" xr:uid="{00000000-0005-0000-0000-000079180000}"/>
    <cellStyle name="Percent 2 2 2 5 2" xfId="6182" xr:uid="{00000000-0005-0000-0000-00007A180000}"/>
    <cellStyle name="Percent 2 2 2 6" xfId="6183" xr:uid="{00000000-0005-0000-0000-00007B180000}"/>
    <cellStyle name="Percent 2 2 2 6 2" xfId="6184" xr:uid="{00000000-0005-0000-0000-00007C180000}"/>
    <cellStyle name="Percent 2 2 2 7" xfId="6185" xr:uid="{00000000-0005-0000-0000-00007D180000}"/>
    <cellStyle name="Percent 2 2 2 7 2" xfId="6186" xr:uid="{00000000-0005-0000-0000-00007E180000}"/>
    <cellStyle name="Percent 2 2 2 8" xfId="6187" xr:uid="{00000000-0005-0000-0000-00007F180000}"/>
    <cellStyle name="Percent 2 2 2 8 2" xfId="6188" xr:uid="{00000000-0005-0000-0000-000080180000}"/>
    <cellStyle name="Percent 2 2 2 9" xfId="6189" xr:uid="{00000000-0005-0000-0000-000081180000}"/>
    <cellStyle name="Percent 2 2 2 9 2" xfId="6190" xr:uid="{00000000-0005-0000-0000-000082180000}"/>
    <cellStyle name="Percent 2 2 20" xfId="6191" xr:uid="{00000000-0005-0000-0000-000083180000}"/>
    <cellStyle name="Percent 2 2 20 2" xfId="6192" xr:uid="{00000000-0005-0000-0000-000084180000}"/>
    <cellStyle name="Percent 2 2 21" xfId="6193" xr:uid="{00000000-0005-0000-0000-000085180000}"/>
    <cellStyle name="Percent 2 2 21 2" xfId="6194" xr:uid="{00000000-0005-0000-0000-000086180000}"/>
    <cellStyle name="Percent 2 2 22" xfId="6195" xr:uid="{00000000-0005-0000-0000-000087180000}"/>
    <cellStyle name="Percent 2 2 22 2" xfId="6196" xr:uid="{00000000-0005-0000-0000-000088180000}"/>
    <cellStyle name="Percent 2 2 23" xfId="6197" xr:uid="{00000000-0005-0000-0000-000089180000}"/>
    <cellStyle name="Percent 2 2 23 2" xfId="6198" xr:uid="{00000000-0005-0000-0000-00008A180000}"/>
    <cellStyle name="Percent 2 2 24" xfId="6199" xr:uid="{00000000-0005-0000-0000-00008B180000}"/>
    <cellStyle name="Percent 2 2 24 2" xfId="6200" xr:uid="{00000000-0005-0000-0000-00008C180000}"/>
    <cellStyle name="Percent 2 2 25" xfId="6201" xr:uid="{00000000-0005-0000-0000-00008D180000}"/>
    <cellStyle name="Percent 2 2 25 2" xfId="6202" xr:uid="{00000000-0005-0000-0000-00008E180000}"/>
    <cellStyle name="Percent 2 2 26" xfId="6203" xr:uid="{00000000-0005-0000-0000-00008F180000}"/>
    <cellStyle name="Percent 2 2 26 2" xfId="6204" xr:uid="{00000000-0005-0000-0000-000090180000}"/>
    <cellStyle name="Percent 2 2 27" xfId="6205" xr:uid="{00000000-0005-0000-0000-000091180000}"/>
    <cellStyle name="Percent 2 2 27 2" xfId="6206" xr:uid="{00000000-0005-0000-0000-000092180000}"/>
    <cellStyle name="Percent 2 2 28" xfId="6207" xr:uid="{00000000-0005-0000-0000-000093180000}"/>
    <cellStyle name="Percent 2 2 28 2" xfId="6208" xr:uid="{00000000-0005-0000-0000-000094180000}"/>
    <cellStyle name="Percent 2 2 29" xfId="6209" xr:uid="{00000000-0005-0000-0000-000095180000}"/>
    <cellStyle name="Percent 2 2 3" xfId="6210" xr:uid="{00000000-0005-0000-0000-000096180000}"/>
    <cellStyle name="Percent 2 2 3 2" xfId="6211" xr:uid="{00000000-0005-0000-0000-000097180000}"/>
    <cellStyle name="Percent 2 2 3 2 2" xfId="6212" xr:uid="{00000000-0005-0000-0000-000098180000}"/>
    <cellStyle name="Percent 2 2 3 3" xfId="6213" xr:uid="{00000000-0005-0000-0000-000099180000}"/>
    <cellStyle name="Percent 2 2 4" xfId="6214" xr:uid="{00000000-0005-0000-0000-00009A180000}"/>
    <cellStyle name="Percent 2 2 4 2" xfId="6215" xr:uid="{00000000-0005-0000-0000-00009B180000}"/>
    <cellStyle name="Percent 2 2 4 2 2" xfId="6216" xr:uid="{00000000-0005-0000-0000-00009C180000}"/>
    <cellStyle name="Percent 2 2 4 3" xfId="6217" xr:uid="{00000000-0005-0000-0000-00009D180000}"/>
    <cellStyle name="Percent 2 2 5" xfId="6218" xr:uid="{00000000-0005-0000-0000-00009E180000}"/>
    <cellStyle name="Percent 2 2 5 2" xfId="6219" xr:uid="{00000000-0005-0000-0000-00009F180000}"/>
    <cellStyle name="Percent 2 2 5 2 2" xfId="6220" xr:uid="{00000000-0005-0000-0000-0000A0180000}"/>
    <cellStyle name="Percent 2 2 5 3" xfId="6221" xr:uid="{00000000-0005-0000-0000-0000A1180000}"/>
    <cellStyle name="Percent 2 2 6" xfId="6222" xr:uid="{00000000-0005-0000-0000-0000A2180000}"/>
    <cellStyle name="Percent 2 2 6 2" xfId="6223" xr:uid="{00000000-0005-0000-0000-0000A3180000}"/>
    <cellStyle name="Percent 2 2 6 2 2" xfId="6224" xr:uid="{00000000-0005-0000-0000-0000A4180000}"/>
    <cellStyle name="Percent 2 2 6 3" xfId="6225" xr:uid="{00000000-0005-0000-0000-0000A5180000}"/>
    <cellStyle name="Percent 2 2 7" xfId="6226" xr:uid="{00000000-0005-0000-0000-0000A6180000}"/>
    <cellStyle name="Percent 2 2 7 2" xfId="6227" xr:uid="{00000000-0005-0000-0000-0000A7180000}"/>
    <cellStyle name="Percent 2 2 7 2 2" xfId="6228" xr:uid="{00000000-0005-0000-0000-0000A8180000}"/>
    <cellStyle name="Percent 2 2 7 3" xfId="6229" xr:uid="{00000000-0005-0000-0000-0000A9180000}"/>
    <cellStyle name="Percent 2 2 8" xfId="6230" xr:uid="{00000000-0005-0000-0000-0000AA180000}"/>
    <cellStyle name="Percent 2 2 8 2" xfId="6231" xr:uid="{00000000-0005-0000-0000-0000AB180000}"/>
    <cellStyle name="Percent 2 2 8 2 2" xfId="6232" xr:uid="{00000000-0005-0000-0000-0000AC180000}"/>
    <cellStyle name="Percent 2 2 8 3" xfId="6233" xr:uid="{00000000-0005-0000-0000-0000AD180000}"/>
    <cellStyle name="Percent 2 2 9" xfId="6234" xr:uid="{00000000-0005-0000-0000-0000AE180000}"/>
    <cellStyle name="Percent 2 2 9 2" xfId="6235" xr:uid="{00000000-0005-0000-0000-0000AF180000}"/>
    <cellStyle name="Percent 2 20" xfId="6236" xr:uid="{00000000-0005-0000-0000-0000B0180000}"/>
    <cellStyle name="Percent 2 20 2" xfId="6237" xr:uid="{00000000-0005-0000-0000-0000B1180000}"/>
    <cellStyle name="Percent 2 20 2 2" xfId="6238" xr:uid="{00000000-0005-0000-0000-0000B2180000}"/>
    <cellStyle name="Percent 2 20 3" xfId="6239" xr:uid="{00000000-0005-0000-0000-0000B3180000}"/>
    <cellStyle name="Percent 2 21" xfId="6240" xr:uid="{00000000-0005-0000-0000-0000B4180000}"/>
    <cellStyle name="Percent 2 21 2" xfId="6241" xr:uid="{00000000-0005-0000-0000-0000B5180000}"/>
    <cellStyle name="Percent 2 21 2 2" xfId="6242" xr:uid="{00000000-0005-0000-0000-0000B6180000}"/>
    <cellStyle name="Percent 2 21 3" xfId="6243" xr:uid="{00000000-0005-0000-0000-0000B7180000}"/>
    <cellStyle name="Percent 2 22" xfId="6244" xr:uid="{00000000-0005-0000-0000-0000B8180000}"/>
    <cellStyle name="Percent 2 22 2" xfId="6245" xr:uid="{00000000-0005-0000-0000-0000B9180000}"/>
    <cellStyle name="Percent 2 22 2 2" xfId="6246" xr:uid="{00000000-0005-0000-0000-0000BA180000}"/>
    <cellStyle name="Percent 2 22 3" xfId="6247" xr:uid="{00000000-0005-0000-0000-0000BB180000}"/>
    <cellStyle name="Percent 2 23" xfId="6248" xr:uid="{00000000-0005-0000-0000-0000BC180000}"/>
    <cellStyle name="Percent 2 23 2" xfId="6249" xr:uid="{00000000-0005-0000-0000-0000BD180000}"/>
    <cellStyle name="Percent 2 23 2 2" xfId="6250" xr:uid="{00000000-0005-0000-0000-0000BE180000}"/>
    <cellStyle name="Percent 2 23 3" xfId="6251" xr:uid="{00000000-0005-0000-0000-0000BF180000}"/>
    <cellStyle name="Percent 2 24" xfId="6252" xr:uid="{00000000-0005-0000-0000-0000C0180000}"/>
    <cellStyle name="Percent 2 24 2" xfId="6253" xr:uid="{00000000-0005-0000-0000-0000C1180000}"/>
    <cellStyle name="Percent 2 24 2 2" xfId="6254" xr:uid="{00000000-0005-0000-0000-0000C2180000}"/>
    <cellStyle name="Percent 2 24 3" xfId="6255" xr:uid="{00000000-0005-0000-0000-0000C3180000}"/>
    <cellStyle name="Percent 2 25" xfId="6256" xr:uid="{00000000-0005-0000-0000-0000C4180000}"/>
    <cellStyle name="Percent 2 25 2" xfId="6257" xr:uid="{00000000-0005-0000-0000-0000C5180000}"/>
    <cellStyle name="Percent 2 25 2 2" xfId="6258" xr:uid="{00000000-0005-0000-0000-0000C6180000}"/>
    <cellStyle name="Percent 2 25 3" xfId="6259" xr:uid="{00000000-0005-0000-0000-0000C7180000}"/>
    <cellStyle name="Percent 2 26" xfId="6260" xr:uid="{00000000-0005-0000-0000-0000C8180000}"/>
    <cellStyle name="Percent 2 26 2" xfId="6261" xr:uid="{00000000-0005-0000-0000-0000C9180000}"/>
    <cellStyle name="Percent 2 26 2 2" xfId="6262" xr:uid="{00000000-0005-0000-0000-0000CA180000}"/>
    <cellStyle name="Percent 2 26 3" xfId="6263" xr:uid="{00000000-0005-0000-0000-0000CB180000}"/>
    <cellStyle name="Percent 2 27" xfId="6264" xr:uid="{00000000-0005-0000-0000-0000CC180000}"/>
    <cellStyle name="Percent 2 27 2" xfId="6265" xr:uid="{00000000-0005-0000-0000-0000CD180000}"/>
    <cellStyle name="Percent 2 27 2 2" xfId="6266" xr:uid="{00000000-0005-0000-0000-0000CE180000}"/>
    <cellStyle name="Percent 2 27 3" xfId="6267" xr:uid="{00000000-0005-0000-0000-0000CF180000}"/>
    <cellStyle name="Percent 2 28" xfId="6268" xr:uid="{00000000-0005-0000-0000-0000D0180000}"/>
    <cellStyle name="Percent 2 28 2" xfId="6269" xr:uid="{00000000-0005-0000-0000-0000D1180000}"/>
    <cellStyle name="Percent 2 28 3" xfId="6270" xr:uid="{00000000-0005-0000-0000-0000D2180000}"/>
    <cellStyle name="Percent 2 29" xfId="6271" xr:uid="{00000000-0005-0000-0000-0000D3180000}"/>
    <cellStyle name="Percent 2 29 2" xfId="6272" xr:uid="{00000000-0005-0000-0000-0000D4180000}"/>
    <cellStyle name="Percent 2 3" xfId="6273" xr:uid="{00000000-0005-0000-0000-0000D5180000}"/>
    <cellStyle name="Percent 2 3 10" xfId="6274" xr:uid="{00000000-0005-0000-0000-0000D6180000}"/>
    <cellStyle name="Percent 2 3 11" xfId="6275" xr:uid="{00000000-0005-0000-0000-0000D7180000}"/>
    <cellStyle name="Percent 2 3 12" xfId="6276" xr:uid="{00000000-0005-0000-0000-0000D8180000}"/>
    <cellStyle name="Percent 2 3 13" xfId="6277" xr:uid="{00000000-0005-0000-0000-0000D9180000}"/>
    <cellStyle name="Percent 2 3 14" xfId="6278" xr:uid="{00000000-0005-0000-0000-0000DA180000}"/>
    <cellStyle name="Percent 2 3 15" xfId="6279" xr:uid="{00000000-0005-0000-0000-0000DB180000}"/>
    <cellStyle name="Percent 2 3 16" xfId="6280" xr:uid="{00000000-0005-0000-0000-0000DC180000}"/>
    <cellStyle name="Percent 2 3 17" xfId="6281" xr:uid="{00000000-0005-0000-0000-0000DD180000}"/>
    <cellStyle name="Percent 2 3 18" xfId="6282" xr:uid="{00000000-0005-0000-0000-0000DE180000}"/>
    <cellStyle name="Percent 2 3 19" xfId="6283" xr:uid="{00000000-0005-0000-0000-0000DF180000}"/>
    <cellStyle name="Percent 2 3 2" xfId="6284" xr:uid="{00000000-0005-0000-0000-0000E0180000}"/>
    <cellStyle name="Percent 2 3 2 2" xfId="6285" xr:uid="{00000000-0005-0000-0000-0000E1180000}"/>
    <cellStyle name="Percent 2 3 2 2 2" xfId="6286" xr:uid="{00000000-0005-0000-0000-0000E2180000}"/>
    <cellStyle name="Percent 2 3 2 2 2 2" xfId="6287" xr:uid="{00000000-0005-0000-0000-0000E3180000}"/>
    <cellStyle name="Percent 2 3 2 2 2 2 2" xfId="6288" xr:uid="{00000000-0005-0000-0000-0000E4180000}"/>
    <cellStyle name="Percent 2 3 2 2 2 3" xfId="6289" xr:uid="{00000000-0005-0000-0000-0000E5180000}"/>
    <cellStyle name="Percent 2 3 2 2 3" xfId="6290" xr:uid="{00000000-0005-0000-0000-0000E6180000}"/>
    <cellStyle name="Percent 2 3 2 2 3 2" xfId="6291" xr:uid="{00000000-0005-0000-0000-0000E7180000}"/>
    <cellStyle name="Percent 2 3 2 2 3 2 2" xfId="6292" xr:uid="{00000000-0005-0000-0000-0000E8180000}"/>
    <cellStyle name="Percent 2 3 2 2 3 3" xfId="6293" xr:uid="{00000000-0005-0000-0000-0000E9180000}"/>
    <cellStyle name="Percent 2 3 2 2 4" xfId="6294" xr:uid="{00000000-0005-0000-0000-0000EA180000}"/>
    <cellStyle name="Percent 2 3 2 2 4 2" xfId="6295" xr:uid="{00000000-0005-0000-0000-0000EB180000}"/>
    <cellStyle name="Percent 2 3 2 2 4 2 2" xfId="6296" xr:uid="{00000000-0005-0000-0000-0000EC180000}"/>
    <cellStyle name="Percent 2 3 2 2 4 3" xfId="6297" xr:uid="{00000000-0005-0000-0000-0000ED180000}"/>
    <cellStyle name="Percent 2 3 2 2 5" xfId="6298" xr:uid="{00000000-0005-0000-0000-0000EE180000}"/>
    <cellStyle name="Percent 2 3 2 2 5 2" xfId="6299" xr:uid="{00000000-0005-0000-0000-0000EF180000}"/>
    <cellStyle name="Percent 2 3 2 2 5 2 2" xfId="6300" xr:uid="{00000000-0005-0000-0000-0000F0180000}"/>
    <cellStyle name="Percent 2 3 2 2 5 3" xfId="6301" xr:uid="{00000000-0005-0000-0000-0000F1180000}"/>
    <cellStyle name="Percent 2 3 2 3" xfId="6302" xr:uid="{00000000-0005-0000-0000-0000F2180000}"/>
    <cellStyle name="Percent 2 3 2 4" xfId="6303" xr:uid="{00000000-0005-0000-0000-0000F3180000}"/>
    <cellStyle name="Percent 2 3 2 4 2" xfId="6304" xr:uid="{00000000-0005-0000-0000-0000F4180000}"/>
    <cellStyle name="Percent 2 3 2 5" xfId="6305" xr:uid="{00000000-0005-0000-0000-0000F5180000}"/>
    <cellStyle name="Percent 2 3 2 6" xfId="6306" xr:uid="{00000000-0005-0000-0000-0000F6180000}"/>
    <cellStyle name="Percent 2 3 2 6 2" xfId="6307" xr:uid="{00000000-0005-0000-0000-0000F7180000}"/>
    <cellStyle name="Percent 2 3 2 6 3" xfId="6308" xr:uid="{00000000-0005-0000-0000-0000F8180000}"/>
    <cellStyle name="Percent 2 3 2 7" xfId="6309" xr:uid="{00000000-0005-0000-0000-0000F9180000}"/>
    <cellStyle name="Percent 2 3 2 8" xfId="6310" xr:uid="{00000000-0005-0000-0000-0000FA180000}"/>
    <cellStyle name="Percent 2 3 3" xfId="6311" xr:uid="{00000000-0005-0000-0000-0000FB180000}"/>
    <cellStyle name="Percent 2 3 3 2" xfId="6312" xr:uid="{00000000-0005-0000-0000-0000FC180000}"/>
    <cellStyle name="Percent 2 3 3 2 2" xfId="6313" xr:uid="{00000000-0005-0000-0000-0000FD180000}"/>
    <cellStyle name="Percent 2 3 3 3" xfId="6314" xr:uid="{00000000-0005-0000-0000-0000FE180000}"/>
    <cellStyle name="Percent 2 3 3 4" xfId="6315" xr:uid="{00000000-0005-0000-0000-0000FF180000}"/>
    <cellStyle name="Percent 2 3 4" xfId="6316" xr:uid="{00000000-0005-0000-0000-000000190000}"/>
    <cellStyle name="Percent 2 3 4 2" xfId="6317" xr:uid="{00000000-0005-0000-0000-000001190000}"/>
    <cellStyle name="Percent 2 3 4 2 2" xfId="6318" xr:uid="{00000000-0005-0000-0000-000002190000}"/>
    <cellStyle name="Percent 2 3 4 3" xfId="6319" xr:uid="{00000000-0005-0000-0000-000003190000}"/>
    <cellStyle name="Percent 2 3 4 4" xfId="6320" xr:uid="{00000000-0005-0000-0000-000004190000}"/>
    <cellStyle name="Percent 2 3 5" xfId="6321" xr:uid="{00000000-0005-0000-0000-000005190000}"/>
    <cellStyle name="Percent 2 3 5 2" xfId="6322" xr:uid="{00000000-0005-0000-0000-000006190000}"/>
    <cellStyle name="Percent 2 3 5 2 2" xfId="6323" xr:uid="{00000000-0005-0000-0000-000007190000}"/>
    <cellStyle name="Percent 2 3 5 3" xfId="6324" xr:uid="{00000000-0005-0000-0000-000008190000}"/>
    <cellStyle name="Percent 2 3 5 4" xfId="6325" xr:uid="{00000000-0005-0000-0000-000009190000}"/>
    <cellStyle name="Percent 2 3 6" xfId="6326" xr:uid="{00000000-0005-0000-0000-00000A190000}"/>
    <cellStyle name="Percent 2 3 6 2" xfId="6327" xr:uid="{00000000-0005-0000-0000-00000B190000}"/>
    <cellStyle name="Percent 2 3 6 2 2" xfId="6328" xr:uid="{00000000-0005-0000-0000-00000C190000}"/>
    <cellStyle name="Percent 2 3 6 3" xfId="6329" xr:uid="{00000000-0005-0000-0000-00000D190000}"/>
    <cellStyle name="Percent 2 3 6 4" xfId="6330" xr:uid="{00000000-0005-0000-0000-00000E190000}"/>
    <cellStyle name="Percent 2 3 7" xfId="6331" xr:uid="{00000000-0005-0000-0000-00000F190000}"/>
    <cellStyle name="Percent 2 3 8" xfId="6332" xr:uid="{00000000-0005-0000-0000-000010190000}"/>
    <cellStyle name="Percent 2 3 9" xfId="6333" xr:uid="{00000000-0005-0000-0000-000011190000}"/>
    <cellStyle name="Percent 2 30" xfId="6334" xr:uid="{00000000-0005-0000-0000-000012190000}"/>
    <cellStyle name="Percent 2 30 2" xfId="6335" xr:uid="{00000000-0005-0000-0000-000013190000}"/>
    <cellStyle name="Percent 2 31" xfId="6336" xr:uid="{00000000-0005-0000-0000-000014190000}"/>
    <cellStyle name="Percent 2 31 2" xfId="6337" xr:uid="{00000000-0005-0000-0000-000015190000}"/>
    <cellStyle name="Percent 2 32" xfId="6338" xr:uid="{00000000-0005-0000-0000-000016190000}"/>
    <cellStyle name="Percent 2 32 2" xfId="6339" xr:uid="{00000000-0005-0000-0000-000017190000}"/>
    <cellStyle name="Percent 2 33" xfId="6340" xr:uid="{00000000-0005-0000-0000-000018190000}"/>
    <cellStyle name="Percent 2 33 2" xfId="6341" xr:uid="{00000000-0005-0000-0000-000019190000}"/>
    <cellStyle name="Percent 2 34" xfId="6342" xr:uid="{00000000-0005-0000-0000-00001A190000}"/>
    <cellStyle name="Percent 2 34 2" xfId="6343" xr:uid="{00000000-0005-0000-0000-00001B190000}"/>
    <cellStyle name="Percent 2 35" xfId="6344" xr:uid="{00000000-0005-0000-0000-00001C190000}"/>
    <cellStyle name="Percent 2 35 2" xfId="6345" xr:uid="{00000000-0005-0000-0000-00001D190000}"/>
    <cellStyle name="Percent 2 36" xfId="6346" xr:uid="{00000000-0005-0000-0000-00001E190000}"/>
    <cellStyle name="Percent 2 36 2" xfId="6347" xr:uid="{00000000-0005-0000-0000-00001F190000}"/>
    <cellStyle name="Percent 2 37" xfId="6348" xr:uid="{00000000-0005-0000-0000-000020190000}"/>
    <cellStyle name="Percent 2 37 2" xfId="6349" xr:uid="{00000000-0005-0000-0000-000021190000}"/>
    <cellStyle name="Percent 2 38" xfId="6350" xr:uid="{00000000-0005-0000-0000-000022190000}"/>
    <cellStyle name="Percent 2 38 2" xfId="6351" xr:uid="{00000000-0005-0000-0000-000023190000}"/>
    <cellStyle name="Percent 2 39" xfId="6352" xr:uid="{00000000-0005-0000-0000-000024190000}"/>
    <cellStyle name="Percent 2 39 2" xfId="6353" xr:uid="{00000000-0005-0000-0000-000025190000}"/>
    <cellStyle name="Percent 2 4" xfId="6354" xr:uid="{00000000-0005-0000-0000-000026190000}"/>
    <cellStyle name="Percent 2 4 2" xfId="6355" xr:uid="{00000000-0005-0000-0000-000027190000}"/>
    <cellStyle name="Percent 2 4 2 2" xfId="6356" xr:uid="{00000000-0005-0000-0000-000028190000}"/>
    <cellStyle name="Percent 2 4 2 2 2" xfId="6357" xr:uid="{00000000-0005-0000-0000-000029190000}"/>
    <cellStyle name="Percent 2 4 2 3" xfId="6358" xr:uid="{00000000-0005-0000-0000-00002A190000}"/>
    <cellStyle name="Percent 2 4 2 4" xfId="6359" xr:uid="{00000000-0005-0000-0000-00002B190000}"/>
    <cellStyle name="Percent 2 4 2 5" xfId="6360" xr:uid="{00000000-0005-0000-0000-00002C190000}"/>
    <cellStyle name="Percent 2 4 3" xfId="6361" xr:uid="{00000000-0005-0000-0000-00002D190000}"/>
    <cellStyle name="Percent 2 4 4" xfId="6362" xr:uid="{00000000-0005-0000-0000-00002E190000}"/>
    <cellStyle name="Percent 2 4 5" xfId="6363" xr:uid="{00000000-0005-0000-0000-00002F190000}"/>
    <cellStyle name="Percent 2 4 6" xfId="6364" xr:uid="{00000000-0005-0000-0000-000030190000}"/>
    <cellStyle name="Percent 2 40" xfId="6365" xr:uid="{00000000-0005-0000-0000-000031190000}"/>
    <cellStyle name="Percent 2 40 2" xfId="6366" xr:uid="{00000000-0005-0000-0000-000032190000}"/>
    <cellStyle name="Percent 2 41" xfId="6367" xr:uid="{00000000-0005-0000-0000-000033190000}"/>
    <cellStyle name="Percent 2 41 2" xfId="6368" xr:uid="{00000000-0005-0000-0000-000034190000}"/>
    <cellStyle name="Percent 2 42" xfId="6369" xr:uid="{00000000-0005-0000-0000-000035190000}"/>
    <cellStyle name="Percent 2 42 2" xfId="6370" xr:uid="{00000000-0005-0000-0000-000036190000}"/>
    <cellStyle name="Percent 2 43" xfId="6371" xr:uid="{00000000-0005-0000-0000-000037190000}"/>
    <cellStyle name="Percent 2 43 2" xfId="6372" xr:uid="{00000000-0005-0000-0000-000038190000}"/>
    <cellStyle name="Percent 2 44" xfId="6373" xr:uid="{00000000-0005-0000-0000-000039190000}"/>
    <cellStyle name="Percent 2 44 2" xfId="6374" xr:uid="{00000000-0005-0000-0000-00003A190000}"/>
    <cellStyle name="Percent 2 45" xfId="6375" xr:uid="{00000000-0005-0000-0000-00003B190000}"/>
    <cellStyle name="Percent 2 45 2" xfId="6376" xr:uid="{00000000-0005-0000-0000-00003C190000}"/>
    <cellStyle name="Percent 2 46" xfId="6377" xr:uid="{00000000-0005-0000-0000-00003D190000}"/>
    <cellStyle name="Percent 2 46 2" xfId="6378" xr:uid="{00000000-0005-0000-0000-00003E190000}"/>
    <cellStyle name="Percent 2 47" xfId="6379" xr:uid="{00000000-0005-0000-0000-00003F190000}"/>
    <cellStyle name="Percent 2 47 2" xfId="6380" xr:uid="{00000000-0005-0000-0000-000040190000}"/>
    <cellStyle name="Percent 2 48" xfId="6381" xr:uid="{00000000-0005-0000-0000-000041190000}"/>
    <cellStyle name="Percent 2 48 2" xfId="6382" xr:uid="{00000000-0005-0000-0000-000042190000}"/>
    <cellStyle name="Percent 2 49" xfId="6383" xr:uid="{00000000-0005-0000-0000-000043190000}"/>
    <cellStyle name="Percent 2 49 2" xfId="6384" xr:uid="{00000000-0005-0000-0000-000044190000}"/>
    <cellStyle name="Percent 2 5" xfId="6385" xr:uid="{00000000-0005-0000-0000-000045190000}"/>
    <cellStyle name="Percent 2 5 2" xfId="6386" xr:uid="{00000000-0005-0000-0000-000046190000}"/>
    <cellStyle name="Percent 2 5 2 2" xfId="6387" xr:uid="{00000000-0005-0000-0000-000047190000}"/>
    <cellStyle name="Percent 2 5 3" xfId="6388" xr:uid="{00000000-0005-0000-0000-000048190000}"/>
    <cellStyle name="Percent 2 50" xfId="6389" xr:uid="{00000000-0005-0000-0000-000049190000}"/>
    <cellStyle name="Percent 2 50 2" xfId="6390" xr:uid="{00000000-0005-0000-0000-00004A190000}"/>
    <cellStyle name="Percent 2 51" xfId="6391" xr:uid="{00000000-0005-0000-0000-00004B190000}"/>
    <cellStyle name="Percent 2 51 2" xfId="6392" xr:uid="{00000000-0005-0000-0000-00004C190000}"/>
    <cellStyle name="Percent 2 52" xfId="6393" xr:uid="{00000000-0005-0000-0000-00004D190000}"/>
    <cellStyle name="Percent 2 52 2" xfId="6394" xr:uid="{00000000-0005-0000-0000-00004E190000}"/>
    <cellStyle name="Percent 2 53" xfId="6395" xr:uid="{00000000-0005-0000-0000-00004F190000}"/>
    <cellStyle name="Percent 2 53 2" xfId="6396" xr:uid="{00000000-0005-0000-0000-000050190000}"/>
    <cellStyle name="Percent 2 54" xfId="6397" xr:uid="{00000000-0005-0000-0000-000051190000}"/>
    <cellStyle name="Percent 2 54 2" xfId="6398" xr:uid="{00000000-0005-0000-0000-000052190000}"/>
    <cellStyle name="Percent 2 55" xfId="6399" xr:uid="{00000000-0005-0000-0000-000053190000}"/>
    <cellStyle name="Percent 2 56" xfId="6400" xr:uid="{00000000-0005-0000-0000-000054190000}"/>
    <cellStyle name="Percent 2 56 2" xfId="6401" xr:uid="{00000000-0005-0000-0000-000055190000}"/>
    <cellStyle name="Percent 2 57" xfId="6402" xr:uid="{00000000-0005-0000-0000-000056190000}"/>
    <cellStyle name="Percent 2 57 2" xfId="6403" xr:uid="{00000000-0005-0000-0000-000057190000}"/>
    <cellStyle name="Percent 2 58" xfId="6404" xr:uid="{00000000-0005-0000-0000-000058190000}"/>
    <cellStyle name="Percent 2 58 2" xfId="6405" xr:uid="{00000000-0005-0000-0000-000059190000}"/>
    <cellStyle name="Percent 2 59" xfId="6406" xr:uid="{00000000-0005-0000-0000-00005A190000}"/>
    <cellStyle name="Percent 2 59 2" xfId="6407" xr:uid="{00000000-0005-0000-0000-00005B190000}"/>
    <cellStyle name="Percent 2 6" xfId="6408" xr:uid="{00000000-0005-0000-0000-00005C190000}"/>
    <cellStyle name="Percent 2 6 2" xfId="6409" xr:uid="{00000000-0005-0000-0000-00005D190000}"/>
    <cellStyle name="Percent 2 6 2 2" xfId="6410" xr:uid="{00000000-0005-0000-0000-00005E190000}"/>
    <cellStyle name="Percent 2 6 3" xfId="6411" xr:uid="{00000000-0005-0000-0000-00005F190000}"/>
    <cellStyle name="Percent 2 60" xfId="6412" xr:uid="{00000000-0005-0000-0000-000060190000}"/>
    <cellStyle name="Percent 2 60 2" xfId="6413" xr:uid="{00000000-0005-0000-0000-000061190000}"/>
    <cellStyle name="Percent 2 61" xfId="6414" xr:uid="{00000000-0005-0000-0000-000062190000}"/>
    <cellStyle name="Percent 2 61 2" xfId="6415" xr:uid="{00000000-0005-0000-0000-000063190000}"/>
    <cellStyle name="Percent 2 62" xfId="6416" xr:uid="{00000000-0005-0000-0000-000064190000}"/>
    <cellStyle name="Percent 2 62 2" xfId="6417" xr:uid="{00000000-0005-0000-0000-000065190000}"/>
    <cellStyle name="Percent 2 63" xfId="6418" xr:uid="{00000000-0005-0000-0000-000066190000}"/>
    <cellStyle name="Percent 2 63 2" xfId="6419" xr:uid="{00000000-0005-0000-0000-000067190000}"/>
    <cellStyle name="Percent 2 63 2 2" xfId="6420" xr:uid="{00000000-0005-0000-0000-000068190000}"/>
    <cellStyle name="Percent 2 64" xfId="6421" xr:uid="{00000000-0005-0000-0000-000069190000}"/>
    <cellStyle name="Percent 2 65" xfId="6422" xr:uid="{00000000-0005-0000-0000-00006A190000}"/>
    <cellStyle name="Percent 2 66" xfId="6423" xr:uid="{00000000-0005-0000-0000-00006B190000}"/>
    <cellStyle name="Percent 2 67" xfId="6424" xr:uid="{00000000-0005-0000-0000-00006C190000}"/>
    <cellStyle name="Percent 2 68" xfId="6425" xr:uid="{00000000-0005-0000-0000-00006D190000}"/>
    <cellStyle name="Percent 2 69" xfId="6426" xr:uid="{00000000-0005-0000-0000-00006E190000}"/>
    <cellStyle name="Percent 2 7" xfId="6427" xr:uid="{00000000-0005-0000-0000-00006F190000}"/>
    <cellStyle name="Percent 2 7 2" xfId="6428" xr:uid="{00000000-0005-0000-0000-000070190000}"/>
    <cellStyle name="Percent 2 7 2 2" xfId="6429" xr:uid="{00000000-0005-0000-0000-000071190000}"/>
    <cellStyle name="Percent 2 7 3" xfId="6430" xr:uid="{00000000-0005-0000-0000-000072190000}"/>
    <cellStyle name="Percent 2 70" xfId="6431" xr:uid="{00000000-0005-0000-0000-000073190000}"/>
    <cellStyle name="Percent 2 71" xfId="6432" xr:uid="{00000000-0005-0000-0000-000074190000}"/>
    <cellStyle name="Percent 2 72" xfId="6433" xr:uid="{00000000-0005-0000-0000-000075190000}"/>
    <cellStyle name="Percent 2 73" xfId="6434" xr:uid="{00000000-0005-0000-0000-000076190000}"/>
    <cellStyle name="Percent 2 74" xfId="6435" xr:uid="{00000000-0005-0000-0000-000077190000}"/>
    <cellStyle name="Percent 2 75" xfId="6436" xr:uid="{00000000-0005-0000-0000-000078190000}"/>
    <cellStyle name="Percent 2 76" xfId="6437" xr:uid="{00000000-0005-0000-0000-000079190000}"/>
    <cellStyle name="Percent 2 77" xfId="6438" xr:uid="{00000000-0005-0000-0000-00007A190000}"/>
    <cellStyle name="Percent 2 78" xfId="6439" xr:uid="{00000000-0005-0000-0000-00007B190000}"/>
    <cellStyle name="Percent 2 79" xfId="6440" xr:uid="{00000000-0005-0000-0000-00007C190000}"/>
    <cellStyle name="Percent 2 8" xfId="6441" xr:uid="{00000000-0005-0000-0000-00007D190000}"/>
    <cellStyle name="Percent 2 8 2" xfId="6442" xr:uid="{00000000-0005-0000-0000-00007E190000}"/>
    <cellStyle name="Percent 2 8 2 2" xfId="6443" xr:uid="{00000000-0005-0000-0000-00007F190000}"/>
    <cellStyle name="Percent 2 8 3" xfId="6444" xr:uid="{00000000-0005-0000-0000-000080190000}"/>
    <cellStyle name="Percent 2 80" xfId="6445" xr:uid="{00000000-0005-0000-0000-000081190000}"/>
    <cellStyle name="Percent 2 81" xfId="6446" xr:uid="{00000000-0005-0000-0000-000082190000}"/>
    <cellStyle name="Percent 2 82" xfId="6447" xr:uid="{00000000-0005-0000-0000-000083190000}"/>
    <cellStyle name="Percent 2 83" xfId="6448" xr:uid="{00000000-0005-0000-0000-000084190000}"/>
    <cellStyle name="Percent 2 84" xfId="6449" xr:uid="{00000000-0005-0000-0000-000085190000}"/>
    <cellStyle name="Percent 2 85" xfId="6450" xr:uid="{00000000-0005-0000-0000-000086190000}"/>
    <cellStyle name="Percent 2 86" xfId="6451" xr:uid="{00000000-0005-0000-0000-000087190000}"/>
    <cellStyle name="Percent 2 87" xfId="6452" xr:uid="{00000000-0005-0000-0000-000088190000}"/>
    <cellStyle name="Percent 2 88" xfId="6453" xr:uid="{00000000-0005-0000-0000-000089190000}"/>
    <cellStyle name="Percent 2 89" xfId="6454" xr:uid="{00000000-0005-0000-0000-00008A190000}"/>
    <cellStyle name="Percent 2 9" xfId="6455" xr:uid="{00000000-0005-0000-0000-00008B190000}"/>
    <cellStyle name="Percent 2 9 2" xfId="6456" xr:uid="{00000000-0005-0000-0000-00008C190000}"/>
    <cellStyle name="Percent 2 9 2 2" xfId="6457" xr:uid="{00000000-0005-0000-0000-00008D190000}"/>
    <cellStyle name="Percent 2 9 3" xfId="6458" xr:uid="{00000000-0005-0000-0000-00008E190000}"/>
    <cellStyle name="Percent 2 90" xfId="6459" xr:uid="{00000000-0005-0000-0000-00008F190000}"/>
    <cellStyle name="Percent 2 91" xfId="6460" xr:uid="{00000000-0005-0000-0000-000090190000}"/>
    <cellStyle name="Percent 2 92" xfId="6461" xr:uid="{00000000-0005-0000-0000-000091190000}"/>
    <cellStyle name="Percent 2 93" xfId="6462" xr:uid="{00000000-0005-0000-0000-000092190000}"/>
    <cellStyle name="Percent 2 94" xfId="6463" xr:uid="{00000000-0005-0000-0000-000093190000}"/>
    <cellStyle name="Percent 2 95" xfId="6464" xr:uid="{00000000-0005-0000-0000-000094190000}"/>
    <cellStyle name="Percent 2 96" xfId="6465" xr:uid="{00000000-0005-0000-0000-000095190000}"/>
    <cellStyle name="Percent 2 97" xfId="6466" xr:uid="{00000000-0005-0000-0000-000096190000}"/>
    <cellStyle name="Percent 2 98" xfId="6467" xr:uid="{00000000-0005-0000-0000-000097190000}"/>
    <cellStyle name="Percent 2 99" xfId="6468" xr:uid="{00000000-0005-0000-0000-000098190000}"/>
    <cellStyle name="Percent 20" xfId="6469" xr:uid="{00000000-0005-0000-0000-000099190000}"/>
    <cellStyle name="Percent 20 2" xfId="6470" xr:uid="{00000000-0005-0000-0000-00009A190000}"/>
    <cellStyle name="Percent 21" xfId="6471" xr:uid="{00000000-0005-0000-0000-00009B190000}"/>
    <cellStyle name="Percent 21 2" xfId="6472" xr:uid="{00000000-0005-0000-0000-00009C190000}"/>
    <cellStyle name="Percent 22" xfId="6473" xr:uid="{00000000-0005-0000-0000-00009D190000}"/>
    <cellStyle name="Percent 23" xfId="6474" xr:uid="{00000000-0005-0000-0000-00009E190000}"/>
    <cellStyle name="Percent 24" xfId="6475" xr:uid="{00000000-0005-0000-0000-00009F190000}"/>
    <cellStyle name="Percent 25" xfId="6476" xr:uid="{00000000-0005-0000-0000-0000A0190000}"/>
    <cellStyle name="Percent 26" xfId="6477" xr:uid="{00000000-0005-0000-0000-0000A1190000}"/>
    <cellStyle name="Percent 26 2" xfId="6478" xr:uid="{00000000-0005-0000-0000-0000A2190000}"/>
    <cellStyle name="Percent 27" xfId="6479" xr:uid="{00000000-0005-0000-0000-0000A3190000}"/>
    <cellStyle name="Percent 28" xfId="6480" xr:uid="{00000000-0005-0000-0000-0000A4190000}"/>
    <cellStyle name="Percent 29" xfId="6481" xr:uid="{00000000-0005-0000-0000-0000A5190000}"/>
    <cellStyle name="Percent 3" xfId="40" xr:uid="{00000000-0005-0000-0000-0000A6190000}"/>
    <cellStyle name="Percent 3 10" xfId="6482" xr:uid="{00000000-0005-0000-0000-0000A7190000}"/>
    <cellStyle name="Percent 3 10 2" xfId="6483" xr:uid="{00000000-0005-0000-0000-0000A8190000}"/>
    <cellStyle name="Percent 3 10 2 2" xfId="6484" xr:uid="{00000000-0005-0000-0000-0000A9190000}"/>
    <cellStyle name="Percent 3 10 3" xfId="6485" xr:uid="{00000000-0005-0000-0000-0000AA190000}"/>
    <cellStyle name="Percent 3 100" xfId="6486" xr:uid="{00000000-0005-0000-0000-0000AB190000}"/>
    <cellStyle name="Percent 3 101" xfId="6487" xr:uid="{00000000-0005-0000-0000-0000AC190000}"/>
    <cellStyle name="Percent 3 102" xfId="6488" xr:uid="{00000000-0005-0000-0000-0000AD190000}"/>
    <cellStyle name="Percent 3 103" xfId="6489" xr:uid="{00000000-0005-0000-0000-0000AE190000}"/>
    <cellStyle name="Percent 3 104" xfId="6490" xr:uid="{00000000-0005-0000-0000-0000AF190000}"/>
    <cellStyle name="Percent 3 105" xfId="6491" xr:uid="{00000000-0005-0000-0000-0000B0190000}"/>
    <cellStyle name="Percent 3 106" xfId="6492" xr:uid="{00000000-0005-0000-0000-0000B1190000}"/>
    <cellStyle name="Percent 3 107" xfId="6493" xr:uid="{00000000-0005-0000-0000-0000B2190000}"/>
    <cellStyle name="Percent 3 108" xfId="6494" xr:uid="{00000000-0005-0000-0000-0000B3190000}"/>
    <cellStyle name="Percent 3 109" xfId="6495" xr:uid="{00000000-0005-0000-0000-0000B4190000}"/>
    <cellStyle name="Percent 3 11" xfId="6496" xr:uid="{00000000-0005-0000-0000-0000B5190000}"/>
    <cellStyle name="Percent 3 11 2" xfId="6497" xr:uid="{00000000-0005-0000-0000-0000B6190000}"/>
    <cellStyle name="Percent 3 11 2 2" xfId="6498" xr:uid="{00000000-0005-0000-0000-0000B7190000}"/>
    <cellStyle name="Percent 3 11 3" xfId="6499" xr:uid="{00000000-0005-0000-0000-0000B8190000}"/>
    <cellStyle name="Percent 3 110" xfId="6500" xr:uid="{00000000-0005-0000-0000-0000B9190000}"/>
    <cellStyle name="Percent 3 111" xfId="6501" xr:uid="{00000000-0005-0000-0000-0000BA190000}"/>
    <cellStyle name="Percent 3 112" xfId="6502" xr:uid="{00000000-0005-0000-0000-0000BB190000}"/>
    <cellStyle name="Percent 3 113" xfId="6503" xr:uid="{00000000-0005-0000-0000-0000BC190000}"/>
    <cellStyle name="Percent 3 114" xfId="6504" xr:uid="{00000000-0005-0000-0000-0000BD190000}"/>
    <cellStyle name="Percent 3 115" xfId="6505" xr:uid="{00000000-0005-0000-0000-0000BE190000}"/>
    <cellStyle name="Percent 3 116" xfId="6506" xr:uid="{00000000-0005-0000-0000-0000BF190000}"/>
    <cellStyle name="Percent 3 117" xfId="6507" xr:uid="{00000000-0005-0000-0000-0000C0190000}"/>
    <cellStyle name="Percent 3 118" xfId="6508" xr:uid="{00000000-0005-0000-0000-0000C1190000}"/>
    <cellStyle name="Percent 3 119" xfId="6509" xr:uid="{00000000-0005-0000-0000-0000C2190000}"/>
    <cellStyle name="Percent 3 12" xfId="6510" xr:uid="{00000000-0005-0000-0000-0000C3190000}"/>
    <cellStyle name="Percent 3 12 2" xfId="6511" xr:uid="{00000000-0005-0000-0000-0000C4190000}"/>
    <cellStyle name="Percent 3 12 2 2" xfId="6512" xr:uid="{00000000-0005-0000-0000-0000C5190000}"/>
    <cellStyle name="Percent 3 12 3" xfId="6513" xr:uid="{00000000-0005-0000-0000-0000C6190000}"/>
    <cellStyle name="Percent 3 120" xfId="6514" xr:uid="{00000000-0005-0000-0000-0000C7190000}"/>
    <cellStyle name="Percent 3 121" xfId="6515" xr:uid="{00000000-0005-0000-0000-0000C8190000}"/>
    <cellStyle name="Percent 3 122" xfId="6516" xr:uid="{00000000-0005-0000-0000-0000C9190000}"/>
    <cellStyle name="Percent 3 123" xfId="6517" xr:uid="{00000000-0005-0000-0000-0000CA190000}"/>
    <cellStyle name="Percent 3 124" xfId="6518" xr:uid="{00000000-0005-0000-0000-0000CB190000}"/>
    <cellStyle name="Percent 3 125" xfId="6519" xr:uid="{00000000-0005-0000-0000-0000CC190000}"/>
    <cellStyle name="Percent 3 126" xfId="6520" xr:uid="{00000000-0005-0000-0000-0000CD190000}"/>
    <cellStyle name="Percent 3 127" xfId="6521" xr:uid="{00000000-0005-0000-0000-0000CE190000}"/>
    <cellStyle name="Percent 3 128" xfId="6522" xr:uid="{00000000-0005-0000-0000-0000CF190000}"/>
    <cellStyle name="Percent 3 129" xfId="6523" xr:uid="{00000000-0005-0000-0000-0000D0190000}"/>
    <cellStyle name="Percent 3 13" xfId="6524" xr:uid="{00000000-0005-0000-0000-0000D1190000}"/>
    <cellStyle name="Percent 3 13 2" xfId="6525" xr:uid="{00000000-0005-0000-0000-0000D2190000}"/>
    <cellStyle name="Percent 3 13 2 2" xfId="6526" xr:uid="{00000000-0005-0000-0000-0000D3190000}"/>
    <cellStyle name="Percent 3 13 3" xfId="6527" xr:uid="{00000000-0005-0000-0000-0000D4190000}"/>
    <cellStyle name="Percent 3 130" xfId="6528" xr:uid="{00000000-0005-0000-0000-0000D5190000}"/>
    <cellStyle name="Percent 3 131" xfId="6529" xr:uid="{00000000-0005-0000-0000-0000D6190000}"/>
    <cellStyle name="Percent 3 132" xfId="6530" xr:uid="{00000000-0005-0000-0000-0000D7190000}"/>
    <cellStyle name="Percent 3 133" xfId="6531" xr:uid="{00000000-0005-0000-0000-0000D8190000}"/>
    <cellStyle name="Percent 3 134" xfId="6532" xr:uid="{00000000-0005-0000-0000-0000D9190000}"/>
    <cellStyle name="Percent 3 135" xfId="6533" xr:uid="{00000000-0005-0000-0000-0000DA190000}"/>
    <cellStyle name="Percent 3 136" xfId="6534" xr:uid="{00000000-0005-0000-0000-0000DB190000}"/>
    <cellStyle name="Percent 3 137" xfId="6535" xr:uid="{00000000-0005-0000-0000-0000DC190000}"/>
    <cellStyle name="Percent 3 138" xfId="6536" xr:uid="{00000000-0005-0000-0000-0000DD190000}"/>
    <cellStyle name="Percent 3 139" xfId="6537" xr:uid="{00000000-0005-0000-0000-0000DE190000}"/>
    <cellStyle name="Percent 3 14" xfId="6538" xr:uid="{00000000-0005-0000-0000-0000DF190000}"/>
    <cellStyle name="Percent 3 14 2" xfId="6539" xr:uid="{00000000-0005-0000-0000-0000E0190000}"/>
    <cellStyle name="Percent 3 14 2 2" xfId="6540" xr:uid="{00000000-0005-0000-0000-0000E1190000}"/>
    <cellStyle name="Percent 3 14 3" xfId="6541" xr:uid="{00000000-0005-0000-0000-0000E2190000}"/>
    <cellStyle name="Percent 3 140" xfId="6542" xr:uid="{00000000-0005-0000-0000-0000E3190000}"/>
    <cellStyle name="Percent 3 141" xfId="6543" xr:uid="{00000000-0005-0000-0000-0000E4190000}"/>
    <cellStyle name="Percent 3 142" xfId="6544" xr:uid="{00000000-0005-0000-0000-0000E5190000}"/>
    <cellStyle name="Percent 3 143" xfId="6545" xr:uid="{00000000-0005-0000-0000-0000E6190000}"/>
    <cellStyle name="Percent 3 144" xfId="6546" xr:uid="{00000000-0005-0000-0000-0000E7190000}"/>
    <cellStyle name="Percent 3 145" xfId="6547" xr:uid="{00000000-0005-0000-0000-0000E8190000}"/>
    <cellStyle name="Percent 3 146" xfId="6548" xr:uid="{00000000-0005-0000-0000-0000E9190000}"/>
    <cellStyle name="Percent 3 147" xfId="6549" xr:uid="{00000000-0005-0000-0000-0000EA190000}"/>
    <cellStyle name="Percent 3 148" xfId="6550" xr:uid="{00000000-0005-0000-0000-0000EB190000}"/>
    <cellStyle name="Percent 3 149" xfId="6551" xr:uid="{00000000-0005-0000-0000-0000EC190000}"/>
    <cellStyle name="Percent 3 15" xfId="6552" xr:uid="{00000000-0005-0000-0000-0000ED190000}"/>
    <cellStyle name="Percent 3 15 2" xfId="6553" xr:uid="{00000000-0005-0000-0000-0000EE190000}"/>
    <cellStyle name="Percent 3 15 2 2" xfId="6554" xr:uid="{00000000-0005-0000-0000-0000EF190000}"/>
    <cellStyle name="Percent 3 15 3" xfId="6555" xr:uid="{00000000-0005-0000-0000-0000F0190000}"/>
    <cellStyle name="Percent 3 150" xfId="6556" xr:uid="{00000000-0005-0000-0000-0000F1190000}"/>
    <cellStyle name="Percent 3 151" xfId="6557" xr:uid="{00000000-0005-0000-0000-0000F2190000}"/>
    <cellStyle name="Percent 3 152" xfId="6558" xr:uid="{00000000-0005-0000-0000-0000F3190000}"/>
    <cellStyle name="Percent 3 153" xfId="6559" xr:uid="{00000000-0005-0000-0000-0000F4190000}"/>
    <cellStyle name="Percent 3 154" xfId="7422" xr:uid="{00000000-0005-0000-0000-0000F5190000}"/>
    <cellStyle name="Percent 3 16" xfId="6560" xr:uid="{00000000-0005-0000-0000-0000F6190000}"/>
    <cellStyle name="Percent 3 16 2" xfId="6561" xr:uid="{00000000-0005-0000-0000-0000F7190000}"/>
    <cellStyle name="Percent 3 16 2 2" xfId="6562" xr:uid="{00000000-0005-0000-0000-0000F8190000}"/>
    <cellStyle name="Percent 3 16 3" xfId="6563" xr:uid="{00000000-0005-0000-0000-0000F9190000}"/>
    <cellStyle name="Percent 3 17" xfId="6564" xr:uid="{00000000-0005-0000-0000-0000FA190000}"/>
    <cellStyle name="Percent 3 17 2" xfId="6565" xr:uid="{00000000-0005-0000-0000-0000FB190000}"/>
    <cellStyle name="Percent 3 17 2 2" xfId="6566" xr:uid="{00000000-0005-0000-0000-0000FC190000}"/>
    <cellStyle name="Percent 3 17 3" xfId="6567" xr:uid="{00000000-0005-0000-0000-0000FD190000}"/>
    <cellStyle name="Percent 3 18" xfId="6568" xr:uid="{00000000-0005-0000-0000-0000FE190000}"/>
    <cellStyle name="Percent 3 18 2" xfId="6569" xr:uid="{00000000-0005-0000-0000-0000FF190000}"/>
    <cellStyle name="Percent 3 18 2 2" xfId="6570" xr:uid="{00000000-0005-0000-0000-0000001A0000}"/>
    <cellStyle name="Percent 3 18 3" xfId="6571" xr:uid="{00000000-0005-0000-0000-0000011A0000}"/>
    <cellStyle name="Percent 3 19" xfId="6572" xr:uid="{00000000-0005-0000-0000-0000021A0000}"/>
    <cellStyle name="Percent 3 19 2" xfId="6573" xr:uid="{00000000-0005-0000-0000-0000031A0000}"/>
    <cellStyle name="Percent 3 19 2 2" xfId="6574" xr:uid="{00000000-0005-0000-0000-0000041A0000}"/>
    <cellStyle name="Percent 3 19 3" xfId="6575" xr:uid="{00000000-0005-0000-0000-0000051A0000}"/>
    <cellStyle name="Percent 3 2" xfId="6576" xr:uid="{00000000-0005-0000-0000-0000061A0000}"/>
    <cellStyle name="Percent 3 2 10" xfId="6577" xr:uid="{00000000-0005-0000-0000-0000071A0000}"/>
    <cellStyle name="Percent 3 2 10 2" xfId="6578" xr:uid="{00000000-0005-0000-0000-0000081A0000}"/>
    <cellStyle name="Percent 3 2 11" xfId="6579" xr:uid="{00000000-0005-0000-0000-0000091A0000}"/>
    <cellStyle name="Percent 3 2 11 2" xfId="6580" xr:uid="{00000000-0005-0000-0000-00000A1A0000}"/>
    <cellStyle name="Percent 3 2 12" xfId="6581" xr:uid="{00000000-0005-0000-0000-00000B1A0000}"/>
    <cellStyle name="Percent 3 2 12 2" xfId="6582" xr:uid="{00000000-0005-0000-0000-00000C1A0000}"/>
    <cellStyle name="Percent 3 2 12 2 2" xfId="6583" xr:uid="{00000000-0005-0000-0000-00000D1A0000}"/>
    <cellStyle name="Percent 3 2 12 3" xfId="6584" xr:uid="{00000000-0005-0000-0000-00000E1A0000}"/>
    <cellStyle name="Percent 3 2 13" xfId="6585" xr:uid="{00000000-0005-0000-0000-00000F1A0000}"/>
    <cellStyle name="Percent 3 2 13 2" xfId="6586" xr:uid="{00000000-0005-0000-0000-0000101A0000}"/>
    <cellStyle name="Percent 3 2 14" xfId="6587" xr:uid="{00000000-0005-0000-0000-0000111A0000}"/>
    <cellStyle name="Percent 3 2 14 2" xfId="6588" xr:uid="{00000000-0005-0000-0000-0000121A0000}"/>
    <cellStyle name="Percent 3 2 14 2 2" xfId="6589" xr:uid="{00000000-0005-0000-0000-0000131A0000}"/>
    <cellStyle name="Percent 3 2 14 3" xfId="6590" xr:uid="{00000000-0005-0000-0000-0000141A0000}"/>
    <cellStyle name="Percent 3 2 15" xfId="6591" xr:uid="{00000000-0005-0000-0000-0000151A0000}"/>
    <cellStyle name="Percent 3 2 15 2" xfId="6592" xr:uid="{00000000-0005-0000-0000-0000161A0000}"/>
    <cellStyle name="Percent 3 2 15 2 2" xfId="6593" xr:uid="{00000000-0005-0000-0000-0000171A0000}"/>
    <cellStyle name="Percent 3 2 15 3" xfId="6594" xr:uid="{00000000-0005-0000-0000-0000181A0000}"/>
    <cellStyle name="Percent 3 2 16" xfId="6595" xr:uid="{00000000-0005-0000-0000-0000191A0000}"/>
    <cellStyle name="Percent 3 2 16 2" xfId="6596" xr:uid="{00000000-0005-0000-0000-00001A1A0000}"/>
    <cellStyle name="Percent 3 2 16 2 2" xfId="6597" xr:uid="{00000000-0005-0000-0000-00001B1A0000}"/>
    <cellStyle name="Percent 3 2 16 3" xfId="6598" xr:uid="{00000000-0005-0000-0000-00001C1A0000}"/>
    <cellStyle name="Percent 3 2 17" xfId="6599" xr:uid="{00000000-0005-0000-0000-00001D1A0000}"/>
    <cellStyle name="Percent 3 2 17 2" xfId="6600" xr:uid="{00000000-0005-0000-0000-00001E1A0000}"/>
    <cellStyle name="Percent 3 2 17 2 2" xfId="6601" xr:uid="{00000000-0005-0000-0000-00001F1A0000}"/>
    <cellStyle name="Percent 3 2 17 3" xfId="6602" xr:uid="{00000000-0005-0000-0000-0000201A0000}"/>
    <cellStyle name="Percent 3 2 18" xfId="6603" xr:uid="{00000000-0005-0000-0000-0000211A0000}"/>
    <cellStyle name="Percent 3 2 19" xfId="6604" xr:uid="{00000000-0005-0000-0000-0000221A0000}"/>
    <cellStyle name="Percent 3 2 2" xfId="6605" xr:uid="{00000000-0005-0000-0000-0000231A0000}"/>
    <cellStyle name="Percent 3 2 2 10" xfId="6606" xr:uid="{00000000-0005-0000-0000-0000241A0000}"/>
    <cellStyle name="Percent 3 2 2 10 2" xfId="6607" xr:uid="{00000000-0005-0000-0000-0000251A0000}"/>
    <cellStyle name="Percent 3 2 2 11" xfId="6608" xr:uid="{00000000-0005-0000-0000-0000261A0000}"/>
    <cellStyle name="Percent 3 2 2 11 2" xfId="6609" xr:uid="{00000000-0005-0000-0000-0000271A0000}"/>
    <cellStyle name="Percent 3 2 2 12" xfId="6610" xr:uid="{00000000-0005-0000-0000-0000281A0000}"/>
    <cellStyle name="Percent 3 2 2 12 2" xfId="6611" xr:uid="{00000000-0005-0000-0000-0000291A0000}"/>
    <cellStyle name="Percent 3 2 2 13" xfId="6612" xr:uid="{00000000-0005-0000-0000-00002A1A0000}"/>
    <cellStyle name="Percent 3 2 2 13 2" xfId="6613" xr:uid="{00000000-0005-0000-0000-00002B1A0000}"/>
    <cellStyle name="Percent 3 2 2 14" xfId="6614" xr:uid="{00000000-0005-0000-0000-00002C1A0000}"/>
    <cellStyle name="Percent 3 2 2 14 2" xfId="6615" xr:uid="{00000000-0005-0000-0000-00002D1A0000}"/>
    <cellStyle name="Percent 3 2 2 15" xfId="6616" xr:uid="{00000000-0005-0000-0000-00002E1A0000}"/>
    <cellStyle name="Percent 3 2 2 15 2" xfId="6617" xr:uid="{00000000-0005-0000-0000-00002F1A0000}"/>
    <cellStyle name="Percent 3 2 2 16" xfId="6618" xr:uid="{00000000-0005-0000-0000-0000301A0000}"/>
    <cellStyle name="Percent 3 2 2 17" xfId="6619" xr:uid="{00000000-0005-0000-0000-0000311A0000}"/>
    <cellStyle name="Percent 3 2 2 18" xfId="6620" xr:uid="{00000000-0005-0000-0000-0000321A0000}"/>
    <cellStyle name="Percent 3 2 2 18 2" xfId="6621" xr:uid="{00000000-0005-0000-0000-0000331A0000}"/>
    <cellStyle name="Percent 3 2 2 19" xfId="6622" xr:uid="{00000000-0005-0000-0000-0000341A0000}"/>
    <cellStyle name="Percent 3 2 2 2" xfId="6623" xr:uid="{00000000-0005-0000-0000-0000351A0000}"/>
    <cellStyle name="Percent 3 2 2 2 10" xfId="6624" xr:uid="{00000000-0005-0000-0000-0000361A0000}"/>
    <cellStyle name="Percent 3 2 2 2 10 2" xfId="6625" xr:uid="{00000000-0005-0000-0000-0000371A0000}"/>
    <cellStyle name="Percent 3 2 2 2 10 2 2" xfId="6626" xr:uid="{00000000-0005-0000-0000-0000381A0000}"/>
    <cellStyle name="Percent 3 2 2 2 10 3" xfId="6627" xr:uid="{00000000-0005-0000-0000-0000391A0000}"/>
    <cellStyle name="Percent 3 2 2 2 11" xfId="6628" xr:uid="{00000000-0005-0000-0000-00003A1A0000}"/>
    <cellStyle name="Percent 3 2 2 2 11 2" xfId="6629" xr:uid="{00000000-0005-0000-0000-00003B1A0000}"/>
    <cellStyle name="Percent 3 2 2 2 11 2 2" xfId="6630" xr:uid="{00000000-0005-0000-0000-00003C1A0000}"/>
    <cellStyle name="Percent 3 2 2 2 11 3" xfId="6631" xr:uid="{00000000-0005-0000-0000-00003D1A0000}"/>
    <cellStyle name="Percent 3 2 2 2 12" xfId="6632" xr:uid="{00000000-0005-0000-0000-00003E1A0000}"/>
    <cellStyle name="Percent 3 2 2 2 12 2" xfId="6633" xr:uid="{00000000-0005-0000-0000-00003F1A0000}"/>
    <cellStyle name="Percent 3 2 2 2 12 2 2" xfId="6634" xr:uid="{00000000-0005-0000-0000-0000401A0000}"/>
    <cellStyle name="Percent 3 2 2 2 12 3" xfId="6635" xr:uid="{00000000-0005-0000-0000-0000411A0000}"/>
    <cellStyle name="Percent 3 2 2 2 13" xfId="6636" xr:uid="{00000000-0005-0000-0000-0000421A0000}"/>
    <cellStyle name="Percent 3 2 2 2 13 2" xfId="6637" xr:uid="{00000000-0005-0000-0000-0000431A0000}"/>
    <cellStyle name="Percent 3 2 2 2 13 2 2" xfId="6638" xr:uid="{00000000-0005-0000-0000-0000441A0000}"/>
    <cellStyle name="Percent 3 2 2 2 13 3" xfId="6639" xr:uid="{00000000-0005-0000-0000-0000451A0000}"/>
    <cellStyle name="Percent 3 2 2 2 14" xfId="6640" xr:uid="{00000000-0005-0000-0000-0000461A0000}"/>
    <cellStyle name="Percent 3 2 2 2 14 2" xfId="6641" xr:uid="{00000000-0005-0000-0000-0000471A0000}"/>
    <cellStyle name="Percent 3 2 2 2 14 2 2" xfId="6642" xr:uid="{00000000-0005-0000-0000-0000481A0000}"/>
    <cellStyle name="Percent 3 2 2 2 14 3" xfId="6643" xr:uid="{00000000-0005-0000-0000-0000491A0000}"/>
    <cellStyle name="Percent 3 2 2 2 15" xfId="6644" xr:uid="{00000000-0005-0000-0000-00004A1A0000}"/>
    <cellStyle name="Percent 3 2 2 2 15 2" xfId="6645" xr:uid="{00000000-0005-0000-0000-00004B1A0000}"/>
    <cellStyle name="Percent 3 2 2 2 15 2 2" xfId="6646" xr:uid="{00000000-0005-0000-0000-00004C1A0000}"/>
    <cellStyle name="Percent 3 2 2 2 15 3" xfId="6647" xr:uid="{00000000-0005-0000-0000-00004D1A0000}"/>
    <cellStyle name="Percent 3 2 2 2 16" xfId="6648" xr:uid="{00000000-0005-0000-0000-00004E1A0000}"/>
    <cellStyle name="Percent 3 2 2 2 16 2" xfId="6649" xr:uid="{00000000-0005-0000-0000-00004F1A0000}"/>
    <cellStyle name="Percent 3 2 2 2 16 2 2" xfId="6650" xr:uid="{00000000-0005-0000-0000-0000501A0000}"/>
    <cellStyle name="Percent 3 2 2 2 16 3" xfId="6651" xr:uid="{00000000-0005-0000-0000-0000511A0000}"/>
    <cellStyle name="Percent 3 2 2 2 16 4" xfId="6652" xr:uid="{00000000-0005-0000-0000-0000521A0000}"/>
    <cellStyle name="Percent 3 2 2 2 17" xfId="6653" xr:uid="{00000000-0005-0000-0000-0000531A0000}"/>
    <cellStyle name="Percent 3 2 2 2 17 2" xfId="6654" xr:uid="{00000000-0005-0000-0000-0000541A0000}"/>
    <cellStyle name="Percent 3 2 2 2 17 2 2" xfId="6655" xr:uid="{00000000-0005-0000-0000-0000551A0000}"/>
    <cellStyle name="Percent 3 2 2 2 17 3" xfId="6656" xr:uid="{00000000-0005-0000-0000-0000561A0000}"/>
    <cellStyle name="Percent 3 2 2 2 2" xfId="6657" xr:uid="{00000000-0005-0000-0000-0000571A0000}"/>
    <cellStyle name="Percent 3 2 2 2 2 2" xfId="6658" xr:uid="{00000000-0005-0000-0000-0000581A0000}"/>
    <cellStyle name="Percent 3 2 2 2 2 2 2" xfId="6659" xr:uid="{00000000-0005-0000-0000-0000591A0000}"/>
    <cellStyle name="Percent 3 2 2 2 2 2 2 2" xfId="6660" xr:uid="{00000000-0005-0000-0000-00005A1A0000}"/>
    <cellStyle name="Percent 3 2 2 2 2 2 2 2 2" xfId="6661" xr:uid="{00000000-0005-0000-0000-00005B1A0000}"/>
    <cellStyle name="Percent 3 2 2 2 2 2 2 3" xfId="6662" xr:uid="{00000000-0005-0000-0000-00005C1A0000}"/>
    <cellStyle name="Percent 3 2 2 2 2 2 3" xfId="6663" xr:uid="{00000000-0005-0000-0000-00005D1A0000}"/>
    <cellStyle name="Percent 3 2 2 2 2 2 3 2" xfId="6664" xr:uid="{00000000-0005-0000-0000-00005E1A0000}"/>
    <cellStyle name="Percent 3 2 2 2 2 2 3 2 2" xfId="6665" xr:uid="{00000000-0005-0000-0000-00005F1A0000}"/>
    <cellStyle name="Percent 3 2 2 2 2 2 3 3" xfId="6666" xr:uid="{00000000-0005-0000-0000-0000601A0000}"/>
    <cellStyle name="Percent 3 2 2 2 2 2 4" xfId="6667" xr:uid="{00000000-0005-0000-0000-0000611A0000}"/>
    <cellStyle name="Percent 3 2 2 2 2 2 4 2" xfId="6668" xr:uid="{00000000-0005-0000-0000-0000621A0000}"/>
    <cellStyle name="Percent 3 2 2 2 2 2 4 2 2" xfId="6669" xr:uid="{00000000-0005-0000-0000-0000631A0000}"/>
    <cellStyle name="Percent 3 2 2 2 2 2 4 3" xfId="6670" xr:uid="{00000000-0005-0000-0000-0000641A0000}"/>
    <cellStyle name="Percent 3 2 2 2 2 2 5" xfId="6671" xr:uid="{00000000-0005-0000-0000-0000651A0000}"/>
    <cellStyle name="Percent 3 2 2 2 2 2 5 2" xfId="6672" xr:uid="{00000000-0005-0000-0000-0000661A0000}"/>
    <cellStyle name="Percent 3 2 2 2 2 2 5 2 2" xfId="6673" xr:uid="{00000000-0005-0000-0000-0000671A0000}"/>
    <cellStyle name="Percent 3 2 2 2 2 2 5 3" xfId="6674" xr:uid="{00000000-0005-0000-0000-0000681A0000}"/>
    <cellStyle name="Percent 3 2 2 2 2 2 6" xfId="6675" xr:uid="{00000000-0005-0000-0000-0000691A0000}"/>
    <cellStyle name="Percent 3 2 2 2 2 3" xfId="6676" xr:uid="{00000000-0005-0000-0000-00006A1A0000}"/>
    <cellStyle name="Percent 3 2 2 2 2 3 2" xfId="6677" xr:uid="{00000000-0005-0000-0000-00006B1A0000}"/>
    <cellStyle name="Percent 3 2 2 2 2 4" xfId="6678" xr:uid="{00000000-0005-0000-0000-00006C1A0000}"/>
    <cellStyle name="Percent 3 2 2 2 2 4 2" xfId="6679" xr:uid="{00000000-0005-0000-0000-00006D1A0000}"/>
    <cellStyle name="Percent 3 2 2 2 2 5" xfId="6680" xr:uid="{00000000-0005-0000-0000-00006E1A0000}"/>
    <cellStyle name="Percent 3 2 2 2 2 5 2" xfId="6681" xr:uid="{00000000-0005-0000-0000-00006F1A0000}"/>
    <cellStyle name="Percent 3 2 2 2 2 6" xfId="6682" xr:uid="{00000000-0005-0000-0000-0000701A0000}"/>
    <cellStyle name="Percent 3 2 2 2 2 6 2" xfId="6683" xr:uid="{00000000-0005-0000-0000-0000711A0000}"/>
    <cellStyle name="Percent 3 2 2 2 2 7" xfId="6684" xr:uid="{00000000-0005-0000-0000-0000721A0000}"/>
    <cellStyle name="Percent 3 2 2 2 3" xfId="6685" xr:uid="{00000000-0005-0000-0000-0000731A0000}"/>
    <cellStyle name="Percent 3 2 2 2 3 2" xfId="6686" xr:uid="{00000000-0005-0000-0000-0000741A0000}"/>
    <cellStyle name="Percent 3 2 2 2 3 2 2" xfId="6687" xr:uid="{00000000-0005-0000-0000-0000751A0000}"/>
    <cellStyle name="Percent 3 2 2 2 3 3" xfId="6688" xr:uid="{00000000-0005-0000-0000-0000761A0000}"/>
    <cellStyle name="Percent 3 2 2 2 4" xfId="6689" xr:uid="{00000000-0005-0000-0000-0000771A0000}"/>
    <cellStyle name="Percent 3 2 2 2 4 2" xfId="6690" xr:uid="{00000000-0005-0000-0000-0000781A0000}"/>
    <cellStyle name="Percent 3 2 2 2 4 2 2" xfId="6691" xr:uid="{00000000-0005-0000-0000-0000791A0000}"/>
    <cellStyle name="Percent 3 2 2 2 4 3" xfId="6692" xr:uid="{00000000-0005-0000-0000-00007A1A0000}"/>
    <cellStyle name="Percent 3 2 2 2 5" xfId="6693" xr:uid="{00000000-0005-0000-0000-00007B1A0000}"/>
    <cellStyle name="Percent 3 2 2 2 5 2" xfId="6694" xr:uid="{00000000-0005-0000-0000-00007C1A0000}"/>
    <cellStyle name="Percent 3 2 2 2 5 2 2" xfId="6695" xr:uid="{00000000-0005-0000-0000-00007D1A0000}"/>
    <cellStyle name="Percent 3 2 2 2 5 3" xfId="6696" xr:uid="{00000000-0005-0000-0000-00007E1A0000}"/>
    <cellStyle name="Percent 3 2 2 2 6" xfId="6697" xr:uid="{00000000-0005-0000-0000-00007F1A0000}"/>
    <cellStyle name="Percent 3 2 2 2 6 2" xfId="6698" xr:uid="{00000000-0005-0000-0000-0000801A0000}"/>
    <cellStyle name="Percent 3 2 2 2 6 2 2" xfId="6699" xr:uid="{00000000-0005-0000-0000-0000811A0000}"/>
    <cellStyle name="Percent 3 2 2 2 6 3" xfId="6700" xr:uid="{00000000-0005-0000-0000-0000821A0000}"/>
    <cellStyle name="Percent 3 2 2 2 7" xfId="6701" xr:uid="{00000000-0005-0000-0000-0000831A0000}"/>
    <cellStyle name="Percent 3 2 2 2 7 2" xfId="6702" xr:uid="{00000000-0005-0000-0000-0000841A0000}"/>
    <cellStyle name="Percent 3 2 2 2 7 2 2" xfId="6703" xr:uid="{00000000-0005-0000-0000-0000851A0000}"/>
    <cellStyle name="Percent 3 2 2 2 7 3" xfId="6704" xr:uid="{00000000-0005-0000-0000-0000861A0000}"/>
    <cellStyle name="Percent 3 2 2 2 8" xfId="6705" xr:uid="{00000000-0005-0000-0000-0000871A0000}"/>
    <cellStyle name="Percent 3 2 2 2 8 2" xfId="6706" xr:uid="{00000000-0005-0000-0000-0000881A0000}"/>
    <cellStyle name="Percent 3 2 2 2 8 2 2" xfId="6707" xr:uid="{00000000-0005-0000-0000-0000891A0000}"/>
    <cellStyle name="Percent 3 2 2 2 8 3" xfId="6708" xr:uid="{00000000-0005-0000-0000-00008A1A0000}"/>
    <cellStyle name="Percent 3 2 2 2 9" xfId="6709" xr:uid="{00000000-0005-0000-0000-00008B1A0000}"/>
    <cellStyle name="Percent 3 2 2 2 9 2" xfId="6710" xr:uid="{00000000-0005-0000-0000-00008C1A0000}"/>
    <cellStyle name="Percent 3 2 2 2 9 2 2" xfId="6711" xr:uid="{00000000-0005-0000-0000-00008D1A0000}"/>
    <cellStyle name="Percent 3 2 2 2 9 3" xfId="6712" xr:uid="{00000000-0005-0000-0000-00008E1A0000}"/>
    <cellStyle name="Percent 3 2 2 3" xfId="6713" xr:uid="{00000000-0005-0000-0000-00008F1A0000}"/>
    <cellStyle name="Percent 3 2 2 3 2" xfId="6714" xr:uid="{00000000-0005-0000-0000-0000901A0000}"/>
    <cellStyle name="Percent 3 2 2 4" xfId="6715" xr:uid="{00000000-0005-0000-0000-0000911A0000}"/>
    <cellStyle name="Percent 3 2 2 4 2" xfId="6716" xr:uid="{00000000-0005-0000-0000-0000921A0000}"/>
    <cellStyle name="Percent 3 2 2 5" xfId="6717" xr:uid="{00000000-0005-0000-0000-0000931A0000}"/>
    <cellStyle name="Percent 3 2 2 5 2" xfId="6718" xr:uid="{00000000-0005-0000-0000-0000941A0000}"/>
    <cellStyle name="Percent 3 2 2 6" xfId="6719" xr:uid="{00000000-0005-0000-0000-0000951A0000}"/>
    <cellStyle name="Percent 3 2 2 6 2" xfId="6720" xr:uid="{00000000-0005-0000-0000-0000961A0000}"/>
    <cellStyle name="Percent 3 2 2 7" xfId="6721" xr:uid="{00000000-0005-0000-0000-0000971A0000}"/>
    <cellStyle name="Percent 3 2 2 7 2" xfId="6722" xr:uid="{00000000-0005-0000-0000-0000981A0000}"/>
    <cellStyle name="Percent 3 2 2 8" xfId="6723" xr:uid="{00000000-0005-0000-0000-0000991A0000}"/>
    <cellStyle name="Percent 3 2 2 8 2" xfId="6724" xr:uid="{00000000-0005-0000-0000-00009A1A0000}"/>
    <cellStyle name="Percent 3 2 2 9" xfId="6725" xr:uid="{00000000-0005-0000-0000-00009B1A0000}"/>
    <cellStyle name="Percent 3 2 2 9 2" xfId="6726" xr:uid="{00000000-0005-0000-0000-00009C1A0000}"/>
    <cellStyle name="Percent 3 2 20" xfId="6727" xr:uid="{00000000-0005-0000-0000-00009D1A0000}"/>
    <cellStyle name="Percent 3 2 21" xfId="7505" xr:uid="{00000000-0005-0000-0000-00009E1A0000}"/>
    <cellStyle name="Percent 3 2 3" xfId="6728" xr:uid="{00000000-0005-0000-0000-00009F1A0000}"/>
    <cellStyle name="Percent 3 2 3 2" xfId="6729" xr:uid="{00000000-0005-0000-0000-0000A01A0000}"/>
    <cellStyle name="Percent 3 2 4" xfId="6730" xr:uid="{00000000-0005-0000-0000-0000A11A0000}"/>
    <cellStyle name="Percent 3 2 4 2" xfId="6731" xr:uid="{00000000-0005-0000-0000-0000A21A0000}"/>
    <cellStyle name="Percent 3 2 5" xfId="6732" xr:uid="{00000000-0005-0000-0000-0000A31A0000}"/>
    <cellStyle name="Percent 3 2 5 2" xfId="6733" xr:uid="{00000000-0005-0000-0000-0000A41A0000}"/>
    <cellStyle name="Percent 3 2 6" xfId="6734" xr:uid="{00000000-0005-0000-0000-0000A51A0000}"/>
    <cellStyle name="Percent 3 2 6 2" xfId="6735" xr:uid="{00000000-0005-0000-0000-0000A61A0000}"/>
    <cellStyle name="Percent 3 2 7" xfId="6736" xr:uid="{00000000-0005-0000-0000-0000A71A0000}"/>
    <cellStyle name="Percent 3 2 7 2" xfId="6737" xr:uid="{00000000-0005-0000-0000-0000A81A0000}"/>
    <cellStyle name="Percent 3 2 8" xfId="6738" xr:uid="{00000000-0005-0000-0000-0000A91A0000}"/>
    <cellStyle name="Percent 3 2 8 2" xfId="6739" xr:uid="{00000000-0005-0000-0000-0000AA1A0000}"/>
    <cellStyle name="Percent 3 2 9" xfId="6740" xr:uid="{00000000-0005-0000-0000-0000AB1A0000}"/>
    <cellStyle name="Percent 3 2 9 2" xfId="6741" xr:uid="{00000000-0005-0000-0000-0000AC1A0000}"/>
    <cellStyle name="Percent 3 20" xfId="6742" xr:uid="{00000000-0005-0000-0000-0000AD1A0000}"/>
    <cellStyle name="Percent 3 20 2" xfId="6743" xr:uid="{00000000-0005-0000-0000-0000AE1A0000}"/>
    <cellStyle name="Percent 3 20 3" xfId="6744" xr:uid="{00000000-0005-0000-0000-0000AF1A0000}"/>
    <cellStyle name="Percent 3 21" xfId="6745" xr:uid="{00000000-0005-0000-0000-0000B01A0000}"/>
    <cellStyle name="Percent 3 21 2" xfId="6746" xr:uid="{00000000-0005-0000-0000-0000B11A0000}"/>
    <cellStyle name="Percent 3 21 3" xfId="6747" xr:uid="{00000000-0005-0000-0000-0000B21A0000}"/>
    <cellStyle name="Percent 3 22" xfId="6748" xr:uid="{00000000-0005-0000-0000-0000B31A0000}"/>
    <cellStyle name="Percent 3 22 2" xfId="6749" xr:uid="{00000000-0005-0000-0000-0000B41A0000}"/>
    <cellStyle name="Percent 3 23" xfId="6750" xr:uid="{00000000-0005-0000-0000-0000B51A0000}"/>
    <cellStyle name="Percent 3 23 2" xfId="6751" xr:uid="{00000000-0005-0000-0000-0000B61A0000}"/>
    <cellStyle name="Percent 3 24" xfId="6752" xr:uid="{00000000-0005-0000-0000-0000B71A0000}"/>
    <cellStyle name="Percent 3 24 2" xfId="6753" xr:uid="{00000000-0005-0000-0000-0000B81A0000}"/>
    <cellStyle name="Percent 3 25" xfId="6754" xr:uid="{00000000-0005-0000-0000-0000B91A0000}"/>
    <cellStyle name="Percent 3 25 2" xfId="6755" xr:uid="{00000000-0005-0000-0000-0000BA1A0000}"/>
    <cellStyle name="Percent 3 26" xfId="6756" xr:uid="{00000000-0005-0000-0000-0000BB1A0000}"/>
    <cellStyle name="Percent 3 26 2" xfId="6757" xr:uid="{00000000-0005-0000-0000-0000BC1A0000}"/>
    <cellStyle name="Percent 3 27" xfId="6758" xr:uid="{00000000-0005-0000-0000-0000BD1A0000}"/>
    <cellStyle name="Percent 3 27 2" xfId="6759" xr:uid="{00000000-0005-0000-0000-0000BE1A0000}"/>
    <cellStyle name="Percent 3 28" xfId="6760" xr:uid="{00000000-0005-0000-0000-0000BF1A0000}"/>
    <cellStyle name="Percent 3 28 2" xfId="6761" xr:uid="{00000000-0005-0000-0000-0000C01A0000}"/>
    <cellStyle name="Percent 3 29" xfId="6762" xr:uid="{00000000-0005-0000-0000-0000C11A0000}"/>
    <cellStyle name="Percent 3 29 2" xfId="6763" xr:uid="{00000000-0005-0000-0000-0000C21A0000}"/>
    <cellStyle name="Percent 3 3" xfId="6764" xr:uid="{00000000-0005-0000-0000-0000C31A0000}"/>
    <cellStyle name="Percent 3 3 2" xfId="6765" xr:uid="{00000000-0005-0000-0000-0000C41A0000}"/>
    <cellStyle name="Percent 3 3 2 2" xfId="6766" xr:uid="{00000000-0005-0000-0000-0000C51A0000}"/>
    <cellStyle name="Percent 3 3 2 2 2" xfId="6767" xr:uid="{00000000-0005-0000-0000-0000C61A0000}"/>
    <cellStyle name="Percent 3 3 2 3" xfId="6768" xr:uid="{00000000-0005-0000-0000-0000C71A0000}"/>
    <cellStyle name="Percent 3 3 2 4" xfId="6769" xr:uid="{00000000-0005-0000-0000-0000C81A0000}"/>
    <cellStyle name="Percent 3 3 2 5" xfId="6770" xr:uid="{00000000-0005-0000-0000-0000C91A0000}"/>
    <cellStyle name="Percent 3 3 3" xfId="6771" xr:uid="{00000000-0005-0000-0000-0000CA1A0000}"/>
    <cellStyle name="Percent 3 3 4" xfId="6772" xr:uid="{00000000-0005-0000-0000-0000CB1A0000}"/>
    <cellStyle name="Percent 3 3 5" xfId="6773" xr:uid="{00000000-0005-0000-0000-0000CC1A0000}"/>
    <cellStyle name="Percent 3 3 6" xfId="6774" xr:uid="{00000000-0005-0000-0000-0000CD1A0000}"/>
    <cellStyle name="Percent 3 3 6 2" xfId="6775" xr:uid="{00000000-0005-0000-0000-0000CE1A0000}"/>
    <cellStyle name="Percent 3 3 7" xfId="6776" xr:uid="{00000000-0005-0000-0000-0000CF1A0000}"/>
    <cellStyle name="Percent 3 30" xfId="6777" xr:uid="{00000000-0005-0000-0000-0000D01A0000}"/>
    <cellStyle name="Percent 3 30 2" xfId="6778" xr:uid="{00000000-0005-0000-0000-0000D11A0000}"/>
    <cellStyle name="Percent 3 31" xfId="6779" xr:uid="{00000000-0005-0000-0000-0000D21A0000}"/>
    <cellStyle name="Percent 3 31 2" xfId="6780" xr:uid="{00000000-0005-0000-0000-0000D31A0000}"/>
    <cellStyle name="Percent 3 32" xfId="6781" xr:uid="{00000000-0005-0000-0000-0000D41A0000}"/>
    <cellStyle name="Percent 3 32 2" xfId="6782" xr:uid="{00000000-0005-0000-0000-0000D51A0000}"/>
    <cellStyle name="Percent 3 33" xfId="6783" xr:uid="{00000000-0005-0000-0000-0000D61A0000}"/>
    <cellStyle name="Percent 3 33 2" xfId="6784" xr:uid="{00000000-0005-0000-0000-0000D71A0000}"/>
    <cellStyle name="Percent 3 34" xfId="6785" xr:uid="{00000000-0005-0000-0000-0000D81A0000}"/>
    <cellStyle name="Percent 3 34 2" xfId="6786" xr:uid="{00000000-0005-0000-0000-0000D91A0000}"/>
    <cellStyle name="Percent 3 35" xfId="6787" xr:uid="{00000000-0005-0000-0000-0000DA1A0000}"/>
    <cellStyle name="Percent 3 35 2" xfId="6788" xr:uid="{00000000-0005-0000-0000-0000DB1A0000}"/>
    <cellStyle name="Percent 3 36" xfId="6789" xr:uid="{00000000-0005-0000-0000-0000DC1A0000}"/>
    <cellStyle name="Percent 3 36 2" xfId="6790" xr:uid="{00000000-0005-0000-0000-0000DD1A0000}"/>
    <cellStyle name="Percent 3 37" xfId="6791" xr:uid="{00000000-0005-0000-0000-0000DE1A0000}"/>
    <cellStyle name="Percent 3 37 2" xfId="6792" xr:uid="{00000000-0005-0000-0000-0000DF1A0000}"/>
    <cellStyle name="Percent 3 38" xfId="6793" xr:uid="{00000000-0005-0000-0000-0000E01A0000}"/>
    <cellStyle name="Percent 3 38 2" xfId="6794" xr:uid="{00000000-0005-0000-0000-0000E11A0000}"/>
    <cellStyle name="Percent 3 39" xfId="6795" xr:uid="{00000000-0005-0000-0000-0000E21A0000}"/>
    <cellStyle name="Percent 3 39 2" xfId="6796" xr:uid="{00000000-0005-0000-0000-0000E31A0000}"/>
    <cellStyle name="Percent 3 4" xfId="6797" xr:uid="{00000000-0005-0000-0000-0000E41A0000}"/>
    <cellStyle name="Percent 3 4 2" xfId="6798" xr:uid="{00000000-0005-0000-0000-0000E51A0000}"/>
    <cellStyle name="Percent 3 4 3" xfId="6799" xr:uid="{00000000-0005-0000-0000-0000E61A0000}"/>
    <cellStyle name="Percent 3 4 3 2" xfId="6800" xr:uid="{00000000-0005-0000-0000-0000E71A0000}"/>
    <cellStyle name="Percent 3 4 4" xfId="6801" xr:uid="{00000000-0005-0000-0000-0000E81A0000}"/>
    <cellStyle name="Percent 3 4 4 2" xfId="6802" xr:uid="{00000000-0005-0000-0000-0000E91A0000}"/>
    <cellStyle name="Percent 3 40" xfId="6803" xr:uid="{00000000-0005-0000-0000-0000EA1A0000}"/>
    <cellStyle name="Percent 3 40 2" xfId="6804" xr:uid="{00000000-0005-0000-0000-0000EB1A0000}"/>
    <cellStyle name="Percent 3 41" xfId="6805" xr:uid="{00000000-0005-0000-0000-0000EC1A0000}"/>
    <cellStyle name="Percent 3 41 2" xfId="6806" xr:uid="{00000000-0005-0000-0000-0000ED1A0000}"/>
    <cellStyle name="Percent 3 42" xfId="6807" xr:uid="{00000000-0005-0000-0000-0000EE1A0000}"/>
    <cellStyle name="Percent 3 42 2" xfId="6808" xr:uid="{00000000-0005-0000-0000-0000EF1A0000}"/>
    <cellStyle name="Percent 3 43" xfId="6809" xr:uid="{00000000-0005-0000-0000-0000F01A0000}"/>
    <cellStyle name="Percent 3 43 2" xfId="6810" xr:uid="{00000000-0005-0000-0000-0000F11A0000}"/>
    <cellStyle name="Percent 3 44" xfId="6811" xr:uid="{00000000-0005-0000-0000-0000F21A0000}"/>
    <cellStyle name="Percent 3 44 2" xfId="6812" xr:uid="{00000000-0005-0000-0000-0000F31A0000}"/>
    <cellStyle name="Percent 3 45" xfId="6813" xr:uid="{00000000-0005-0000-0000-0000F41A0000}"/>
    <cellStyle name="Percent 3 45 2" xfId="6814" xr:uid="{00000000-0005-0000-0000-0000F51A0000}"/>
    <cellStyle name="Percent 3 46" xfId="6815" xr:uid="{00000000-0005-0000-0000-0000F61A0000}"/>
    <cellStyle name="Percent 3 46 2" xfId="6816" xr:uid="{00000000-0005-0000-0000-0000F71A0000}"/>
    <cellStyle name="Percent 3 47" xfId="6817" xr:uid="{00000000-0005-0000-0000-0000F81A0000}"/>
    <cellStyle name="Percent 3 47 2" xfId="6818" xr:uid="{00000000-0005-0000-0000-0000F91A0000}"/>
    <cellStyle name="Percent 3 48" xfId="6819" xr:uid="{00000000-0005-0000-0000-0000FA1A0000}"/>
    <cellStyle name="Percent 3 48 2" xfId="6820" xr:uid="{00000000-0005-0000-0000-0000FB1A0000}"/>
    <cellStyle name="Percent 3 49" xfId="6821" xr:uid="{00000000-0005-0000-0000-0000FC1A0000}"/>
    <cellStyle name="Percent 3 49 2" xfId="6822" xr:uid="{00000000-0005-0000-0000-0000FD1A0000}"/>
    <cellStyle name="Percent 3 5" xfId="6823" xr:uid="{00000000-0005-0000-0000-0000FE1A0000}"/>
    <cellStyle name="Percent 3 5 2" xfId="6824" xr:uid="{00000000-0005-0000-0000-0000FF1A0000}"/>
    <cellStyle name="Percent 3 5 2 2" xfId="6825" xr:uid="{00000000-0005-0000-0000-0000001B0000}"/>
    <cellStyle name="Percent 3 5 3" xfId="6826" xr:uid="{00000000-0005-0000-0000-0000011B0000}"/>
    <cellStyle name="Percent 3 50" xfId="6827" xr:uid="{00000000-0005-0000-0000-0000021B0000}"/>
    <cellStyle name="Percent 3 50 2" xfId="6828" xr:uid="{00000000-0005-0000-0000-0000031B0000}"/>
    <cellStyle name="Percent 3 51" xfId="6829" xr:uid="{00000000-0005-0000-0000-0000041B0000}"/>
    <cellStyle name="Percent 3 51 2" xfId="6830" xr:uid="{00000000-0005-0000-0000-0000051B0000}"/>
    <cellStyle name="Percent 3 52" xfId="6831" xr:uid="{00000000-0005-0000-0000-0000061B0000}"/>
    <cellStyle name="Percent 3 52 2" xfId="6832" xr:uid="{00000000-0005-0000-0000-0000071B0000}"/>
    <cellStyle name="Percent 3 53" xfId="6833" xr:uid="{00000000-0005-0000-0000-0000081B0000}"/>
    <cellStyle name="Percent 3 53 2" xfId="6834" xr:uid="{00000000-0005-0000-0000-0000091B0000}"/>
    <cellStyle name="Percent 3 54" xfId="6835" xr:uid="{00000000-0005-0000-0000-00000A1B0000}"/>
    <cellStyle name="Percent 3 54 2" xfId="6836" xr:uid="{00000000-0005-0000-0000-00000B1B0000}"/>
    <cellStyle name="Percent 3 55" xfId="6837" xr:uid="{00000000-0005-0000-0000-00000C1B0000}"/>
    <cellStyle name="Percent 3 55 2" xfId="6838" xr:uid="{00000000-0005-0000-0000-00000D1B0000}"/>
    <cellStyle name="Percent 3 56" xfId="6839" xr:uid="{00000000-0005-0000-0000-00000E1B0000}"/>
    <cellStyle name="Percent 3 56 2" xfId="6840" xr:uid="{00000000-0005-0000-0000-00000F1B0000}"/>
    <cellStyle name="Percent 3 57" xfId="6841" xr:uid="{00000000-0005-0000-0000-0000101B0000}"/>
    <cellStyle name="Percent 3 57 2" xfId="6842" xr:uid="{00000000-0005-0000-0000-0000111B0000}"/>
    <cellStyle name="Percent 3 58" xfId="6843" xr:uid="{00000000-0005-0000-0000-0000121B0000}"/>
    <cellStyle name="Percent 3 58 2" xfId="6844" xr:uid="{00000000-0005-0000-0000-0000131B0000}"/>
    <cellStyle name="Percent 3 59" xfId="6845" xr:uid="{00000000-0005-0000-0000-0000141B0000}"/>
    <cellStyle name="Percent 3 59 2" xfId="6846" xr:uid="{00000000-0005-0000-0000-0000151B0000}"/>
    <cellStyle name="Percent 3 6" xfId="6847" xr:uid="{00000000-0005-0000-0000-0000161B0000}"/>
    <cellStyle name="Percent 3 6 2" xfId="6848" xr:uid="{00000000-0005-0000-0000-0000171B0000}"/>
    <cellStyle name="Percent 3 6 2 2" xfId="6849" xr:uid="{00000000-0005-0000-0000-0000181B0000}"/>
    <cellStyle name="Percent 3 6 3" xfId="6850" xr:uid="{00000000-0005-0000-0000-0000191B0000}"/>
    <cellStyle name="Percent 3 60" xfId="6851" xr:uid="{00000000-0005-0000-0000-00001A1B0000}"/>
    <cellStyle name="Percent 3 60 2" xfId="6852" xr:uid="{00000000-0005-0000-0000-00001B1B0000}"/>
    <cellStyle name="Percent 3 61" xfId="6853" xr:uid="{00000000-0005-0000-0000-00001C1B0000}"/>
    <cellStyle name="Percent 3 61 2" xfId="6854" xr:uid="{00000000-0005-0000-0000-00001D1B0000}"/>
    <cellStyle name="Percent 3 62" xfId="6855" xr:uid="{00000000-0005-0000-0000-00001E1B0000}"/>
    <cellStyle name="Percent 3 63" xfId="6856" xr:uid="{00000000-0005-0000-0000-00001F1B0000}"/>
    <cellStyle name="Percent 3 64" xfId="6857" xr:uid="{00000000-0005-0000-0000-0000201B0000}"/>
    <cellStyle name="Percent 3 65" xfId="6858" xr:uid="{00000000-0005-0000-0000-0000211B0000}"/>
    <cellStyle name="Percent 3 66" xfId="6859" xr:uid="{00000000-0005-0000-0000-0000221B0000}"/>
    <cellStyle name="Percent 3 67" xfId="6860" xr:uid="{00000000-0005-0000-0000-0000231B0000}"/>
    <cellStyle name="Percent 3 68" xfId="6861" xr:uid="{00000000-0005-0000-0000-0000241B0000}"/>
    <cellStyle name="Percent 3 69" xfId="6862" xr:uid="{00000000-0005-0000-0000-0000251B0000}"/>
    <cellStyle name="Percent 3 7" xfId="6863" xr:uid="{00000000-0005-0000-0000-0000261B0000}"/>
    <cellStyle name="Percent 3 7 2" xfId="6864" xr:uid="{00000000-0005-0000-0000-0000271B0000}"/>
    <cellStyle name="Percent 3 7 2 2" xfId="6865" xr:uid="{00000000-0005-0000-0000-0000281B0000}"/>
    <cellStyle name="Percent 3 7 3" xfId="6866" xr:uid="{00000000-0005-0000-0000-0000291B0000}"/>
    <cellStyle name="Percent 3 70" xfId="6867" xr:uid="{00000000-0005-0000-0000-00002A1B0000}"/>
    <cellStyle name="Percent 3 71" xfId="6868" xr:uid="{00000000-0005-0000-0000-00002B1B0000}"/>
    <cellStyle name="Percent 3 72" xfId="6869" xr:uid="{00000000-0005-0000-0000-00002C1B0000}"/>
    <cellStyle name="Percent 3 73" xfId="6870" xr:uid="{00000000-0005-0000-0000-00002D1B0000}"/>
    <cellStyle name="Percent 3 74" xfId="6871" xr:uid="{00000000-0005-0000-0000-00002E1B0000}"/>
    <cellStyle name="Percent 3 75" xfId="6872" xr:uid="{00000000-0005-0000-0000-00002F1B0000}"/>
    <cellStyle name="Percent 3 76" xfId="6873" xr:uid="{00000000-0005-0000-0000-0000301B0000}"/>
    <cellStyle name="Percent 3 77" xfId="6874" xr:uid="{00000000-0005-0000-0000-0000311B0000}"/>
    <cellStyle name="Percent 3 78" xfId="6875" xr:uid="{00000000-0005-0000-0000-0000321B0000}"/>
    <cellStyle name="Percent 3 79" xfId="6876" xr:uid="{00000000-0005-0000-0000-0000331B0000}"/>
    <cellStyle name="Percent 3 8" xfId="6877" xr:uid="{00000000-0005-0000-0000-0000341B0000}"/>
    <cellStyle name="Percent 3 8 2" xfId="6878" xr:uid="{00000000-0005-0000-0000-0000351B0000}"/>
    <cellStyle name="Percent 3 8 2 2" xfId="6879" xr:uid="{00000000-0005-0000-0000-0000361B0000}"/>
    <cellStyle name="Percent 3 8 3" xfId="6880" xr:uid="{00000000-0005-0000-0000-0000371B0000}"/>
    <cellStyle name="Percent 3 80" xfId="6881" xr:uid="{00000000-0005-0000-0000-0000381B0000}"/>
    <cellStyle name="Percent 3 81" xfId="6882" xr:uid="{00000000-0005-0000-0000-0000391B0000}"/>
    <cellStyle name="Percent 3 82" xfId="6883" xr:uid="{00000000-0005-0000-0000-00003A1B0000}"/>
    <cellStyle name="Percent 3 83" xfId="6884" xr:uid="{00000000-0005-0000-0000-00003B1B0000}"/>
    <cellStyle name="Percent 3 84" xfId="6885" xr:uid="{00000000-0005-0000-0000-00003C1B0000}"/>
    <cellStyle name="Percent 3 85" xfId="6886" xr:uid="{00000000-0005-0000-0000-00003D1B0000}"/>
    <cellStyle name="Percent 3 86" xfId="6887" xr:uid="{00000000-0005-0000-0000-00003E1B0000}"/>
    <cellStyle name="Percent 3 87" xfId="6888" xr:uid="{00000000-0005-0000-0000-00003F1B0000}"/>
    <cellStyle name="Percent 3 88" xfId="6889" xr:uid="{00000000-0005-0000-0000-0000401B0000}"/>
    <cellStyle name="Percent 3 89" xfId="6890" xr:uid="{00000000-0005-0000-0000-0000411B0000}"/>
    <cellStyle name="Percent 3 9" xfId="6891" xr:uid="{00000000-0005-0000-0000-0000421B0000}"/>
    <cellStyle name="Percent 3 9 2" xfId="6892" xr:uid="{00000000-0005-0000-0000-0000431B0000}"/>
    <cellStyle name="Percent 3 9 2 2" xfId="6893" xr:uid="{00000000-0005-0000-0000-0000441B0000}"/>
    <cellStyle name="Percent 3 9 3" xfId="6894" xr:uid="{00000000-0005-0000-0000-0000451B0000}"/>
    <cellStyle name="Percent 3 90" xfId="6895" xr:uid="{00000000-0005-0000-0000-0000461B0000}"/>
    <cellStyle name="Percent 3 91" xfId="6896" xr:uid="{00000000-0005-0000-0000-0000471B0000}"/>
    <cellStyle name="Percent 3 92" xfId="6897" xr:uid="{00000000-0005-0000-0000-0000481B0000}"/>
    <cellStyle name="Percent 3 93" xfId="6898" xr:uid="{00000000-0005-0000-0000-0000491B0000}"/>
    <cellStyle name="Percent 3 94" xfId="6899" xr:uid="{00000000-0005-0000-0000-00004A1B0000}"/>
    <cellStyle name="Percent 3 95" xfId="6900" xr:uid="{00000000-0005-0000-0000-00004B1B0000}"/>
    <cellStyle name="Percent 3 96" xfId="6901" xr:uid="{00000000-0005-0000-0000-00004C1B0000}"/>
    <cellStyle name="Percent 3 97" xfId="6902" xr:uid="{00000000-0005-0000-0000-00004D1B0000}"/>
    <cellStyle name="Percent 3 98" xfId="6903" xr:uid="{00000000-0005-0000-0000-00004E1B0000}"/>
    <cellStyle name="Percent 3 99" xfId="6904" xr:uid="{00000000-0005-0000-0000-00004F1B0000}"/>
    <cellStyle name="Percent 30" xfId="6905" xr:uid="{00000000-0005-0000-0000-0000501B0000}"/>
    <cellStyle name="Percent 31" xfId="6906" xr:uid="{00000000-0005-0000-0000-0000511B0000}"/>
    <cellStyle name="Percent 32" xfId="6907" xr:uid="{00000000-0005-0000-0000-0000521B0000}"/>
    <cellStyle name="Percent 33" xfId="6908" xr:uid="{00000000-0005-0000-0000-0000531B0000}"/>
    <cellStyle name="Percent 34" xfId="6909" xr:uid="{00000000-0005-0000-0000-0000541B0000}"/>
    <cellStyle name="Percent 35" xfId="6910" xr:uid="{00000000-0005-0000-0000-0000551B0000}"/>
    <cellStyle name="Percent 36" xfId="6911" xr:uid="{00000000-0005-0000-0000-0000561B0000}"/>
    <cellStyle name="Percent 37" xfId="6912" xr:uid="{00000000-0005-0000-0000-0000571B0000}"/>
    <cellStyle name="Percent 38" xfId="6913" xr:uid="{00000000-0005-0000-0000-0000581B0000}"/>
    <cellStyle name="Percent 39" xfId="6914" xr:uid="{00000000-0005-0000-0000-0000591B0000}"/>
    <cellStyle name="Percent 4" xfId="6915" xr:uid="{00000000-0005-0000-0000-00005A1B0000}"/>
    <cellStyle name="Percent 4 10" xfId="6916" xr:uid="{00000000-0005-0000-0000-00005B1B0000}"/>
    <cellStyle name="Percent 4 11" xfId="6917" xr:uid="{00000000-0005-0000-0000-00005C1B0000}"/>
    <cellStyle name="Percent 4 12" xfId="6918" xr:uid="{00000000-0005-0000-0000-00005D1B0000}"/>
    <cellStyle name="Percent 4 13" xfId="6919" xr:uid="{00000000-0005-0000-0000-00005E1B0000}"/>
    <cellStyle name="Percent 4 14" xfId="6920" xr:uid="{00000000-0005-0000-0000-00005F1B0000}"/>
    <cellStyle name="Percent 4 15" xfId="6921" xr:uid="{00000000-0005-0000-0000-0000601B0000}"/>
    <cellStyle name="Percent 4 16" xfId="6922" xr:uid="{00000000-0005-0000-0000-0000611B0000}"/>
    <cellStyle name="Percent 4 17" xfId="6923" xr:uid="{00000000-0005-0000-0000-0000621B0000}"/>
    <cellStyle name="Percent 4 18" xfId="6924" xr:uid="{00000000-0005-0000-0000-0000631B0000}"/>
    <cellStyle name="Percent 4 19" xfId="6925" xr:uid="{00000000-0005-0000-0000-0000641B0000}"/>
    <cellStyle name="Percent 4 2" xfId="6926" xr:uid="{00000000-0005-0000-0000-0000651B0000}"/>
    <cellStyle name="Percent 4 2 2" xfId="6927" xr:uid="{00000000-0005-0000-0000-0000661B0000}"/>
    <cellStyle name="Percent 4 2 2 2" xfId="6928" xr:uid="{00000000-0005-0000-0000-0000671B0000}"/>
    <cellStyle name="Percent 4 2 3" xfId="6929" xr:uid="{00000000-0005-0000-0000-0000681B0000}"/>
    <cellStyle name="Percent 4 2 4" xfId="6930" xr:uid="{00000000-0005-0000-0000-0000691B0000}"/>
    <cellStyle name="Percent 4 20" xfId="6931" xr:uid="{00000000-0005-0000-0000-00006A1B0000}"/>
    <cellStyle name="Percent 4 21" xfId="6932" xr:uid="{00000000-0005-0000-0000-00006B1B0000}"/>
    <cellStyle name="Percent 4 22" xfId="6933" xr:uid="{00000000-0005-0000-0000-00006C1B0000}"/>
    <cellStyle name="Percent 4 23" xfId="6934" xr:uid="{00000000-0005-0000-0000-00006D1B0000}"/>
    <cellStyle name="Percent 4 24" xfId="6935" xr:uid="{00000000-0005-0000-0000-00006E1B0000}"/>
    <cellStyle name="Percent 4 25" xfId="6936" xr:uid="{00000000-0005-0000-0000-00006F1B0000}"/>
    <cellStyle name="Percent 4 26" xfId="6937" xr:uid="{00000000-0005-0000-0000-0000701B0000}"/>
    <cellStyle name="Percent 4 27" xfId="6938" xr:uid="{00000000-0005-0000-0000-0000711B0000}"/>
    <cellStyle name="Percent 4 28" xfId="6939" xr:uid="{00000000-0005-0000-0000-0000721B0000}"/>
    <cellStyle name="Percent 4 29" xfId="6940" xr:uid="{00000000-0005-0000-0000-0000731B0000}"/>
    <cellStyle name="Percent 4 3" xfId="6941" xr:uid="{00000000-0005-0000-0000-0000741B0000}"/>
    <cellStyle name="Percent 4 3 2" xfId="6942" xr:uid="{00000000-0005-0000-0000-0000751B0000}"/>
    <cellStyle name="Percent 4 30" xfId="6943" xr:uid="{00000000-0005-0000-0000-0000761B0000}"/>
    <cellStyle name="Percent 4 31" xfId="6944" xr:uid="{00000000-0005-0000-0000-0000771B0000}"/>
    <cellStyle name="Percent 4 32" xfId="6945" xr:uid="{00000000-0005-0000-0000-0000781B0000}"/>
    <cellStyle name="Percent 4 33" xfId="6946" xr:uid="{00000000-0005-0000-0000-0000791B0000}"/>
    <cellStyle name="Percent 4 34" xfId="6947" xr:uid="{00000000-0005-0000-0000-00007A1B0000}"/>
    <cellStyle name="Percent 4 35" xfId="6948" xr:uid="{00000000-0005-0000-0000-00007B1B0000}"/>
    <cellStyle name="Percent 4 36" xfId="6949" xr:uid="{00000000-0005-0000-0000-00007C1B0000}"/>
    <cellStyle name="Percent 4 37" xfId="6950" xr:uid="{00000000-0005-0000-0000-00007D1B0000}"/>
    <cellStyle name="Percent 4 38" xfId="6951" xr:uid="{00000000-0005-0000-0000-00007E1B0000}"/>
    <cellStyle name="Percent 4 39" xfId="6952" xr:uid="{00000000-0005-0000-0000-00007F1B0000}"/>
    <cellStyle name="Percent 4 4" xfId="6953" xr:uid="{00000000-0005-0000-0000-0000801B0000}"/>
    <cellStyle name="Percent 4 40" xfId="6954" xr:uid="{00000000-0005-0000-0000-0000811B0000}"/>
    <cellStyle name="Percent 4 41" xfId="6955" xr:uid="{00000000-0005-0000-0000-0000821B0000}"/>
    <cellStyle name="Percent 4 42" xfId="6956" xr:uid="{00000000-0005-0000-0000-0000831B0000}"/>
    <cellStyle name="Percent 4 43" xfId="6957" xr:uid="{00000000-0005-0000-0000-0000841B0000}"/>
    <cellStyle name="Percent 4 44" xfId="6958" xr:uid="{00000000-0005-0000-0000-0000851B0000}"/>
    <cellStyle name="Percent 4 45" xfId="6959" xr:uid="{00000000-0005-0000-0000-0000861B0000}"/>
    <cellStyle name="Percent 4 46" xfId="6960" xr:uid="{00000000-0005-0000-0000-0000871B0000}"/>
    <cellStyle name="Percent 4 47" xfId="6961" xr:uid="{00000000-0005-0000-0000-0000881B0000}"/>
    <cellStyle name="Percent 4 48" xfId="6962" xr:uid="{00000000-0005-0000-0000-0000891B0000}"/>
    <cellStyle name="Percent 4 49" xfId="6963" xr:uid="{00000000-0005-0000-0000-00008A1B0000}"/>
    <cellStyle name="Percent 4 5" xfId="6964" xr:uid="{00000000-0005-0000-0000-00008B1B0000}"/>
    <cellStyle name="Percent 4 50" xfId="6965" xr:uid="{00000000-0005-0000-0000-00008C1B0000}"/>
    <cellStyle name="Percent 4 51" xfId="6966" xr:uid="{00000000-0005-0000-0000-00008D1B0000}"/>
    <cellStyle name="Percent 4 52" xfId="6967" xr:uid="{00000000-0005-0000-0000-00008E1B0000}"/>
    <cellStyle name="Percent 4 53" xfId="6968" xr:uid="{00000000-0005-0000-0000-00008F1B0000}"/>
    <cellStyle name="Percent 4 54" xfId="6969" xr:uid="{00000000-0005-0000-0000-0000901B0000}"/>
    <cellStyle name="Percent 4 55" xfId="6970" xr:uid="{00000000-0005-0000-0000-0000911B0000}"/>
    <cellStyle name="Percent 4 56" xfId="6971" xr:uid="{00000000-0005-0000-0000-0000921B0000}"/>
    <cellStyle name="Percent 4 57" xfId="6972" xr:uid="{00000000-0005-0000-0000-0000931B0000}"/>
    <cellStyle name="Percent 4 58" xfId="6973" xr:uid="{00000000-0005-0000-0000-0000941B0000}"/>
    <cellStyle name="Percent 4 59" xfId="6974" xr:uid="{00000000-0005-0000-0000-0000951B0000}"/>
    <cellStyle name="Percent 4 6" xfId="6975" xr:uid="{00000000-0005-0000-0000-0000961B0000}"/>
    <cellStyle name="Percent 4 60" xfId="6976" xr:uid="{00000000-0005-0000-0000-0000971B0000}"/>
    <cellStyle name="Percent 4 61" xfId="6977" xr:uid="{00000000-0005-0000-0000-0000981B0000}"/>
    <cellStyle name="Percent 4 7" xfId="6978" xr:uid="{00000000-0005-0000-0000-0000991B0000}"/>
    <cellStyle name="Percent 4 8" xfId="6979" xr:uid="{00000000-0005-0000-0000-00009A1B0000}"/>
    <cellStyle name="Percent 4 9" xfId="6980" xr:uid="{00000000-0005-0000-0000-00009B1B0000}"/>
    <cellStyle name="Percent 40" xfId="6981" xr:uid="{00000000-0005-0000-0000-00009C1B0000}"/>
    <cellStyle name="Percent 41" xfId="6982" xr:uid="{00000000-0005-0000-0000-00009D1B0000}"/>
    <cellStyle name="Percent 42" xfId="6983" xr:uid="{00000000-0005-0000-0000-00009E1B0000}"/>
    <cellStyle name="Percent 43" xfId="6984" xr:uid="{00000000-0005-0000-0000-00009F1B0000}"/>
    <cellStyle name="Percent 44" xfId="6985" xr:uid="{00000000-0005-0000-0000-0000A01B0000}"/>
    <cellStyle name="Percent 44 2" xfId="6986" xr:uid="{00000000-0005-0000-0000-0000A11B0000}"/>
    <cellStyle name="Percent 45" xfId="6987" xr:uid="{00000000-0005-0000-0000-0000A21B0000}"/>
    <cellStyle name="Percent 46" xfId="6988" xr:uid="{00000000-0005-0000-0000-0000A31B0000}"/>
    <cellStyle name="Percent 47" xfId="6989" xr:uid="{00000000-0005-0000-0000-0000A41B0000}"/>
    <cellStyle name="Percent 48" xfId="6990" xr:uid="{00000000-0005-0000-0000-0000A51B0000}"/>
    <cellStyle name="Percent 49" xfId="6991" xr:uid="{00000000-0005-0000-0000-0000A61B0000}"/>
    <cellStyle name="Percent 49 2" xfId="6992" xr:uid="{00000000-0005-0000-0000-0000A71B0000}"/>
    <cellStyle name="Percent 5" xfId="6993" xr:uid="{00000000-0005-0000-0000-0000A81B0000}"/>
    <cellStyle name="Percent 5 10" xfId="6994" xr:uid="{00000000-0005-0000-0000-0000A91B0000}"/>
    <cellStyle name="Percent 5 11" xfId="6995" xr:uid="{00000000-0005-0000-0000-0000AA1B0000}"/>
    <cellStyle name="Percent 5 12" xfId="6996" xr:uid="{00000000-0005-0000-0000-0000AB1B0000}"/>
    <cellStyle name="Percent 5 13" xfId="6997" xr:uid="{00000000-0005-0000-0000-0000AC1B0000}"/>
    <cellStyle name="Percent 5 14" xfId="6998" xr:uid="{00000000-0005-0000-0000-0000AD1B0000}"/>
    <cellStyle name="Percent 5 15" xfId="6999" xr:uid="{00000000-0005-0000-0000-0000AE1B0000}"/>
    <cellStyle name="Percent 5 16" xfId="7000" xr:uid="{00000000-0005-0000-0000-0000AF1B0000}"/>
    <cellStyle name="Percent 5 17" xfId="7001" xr:uid="{00000000-0005-0000-0000-0000B01B0000}"/>
    <cellStyle name="Percent 5 18" xfId="7002" xr:uid="{00000000-0005-0000-0000-0000B11B0000}"/>
    <cellStyle name="Percent 5 19" xfId="7003" xr:uid="{00000000-0005-0000-0000-0000B21B0000}"/>
    <cellStyle name="Percent 5 2" xfId="7004" xr:uid="{00000000-0005-0000-0000-0000B31B0000}"/>
    <cellStyle name="Percent 5 2 10" xfId="7005" xr:uid="{00000000-0005-0000-0000-0000B41B0000}"/>
    <cellStyle name="Percent 5 2 11" xfId="7006" xr:uid="{00000000-0005-0000-0000-0000B51B0000}"/>
    <cellStyle name="Percent 5 2 12" xfId="7007" xr:uid="{00000000-0005-0000-0000-0000B61B0000}"/>
    <cellStyle name="Percent 5 2 13" xfId="7008" xr:uid="{00000000-0005-0000-0000-0000B71B0000}"/>
    <cellStyle name="Percent 5 2 14" xfId="7009" xr:uid="{00000000-0005-0000-0000-0000B81B0000}"/>
    <cellStyle name="Percent 5 2 15" xfId="7010" xr:uid="{00000000-0005-0000-0000-0000B91B0000}"/>
    <cellStyle name="Percent 5 2 15 2" xfId="7011" xr:uid="{00000000-0005-0000-0000-0000BA1B0000}"/>
    <cellStyle name="Percent 5 2 16" xfId="7012" xr:uid="{00000000-0005-0000-0000-0000BB1B0000}"/>
    <cellStyle name="Percent 5 2 17" xfId="7013" xr:uid="{00000000-0005-0000-0000-0000BC1B0000}"/>
    <cellStyle name="Percent 5 2 18" xfId="7506" xr:uid="{00000000-0005-0000-0000-0000BD1B0000}"/>
    <cellStyle name="Percent 5 2 2" xfId="7014" xr:uid="{00000000-0005-0000-0000-0000BE1B0000}"/>
    <cellStyle name="Percent 5 2 2 10" xfId="7015" xr:uid="{00000000-0005-0000-0000-0000BF1B0000}"/>
    <cellStyle name="Percent 5 2 2 11" xfId="7016" xr:uid="{00000000-0005-0000-0000-0000C01B0000}"/>
    <cellStyle name="Percent 5 2 2 12" xfId="7017" xr:uid="{00000000-0005-0000-0000-0000C11B0000}"/>
    <cellStyle name="Percent 5 2 2 12 2" xfId="7018" xr:uid="{00000000-0005-0000-0000-0000C21B0000}"/>
    <cellStyle name="Percent 5 2 2 13" xfId="7019" xr:uid="{00000000-0005-0000-0000-0000C31B0000}"/>
    <cellStyle name="Percent 5 2 2 14" xfId="7507" xr:uid="{00000000-0005-0000-0000-0000C41B0000}"/>
    <cellStyle name="Percent 5 2 2 2" xfId="7020" xr:uid="{00000000-0005-0000-0000-0000C51B0000}"/>
    <cellStyle name="Percent 5 2 2 2 10" xfId="7021" xr:uid="{00000000-0005-0000-0000-0000C61B0000}"/>
    <cellStyle name="Percent 5 2 2 2 10 2" xfId="7022" xr:uid="{00000000-0005-0000-0000-0000C71B0000}"/>
    <cellStyle name="Percent 5 2 2 2 11" xfId="7023" xr:uid="{00000000-0005-0000-0000-0000C81B0000}"/>
    <cellStyle name="Percent 5 2 2 2 11 2" xfId="7024" xr:uid="{00000000-0005-0000-0000-0000C91B0000}"/>
    <cellStyle name="Percent 5 2 2 2 12" xfId="7025" xr:uid="{00000000-0005-0000-0000-0000CA1B0000}"/>
    <cellStyle name="Percent 5 2 2 2 13" xfId="7026" xr:uid="{00000000-0005-0000-0000-0000CB1B0000}"/>
    <cellStyle name="Percent 5 2 2 2 14" xfId="7027" xr:uid="{00000000-0005-0000-0000-0000CC1B0000}"/>
    <cellStyle name="Percent 5 2 2 2 2" xfId="7028" xr:uid="{00000000-0005-0000-0000-0000CD1B0000}"/>
    <cellStyle name="Percent 5 2 2 2 2 2" xfId="7029" xr:uid="{00000000-0005-0000-0000-0000CE1B0000}"/>
    <cellStyle name="Percent 5 2 2 2 3" xfId="7030" xr:uid="{00000000-0005-0000-0000-0000CF1B0000}"/>
    <cellStyle name="Percent 5 2 2 2 3 2" xfId="7031" xr:uid="{00000000-0005-0000-0000-0000D01B0000}"/>
    <cellStyle name="Percent 5 2 2 2 4" xfId="7032" xr:uid="{00000000-0005-0000-0000-0000D11B0000}"/>
    <cellStyle name="Percent 5 2 2 2 4 2" xfId="7033" xr:uid="{00000000-0005-0000-0000-0000D21B0000}"/>
    <cellStyle name="Percent 5 2 2 2 5" xfId="7034" xr:uid="{00000000-0005-0000-0000-0000D31B0000}"/>
    <cellStyle name="Percent 5 2 2 2 5 2" xfId="7035" xr:uid="{00000000-0005-0000-0000-0000D41B0000}"/>
    <cellStyle name="Percent 5 2 2 2 6" xfId="7036" xr:uid="{00000000-0005-0000-0000-0000D51B0000}"/>
    <cellStyle name="Percent 5 2 2 2 6 2" xfId="7037" xr:uid="{00000000-0005-0000-0000-0000D61B0000}"/>
    <cellStyle name="Percent 5 2 2 2 7" xfId="7038" xr:uid="{00000000-0005-0000-0000-0000D71B0000}"/>
    <cellStyle name="Percent 5 2 2 2 7 2" xfId="7039" xr:uid="{00000000-0005-0000-0000-0000D81B0000}"/>
    <cellStyle name="Percent 5 2 2 2 8" xfId="7040" xr:uid="{00000000-0005-0000-0000-0000D91B0000}"/>
    <cellStyle name="Percent 5 2 2 2 8 2" xfId="7041" xr:uid="{00000000-0005-0000-0000-0000DA1B0000}"/>
    <cellStyle name="Percent 5 2 2 2 9" xfId="7042" xr:uid="{00000000-0005-0000-0000-0000DB1B0000}"/>
    <cellStyle name="Percent 5 2 2 2 9 2" xfId="7043" xr:uid="{00000000-0005-0000-0000-0000DC1B0000}"/>
    <cellStyle name="Percent 5 2 2 3" xfId="7044" xr:uid="{00000000-0005-0000-0000-0000DD1B0000}"/>
    <cellStyle name="Percent 5 2 2 4" xfId="7045" xr:uid="{00000000-0005-0000-0000-0000DE1B0000}"/>
    <cellStyle name="Percent 5 2 2 5" xfId="7046" xr:uid="{00000000-0005-0000-0000-0000DF1B0000}"/>
    <cellStyle name="Percent 5 2 2 6" xfId="7047" xr:uid="{00000000-0005-0000-0000-0000E01B0000}"/>
    <cellStyle name="Percent 5 2 2 7" xfId="7048" xr:uid="{00000000-0005-0000-0000-0000E11B0000}"/>
    <cellStyle name="Percent 5 2 2 8" xfId="7049" xr:uid="{00000000-0005-0000-0000-0000E21B0000}"/>
    <cellStyle name="Percent 5 2 2 9" xfId="7050" xr:uid="{00000000-0005-0000-0000-0000E31B0000}"/>
    <cellStyle name="Percent 5 2 3" xfId="7051" xr:uid="{00000000-0005-0000-0000-0000E41B0000}"/>
    <cellStyle name="Percent 5 2 3 2" xfId="7052" xr:uid="{00000000-0005-0000-0000-0000E51B0000}"/>
    <cellStyle name="Percent 5 2 3 2 2" xfId="7053" xr:uid="{00000000-0005-0000-0000-0000E61B0000}"/>
    <cellStyle name="Percent 5 2 3 2 3" xfId="7054" xr:uid="{00000000-0005-0000-0000-0000E71B0000}"/>
    <cellStyle name="Percent 5 2 3 3" xfId="7055" xr:uid="{00000000-0005-0000-0000-0000E81B0000}"/>
    <cellStyle name="Percent 5 2 4" xfId="7056" xr:uid="{00000000-0005-0000-0000-0000E91B0000}"/>
    <cellStyle name="Percent 5 2 4 2" xfId="7057" xr:uid="{00000000-0005-0000-0000-0000EA1B0000}"/>
    <cellStyle name="Percent 5 2 5" xfId="7058" xr:uid="{00000000-0005-0000-0000-0000EB1B0000}"/>
    <cellStyle name="Percent 5 2 5 2" xfId="7059" xr:uid="{00000000-0005-0000-0000-0000EC1B0000}"/>
    <cellStyle name="Percent 5 2 6" xfId="7060" xr:uid="{00000000-0005-0000-0000-0000ED1B0000}"/>
    <cellStyle name="Percent 5 2 7" xfId="7061" xr:uid="{00000000-0005-0000-0000-0000EE1B0000}"/>
    <cellStyle name="Percent 5 2 8" xfId="7062" xr:uid="{00000000-0005-0000-0000-0000EF1B0000}"/>
    <cellStyle name="Percent 5 2 9" xfId="7063" xr:uid="{00000000-0005-0000-0000-0000F01B0000}"/>
    <cellStyle name="Percent 5 20" xfId="7064" xr:uid="{00000000-0005-0000-0000-0000F11B0000}"/>
    <cellStyle name="Percent 5 21" xfId="7065" xr:uid="{00000000-0005-0000-0000-0000F21B0000}"/>
    <cellStyle name="Percent 5 22" xfId="7066" xr:uid="{00000000-0005-0000-0000-0000F31B0000}"/>
    <cellStyle name="Percent 5 23" xfId="7067" xr:uid="{00000000-0005-0000-0000-0000F41B0000}"/>
    <cellStyle name="Percent 5 24" xfId="7068" xr:uid="{00000000-0005-0000-0000-0000F51B0000}"/>
    <cellStyle name="Percent 5 25" xfId="7069" xr:uid="{00000000-0005-0000-0000-0000F61B0000}"/>
    <cellStyle name="Percent 5 26" xfId="7070" xr:uid="{00000000-0005-0000-0000-0000F71B0000}"/>
    <cellStyle name="Percent 5 27" xfId="7071" xr:uid="{00000000-0005-0000-0000-0000F81B0000}"/>
    <cellStyle name="Percent 5 28" xfId="7072" xr:uid="{00000000-0005-0000-0000-0000F91B0000}"/>
    <cellStyle name="Percent 5 29" xfId="7073" xr:uid="{00000000-0005-0000-0000-0000FA1B0000}"/>
    <cellStyle name="Percent 5 3" xfId="7074" xr:uid="{00000000-0005-0000-0000-0000FB1B0000}"/>
    <cellStyle name="Percent 5 3 2" xfId="7075" xr:uid="{00000000-0005-0000-0000-0000FC1B0000}"/>
    <cellStyle name="Percent 5 3 2 2" xfId="7076" xr:uid="{00000000-0005-0000-0000-0000FD1B0000}"/>
    <cellStyle name="Percent 5 3 3" xfId="7077" xr:uid="{00000000-0005-0000-0000-0000FE1B0000}"/>
    <cellStyle name="Percent 5 3 4" xfId="7078" xr:uid="{00000000-0005-0000-0000-0000FF1B0000}"/>
    <cellStyle name="Percent 5 3 5" xfId="7079" xr:uid="{00000000-0005-0000-0000-0000001C0000}"/>
    <cellStyle name="Percent 5 30" xfId="7080" xr:uid="{00000000-0005-0000-0000-0000011C0000}"/>
    <cellStyle name="Percent 5 31" xfId="7081" xr:uid="{00000000-0005-0000-0000-0000021C0000}"/>
    <cellStyle name="Percent 5 32" xfId="7082" xr:uid="{00000000-0005-0000-0000-0000031C0000}"/>
    <cellStyle name="Percent 5 33" xfId="7083" xr:uid="{00000000-0005-0000-0000-0000041C0000}"/>
    <cellStyle name="Percent 5 34" xfId="7084" xr:uid="{00000000-0005-0000-0000-0000051C0000}"/>
    <cellStyle name="Percent 5 35" xfId="7085" xr:uid="{00000000-0005-0000-0000-0000061C0000}"/>
    <cellStyle name="Percent 5 36" xfId="7086" xr:uid="{00000000-0005-0000-0000-0000071C0000}"/>
    <cellStyle name="Percent 5 37" xfId="7087" xr:uid="{00000000-0005-0000-0000-0000081C0000}"/>
    <cellStyle name="Percent 5 38" xfId="7088" xr:uid="{00000000-0005-0000-0000-0000091C0000}"/>
    <cellStyle name="Percent 5 39" xfId="7089" xr:uid="{00000000-0005-0000-0000-00000A1C0000}"/>
    <cellStyle name="Percent 5 4" xfId="7090" xr:uid="{00000000-0005-0000-0000-00000B1C0000}"/>
    <cellStyle name="Percent 5 4 2" xfId="7091" xr:uid="{00000000-0005-0000-0000-00000C1C0000}"/>
    <cellStyle name="Percent 5 40" xfId="7092" xr:uid="{00000000-0005-0000-0000-00000D1C0000}"/>
    <cellStyle name="Percent 5 41" xfId="7093" xr:uid="{00000000-0005-0000-0000-00000E1C0000}"/>
    <cellStyle name="Percent 5 42" xfId="7094" xr:uid="{00000000-0005-0000-0000-00000F1C0000}"/>
    <cellStyle name="Percent 5 43" xfId="7095" xr:uid="{00000000-0005-0000-0000-0000101C0000}"/>
    <cellStyle name="Percent 5 44" xfId="7096" xr:uid="{00000000-0005-0000-0000-0000111C0000}"/>
    <cellStyle name="Percent 5 45" xfId="7097" xr:uid="{00000000-0005-0000-0000-0000121C0000}"/>
    <cellStyle name="Percent 5 46" xfId="7098" xr:uid="{00000000-0005-0000-0000-0000131C0000}"/>
    <cellStyle name="Percent 5 47" xfId="7099" xr:uid="{00000000-0005-0000-0000-0000141C0000}"/>
    <cellStyle name="Percent 5 48" xfId="7100" xr:uid="{00000000-0005-0000-0000-0000151C0000}"/>
    <cellStyle name="Percent 5 49" xfId="7101" xr:uid="{00000000-0005-0000-0000-0000161C0000}"/>
    <cellStyle name="Percent 5 5" xfId="7102" xr:uid="{00000000-0005-0000-0000-0000171C0000}"/>
    <cellStyle name="Percent 5 5 2" xfId="7103" xr:uid="{00000000-0005-0000-0000-0000181C0000}"/>
    <cellStyle name="Percent 5 5 3" xfId="7104" xr:uid="{00000000-0005-0000-0000-0000191C0000}"/>
    <cellStyle name="Percent 5 50" xfId="7105" xr:uid="{00000000-0005-0000-0000-00001A1C0000}"/>
    <cellStyle name="Percent 5 51" xfId="7106" xr:uid="{00000000-0005-0000-0000-00001B1C0000}"/>
    <cellStyle name="Percent 5 52" xfId="7107" xr:uid="{00000000-0005-0000-0000-00001C1C0000}"/>
    <cellStyle name="Percent 5 53" xfId="7108" xr:uid="{00000000-0005-0000-0000-00001D1C0000}"/>
    <cellStyle name="Percent 5 54" xfId="7109" xr:uid="{00000000-0005-0000-0000-00001E1C0000}"/>
    <cellStyle name="Percent 5 55" xfId="7110" xr:uid="{00000000-0005-0000-0000-00001F1C0000}"/>
    <cellStyle name="Percent 5 56" xfId="7111" xr:uid="{00000000-0005-0000-0000-0000201C0000}"/>
    <cellStyle name="Percent 5 57" xfId="7112" xr:uid="{00000000-0005-0000-0000-0000211C0000}"/>
    <cellStyle name="Percent 5 58" xfId="7113" xr:uid="{00000000-0005-0000-0000-0000221C0000}"/>
    <cellStyle name="Percent 5 59" xfId="7114" xr:uid="{00000000-0005-0000-0000-0000231C0000}"/>
    <cellStyle name="Percent 5 6" xfId="7115" xr:uid="{00000000-0005-0000-0000-0000241C0000}"/>
    <cellStyle name="Percent 5 60" xfId="7116" xr:uid="{00000000-0005-0000-0000-0000251C0000}"/>
    <cellStyle name="Percent 5 61" xfId="7117" xr:uid="{00000000-0005-0000-0000-0000261C0000}"/>
    <cellStyle name="Percent 5 62" xfId="7118" xr:uid="{00000000-0005-0000-0000-0000271C0000}"/>
    <cellStyle name="Percent 5 63" xfId="7119" xr:uid="{00000000-0005-0000-0000-0000281C0000}"/>
    <cellStyle name="Percent 5 7" xfId="7120" xr:uid="{00000000-0005-0000-0000-0000291C0000}"/>
    <cellStyle name="Percent 5 8" xfId="7121" xr:uid="{00000000-0005-0000-0000-00002A1C0000}"/>
    <cellStyle name="Percent 5 9" xfId="7122" xr:uid="{00000000-0005-0000-0000-00002B1C0000}"/>
    <cellStyle name="Percent 50" xfId="7123" xr:uid="{00000000-0005-0000-0000-00002C1C0000}"/>
    <cellStyle name="Percent 51" xfId="7124" xr:uid="{00000000-0005-0000-0000-00002D1C0000}"/>
    <cellStyle name="Percent 52" xfId="7125" xr:uid="{00000000-0005-0000-0000-00002E1C0000}"/>
    <cellStyle name="Percent 53" xfId="7126" xr:uid="{00000000-0005-0000-0000-00002F1C0000}"/>
    <cellStyle name="Percent 54" xfId="7127" xr:uid="{00000000-0005-0000-0000-0000301C0000}"/>
    <cellStyle name="Percent 55" xfId="7128" xr:uid="{00000000-0005-0000-0000-0000311C0000}"/>
    <cellStyle name="Percent 56" xfId="7129" xr:uid="{00000000-0005-0000-0000-0000321C0000}"/>
    <cellStyle name="Percent 57" xfId="7130" xr:uid="{00000000-0005-0000-0000-0000331C0000}"/>
    <cellStyle name="Percent 58" xfId="7131" xr:uid="{00000000-0005-0000-0000-0000341C0000}"/>
    <cellStyle name="Percent 59" xfId="7132" xr:uid="{00000000-0005-0000-0000-0000351C0000}"/>
    <cellStyle name="Percent 6" xfId="7133" xr:uid="{00000000-0005-0000-0000-0000361C0000}"/>
    <cellStyle name="Percent 6 2" xfId="7134" xr:uid="{00000000-0005-0000-0000-0000371C0000}"/>
    <cellStyle name="Percent 6 3" xfId="7135" xr:uid="{00000000-0005-0000-0000-0000381C0000}"/>
    <cellStyle name="Percent 6 4" xfId="7534" xr:uid="{C5FF5470-71A1-4602-B292-9A768E9988F1}"/>
    <cellStyle name="Percent 6 4 2" xfId="7519" xr:uid="{00000000-0005-0000-0000-0000391C0000}"/>
    <cellStyle name="Percent 60" xfId="7136" xr:uid="{00000000-0005-0000-0000-00003A1C0000}"/>
    <cellStyle name="Percent 61" xfId="7137" xr:uid="{00000000-0005-0000-0000-00003B1C0000}"/>
    <cellStyle name="Percent 62" xfId="7138" xr:uid="{00000000-0005-0000-0000-00003C1C0000}"/>
    <cellStyle name="Percent 63" xfId="7139" xr:uid="{00000000-0005-0000-0000-00003D1C0000}"/>
    <cellStyle name="Percent 64" xfId="7140" xr:uid="{00000000-0005-0000-0000-00003E1C0000}"/>
    <cellStyle name="Percent 64 2" xfId="7141" xr:uid="{00000000-0005-0000-0000-00003F1C0000}"/>
    <cellStyle name="Percent 65" xfId="7142" xr:uid="{00000000-0005-0000-0000-0000401C0000}"/>
    <cellStyle name="Percent 65 2" xfId="7143" xr:uid="{00000000-0005-0000-0000-0000411C0000}"/>
    <cellStyle name="Percent 65 3" xfId="7144" xr:uid="{00000000-0005-0000-0000-0000421C0000}"/>
    <cellStyle name="Percent 66" xfId="7145" xr:uid="{00000000-0005-0000-0000-0000431C0000}"/>
    <cellStyle name="Percent 67" xfId="7146" xr:uid="{00000000-0005-0000-0000-0000441C0000}"/>
    <cellStyle name="Percent 68" xfId="7147" xr:uid="{00000000-0005-0000-0000-0000451C0000}"/>
    <cellStyle name="Percent 69" xfId="7148" xr:uid="{00000000-0005-0000-0000-0000461C0000}"/>
    <cellStyle name="Percent 7" xfId="7149" xr:uid="{00000000-0005-0000-0000-0000471C0000}"/>
    <cellStyle name="Percent 7 10" xfId="7150" xr:uid="{00000000-0005-0000-0000-0000481C0000}"/>
    <cellStyle name="Percent 7 11" xfId="7151" xr:uid="{00000000-0005-0000-0000-0000491C0000}"/>
    <cellStyle name="Percent 7 12" xfId="7152" xr:uid="{00000000-0005-0000-0000-00004A1C0000}"/>
    <cellStyle name="Percent 7 12 2" xfId="7153" xr:uid="{00000000-0005-0000-0000-00004B1C0000}"/>
    <cellStyle name="Percent 7 13" xfId="7154" xr:uid="{00000000-0005-0000-0000-00004C1C0000}"/>
    <cellStyle name="Percent 7 14" xfId="7155" xr:uid="{00000000-0005-0000-0000-00004D1C0000}"/>
    <cellStyle name="Percent 7 15" xfId="7508" xr:uid="{00000000-0005-0000-0000-00004E1C0000}"/>
    <cellStyle name="Percent 7 2" xfId="7156" xr:uid="{00000000-0005-0000-0000-00004F1C0000}"/>
    <cellStyle name="Percent 7 2 10" xfId="7157" xr:uid="{00000000-0005-0000-0000-0000501C0000}"/>
    <cellStyle name="Percent 7 2 10 2" xfId="7158" xr:uid="{00000000-0005-0000-0000-0000511C0000}"/>
    <cellStyle name="Percent 7 2 11" xfId="7159" xr:uid="{00000000-0005-0000-0000-0000521C0000}"/>
    <cellStyle name="Percent 7 2 11 2" xfId="7160" xr:uid="{00000000-0005-0000-0000-0000531C0000}"/>
    <cellStyle name="Percent 7 2 12" xfId="7161" xr:uid="{00000000-0005-0000-0000-0000541C0000}"/>
    <cellStyle name="Percent 7 2 12 2" xfId="7162" xr:uid="{00000000-0005-0000-0000-0000551C0000}"/>
    <cellStyle name="Percent 7 2 13" xfId="7163" xr:uid="{00000000-0005-0000-0000-0000561C0000}"/>
    <cellStyle name="Percent 7 2 13 2" xfId="7164" xr:uid="{00000000-0005-0000-0000-0000571C0000}"/>
    <cellStyle name="Percent 7 2 14" xfId="7165" xr:uid="{00000000-0005-0000-0000-0000581C0000}"/>
    <cellStyle name="Percent 7 2 2" xfId="7166" xr:uid="{00000000-0005-0000-0000-0000591C0000}"/>
    <cellStyle name="Percent 7 2 2 2" xfId="7167" xr:uid="{00000000-0005-0000-0000-00005A1C0000}"/>
    <cellStyle name="Percent 7 2 3" xfId="7168" xr:uid="{00000000-0005-0000-0000-00005B1C0000}"/>
    <cellStyle name="Percent 7 2 3 2" xfId="7169" xr:uid="{00000000-0005-0000-0000-00005C1C0000}"/>
    <cellStyle name="Percent 7 2 4" xfId="7170" xr:uid="{00000000-0005-0000-0000-00005D1C0000}"/>
    <cellStyle name="Percent 7 2 4 2" xfId="7171" xr:uid="{00000000-0005-0000-0000-00005E1C0000}"/>
    <cellStyle name="Percent 7 2 5" xfId="7172" xr:uid="{00000000-0005-0000-0000-00005F1C0000}"/>
    <cellStyle name="Percent 7 2 5 2" xfId="7173" xr:uid="{00000000-0005-0000-0000-0000601C0000}"/>
    <cellStyle name="Percent 7 2 6" xfId="7174" xr:uid="{00000000-0005-0000-0000-0000611C0000}"/>
    <cellStyle name="Percent 7 2 6 2" xfId="7175" xr:uid="{00000000-0005-0000-0000-0000621C0000}"/>
    <cellStyle name="Percent 7 2 7" xfId="7176" xr:uid="{00000000-0005-0000-0000-0000631C0000}"/>
    <cellStyle name="Percent 7 2 7 2" xfId="7177" xr:uid="{00000000-0005-0000-0000-0000641C0000}"/>
    <cellStyle name="Percent 7 2 8" xfId="7178" xr:uid="{00000000-0005-0000-0000-0000651C0000}"/>
    <cellStyle name="Percent 7 2 8 2" xfId="7179" xr:uid="{00000000-0005-0000-0000-0000661C0000}"/>
    <cellStyle name="Percent 7 2 9" xfId="7180" xr:uid="{00000000-0005-0000-0000-0000671C0000}"/>
    <cellStyle name="Percent 7 2 9 2" xfId="7181" xr:uid="{00000000-0005-0000-0000-0000681C0000}"/>
    <cellStyle name="Percent 7 3" xfId="7182" xr:uid="{00000000-0005-0000-0000-0000691C0000}"/>
    <cellStyle name="Percent 7 4" xfId="7183" xr:uid="{00000000-0005-0000-0000-00006A1C0000}"/>
    <cellStyle name="Percent 7 5" xfId="7184" xr:uid="{00000000-0005-0000-0000-00006B1C0000}"/>
    <cellStyle name="Percent 7 6" xfId="7185" xr:uid="{00000000-0005-0000-0000-00006C1C0000}"/>
    <cellStyle name="Percent 7 7" xfId="7186" xr:uid="{00000000-0005-0000-0000-00006D1C0000}"/>
    <cellStyle name="Percent 7 8" xfId="7187" xr:uid="{00000000-0005-0000-0000-00006E1C0000}"/>
    <cellStyle name="Percent 7 9" xfId="7188" xr:uid="{00000000-0005-0000-0000-00006F1C0000}"/>
    <cellStyle name="Percent 70" xfId="7189" xr:uid="{00000000-0005-0000-0000-0000701C0000}"/>
    <cellStyle name="Percent 71" xfId="7190" xr:uid="{00000000-0005-0000-0000-0000711C0000}"/>
    <cellStyle name="Percent 72" xfId="7191" xr:uid="{00000000-0005-0000-0000-0000721C0000}"/>
    <cellStyle name="Percent 73" xfId="7192" xr:uid="{00000000-0005-0000-0000-0000731C0000}"/>
    <cellStyle name="Percent 73 2" xfId="7417" xr:uid="{00000000-0005-0000-0000-0000741C0000}"/>
    <cellStyle name="Percent 74" xfId="7414" xr:uid="{00000000-0005-0000-0000-0000751C0000}"/>
    <cellStyle name="Percent 75" xfId="7426" xr:uid="{00000000-0005-0000-0000-0000761C0000}"/>
    <cellStyle name="Percent 76" xfId="7512" xr:uid="{00000000-0005-0000-0000-0000771C0000}"/>
    <cellStyle name="Percent 79 2" xfId="7517" xr:uid="{00000000-0005-0000-0000-0000781C0000}"/>
    <cellStyle name="Percent 8" xfId="7193" xr:uid="{00000000-0005-0000-0000-0000791C0000}"/>
    <cellStyle name="Percent 8 2" xfId="7194" xr:uid="{00000000-0005-0000-0000-00007A1C0000}"/>
    <cellStyle name="Percent 8 2 2" xfId="7195" xr:uid="{00000000-0005-0000-0000-00007B1C0000}"/>
    <cellStyle name="Percent 8 2 2 2" xfId="7196" xr:uid="{00000000-0005-0000-0000-00007C1C0000}"/>
    <cellStyle name="Percent 8 2 2 2 2" xfId="7197" xr:uid="{00000000-0005-0000-0000-00007D1C0000}"/>
    <cellStyle name="Percent 8 2 2 3" xfId="7198" xr:uid="{00000000-0005-0000-0000-00007E1C0000}"/>
    <cellStyle name="Percent 8 2 2 3 2" xfId="7199" xr:uid="{00000000-0005-0000-0000-00007F1C0000}"/>
    <cellStyle name="Percent 8 2 2 4" xfId="7200" xr:uid="{00000000-0005-0000-0000-0000801C0000}"/>
    <cellStyle name="Percent 8 2 2 4 2" xfId="7201" xr:uid="{00000000-0005-0000-0000-0000811C0000}"/>
    <cellStyle name="Percent 8 2 2 5" xfId="7202" xr:uid="{00000000-0005-0000-0000-0000821C0000}"/>
    <cellStyle name="Percent 8 2 2 5 2" xfId="7203" xr:uid="{00000000-0005-0000-0000-0000831C0000}"/>
    <cellStyle name="Percent 8 2 3" xfId="7204" xr:uid="{00000000-0005-0000-0000-0000841C0000}"/>
    <cellStyle name="Percent 8 2 4" xfId="7205" xr:uid="{00000000-0005-0000-0000-0000851C0000}"/>
    <cellStyle name="Percent 8 2 5" xfId="7206" xr:uid="{00000000-0005-0000-0000-0000861C0000}"/>
    <cellStyle name="Percent 8 2 6" xfId="7207" xr:uid="{00000000-0005-0000-0000-0000871C0000}"/>
    <cellStyle name="Percent 8 3" xfId="7208" xr:uid="{00000000-0005-0000-0000-0000881C0000}"/>
    <cellStyle name="Percent 8 3 2" xfId="7209" xr:uid="{00000000-0005-0000-0000-0000891C0000}"/>
    <cellStyle name="Percent 8 4" xfId="7210" xr:uid="{00000000-0005-0000-0000-00008A1C0000}"/>
    <cellStyle name="Percent 8 4 2" xfId="7211" xr:uid="{00000000-0005-0000-0000-00008B1C0000}"/>
    <cellStyle name="Percent 8 5" xfId="7212" xr:uid="{00000000-0005-0000-0000-00008C1C0000}"/>
    <cellStyle name="Percent 8 5 2" xfId="7213" xr:uid="{00000000-0005-0000-0000-00008D1C0000}"/>
    <cellStyle name="Percent 8 6" xfId="7214" xr:uid="{00000000-0005-0000-0000-00008E1C0000}"/>
    <cellStyle name="Percent 8 6 2" xfId="7215" xr:uid="{00000000-0005-0000-0000-00008F1C0000}"/>
    <cellStyle name="Percent 8 7" xfId="7216" xr:uid="{00000000-0005-0000-0000-0000901C0000}"/>
    <cellStyle name="Percent 8 7 2" xfId="7217" xr:uid="{00000000-0005-0000-0000-0000911C0000}"/>
    <cellStyle name="Percent 8 8" xfId="7509" xr:uid="{00000000-0005-0000-0000-0000921C0000}"/>
    <cellStyle name="Percent 80 2" xfId="7529" xr:uid="{00000000-0005-0000-0000-0000931C0000}"/>
    <cellStyle name="Percent 88 3" xfId="7521" xr:uid="{00000000-0005-0000-0000-0000941C0000}"/>
    <cellStyle name="Percent 9" xfId="7218" xr:uid="{00000000-0005-0000-0000-0000951C0000}"/>
    <cellStyle name="Percent 9 2" xfId="7219" xr:uid="{00000000-0005-0000-0000-0000961C0000}"/>
    <cellStyle name="Percent 9 3" xfId="7220" xr:uid="{00000000-0005-0000-0000-0000971C0000}"/>
    <cellStyle name="PRINTFONT" xfId="7221" xr:uid="{00000000-0005-0000-0000-0000981C0000}"/>
    <cellStyle name="PSChar" xfId="7222" xr:uid="{00000000-0005-0000-0000-0000991C0000}"/>
    <cellStyle name="PSDate" xfId="7223" xr:uid="{00000000-0005-0000-0000-00009A1C0000}"/>
    <cellStyle name="PSDec" xfId="7224" xr:uid="{00000000-0005-0000-0000-00009B1C0000}"/>
    <cellStyle name="PSHeading" xfId="7225" xr:uid="{00000000-0005-0000-0000-00009C1C0000}"/>
    <cellStyle name="PSInt" xfId="7226" xr:uid="{00000000-0005-0000-0000-00009D1C0000}"/>
    <cellStyle name="PSSpacer" xfId="7227" xr:uid="{00000000-0005-0000-0000-00009E1C0000}"/>
    <cellStyle name="Reset  - Style4" xfId="7228" xr:uid="{00000000-0005-0000-0000-00009F1C0000}"/>
    <cellStyle name="Reset  - Style7" xfId="7229" xr:uid="{00000000-0005-0000-0000-0000A01C0000}"/>
    <cellStyle name="STD" xfId="7230" xr:uid="{00000000-0005-0000-0000-0000A11C0000}"/>
    <cellStyle name="Style 21" xfId="4" xr:uid="{00000000-0005-0000-0000-0000A21C0000}"/>
    <cellStyle name="Style 21 2" xfId="7231" xr:uid="{00000000-0005-0000-0000-0000A31C0000}"/>
    <cellStyle name="Style 21 3" xfId="7232" xr:uid="{00000000-0005-0000-0000-0000A41C0000}"/>
    <cellStyle name="Style 21 4" xfId="7233" xr:uid="{00000000-0005-0000-0000-0000A51C0000}"/>
    <cellStyle name="Style 21 5" xfId="7234" xr:uid="{00000000-0005-0000-0000-0000A61C0000}"/>
    <cellStyle name="Style 22" xfId="5" xr:uid="{00000000-0005-0000-0000-0000A71C0000}"/>
    <cellStyle name="Style 22 2" xfId="7235" xr:uid="{00000000-0005-0000-0000-0000A81C0000}"/>
    <cellStyle name="Style 22 3" xfId="7236" xr:uid="{00000000-0005-0000-0000-0000A91C0000}"/>
    <cellStyle name="Style 22 4" xfId="7237" xr:uid="{00000000-0005-0000-0000-0000AA1C0000}"/>
    <cellStyle name="Style 22 5" xfId="7238" xr:uid="{00000000-0005-0000-0000-0000AB1C0000}"/>
    <cellStyle name="Style 23" xfId="6" xr:uid="{00000000-0005-0000-0000-0000AC1C0000}"/>
    <cellStyle name="Style 23 2" xfId="7239" xr:uid="{00000000-0005-0000-0000-0000AD1C0000}"/>
    <cellStyle name="Style 23 3" xfId="7240" xr:uid="{00000000-0005-0000-0000-0000AE1C0000}"/>
    <cellStyle name="Style 23 4" xfId="7241" xr:uid="{00000000-0005-0000-0000-0000AF1C0000}"/>
    <cellStyle name="Style 23 5" xfId="7242" xr:uid="{00000000-0005-0000-0000-0000B01C0000}"/>
    <cellStyle name="Style 24" xfId="7" xr:uid="{00000000-0005-0000-0000-0000B11C0000}"/>
    <cellStyle name="Style 24 2" xfId="7243" xr:uid="{00000000-0005-0000-0000-0000B21C0000}"/>
    <cellStyle name="Style 24 3" xfId="7244" xr:uid="{00000000-0005-0000-0000-0000B31C0000}"/>
    <cellStyle name="Style 24 4" xfId="7245" xr:uid="{00000000-0005-0000-0000-0000B41C0000}"/>
    <cellStyle name="Style 24 5" xfId="7246" xr:uid="{00000000-0005-0000-0000-0000B51C0000}"/>
    <cellStyle name="Style 25" xfId="8" xr:uid="{00000000-0005-0000-0000-0000B61C0000}"/>
    <cellStyle name="Style 25 10" xfId="7247" xr:uid="{00000000-0005-0000-0000-0000B71C0000}"/>
    <cellStyle name="Style 25 2" xfId="30" xr:uid="{00000000-0005-0000-0000-0000B81C0000}"/>
    <cellStyle name="Style 25 3" xfId="7248" xr:uid="{00000000-0005-0000-0000-0000B91C0000}"/>
    <cellStyle name="Style 25 4" xfId="7249" xr:uid="{00000000-0005-0000-0000-0000BA1C0000}"/>
    <cellStyle name="Style 25 5" xfId="7250" xr:uid="{00000000-0005-0000-0000-0000BB1C0000}"/>
    <cellStyle name="Style 25 6" xfId="7251" xr:uid="{00000000-0005-0000-0000-0000BC1C0000}"/>
    <cellStyle name="Style 25 7" xfId="7252" xr:uid="{00000000-0005-0000-0000-0000BD1C0000}"/>
    <cellStyle name="Style 25 8" xfId="7253" xr:uid="{00000000-0005-0000-0000-0000BE1C0000}"/>
    <cellStyle name="Style 25 9" xfId="7254" xr:uid="{00000000-0005-0000-0000-0000BF1C0000}"/>
    <cellStyle name="Style 26" xfId="9" xr:uid="{00000000-0005-0000-0000-0000C01C0000}"/>
    <cellStyle name="Style 26 2" xfId="7255" xr:uid="{00000000-0005-0000-0000-0000C11C0000}"/>
    <cellStyle name="Style 26 2 2" xfId="7256" xr:uid="{00000000-0005-0000-0000-0000C21C0000}"/>
    <cellStyle name="Style 26 3" xfId="7257" xr:uid="{00000000-0005-0000-0000-0000C31C0000}"/>
    <cellStyle name="Style 26 3 2" xfId="7258" xr:uid="{00000000-0005-0000-0000-0000C41C0000}"/>
    <cellStyle name="Style 26 4" xfId="7259" xr:uid="{00000000-0005-0000-0000-0000C51C0000}"/>
    <cellStyle name="Style 26 5" xfId="7260" xr:uid="{00000000-0005-0000-0000-0000C61C0000}"/>
    <cellStyle name="Style 27" xfId="10" xr:uid="{00000000-0005-0000-0000-0000C71C0000}"/>
    <cellStyle name="Style 27 2" xfId="7261" xr:uid="{00000000-0005-0000-0000-0000C81C0000}"/>
    <cellStyle name="Style 27 3" xfId="7262" xr:uid="{00000000-0005-0000-0000-0000C91C0000}"/>
    <cellStyle name="Style 27 4" xfId="7263" xr:uid="{00000000-0005-0000-0000-0000CA1C0000}"/>
    <cellStyle name="Style 27 5" xfId="7264" xr:uid="{00000000-0005-0000-0000-0000CB1C0000}"/>
    <cellStyle name="Style 28" xfId="11" xr:uid="{00000000-0005-0000-0000-0000CC1C0000}"/>
    <cellStyle name="Style 28 2" xfId="7265" xr:uid="{00000000-0005-0000-0000-0000CD1C0000}"/>
    <cellStyle name="Style 28 3" xfId="7266" xr:uid="{00000000-0005-0000-0000-0000CE1C0000}"/>
    <cellStyle name="Style 28 4" xfId="7267" xr:uid="{00000000-0005-0000-0000-0000CF1C0000}"/>
    <cellStyle name="Style 28 5" xfId="7268" xr:uid="{00000000-0005-0000-0000-0000D01C0000}"/>
    <cellStyle name="Style 29" xfId="12" xr:uid="{00000000-0005-0000-0000-0000D11C0000}"/>
    <cellStyle name="Style 29 10" xfId="7269" xr:uid="{00000000-0005-0000-0000-0000D21C0000}"/>
    <cellStyle name="Style 29 11" xfId="7270" xr:uid="{00000000-0005-0000-0000-0000D31C0000}"/>
    <cellStyle name="Style 29 12" xfId="7271" xr:uid="{00000000-0005-0000-0000-0000D41C0000}"/>
    <cellStyle name="Style 29 13" xfId="7272" xr:uid="{00000000-0005-0000-0000-0000D51C0000}"/>
    <cellStyle name="Style 29 14" xfId="7273" xr:uid="{00000000-0005-0000-0000-0000D61C0000}"/>
    <cellStyle name="Style 29 15" xfId="7274" xr:uid="{00000000-0005-0000-0000-0000D71C0000}"/>
    <cellStyle name="Style 29 16" xfId="7275" xr:uid="{00000000-0005-0000-0000-0000D81C0000}"/>
    <cellStyle name="Style 29 2" xfId="7276" xr:uid="{00000000-0005-0000-0000-0000D91C0000}"/>
    <cellStyle name="Style 29 3" xfId="7277" xr:uid="{00000000-0005-0000-0000-0000DA1C0000}"/>
    <cellStyle name="Style 29 4" xfId="7278" xr:uid="{00000000-0005-0000-0000-0000DB1C0000}"/>
    <cellStyle name="Style 29 5" xfId="7279" xr:uid="{00000000-0005-0000-0000-0000DC1C0000}"/>
    <cellStyle name="Style 29 6" xfId="7280" xr:uid="{00000000-0005-0000-0000-0000DD1C0000}"/>
    <cellStyle name="Style 29 7" xfId="7281" xr:uid="{00000000-0005-0000-0000-0000DE1C0000}"/>
    <cellStyle name="Style 29 8" xfId="7282" xr:uid="{00000000-0005-0000-0000-0000DF1C0000}"/>
    <cellStyle name="Style 29 9" xfId="7283" xr:uid="{00000000-0005-0000-0000-0000E01C0000}"/>
    <cellStyle name="Style 30" xfId="13" xr:uid="{00000000-0005-0000-0000-0000E11C0000}"/>
    <cellStyle name="Style 30 10" xfId="7284" xr:uid="{00000000-0005-0000-0000-0000E21C0000}"/>
    <cellStyle name="Style 30 11" xfId="7285" xr:uid="{00000000-0005-0000-0000-0000E31C0000}"/>
    <cellStyle name="Style 30 12" xfId="7286" xr:uid="{00000000-0005-0000-0000-0000E41C0000}"/>
    <cellStyle name="Style 30 13" xfId="7287" xr:uid="{00000000-0005-0000-0000-0000E51C0000}"/>
    <cellStyle name="Style 30 14" xfId="7288" xr:uid="{00000000-0005-0000-0000-0000E61C0000}"/>
    <cellStyle name="Style 30 15" xfId="7289" xr:uid="{00000000-0005-0000-0000-0000E71C0000}"/>
    <cellStyle name="Style 30 16" xfId="7290" xr:uid="{00000000-0005-0000-0000-0000E81C0000}"/>
    <cellStyle name="Style 30 2" xfId="7291" xr:uid="{00000000-0005-0000-0000-0000E91C0000}"/>
    <cellStyle name="Style 30 3" xfId="7292" xr:uid="{00000000-0005-0000-0000-0000EA1C0000}"/>
    <cellStyle name="Style 30 4" xfId="7293" xr:uid="{00000000-0005-0000-0000-0000EB1C0000}"/>
    <cellStyle name="Style 30 5" xfId="7294" xr:uid="{00000000-0005-0000-0000-0000EC1C0000}"/>
    <cellStyle name="Style 30 6" xfId="7295" xr:uid="{00000000-0005-0000-0000-0000ED1C0000}"/>
    <cellStyle name="Style 30 7" xfId="7296" xr:uid="{00000000-0005-0000-0000-0000EE1C0000}"/>
    <cellStyle name="Style 30 8" xfId="7297" xr:uid="{00000000-0005-0000-0000-0000EF1C0000}"/>
    <cellStyle name="Style 30 9" xfId="7298" xr:uid="{00000000-0005-0000-0000-0000F01C0000}"/>
    <cellStyle name="Style 31" xfId="14" xr:uid="{00000000-0005-0000-0000-0000F11C0000}"/>
    <cellStyle name="Style 31 2" xfId="7299" xr:uid="{00000000-0005-0000-0000-0000F21C0000}"/>
    <cellStyle name="Style 31 3" xfId="7300" xr:uid="{00000000-0005-0000-0000-0000F31C0000}"/>
    <cellStyle name="Style 31 4" xfId="7301" xr:uid="{00000000-0005-0000-0000-0000F41C0000}"/>
    <cellStyle name="Style 31 5" xfId="7302" xr:uid="{00000000-0005-0000-0000-0000F51C0000}"/>
    <cellStyle name="Style 32" xfId="15" xr:uid="{00000000-0005-0000-0000-0000F61C0000}"/>
    <cellStyle name="Style 32 2" xfId="31" xr:uid="{00000000-0005-0000-0000-0000F71C0000}"/>
    <cellStyle name="Style 32 3" xfId="7303" xr:uid="{00000000-0005-0000-0000-0000F81C0000}"/>
    <cellStyle name="Style 32 4" xfId="7304" xr:uid="{00000000-0005-0000-0000-0000F91C0000}"/>
    <cellStyle name="Style 32 5" xfId="7305" xr:uid="{00000000-0005-0000-0000-0000FA1C0000}"/>
    <cellStyle name="Style 32 6" xfId="7306" xr:uid="{00000000-0005-0000-0000-0000FB1C0000}"/>
    <cellStyle name="Style 32 7" xfId="7307" xr:uid="{00000000-0005-0000-0000-0000FC1C0000}"/>
    <cellStyle name="Style 33" xfId="16" xr:uid="{00000000-0005-0000-0000-0000FD1C0000}"/>
    <cellStyle name="Style 33 10" xfId="7308" xr:uid="{00000000-0005-0000-0000-0000FE1C0000}"/>
    <cellStyle name="Style 33 11" xfId="7309" xr:uid="{00000000-0005-0000-0000-0000FF1C0000}"/>
    <cellStyle name="Style 33 12" xfId="7310" xr:uid="{00000000-0005-0000-0000-0000001D0000}"/>
    <cellStyle name="Style 33 13" xfId="7311" xr:uid="{00000000-0005-0000-0000-0000011D0000}"/>
    <cellStyle name="Style 33 14" xfId="7312" xr:uid="{00000000-0005-0000-0000-0000021D0000}"/>
    <cellStyle name="Style 33 15" xfId="7313" xr:uid="{00000000-0005-0000-0000-0000031D0000}"/>
    <cellStyle name="Style 33 16" xfId="7314" xr:uid="{00000000-0005-0000-0000-0000041D0000}"/>
    <cellStyle name="Style 33 2" xfId="7315" xr:uid="{00000000-0005-0000-0000-0000051D0000}"/>
    <cellStyle name="Style 33 3" xfId="7316" xr:uid="{00000000-0005-0000-0000-0000061D0000}"/>
    <cellStyle name="Style 33 4" xfId="7317" xr:uid="{00000000-0005-0000-0000-0000071D0000}"/>
    <cellStyle name="Style 33 5" xfId="7318" xr:uid="{00000000-0005-0000-0000-0000081D0000}"/>
    <cellStyle name="Style 33 6" xfId="7319" xr:uid="{00000000-0005-0000-0000-0000091D0000}"/>
    <cellStyle name="Style 33 7" xfId="7320" xr:uid="{00000000-0005-0000-0000-00000A1D0000}"/>
    <cellStyle name="Style 33 8" xfId="7321" xr:uid="{00000000-0005-0000-0000-00000B1D0000}"/>
    <cellStyle name="Style 33 9" xfId="7322" xr:uid="{00000000-0005-0000-0000-00000C1D0000}"/>
    <cellStyle name="Style 34" xfId="17" xr:uid="{00000000-0005-0000-0000-00000D1D0000}"/>
    <cellStyle name="Style 34 10" xfId="7323" xr:uid="{00000000-0005-0000-0000-00000E1D0000}"/>
    <cellStyle name="Style 34 11" xfId="7324" xr:uid="{00000000-0005-0000-0000-00000F1D0000}"/>
    <cellStyle name="Style 34 12" xfId="7325" xr:uid="{00000000-0005-0000-0000-0000101D0000}"/>
    <cellStyle name="Style 34 13" xfId="7326" xr:uid="{00000000-0005-0000-0000-0000111D0000}"/>
    <cellStyle name="Style 34 14" xfId="7327" xr:uid="{00000000-0005-0000-0000-0000121D0000}"/>
    <cellStyle name="Style 34 15" xfId="7328" xr:uid="{00000000-0005-0000-0000-0000131D0000}"/>
    <cellStyle name="Style 34 16" xfId="7329" xr:uid="{00000000-0005-0000-0000-0000141D0000}"/>
    <cellStyle name="Style 34 2" xfId="7330" xr:uid="{00000000-0005-0000-0000-0000151D0000}"/>
    <cellStyle name="Style 34 3" xfId="7331" xr:uid="{00000000-0005-0000-0000-0000161D0000}"/>
    <cellStyle name="Style 34 4" xfId="7332" xr:uid="{00000000-0005-0000-0000-0000171D0000}"/>
    <cellStyle name="Style 34 5" xfId="7333" xr:uid="{00000000-0005-0000-0000-0000181D0000}"/>
    <cellStyle name="Style 34 6" xfId="7334" xr:uid="{00000000-0005-0000-0000-0000191D0000}"/>
    <cellStyle name="Style 34 7" xfId="7335" xr:uid="{00000000-0005-0000-0000-00001A1D0000}"/>
    <cellStyle name="Style 34 8" xfId="7336" xr:uid="{00000000-0005-0000-0000-00001B1D0000}"/>
    <cellStyle name="Style 34 9" xfId="7337" xr:uid="{00000000-0005-0000-0000-00001C1D0000}"/>
    <cellStyle name="Style 35" xfId="18" xr:uid="{00000000-0005-0000-0000-00001D1D0000}"/>
    <cellStyle name="Style 35 10" xfId="7338" xr:uid="{00000000-0005-0000-0000-00001E1D0000}"/>
    <cellStyle name="Style 35 11" xfId="7339" xr:uid="{00000000-0005-0000-0000-00001F1D0000}"/>
    <cellStyle name="Style 35 12" xfId="7340" xr:uid="{00000000-0005-0000-0000-0000201D0000}"/>
    <cellStyle name="Style 35 13" xfId="7341" xr:uid="{00000000-0005-0000-0000-0000211D0000}"/>
    <cellStyle name="Style 35 14" xfId="7342" xr:uid="{00000000-0005-0000-0000-0000221D0000}"/>
    <cellStyle name="Style 35 15" xfId="7343" xr:uid="{00000000-0005-0000-0000-0000231D0000}"/>
    <cellStyle name="Style 35 16" xfId="7344" xr:uid="{00000000-0005-0000-0000-0000241D0000}"/>
    <cellStyle name="Style 35 2" xfId="7345" xr:uid="{00000000-0005-0000-0000-0000251D0000}"/>
    <cellStyle name="Style 35 3" xfId="7346" xr:uid="{00000000-0005-0000-0000-0000261D0000}"/>
    <cellStyle name="Style 35 4" xfId="7347" xr:uid="{00000000-0005-0000-0000-0000271D0000}"/>
    <cellStyle name="Style 35 5" xfId="7348" xr:uid="{00000000-0005-0000-0000-0000281D0000}"/>
    <cellStyle name="Style 35 6" xfId="7349" xr:uid="{00000000-0005-0000-0000-0000291D0000}"/>
    <cellStyle name="Style 35 7" xfId="7350" xr:uid="{00000000-0005-0000-0000-00002A1D0000}"/>
    <cellStyle name="Style 35 8" xfId="7351" xr:uid="{00000000-0005-0000-0000-00002B1D0000}"/>
    <cellStyle name="Style 35 9" xfId="7352" xr:uid="{00000000-0005-0000-0000-00002C1D0000}"/>
    <cellStyle name="Style 36" xfId="19" xr:uid="{00000000-0005-0000-0000-00002D1D0000}"/>
    <cellStyle name="Style 36 10" xfId="7353" xr:uid="{00000000-0005-0000-0000-00002E1D0000}"/>
    <cellStyle name="Style 36 11" xfId="7354" xr:uid="{00000000-0005-0000-0000-00002F1D0000}"/>
    <cellStyle name="Style 36 12" xfId="7355" xr:uid="{00000000-0005-0000-0000-0000301D0000}"/>
    <cellStyle name="Style 36 13" xfId="7356" xr:uid="{00000000-0005-0000-0000-0000311D0000}"/>
    <cellStyle name="Style 36 14" xfId="7357" xr:uid="{00000000-0005-0000-0000-0000321D0000}"/>
    <cellStyle name="Style 36 15" xfId="7358" xr:uid="{00000000-0005-0000-0000-0000331D0000}"/>
    <cellStyle name="Style 36 16" xfId="7359" xr:uid="{00000000-0005-0000-0000-0000341D0000}"/>
    <cellStyle name="Style 36 2" xfId="7360" xr:uid="{00000000-0005-0000-0000-0000351D0000}"/>
    <cellStyle name="Style 36 3" xfId="7361" xr:uid="{00000000-0005-0000-0000-0000361D0000}"/>
    <cellStyle name="Style 36 4" xfId="7362" xr:uid="{00000000-0005-0000-0000-0000371D0000}"/>
    <cellStyle name="Style 36 5" xfId="7363" xr:uid="{00000000-0005-0000-0000-0000381D0000}"/>
    <cellStyle name="Style 36 6" xfId="7364" xr:uid="{00000000-0005-0000-0000-0000391D0000}"/>
    <cellStyle name="Style 36 7" xfId="7365" xr:uid="{00000000-0005-0000-0000-00003A1D0000}"/>
    <cellStyle name="Style 36 8" xfId="7366" xr:uid="{00000000-0005-0000-0000-00003B1D0000}"/>
    <cellStyle name="Style 36 9" xfId="7367" xr:uid="{00000000-0005-0000-0000-00003C1D0000}"/>
    <cellStyle name="Style 39" xfId="20" xr:uid="{00000000-0005-0000-0000-00003D1D0000}"/>
    <cellStyle name="Style 39 10" xfId="7368" xr:uid="{00000000-0005-0000-0000-00003E1D0000}"/>
    <cellStyle name="Style 39 11" xfId="7369" xr:uid="{00000000-0005-0000-0000-00003F1D0000}"/>
    <cellStyle name="Style 39 12" xfId="7370" xr:uid="{00000000-0005-0000-0000-0000401D0000}"/>
    <cellStyle name="Style 39 13" xfId="7371" xr:uid="{00000000-0005-0000-0000-0000411D0000}"/>
    <cellStyle name="Style 39 14" xfId="7372" xr:uid="{00000000-0005-0000-0000-0000421D0000}"/>
    <cellStyle name="Style 39 15" xfId="7373" xr:uid="{00000000-0005-0000-0000-0000431D0000}"/>
    <cellStyle name="Style 39 16" xfId="7374" xr:uid="{00000000-0005-0000-0000-0000441D0000}"/>
    <cellStyle name="Style 39 2" xfId="7375" xr:uid="{00000000-0005-0000-0000-0000451D0000}"/>
    <cellStyle name="Style 39 3" xfId="7376" xr:uid="{00000000-0005-0000-0000-0000461D0000}"/>
    <cellStyle name="Style 39 4" xfId="7377" xr:uid="{00000000-0005-0000-0000-0000471D0000}"/>
    <cellStyle name="Style 39 5" xfId="7378" xr:uid="{00000000-0005-0000-0000-0000481D0000}"/>
    <cellStyle name="Style 39 6" xfId="7379" xr:uid="{00000000-0005-0000-0000-0000491D0000}"/>
    <cellStyle name="Style 39 7" xfId="7380" xr:uid="{00000000-0005-0000-0000-00004A1D0000}"/>
    <cellStyle name="Style 39 8" xfId="7381" xr:uid="{00000000-0005-0000-0000-00004B1D0000}"/>
    <cellStyle name="Style 39 9" xfId="7382" xr:uid="{00000000-0005-0000-0000-00004C1D0000}"/>
    <cellStyle name="Table  - Style5" xfId="7383" xr:uid="{00000000-0005-0000-0000-00004D1D0000}"/>
    <cellStyle name="Table  - Style6" xfId="7384" xr:uid="{00000000-0005-0000-0000-00004E1D0000}"/>
    <cellStyle name="Text B &amp; U" xfId="7385" xr:uid="{00000000-0005-0000-0000-00004F1D0000}"/>
    <cellStyle name="Text STD 1" xfId="7386" xr:uid="{00000000-0005-0000-0000-0000501D0000}"/>
    <cellStyle name="Text STD 2" xfId="7387" xr:uid="{00000000-0005-0000-0000-0000511D0000}"/>
    <cellStyle name="Text STD 3" xfId="7388" xr:uid="{00000000-0005-0000-0000-0000521D0000}"/>
    <cellStyle name="Text Under 0" xfId="7389" xr:uid="{00000000-0005-0000-0000-0000531D0000}"/>
    <cellStyle name="Text Under 1" xfId="7390" xr:uid="{00000000-0005-0000-0000-0000541D0000}"/>
    <cellStyle name="Text Wrap" xfId="7391" xr:uid="{00000000-0005-0000-0000-0000551D0000}"/>
    <cellStyle name="Title  - Style1" xfId="7392" xr:uid="{00000000-0005-0000-0000-0000561D0000}"/>
    <cellStyle name="Title  - Style6" xfId="7393" xr:uid="{00000000-0005-0000-0000-0000571D0000}"/>
    <cellStyle name="Title 2" xfId="7394" xr:uid="{00000000-0005-0000-0000-0000581D0000}"/>
    <cellStyle name="Title 3" xfId="7395" xr:uid="{00000000-0005-0000-0000-0000591D0000}"/>
    <cellStyle name="Title 4" xfId="7396" xr:uid="{00000000-0005-0000-0000-00005A1D0000}"/>
    <cellStyle name="Total 2" xfId="7397" xr:uid="{00000000-0005-0000-0000-00005B1D0000}"/>
    <cellStyle name="Total 3" xfId="7398" xr:uid="{00000000-0005-0000-0000-00005C1D0000}"/>
    <cellStyle name="Total 4" xfId="7399" xr:uid="{00000000-0005-0000-0000-00005D1D0000}"/>
    <cellStyle name="Total 5" xfId="7400" xr:uid="{00000000-0005-0000-0000-00005E1D0000}"/>
    <cellStyle name="Total 6" xfId="7401" xr:uid="{00000000-0005-0000-0000-00005F1D0000}"/>
    <cellStyle name="TotCol - Style5" xfId="7402" xr:uid="{00000000-0005-0000-0000-0000601D0000}"/>
    <cellStyle name="TotCol - Style7" xfId="7403" xr:uid="{00000000-0005-0000-0000-0000611D0000}"/>
    <cellStyle name="TotRow - Style4" xfId="7404" xr:uid="{00000000-0005-0000-0000-0000621D0000}"/>
    <cellStyle name="TotRow - Style8" xfId="7405" xr:uid="{00000000-0005-0000-0000-0000631D0000}"/>
    <cellStyle name="Undefined" xfId="7406" xr:uid="{00000000-0005-0000-0000-0000641D0000}"/>
    <cellStyle name="UnDERLINED" xfId="7407" xr:uid="{00000000-0005-0000-0000-0000651D0000}"/>
    <cellStyle name="Warning Text 2" xfId="7408" xr:uid="{00000000-0005-0000-0000-0000661D0000}"/>
    <cellStyle name="Warning Text 3" xfId="7409" xr:uid="{00000000-0005-0000-0000-0000671D0000}"/>
    <cellStyle name="Warning Text 4" xfId="7410" xr:uid="{00000000-0005-0000-0000-0000681D0000}"/>
    <cellStyle name="Warning Text 5" xfId="7411" xr:uid="{00000000-0005-0000-0000-0000691D0000}"/>
    <cellStyle name="Warning Text 6" xfId="7412" xr:uid="{00000000-0005-0000-0000-00006A1D0000}"/>
  </cellStyles>
  <dxfs count="59">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i val="0"/>
      </font>
    </dxf>
    <dxf>
      <font>
        <b/>
        <i val="0"/>
      </font>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59996337778862885"/>
        </patternFill>
      </fill>
    </dxf>
    <dxf>
      <font>
        <b/>
        <i val="0"/>
      </font>
    </dxf>
    <dxf>
      <font>
        <b/>
        <i val="0"/>
      </font>
    </dxf>
    <dxf>
      <font>
        <b/>
        <i val="0"/>
      </font>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59996337778862885"/>
        </patternFill>
      </fill>
    </dxf>
    <dxf>
      <font>
        <b/>
        <i val="0"/>
      </font>
    </dxf>
    <dxf>
      <font>
        <b/>
        <i val="0"/>
      </font>
    </dxf>
    <dxf>
      <font>
        <b/>
        <i val="0"/>
      </font>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022112410076"/>
          <c:y val="6.2769226713879966E-2"/>
          <c:w val="0.85642007779622897"/>
          <c:h val="0.82753564611116359"/>
        </c:manualLayout>
      </c:layout>
      <c:scatterChart>
        <c:scatterStyle val="lineMarker"/>
        <c:varyColors val="0"/>
        <c:ser>
          <c:idx val="0"/>
          <c:order val="0"/>
          <c:spPr>
            <a:ln w="28575">
              <a:noFill/>
            </a:ln>
          </c:spPr>
          <c:marker>
            <c:spPr>
              <a:solidFill>
                <a:schemeClr val="tx1"/>
              </a:solidFill>
              <a:ln>
                <a:solidFill>
                  <a:schemeClr val="tx1"/>
                </a:solidFill>
              </a:ln>
            </c:spPr>
          </c:marker>
          <c:trendline>
            <c:trendlineType val="linear"/>
            <c:dispRSqr val="1"/>
            <c:dispEq val="1"/>
            <c:trendlineLbl>
              <c:layout>
                <c:manualLayout>
                  <c:x val="3.9511190133491381E-3"/>
                  <c:y val="-0.32806845572875065"/>
                </c:manualLayout>
              </c:layout>
              <c:numFmt formatCode="General" sourceLinked="0"/>
            </c:trendlineLbl>
          </c:trendline>
          <c:xVal>
            <c:numRef>
              <c:f>'JCN-7 Risk Premium'!$D$7:$D$130</c:f>
              <c:numCache>
                <c:formatCode>0.00%</c:formatCode>
                <c:ptCount val="124"/>
                <c:pt idx="0">
                  <c:v>7.8020624999999968E-2</c:v>
                </c:pt>
                <c:pt idx="1">
                  <c:v>7.8934374999999987E-2</c:v>
                </c:pt>
                <c:pt idx="2">
                  <c:v>7.4454461538461553E-2</c:v>
                </c:pt>
                <c:pt idx="3">
                  <c:v>7.5184696969696943E-2</c:v>
                </c:pt>
                <c:pt idx="4">
                  <c:v>7.0683968253968263E-2</c:v>
                </c:pt>
                <c:pt idx="5">
                  <c:v>6.8553230769230741E-2</c:v>
                </c:pt>
                <c:pt idx="6">
                  <c:v>6.3142727272727309E-2</c:v>
                </c:pt>
                <c:pt idx="7">
                  <c:v>6.1389999999999986E-2</c:v>
                </c:pt>
                <c:pt idx="8">
                  <c:v>6.5745156249999992E-2</c:v>
                </c:pt>
                <c:pt idx="9">
                  <c:v>7.3526307692307669E-2</c:v>
                </c:pt>
                <c:pt idx="10">
                  <c:v>7.5847727272727289E-2</c:v>
                </c:pt>
                <c:pt idx="11">
                  <c:v>7.9568461538461532E-2</c:v>
                </c:pt>
                <c:pt idx="12">
                  <c:v>7.6257230769230799E-2</c:v>
                </c:pt>
                <c:pt idx="13">
                  <c:v>6.9425846153846171E-2</c:v>
                </c:pt>
                <c:pt idx="14">
                  <c:v>6.7118615384615374E-2</c:v>
                </c:pt>
                <c:pt idx="15">
                  <c:v>6.2348153846153817E-2</c:v>
                </c:pt>
                <c:pt idx="16">
                  <c:v>6.2925692307692321E-2</c:v>
                </c:pt>
                <c:pt idx="17">
                  <c:v>6.9183230769230789E-2</c:v>
                </c:pt>
                <c:pt idx="18">
                  <c:v>6.9644696969696968E-2</c:v>
                </c:pt>
                <c:pt idx="19">
                  <c:v>6.6189999999999999E-2</c:v>
                </c:pt>
                <c:pt idx="20">
                  <c:v>6.8133281250000011E-2</c:v>
                </c:pt>
                <c:pt idx="21">
                  <c:v>6.9324153846153841E-2</c:v>
                </c:pt>
                <c:pt idx="22">
                  <c:v>6.5281666666666668E-2</c:v>
                </c:pt>
                <c:pt idx="23">
                  <c:v>6.1372272727272741E-2</c:v>
                </c:pt>
                <c:pt idx="24">
                  <c:v>5.8820156250000019E-2</c:v>
                </c:pt>
                <c:pt idx="25">
                  <c:v>5.8462461538461553E-2</c:v>
                </c:pt>
                <c:pt idx="26">
                  <c:v>5.4731969696969689E-2</c:v>
                </c:pt>
                <c:pt idx="27">
                  <c:v>5.1047272727272747E-2</c:v>
                </c:pt>
                <c:pt idx="28">
                  <c:v>5.3729687500000019E-2</c:v>
                </c:pt>
                <c:pt idx="29">
                  <c:v>5.794030769230768E-2</c:v>
                </c:pt>
                <c:pt idx="30">
                  <c:v>6.0375606060606074E-2</c:v>
                </c:pt>
                <c:pt idx="31">
                  <c:v>6.2528484848484861E-2</c:v>
                </c:pt>
                <c:pt idx="32">
                  <c:v>6.2912615384615386E-2</c:v>
                </c:pt>
                <c:pt idx="33">
                  <c:v>5.9723230769230765E-2</c:v>
                </c:pt>
                <c:pt idx="34">
                  <c:v>5.7871875000000017E-2</c:v>
                </c:pt>
                <c:pt idx="35">
                  <c:v>5.686107692307691E-2</c:v>
                </c:pt>
                <c:pt idx="36">
                  <c:v>5.4425937500000014E-2</c:v>
                </c:pt>
                <c:pt idx="37">
                  <c:v>5.699338461538464E-2</c:v>
                </c:pt>
                <c:pt idx="38">
                  <c:v>5.5225625000000021E-2</c:v>
                </c:pt>
                <c:pt idx="39">
                  <c:v>5.2970909090909089E-2</c:v>
                </c:pt>
                <c:pt idx="40">
                  <c:v>5.5132187499999999E-2</c:v>
                </c:pt>
                <c:pt idx="41">
                  <c:v>5.6129153846153849E-2</c:v>
                </c:pt>
                <c:pt idx="42">
                  <c:v>5.0848590909090899E-2</c:v>
                </c:pt>
                <c:pt idx="43">
                  <c:v>4.9307318181818195E-2</c:v>
                </c:pt>
                <c:pt idx="44">
                  <c:v>4.8490953125E-2</c:v>
                </c:pt>
                <c:pt idx="45">
                  <c:v>4.5979046153846168E-2</c:v>
                </c:pt>
                <c:pt idx="46">
                  <c:v>5.1104863636363636E-2</c:v>
                </c:pt>
                <c:pt idx="47">
                  <c:v>5.1142196969696976E-2</c:v>
                </c:pt>
                <c:pt idx="48">
                  <c:v>4.8753138461538476E-2</c:v>
                </c:pt>
                <c:pt idx="49">
                  <c:v>5.3192861538461533E-2</c:v>
                </c:pt>
                <c:pt idx="50">
                  <c:v>5.0588015151515148E-2</c:v>
                </c:pt>
                <c:pt idx="51">
                  <c:v>4.864845454545455E-2</c:v>
                </c:pt>
                <c:pt idx="52">
                  <c:v>4.6927312499999985E-2</c:v>
                </c:pt>
                <c:pt idx="53">
                  <c:v>4.4650938461538468E-2</c:v>
                </c:pt>
                <c:pt idx="54">
                  <c:v>4.4381742424242414E-2</c:v>
                </c:pt>
                <c:pt idx="55">
                  <c:v>4.6829078125E-2</c:v>
                </c:pt>
                <c:pt idx="56">
                  <c:v>4.633183076923076E-2</c:v>
                </c:pt>
                <c:pt idx="57">
                  <c:v>5.1406507692307687E-2</c:v>
                </c:pt>
                <c:pt idx="58">
                  <c:v>4.9925692307692303E-2</c:v>
                </c:pt>
                <c:pt idx="59">
                  <c:v>4.739560000000001E-2</c:v>
                </c:pt>
                <c:pt idx="60">
                  <c:v>4.7964107692307696E-2</c:v>
                </c:pt>
                <c:pt idx="61">
                  <c:v>4.9891384615384615E-2</c:v>
                </c:pt>
                <c:pt idx="62">
                  <c:v>4.9470430769230793E-2</c:v>
                </c:pt>
                <c:pt idx="63">
                  <c:v>4.6137848484848476E-2</c:v>
                </c:pt>
                <c:pt idx="64">
                  <c:v>4.4057984615384606E-2</c:v>
                </c:pt>
                <c:pt idx="65">
                  <c:v>4.5697861538461525E-2</c:v>
                </c:pt>
                <c:pt idx="66">
                  <c:v>4.4448575757575763E-2</c:v>
                </c:pt>
                <c:pt idx="67">
                  <c:v>3.648545454545455E-2</c:v>
                </c:pt>
                <c:pt idx="68">
                  <c:v>3.4371828125000004E-2</c:v>
                </c:pt>
                <c:pt idx="69">
                  <c:v>4.1675338461538453E-2</c:v>
                </c:pt>
                <c:pt idx="70">
                  <c:v>4.3207924242424235E-2</c:v>
                </c:pt>
                <c:pt idx="71">
                  <c:v>4.3368999999999998E-2</c:v>
                </c:pt>
                <c:pt idx="72">
                  <c:v>4.6233281250000008E-2</c:v>
                </c:pt>
                <c:pt idx="73">
                  <c:v>4.3635553846153849E-2</c:v>
                </c:pt>
                <c:pt idx="74">
                  <c:v>3.855463636363636E-2</c:v>
                </c:pt>
                <c:pt idx="75">
                  <c:v>4.1662787878787896E-2</c:v>
                </c:pt>
                <c:pt idx="76">
                  <c:v>4.5583796874999978E-2</c:v>
                </c:pt>
                <c:pt idx="77">
                  <c:v>4.3380446153846154E-2</c:v>
                </c:pt>
                <c:pt idx="78">
                  <c:v>3.692825757575758E-2</c:v>
                </c:pt>
                <c:pt idx="79">
                  <c:v>3.0392815384615392E-2</c:v>
                </c:pt>
                <c:pt idx="80">
                  <c:v>3.1351338461538467E-2</c:v>
                </c:pt>
                <c:pt idx="81">
                  <c:v>2.9340830769230764E-2</c:v>
                </c:pt>
                <c:pt idx="82">
                  <c:v>2.7412938461538462E-2</c:v>
                </c:pt>
                <c:pt idx="83">
                  <c:v>2.8642166666666666E-2</c:v>
                </c:pt>
                <c:pt idx="84">
                  <c:v>3.1295609374999998E-2</c:v>
                </c:pt>
                <c:pt idx="85">
                  <c:v>3.1398800000000004E-2</c:v>
                </c:pt>
                <c:pt idx="86">
                  <c:v>3.7113621212121202E-2</c:v>
                </c:pt>
                <c:pt idx="87">
                  <c:v>3.7872272727272713E-2</c:v>
                </c:pt>
                <c:pt idx="88">
                  <c:v>3.6892906249999989E-2</c:v>
                </c:pt>
                <c:pt idx="89">
                  <c:v>3.4420169230769224E-2</c:v>
                </c:pt>
                <c:pt idx="90">
                  <c:v>3.2637651515151515E-2</c:v>
                </c:pt>
                <c:pt idx="91">
                  <c:v>2.9634439393939404E-2</c:v>
                </c:pt>
                <c:pt idx="92">
                  <c:v>2.5536187500000005E-2</c:v>
                </c:pt>
                <c:pt idx="93">
                  <c:v>2.8846923076923076E-2</c:v>
                </c:pt>
                <c:pt idx="94">
                  <c:v>2.9591227272727273E-2</c:v>
                </c:pt>
                <c:pt idx="95">
                  <c:v>2.9592590909090898E-2</c:v>
                </c:pt>
                <c:pt idx="96">
                  <c:v>2.7197200000000001E-2</c:v>
                </c:pt>
                <c:pt idx="97">
                  <c:v>2.5666046153846152E-2</c:v>
                </c:pt>
                <c:pt idx="98">
                  <c:v>2.2773333333333333E-2</c:v>
                </c:pt>
                <c:pt idx="99">
                  <c:v>2.8326507692307684E-2</c:v>
                </c:pt>
                <c:pt idx="100">
                  <c:v>3.0435492307692304E-2</c:v>
                </c:pt>
                <c:pt idx="101">
                  <c:v>2.8955353846153841E-2</c:v>
                </c:pt>
                <c:pt idx="102">
                  <c:v>2.8157476923076918E-2</c:v>
                </c:pt>
                <c:pt idx="103">
                  <c:v>2.8170630769230768E-2</c:v>
                </c:pt>
                <c:pt idx="104">
                  <c:v>3.0233969230769233E-2</c:v>
                </c:pt>
                <c:pt idx="105">
                  <c:v>3.0863630769230772E-2</c:v>
                </c:pt>
                <c:pt idx="106">
                  <c:v>3.0584523076923074E-2</c:v>
                </c:pt>
                <c:pt idx="107">
                  <c:v>3.270189393939394E-2</c:v>
                </c:pt>
                <c:pt idx="108">
                  <c:v>3.0102703124999998E-2</c:v>
                </c:pt>
                <c:pt idx="109">
                  <c:v>2.7823599999999997E-2</c:v>
                </c:pt>
                <c:pt idx="110">
                  <c:v>2.2855318181818182E-2</c:v>
                </c:pt>
                <c:pt idx="111">
                  <c:v>2.2538393939393941E-2</c:v>
                </c:pt>
                <c:pt idx="112">
                  <c:v>1.8880323076923073E-2</c:v>
                </c:pt>
                <c:pt idx="113">
                  <c:v>1.3756846153846161E-2</c:v>
                </c:pt>
                <c:pt idx="114">
                  <c:v>1.3650969696969693E-2</c:v>
                </c:pt>
                <c:pt idx="115">
                  <c:v>1.6167287878787885E-2</c:v>
                </c:pt>
                <c:pt idx="116">
                  <c:v>2.0693546875000003E-2</c:v>
                </c:pt>
                <c:pt idx="117">
                  <c:v>2.2536384615384621E-2</c:v>
                </c:pt>
                <c:pt idx="118">
                  <c:v>1.9311075757575756E-2</c:v>
                </c:pt>
                <c:pt idx="119">
                  <c:v>1.943701515151515E-2</c:v>
                </c:pt>
                <c:pt idx="120">
                  <c:v>2.2523281249999996E-2</c:v>
                </c:pt>
                <c:pt idx="121">
                  <c:v>3.0324123076923084E-2</c:v>
                </c:pt>
                <c:pt idx="122">
                  <c:v>3.2550939393939403E-2</c:v>
                </c:pt>
                <c:pt idx="123">
                  <c:v>4.0089761904761906E-2</c:v>
                </c:pt>
              </c:numCache>
            </c:numRef>
          </c:xVal>
          <c:yVal>
            <c:numRef>
              <c:f>'JCN-7 Risk Premium'!$E$7:$E$130</c:f>
              <c:numCache>
                <c:formatCode>0.00%</c:formatCode>
                <c:ptCount val="124"/>
                <c:pt idx="0">
                  <c:v>4.5789375000000035E-2</c:v>
                </c:pt>
                <c:pt idx="1">
                  <c:v>3.9340625000000018E-2</c:v>
                </c:pt>
                <c:pt idx="2">
                  <c:v>4.585803846153845E-2</c:v>
                </c:pt>
                <c:pt idx="3">
                  <c:v>4.6221969696969706E-2</c:v>
                </c:pt>
                <c:pt idx="4">
                  <c:v>4.7673174603174592E-2</c:v>
                </c:pt>
                <c:pt idx="5">
                  <c:v>4.7857880341880349E-2</c:v>
                </c:pt>
                <c:pt idx="6">
                  <c:v>4.8373939393939358E-2</c:v>
                </c:pt>
                <c:pt idx="7">
                  <c:v>4.9026666666666677E-2</c:v>
                </c:pt>
                <c:pt idx="8">
                  <c:v>4.4924843750000013E-2</c:v>
                </c:pt>
                <c:pt idx="9">
                  <c:v>3.7773692307692328E-2</c:v>
                </c:pt>
                <c:pt idx="10">
                  <c:v>5.1652272727272713E-2</c:v>
                </c:pt>
                <c:pt idx="11">
                  <c:v>3.2814871794871789E-2</c:v>
                </c:pt>
                <c:pt idx="12">
                  <c:v>4.3355269230769197E-2</c:v>
                </c:pt>
                <c:pt idx="13">
                  <c:v>4.3736653846153828E-2</c:v>
                </c:pt>
                <c:pt idx="14">
                  <c:v>4.6581384615384622E-2</c:v>
                </c:pt>
                <c:pt idx="15">
                  <c:v>5.3494703296703319E-2</c:v>
                </c:pt>
                <c:pt idx="16">
                  <c:v>5.1674307692307686E-2</c:v>
                </c:pt>
                <c:pt idx="17">
                  <c:v>4.5405658119658091E-2</c:v>
                </c:pt>
                <c:pt idx="18">
                  <c:v>3.7355303030303044E-2</c:v>
                </c:pt>
                <c:pt idx="19">
                  <c:v>4.9409999999999996E-2</c:v>
                </c:pt>
                <c:pt idx="20">
                  <c:v>4.2666718749999985E-2</c:v>
                </c:pt>
                <c:pt idx="21">
                  <c:v>4.6842512820512813E-2</c:v>
                </c:pt>
                <c:pt idx="22">
                  <c:v>5.4718333333333327E-2</c:v>
                </c:pt>
                <c:pt idx="23">
                  <c:v>4.9227727272727263E-2</c:v>
                </c:pt>
                <c:pt idx="24">
                  <c:v>5.430484374999997E-2</c:v>
                </c:pt>
                <c:pt idx="25">
                  <c:v>6.3537538461538451E-2</c:v>
                </c:pt>
                <c:pt idx="26">
                  <c:v>6.1768030303030318E-2</c:v>
                </c:pt>
                <c:pt idx="27">
                  <c:v>7.1952727272727252E-2</c:v>
                </c:pt>
                <c:pt idx="28">
                  <c:v>5.027031249999999E-2</c:v>
                </c:pt>
                <c:pt idx="29">
                  <c:v>5.1459692307692317E-2</c:v>
                </c:pt>
                <c:pt idx="30">
                  <c:v>4.7124393939393924E-2</c:v>
                </c:pt>
                <c:pt idx="31">
                  <c:v>4.847151515151514E-2</c:v>
                </c:pt>
                <c:pt idx="32">
                  <c:v>4.9212384615384616E-2</c:v>
                </c:pt>
                <c:pt idx="33">
                  <c:v>5.0276769230769236E-2</c:v>
                </c:pt>
                <c:pt idx="34">
                  <c:v>5.8928124999999984E-2</c:v>
                </c:pt>
                <c:pt idx="35">
                  <c:v>6.8138923076923097E-2</c:v>
                </c:pt>
                <c:pt idx="36">
                  <c:v>5.932406249999999E-2</c:v>
                </c:pt>
                <c:pt idx="37">
                  <c:v>5.300661538461536E-2</c:v>
                </c:pt>
                <c:pt idx="38">
                  <c:v>5.2331517857142844E-2</c:v>
                </c:pt>
                <c:pt idx="39">
                  <c:v>6.696242424242424E-2</c:v>
                </c:pt>
                <c:pt idx="40">
                  <c:v>4.5367812500000007E-2</c:v>
                </c:pt>
                <c:pt idx="41">
                  <c:v>5.7920846153846149E-2</c:v>
                </c:pt>
                <c:pt idx="42">
                  <c:v>6.5651409090909107E-2</c:v>
                </c:pt>
                <c:pt idx="43">
                  <c:v>6.6359348484848452E-2</c:v>
                </c:pt>
                <c:pt idx="44">
                  <c:v>6.8709046874999999E-2</c:v>
                </c:pt>
                <c:pt idx="45">
                  <c:v>6.5645953846153821E-2</c:v>
                </c:pt>
                <c:pt idx="46">
                  <c:v>5.389513636363636E-2</c:v>
                </c:pt>
                <c:pt idx="47">
                  <c:v>6.2257803030303011E-2</c:v>
                </c:pt>
                <c:pt idx="48">
                  <c:v>6.1246861538461511E-2</c:v>
                </c:pt>
                <c:pt idx="49">
                  <c:v>5.3192852747252745E-2</c:v>
                </c:pt>
                <c:pt idx="50">
                  <c:v>5.6911984848484851E-2</c:v>
                </c:pt>
                <c:pt idx="51">
                  <c:v>6.3791545454545462E-2</c:v>
                </c:pt>
                <c:pt idx="52">
                  <c:v>5.9322687500000026E-2</c:v>
                </c:pt>
                <c:pt idx="53">
                  <c:v>5.8474061538461526E-2</c:v>
                </c:pt>
                <c:pt idx="54">
                  <c:v>6.6451590909090918E-2</c:v>
                </c:pt>
                <c:pt idx="55">
                  <c:v>5.9483421875000005E-2</c:v>
                </c:pt>
                <c:pt idx="56">
                  <c:v>6.0618169230769244E-2</c:v>
                </c:pt>
                <c:pt idx="57">
                  <c:v>5.6468492307692311E-2</c:v>
                </c:pt>
                <c:pt idx="58">
                  <c:v>5.3540974358974362E-2</c:v>
                </c:pt>
                <c:pt idx="59">
                  <c:v>5.9104399999999988E-2</c:v>
                </c:pt>
                <c:pt idx="60">
                  <c:v>5.7952558974358963E-2</c:v>
                </c:pt>
                <c:pt idx="61">
                  <c:v>5.3358615384615379E-2</c:v>
                </c:pt>
                <c:pt idx="62">
                  <c:v>5.4529569230769216E-2</c:v>
                </c:pt>
                <c:pt idx="63">
                  <c:v>6.0362151515151521E-2</c:v>
                </c:pt>
                <c:pt idx="64">
                  <c:v>6.2092015384615389E-2</c:v>
                </c:pt>
                <c:pt idx="65">
                  <c:v>5.9664638461538459E-2</c:v>
                </c:pt>
                <c:pt idx="66">
                  <c:v>5.9818090909090897E-2</c:v>
                </c:pt>
                <c:pt idx="67">
                  <c:v>6.7389545454545452E-2</c:v>
                </c:pt>
                <c:pt idx="68">
                  <c:v>7.3148171874999987E-2</c:v>
                </c:pt>
                <c:pt idx="69">
                  <c:v>6.5824661538461546E-2</c:v>
                </c:pt>
                <c:pt idx="70">
                  <c:v>6.1792075757575761E-2</c:v>
                </c:pt>
                <c:pt idx="71">
                  <c:v>6.2550999999999995E-2</c:v>
                </c:pt>
                <c:pt idx="72">
                  <c:v>5.9691718749999997E-2</c:v>
                </c:pt>
                <c:pt idx="73">
                  <c:v>5.8164446153846153E-2</c:v>
                </c:pt>
                <c:pt idx="74">
                  <c:v>6.5478696969696978E-2</c:v>
                </c:pt>
                <c:pt idx="75">
                  <c:v>6.2123878787878756E-2</c:v>
                </c:pt>
                <c:pt idx="76">
                  <c:v>5.5332869791666676E-2</c:v>
                </c:pt>
                <c:pt idx="77">
                  <c:v>5.9248125274725276E-2</c:v>
                </c:pt>
                <c:pt idx="78">
                  <c:v>6.8788409090909108E-2</c:v>
                </c:pt>
                <c:pt idx="79">
                  <c:v>7.3484962393162379E-2</c:v>
                </c:pt>
                <c:pt idx="80">
                  <c:v>7.1677232967032961E-2</c:v>
                </c:pt>
                <c:pt idx="81">
                  <c:v>7.0159169230769244E-2</c:v>
                </c:pt>
                <c:pt idx="82">
                  <c:v>7.1587061538461547E-2</c:v>
                </c:pt>
                <c:pt idx="83">
                  <c:v>7.2993127450980411E-2</c:v>
                </c:pt>
                <c:pt idx="84">
                  <c:v>6.7204390624999999E-2</c:v>
                </c:pt>
                <c:pt idx="85">
                  <c:v>6.7201199999999989E-2</c:v>
                </c:pt>
                <c:pt idx="86">
                  <c:v>6.4086378787878789E-2</c:v>
                </c:pt>
                <c:pt idx="87">
                  <c:v>6.1796477272727274E-2</c:v>
                </c:pt>
                <c:pt idx="88">
                  <c:v>6.165709375000001E-2</c:v>
                </c:pt>
                <c:pt idx="89">
                  <c:v>6.6579830769230783E-2</c:v>
                </c:pt>
                <c:pt idx="90">
                  <c:v>6.6362348484848482E-2</c:v>
                </c:pt>
                <c:pt idx="91">
                  <c:v>6.9805560606060579E-2</c:v>
                </c:pt>
                <c:pt idx="92">
                  <c:v>7.0838812500000001E-2</c:v>
                </c:pt>
                <c:pt idx="93">
                  <c:v>6.9419743589743579E-2</c:v>
                </c:pt>
                <c:pt idx="94">
                  <c:v>6.4408772727272731E-2</c:v>
                </c:pt>
                <c:pt idx="95">
                  <c:v>6.9032409090909089E-2</c:v>
                </c:pt>
                <c:pt idx="96">
                  <c:v>6.9802799999999984E-2</c:v>
                </c:pt>
                <c:pt idx="97">
                  <c:v>6.9133953846153853E-2</c:v>
                </c:pt>
                <c:pt idx="98">
                  <c:v>7.4576666666666652E-2</c:v>
                </c:pt>
                <c:pt idx="99">
                  <c:v>6.9993492307692307E-2</c:v>
                </c:pt>
                <c:pt idx="100">
                  <c:v>6.6747841025641019E-2</c:v>
                </c:pt>
                <c:pt idx="101">
                  <c:v>6.7473217582417575E-2</c:v>
                </c:pt>
                <c:pt idx="102">
                  <c:v>7.1842523076923084E-2</c:v>
                </c:pt>
                <c:pt idx="103">
                  <c:v>7.0893654945054937E-2</c:v>
                </c:pt>
                <c:pt idx="104">
                  <c:v>6.6649364102564099E-2</c:v>
                </c:pt>
                <c:pt idx="105">
                  <c:v>6.6611369230769213E-2</c:v>
                </c:pt>
                <c:pt idx="106">
                  <c:v>6.6275476923076948E-2</c:v>
                </c:pt>
                <c:pt idx="107">
                  <c:v>6.2523106060606071E-2</c:v>
                </c:pt>
                <c:pt idx="108">
                  <c:v>6.706396354166666E-2</c:v>
                </c:pt>
                <c:pt idx="109">
                  <c:v>6.7938899999999997E-2</c:v>
                </c:pt>
                <c:pt idx="110">
                  <c:v>7.2444681818181811E-2</c:v>
                </c:pt>
                <c:pt idx="111">
                  <c:v>7.6336606060606049E-2</c:v>
                </c:pt>
                <c:pt idx="112">
                  <c:v>7.8305391208791209E-2</c:v>
                </c:pt>
                <c:pt idx="113">
                  <c:v>8.1993153846153827E-2</c:v>
                </c:pt>
                <c:pt idx="114">
                  <c:v>7.9349030303030296E-2</c:v>
                </c:pt>
                <c:pt idx="115">
                  <c:v>7.9432712121212112E-2</c:v>
                </c:pt>
                <c:pt idx="116">
                  <c:v>7.3806453125000004E-2</c:v>
                </c:pt>
                <c:pt idx="117">
                  <c:v>7.2146948717948703E-2</c:v>
                </c:pt>
                <c:pt idx="118">
                  <c:v>7.3428924242424254E-2</c:v>
                </c:pt>
                <c:pt idx="119">
                  <c:v>7.7296318181818188E-2</c:v>
                </c:pt>
                <c:pt idx="120">
                  <c:v>7.1976718750000016E-2</c:v>
                </c:pt>
                <c:pt idx="121">
                  <c:v>6.4675876923076914E-2</c:v>
                </c:pt>
                <c:pt idx="122">
                  <c:v>5.8849060606060592E-2</c:v>
                </c:pt>
                <c:pt idx="123">
                  <c:v>5.4910238095238095E-2</c:v>
                </c:pt>
              </c:numCache>
            </c:numRef>
          </c:yVal>
          <c:smooth val="0"/>
          <c:extLst>
            <c:ext xmlns:c16="http://schemas.microsoft.com/office/drawing/2014/chart" uri="{C3380CC4-5D6E-409C-BE32-E72D297353CC}">
              <c16:uniqueId val="{00000001-213A-48DA-BD13-84DDAF445033}"/>
            </c:ext>
          </c:extLst>
        </c:ser>
        <c:dLbls>
          <c:showLegendKey val="0"/>
          <c:showVal val="0"/>
          <c:showCatName val="0"/>
          <c:showSerName val="0"/>
          <c:showPercent val="0"/>
          <c:showBubbleSize val="0"/>
        </c:dLbls>
        <c:axId val="562882664"/>
        <c:axId val="562883056"/>
      </c:scatterChart>
      <c:valAx>
        <c:axId val="562882664"/>
        <c:scaling>
          <c:orientation val="minMax"/>
          <c:max val="8.0000000000000016E-2"/>
          <c:min val="2.0000000000000004E-2"/>
        </c:scaling>
        <c:delete val="0"/>
        <c:axPos val="b"/>
        <c:title>
          <c:tx>
            <c:rich>
              <a:bodyPr/>
              <a:lstStyle/>
              <a:p>
                <a:pPr>
                  <a:defRPr/>
                </a:pPr>
                <a:r>
                  <a:rPr lang="en-US"/>
                  <a:t>U.S. Government 30-year Treasury Yield</a:t>
                </a:r>
              </a:p>
            </c:rich>
          </c:tx>
          <c:overlay val="0"/>
        </c:title>
        <c:numFmt formatCode="0.00%" sourceLinked="1"/>
        <c:majorTickMark val="out"/>
        <c:minorTickMark val="none"/>
        <c:tickLblPos val="nextTo"/>
        <c:crossAx val="562883056"/>
        <c:crosses val="autoZero"/>
        <c:crossBetween val="midCat"/>
      </c:valAx>
      <c:valAx>
        <c:axId val="562883056"/>
        <c:scaling>
          <c:orientation val="minMax"/>
          <c:max val="8.0000000000000043E-2"/>
          <c:min val="2.0000000000000011E-2"/>
        </c:scaling>
        <c:delete val="0"/>
        <c:axPos val="l"/>
        <c:majorGridlines/>
        <c:title>
          <c:tx>
            <c:rich>
              <a:bodyPr rot="-5400000" vert="horz"/>
              <a:lstStyle/>
              <a:p>
                <a:pPr>
                  <a:defRPr/>
                </a:pPr>
                <a:r>
                  <a:rPr lang="en-US"/>
                  <a:t>Risk Premium</a:t>
                </a:r>
              </a:p>
            </c:rich>
          </c:tx>
          <c:layout>
            <c:manualLayout>
              <c:xMode val="edge"/>
              <c:yMode val="edge"/>
              <c:x val="1.6867310930061753E-2"/>
              <c:y val="0.37302878268338169"/>
            </c:manualLayout>
          </c:layout>
          <c:overlay val="0"/>
        </c:title>
        <c:numFmt formatCode="0.00%" sourceLinked="1"/>
        <c:majorTickMark val="out"/>
        <c:minorTickMark val="none"/>
        <c:tickLblPos val="nextTo"/>
        <c:crossAx val="562882664"/>
        <c:crosses val="autoZero"/>
        <c:crossBetween val="midCat"/>
      </c:valAx>
    </c:plotArea>
    <c:plotVisOnly val="1"/>
    <c:dispBlanksAs val="gap"/>
    <c:showDLblsOverMax val="0"/>
  </c:chart>
  <c:txPr>
    <a:bodyPr/>
    <a:lstStyle/>
    <a:p>
      <a:pPr>
        <a:defRPr sz="800" baseline="0">
          <a:latin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33617</xdr:colOff>
      <xdr:row>4</xdr:row>
      <xdr:rowOff>68356</xdr:rowOff>
    </xdr:from>
    <xdr:to>
      <xdr:col>12</xdr:col>
      <xdr:colOff>691627</xdr:colOff>
      <xdr:row>23</xdr:row>
      <xdr:rowOff>68356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RTAGE\Plan%20et%20controle\Partage\PAD_CT\2001%2004\PMGI0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ral-Offices-GO\INCTAX\PROVIS\Old%20Link%20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oco365.sharepoint.com/General-Offices-GO/INCTAX/PROVIS/Old%20Link%20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ceadata\FINANC\AFUDC\AFUDC%202002\AFUDC2002%20Forecast%20All%20Cos%20Act.%20thru%20M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AFUDC\AFUDC%202002\AFUDC2002%20Forecast%20All%20Cos%20Act.%20thru%20M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oco365.sharepoint.com/FINANC/AFUDC/AFUDC%202002/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AFS1\CEAData\FINANC\AFUDC\AFUDC%202002\AFUDC2002%20Forecast%20All%20Cos%20Act.%20thru%20M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AFS1\CEAData\General%20Ledger%20Accounting\ADI%20Vouchers\Amanda's%20ADI%20Vouchers\FY2013\January%202013\Uploaded\010-109%20MTM%20Jan-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
      <sheetName val="almg"/>
      <sheetName val="lt"/>
      <sheetName val="hyp"/>
      <sheetName val="heures"/>
      <sheetName val="gwh.m"/>
      <sheetName val="rép.m"/>
      <sheetName val="mw.m"/>
      <sheetName val="sommaire"/>
      <sheetName val="valid"/>
      <sheetName val="comp"/>
      <sheetName val="sort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Link File"/>
      <sheetName val="DATABASE"/>
      <sheetName val="Sheet1"/>
      <sheetName val="Prior Period"/>
      <sheetName val="#REF"/>
      <sheetName val="CIAC Detail by Month"/>
      <sheetName val="METERS_&amp;_TRANSFORMERS"/>
      <sheetName val="JAN"/>
      <sheetName val="YTD"/>
      <sheetName val="APRIL"/>
      <sheetName val="FEDERAL"/>
      <sheetName val="purch software &lt;25k"/>
      <sheetName val="summary 98_1"/>
      <sheetName val="14802"/>
      <sheetName val="purch software expensed"/>
      <sheetName val="Headings"/>
      <sheetName val="Update Dates"/>
      <sheetName val="PARTNERSHIP RECAP"/>
      <sheetName val="Electric - FY1997"/>
      <sheetName val="Non-Statutory Deferred Taxes"/>
      <sheetName val="ADFIT Activity   {A}"/>
      <sheetName val="Adj. 2"/>
      <sheetName val="YE DEFN"/>
      <sheetName val="100144-Am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Link File"/>
      <sheetName val="DATABASE"/>
      <sheetName val="Sheet1"/>
      <sheetName val="Prior Period"/>
      <sheetName val="#REF"/>
      <sheetName val="CIAC Detail by Month"/>
      <sheetName val="METERS_&amp;_TRANSFORMERS"/>
      <sheetName val="JAN"/>
      <sheetName val="YTD"/>
      <sheetName val="APRIL"/>
      <sheetName val="FEDERAL"/>
      <sheetName val="purch software &lt;25k"/>
      <sheetName val="summary 98_1"/>
      <sheetName val="14802"/>
      <sheetName val="purch software expensed"/>
      <sheetName val="Headings"/>
      <sheetName val="Update Dates"/>
      <sheetName val="PARTNERSHIP RECAP"/>
      <sheetName val="Electric - FY1997"/>
      <sheetName val="Non-Statutory Deferred Taxes"/>
      <sheetName val="ADFIT Activity   {A}"/>
      <sheetName val="Adj. 2"/>
      <sheetName val="YE DEFN"/>
      <sheetName val="100144-Am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G"/>
      <sheetName val="Sheet1 (2)"/>
      <sheetName val="with formulas"/>
      <sheetName val="Oct 14 Swaps"/>
      <sheetName val="Jun 17 Swaps"/>
      <sheetName val="T Lock"/>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5DFA8-AF18-4C51-91FF-45A20EDA4161}">
  <dimension ref="A1"/>
  <sheetViews>
    <sheetView workbookViewId="0"/>
  </sheetViews>
  <sheetFormatPr defaultRowHeight="12.75"/>
  <sheetData>
    <row r="1" spans="1:1">
      <c r="A1" t="s">
        <v>0</v>
      </c>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634"/>
  <sheetViews>
    <sheetView view="pageLayout" zoomScaleNormal="100" zoomScaleSheetLayoutView="85" workbookViewId="0">
      <selection activeCell="R16" sqref="R16"/>
    </sheetView>
  </sheetViews>
  <sheetFormatPr defaultColWidth="9.140625" defaultRowHeight="12.75"/>
  <cols>
    <col min="1" max="1" width="3" style="32" customWidth="1"/>
    <col min="2" max="2" width="34.85546875" style="32" bestFit="1" customWidth="1"/>
    <col min="3" max="3" width="6.42578125" style="32" customWidth="1"/>
    <col min="4" max="4" width="13.28515625" style="32" customWidth="1"/>
    <col min="5" max="5" width="12.28515625" style="32" customWidth="1"/>
    <col min="6" max="6" width="14" style="32" customWidth="1"/>
    <col min="7" max="8" width="12" style="32" customWidth="1"/>
    <col min="9" max="9" width="16.85546875" style="32" customWidth="1"/>
    <col min="10" max="10" width="11.5703125" style="32" customWidth="1"/>
    <col min="11" max="11" width="13.140625" style="32" customWidth="1"/>
    <col min="12" max="12" width="12.42578125" style="32" customWidth="1"/>
    <col min="13" max="13" width="13.85546875" style="32" customWidth="1"/>
    <col min="14" max="16384" width="9.140625" style="32"/>
  </cols>
  <sheetData>
    <row r="1" spans="1:13" ht="12.75" customHeight="1">
      <c r="B1" s="33"/>
      <c r="C1" s="33"/>
      <c r="D1" s="33"/>
      <c r="E1" s="33"/>
      <c r="F1" s="33"/>
      <c r="G1" s="33"/>
      <c r="H1" s="33"/>
      <c r="I1" s="33"/>
      <c r="J1" s="33"/>
      <c r="K1" s="33"/>
      <c r="L1" s="33"/>
      <c r="M1" s="33"/>
    </row>
    <row r="2" spans="1:13">
      <c r="B2" s="291" t="s">
        <v>1240</v>
      </c>
      <c r="C2" s="291"/>
      <c r="D2" s="291"/>
      <c r="E2" s="291"/>
      <c r="F2" s="291"/>
      <c r="G2" s="291"/>
      <c r="H2" s="291"/>
      <c r="I2" s="291"/>
      <c r="J2" s="291"/>
      <c r="K2" s="291"/>
      <c r="L2" s="291"/>
      <c r="M2" s="291"/>
    </row>
    <row r="3" spans="1:13" ht="12.75" customHeight="1"/>
    <row r="4" spans="1:13" ht="12.75" customHeight="1" thickBot="1">
      <c r="D4" s="54" t="s">
        <v>4</v>
      </c>
      <c r="E4" s="54" t="s">
        <v>5</v>
      </c>
      <c r="F4" s="54" t="s">
        <v>6</v>
      </c>
      <c r="G4" s="54" t="s">
        <v>7</v>
      </c>
      <c r="H4" s="54" t="s">
        <v>8</v>
      </c>
      <c r="I4" s="54" t="s">
        <v>9</v>
      </c>
      <c r="J4" s="54" t="s">
        <v>10</v>
      </c>
      <c r="K4" s="54" t="s">
        <v>11</v>
      </c>
      <c r="L4" s="54" t="s">
        <v>12</v>
      </c>
      <c r="M4" s="54" t="s">
        <v>13</v>
      </c>
    </row>
    <row r="5" spans="1:13" ht="63" customHeight="1">
      <c r="A5" s="34"/>
      <c r="B5" s="142" t="s">
        <v>2</v>
      </c>
      <c r="C5" s="142" t="s">
        <v>14</v>
      </c>
      <c r="D5" s="152" t="s">
        <v>1241</v>
      </c>
      <c r="E5" s="152" t="s">
        <v>1242</v>
      </c>
      <c r="F5" s="152" t="s">
        <v>1243</v>
      </c>
      <c r="G5" s="152" t="s">
        <v>1244</v>
      </c>
      <c r="H5" s="152" t="s">
        <v>1245</v>
      </c>
      <c r="I5" s="152" t="s">
        <v>1246</v>
      </c>
      <c r="J5" s="152" t="s">
        <v>1247</v>
      </c>
      <c r="K5" s="152" t="s">
        <v>1248</v>
      </c>
      <c r="L5" s="152" t="s">
        <v>1249</v>
      </c>
      <c r="M5" s="152" t="s">
        <v>1250</v>
      </c>
    </row>
    <row r="6" spans="1:13" ht="12.75" customHeight="1">
      <c r="A6" s="34"/>
      <c r="D6" s="34"/>
      <c r="E6" s="34"/>
      <c r="F6" s="34"/>
      <c r="G6" s="34"/>
      <c r="H6" s="34"/>
      <c r="I6" s="34"/>
      <c r="J6" s="34"/>
      <c r="K6" s="34"/>
      <c r="L6" s="34"/>
      <c r="M6" s="34"/>
    </row>
    <row r="7" spans="1:13">
      <c r="A7" s="35"/>
      <c r="B7" s="9" t="s">
        <v>24</v>
      </c>
      <c r="C7" s="79" t="s">
        <v>25</v>
      </c>
      <c r="D7" s="131">
        <v>0.09</v>
      </c>
      <c r="E7" s="132">
        <v>4176.3</v>
      </c>
      <c r="F7" s="131">
        <v>0.57799999999999996</v>
      </c>
      <c r="G7" s="132">
        <f>E7*F7</f>
        <v>2413.9013999999997</v>
      </c>
      <c r="H7" s="132">
        <v>5550</v>
      </c>
      <c r="I7" s="88">
        <v>0.59499999999999997</v>
      </c>
      <c r="J7" s="133">
        <f>H7*I7</f>
        <v>3302.25</v>
      </c>
      <c r="K7" s="137">
        <f>(J7/G7)^(1/5) - 1</f>
        <v>6.4677520344428752E-2</v>
      </c>
      <c r="L7" s="192">
        <f>2*(1 +K7)/(2 + K7)</f>
        <v>1.031325725062207</v>
      </c>
      <c r="M7" s="36">
        <f>D7*L7</f>
        <v>9.2819315255598625E-2</v>
      </c>
    </row>
    <row r="8" spans="1:13">
      <c r="A8" s="35"/>
      <c r="B8" s="9" t="s">
        <v>29</v>
      </c>
      <c r="C8" s="79" t="s">
        <v>30</v>
      </c>
      <c r="D8" s="131">
        <v>0.115</v>
      </c>
      <c r="E8" s="132">
        <v>12725</v>
      </c>
      <c r="F8" s="131">
        <v>0.47099999999999997</v>
      </c>
      <c r="G8" s="132">
        <f>E8*F8</f>
        <v>5993.4749999999995</v>
      </c>
      <c r="H8" s="132">
        <v>17100</v>
      </c>
      <c r="I8" s="88">
        <v>0.45</v>
      </c>
      <c r="J8" s="133">
        <f>H8*I8</f>
        <v>7695</v>
      </c>
      <c r="K8" s="137">
        <f>(J8/G8)^(1/5) - 1</f>
        <v>5.1249942873998311E-2</v>
      </c>
      <c r="L8" s="192">
        <f t="shared" ref="L8:L20" si="0">2*(1 +K8)/(2 + K8)</f>
        <v>1.0249847382334072</v>
      </c>
      <c r="M8" s="36">
        <f t="shared" ref="M8:M20" si="1">D8*L8</f>
        <v>0.11787324489684183</v>
      </c>
    </row>
    <row r="9" spans="1:13">
      <c r="A9" s="35"/>
      <c r="B9" s="9" t="s">
        <v>32</v>
      </c>
      <c r="C9" s="79" t="s">
        <v>33</v>
      </c>
      <c r="D9" s="131">
        <v>0.1</v>
      </c>
      <c r="E9" s="132">
        <v>22391</v>
      </c>
      <c r="F9" s="131">
        <v>0.433</v>
      </c>
      <c r="G9" s="132">
        <f t="shared" ref="G9:G20" si="2">E9*F9</f>
        <v>9695.3029999999999</v>
      </c>
      <c r="H9" s="132">
        <v>29500</v>
      </c>
      <c r="I9" s="88">
        <v>0.48499999999999999</v>
      </c>
      <c r="J9" s="133">
        <f t="shared" ref="J9:J20" si="3">H9*I9</f>
        <v>14307.5</v>
      </c>
      <c r="K9" s="137">
        <f t="shared" ref="K9:K20" si="4">(J9/G9)^(1/5) - 1</f>
        <v>8.0937226117455019E-2</v>
      </c>
      <c r="L9" s="192">
        <f t="shared" si="0"/>
        <v>1.0388946024424124</v>
      </c>
      <c r="M9" s="36">
        <f t="shared" si="1"/>
        <v>0.10388946024424124</v>
      </c>
    </row>
    <row r="10" spans="1:13">
      <c r="A10" s="35"/>
      <c r="B10" s="9" t="s">
        <v>35</v>
      </c>
      <c r="C10" s="79" t="s">
        <v>36</v>
      </c>
      <c r="D10" s="131">
        <v>0.11</v>
      </c>
      <c r="E10" s="132">
        <v>53734</v>
      </c>
      <c r="F10" s="131">
        <v>0.41699999999999998</v>
      </c>
      <c r="G10" s="132">
        <f t="shared" si="2"/>
        <v>22407.077999999998</v>
      </c>
      <c r="H10" s="132">
        <v>75900</v>
      </c>
      <c r="I10" s="88">
        <v>0.42499999999999999</v>
      </c>
      <c r="J10" s="133">
        <f t="shared" si="3"/>
        <v>32257.5</v>
      </c>
      <c r="K10" s="137">
        <f t="shared" si="4"/>
        <v>7.5595795743593097E-2</v>
      </c>
      <c r="L10" s="192">
        <f t="shared" si="0"/>
        <v>1.0364212511408131</v>
      </c>
      <c r="M10" s="36">
        <f t="shared" si="1"/>
        <v>0.11400633762548944</v>
      </c>
    </row>
    <row r="11" spans="1:13">
      <c r="A11" s="35"/>
      <c r="B11" s="9" t="s">
        <v>39</v>
      </c>
      <c r="C11" s="79" t="s">
        <v>40</v>
      </c>
      <c r="D11" s="131">
        <v>0.13</v>
      </c>
      <c r="E11" s="132">
        <v>41959</v>
      </c>
      <c r="F11" s="131">
        <v>0.33200000000000002</v>
      </c>
      <c r="G11" s="132">
        <f t="shared" si="2"/>
        <v>13930.388000000001</v>
      </c>
      <c r="H11" s="132">
        <v>60500</v>
      </c>
      <c r="I11" s="88">
        <v>0.32</v>
      </c>
      <c r="J11" s="133">
        <f t="shared" si="3"/>
        <v>19360</v>
      </c>
      <c r="K11" s="137">
        <f t="shared" si="4"/>
        <v>6.8042237714955212E-2</v>
      </c>
      <c r="L11" s="192">
        <f t="shared" si="0"/>
        <v>1.0329017640327003</v>
      </c>
      <c r="M11" s="36">
        <f t="shared" si="1"/>
        <v>0.13427722932425104</v>
      </c>
    </row>
    <row r="12" spans="1:13">
      <c r="A12" s="35"/>
      <c r="B12" s="9" t="s">
        <v>41</v>
      </c>
      <c r="C12" s="79" t="s">
        <v>42</v>
      </c>
      <c r="D12" s="131">
        <v>0.115</v>
      </c>
      <c r="E12" s="132">
        <v>36733</v>
      </c>
      <c r="F12" s="131">
        <v>0.317</v>
      </c>
      <c r="G12" s="132">
        <f t="shared" si="2"/>
        <v>11644.361000000001</v>
      </c>
      <c r="H12" s="132">
        <v>47300</v>
      </c>
      <c r="I12" s="88">
        <v>0.33500000000000002</v>
      </c>
      <c r="J12" s="133">
        <f t="shared" si="3"/>
        <v>15845.500000000002</v>
      </c>
      <c r="K12" s="137">
        <f t="shared" si="4"/>
        <v>6.3550356120990692E-2</v>
      </c>
      <c r="L12" s="192">
        <f t="shared" si="0"/>
        <v>1.0307966102850288</v>
      </c>
      <c r="M12" s="36">
        <f t="shared" si="1"/>
        <v>0.11854161018277831</v>
      </c>
    </row>
    <row r="13" spans="1:13">
      <c r="A13" s="35"/>
      <c r="B13" s="9" t="s">
        <v>43</v>
      </c>
      <c r="C13" s="79" t="s">
        <v>44</v>
      </c>
      <c r="D13" s="131">
        <v>0.1</v>
      </c>
      <c r="E13" s="132">
        <v>18542</v>
      </c>
      <c r="F13" s="131">
        <v>0.499</v>
      </c>
      <c r="G13" s="132">
        <f t="shared" si="2"/>
        <v>9252.4580000000005</v>
      </c>
      <c r="H13" s="132">
        <v>23400</v>
      </c>
      <c r="I13" s="88">
        <v>0.46500000000000002</v>
      </c>
      <c r="J13" s="133">
        <f t="shared" si="3"/>
        <v>10881</v>
      </c>
      <c r="K13" s="137">
        <f t="shared" si="4"/>
        <v>3.2957224836454468E-2</v>
      </c>
      <c r="L13" s="192">
        <f t="shared" si="0"/>
        <v>1.0162114698891935</v>
      </c>
      <c r="M13" s="36">
        <f t="shared" si="1"/>
        <v>0.10162114698891936</v>
      </c>
    </row>
    <row r="14" spans="1:13">
      <c r="A14" s="35"/>
      <c r="B14" s="9" t="s">
        <v>45</v>
      </c>
      <c r="C14" s="79" t="s">
        <v>46</v>
      </c>
      <c r="D14" s="131">
        <v>0.09</v>
      </c>
      <c r="E14" s="132">
        <v>4524.1000000000004</v>
      </c>
      <c r="F14" s="131">
        <v>0.52800000000000002</v>
      </c>
      <c r="G14" s="132">
        <f t="shared" si="2"/>
        <v>2388.7248000000004</v>
      </c>
      <c r="H14" s="132">
        <v>5850</v>
      </c>
      <c r="I14" s="88">
        <v>0.495</v>
      </c>
      <c r="J14" s="133">
        <f t="shared" si="3"/>
        <v>2895.75</v>
      </c>
      <c r="K14" s="137">
        <f t="shared" si="4"/>
        <v>3.9247502064013062E-2</v>
      </c>
      <c r="L14" s="192">
        <f t="shared" si="0"/>
        <v>1.0192460709277755</v>
      </c>
      <c r="M14" s="36">
        <f t="shared" si="1"/>
        <v>9.1732146383499788E-2</v>
      </c>
    </row>
    <row r="15" spans="1:13">
      <c r="A15" s="35"/>
      <c r="B15" s="9" t="s">
        <v>48</v>
      </c>
      <c r="C15" s="79" t="s">
        <v>49</v>
      </c>
      <c r="D15" s="131">
        <v>0.09</v>
      </c>
      <c r="E15" s="132">
        <v>4669.1000000000004</v>
      </c>
      <c r="F15" s="131">
        <v>0.57199999999999995</v>
      </c>
      <c r="G15" s="132">
        <f t="shared" si="2"/>
        <v>2670.7251999999999</v>
      </c>
      <c r="H15" s="132">
        <v>6675</v>
      </c>
      <c r="I15" s="88">
        <v>0.5</v>
      </c>
      <c r="J15" s="133">
        <f t="shared" si="3"/>
        <v>3337.5</v>
      </c>
      <c r="K15" s="137">
        <f t="shared" si="4"/>
        <v>4.5582760512534293E-2</v>
      </c>
      <c r="L15" s="192">
        <f t="shared" si="0"/>
        <v>1.0222835083441519</v>
      </c>
      <c r="M15" s="36">
        <f t="shared" si="1"/>
        <v>9.2005515750973668E-2</v>
      </c>
    </row>
    <row r="16" spans="1:13">
      <c r="A16" s="35"/>
      <c r="B16" s="9" t="s">
        <v>79</v>
      </c>
      <c r="C16" s="79" t="s">
        <v>51</v>
      </c>
      <c r="D16" s="131">
        <v>0.15</v>
      </c>
      <c r="E16" s="132">
        <v>88162</v>
      </c>
      <c r="F16" s="131">
        <v>0.42199999999999999</v>
      </c>
      <c r="G16" s="132">
        <f t="shared" si="2"/>
        <v>37204.364000000001</v>
      </c>
      <c r="H16" s="132">
        <v>125400</v>
      </c>
      <c r="I16" s="88">
        <v>0.435</v>
      </c>
      <c r="J16" s="133">
        <f t="shared" si="3"/>
        <v>54549</v>
      </c>
      <c r="K16" s="137">
        <f t="shared" si="4"/>
        <v>7.9539609571226855E-2</v>
      </c>
      <c r="L16" s="192">
        <f t="shared" si="0"/>
        <v>1.0382486629276693</v>
      </c>
      <c r="M16" s="36">
        <f t="shared" si="1"/>
        <v>0.15573729943915038</v>
      </c>
    </row>
    <row r="17" spans="1:13">
      <c r="A17" s="35"/>
      <c r="B17" s="9" t="s">
        <v>52</v>
      </c>
      <c r="C17" s="79" t="s">
        <v>53</v>
      </c>
      <c r="D17" s="131">
        <v>0.13</v>
      </c>
      <c r="E17" s="132">
        <v>8552.7000000000007</v>
      </c>
      <c r="F17" s="131">
        <v>0.47399999999999998</v>
      </c>
      <c r="G17" s="132">
        <f t="shared" si="2"/>
        <v>4053.9798000000001</v>
      </c>
      <c r="H17" s="132">
        <v>10400</v>
      </c>
      <c r="I17" s="88">
        <v>0.5</v>
      </c>
      <c r="J17" s="133">
        <f t="shared" si="3"/>
        <v>5200</v>
      </c>
      <c r="K17" s="137">
        <f t="shared" si="4"/>
        <v>5.1052362298598331E-2</v>
      </c>
      <c r="L17" s="192">
        <f t="shared" si="0"/>
        <v>1.0248908137290966</v>
      </c>
      <c r="M17" s="36">
        <f t="shared" si="1"/>
        <v>0.13323580578478256</v>
      </c>
    </row>
    <row r="18" spans="1:13">
      <c r="A18" s="35"/>
      <c r="B18" s="9" t="s">
        <v>54</v>
      </c>
      <c r="C18" s="79" t="s">
        <v>55</v>
      </c>
      <c r="D18" s="131">
        <v>9.5000000000000001E-2</v>
      </c>
      <c r="E18" s="132">
        <v>6265</v>
      </c>
      <c r="F18" s="131">
        <v>0.432</v>
      </c>
      <c r="G18" s="132">
        <f t="shared" si="2"/>
        <v>2706.48</v>
      </c>
      <c r="H18" s="132">
        <v>7575</v>
      </c>
      <c r="I18" s="88">
        <v>0.42499999999999999</v>
      </c>
      <c r="J18" s="133">
        <f t="shared" si="3"/>
        <v>3219.375</v>
      </c>
      <c r="K18" s="137">
        <f t="shared" si="4"/>
        <v>3.5317009037464153E-2</v>
      </c>
      <c r="L18" s="192">
        <f t="shared" si="0"/>
        <v>1.0173520925146526</v>
      </c>
      <c r="M18" s="36">
        <f t="shared" si="1"/>
        <v>9.6648448788892005E-2</v>
      </c>
    </row>
    <row r="19" spans="1:13">
      <c r="A19" s="35"/>
      <c r="B19" s="9" t="s">
        <v>1374</v>
      </c>
      <c r="C19" s="79" t="s">
        <v>498</v>
      </c>
      <c r="D19" s="131">
        <v>0.14499999999999999</v>
      </c>
      <c r="E19" s="132">
        <v>78285</v>
      </c>
      <c r="F19" s="131">
        <v>0.35599999999999998</v>
      </c>
      <c r="G19" s="132">
        <f t="shared" si="2"/>
        <v>27869.46</v>
      </c>
      <c r="H19" s="132">
        <v>93500</v>
      </c>
      <c r="I19" s="88">
        <v>0.37</v>
      </c>
      <c r="J19" s="133">
        <f t="shared" si="3"/>
        <v>34595</v>
      </c>
      <c r="K19" s="137">
        <f t="shared" si="4"/>
        <v>4.41838123827758E-2</v>
      </c>
      <c r="L19" s="192">
        <f t="shared" si="0"/>
        <v>1.0216144028316483</v>
      </c>
      <c r="M19" s="36">
        <f t="shared" si="1"/>
        <v>0.148134088410589</v>
      </c>
    </row>
    <row r="20" spans="1:13">
      <c r="A20" s="35"/>
      <c r="B20" s="9" t="s">
        <v>56</v>
      </c>
      <c r="C20" s="79" t="s">
        <v>57</v>
      </c>
      <c r="D20" s="134">
        <v>0.11</v>
      </c>
      <c r="E20" s="135">
        <v>37391</v>
      </c>
      <c r="F20" s="134">
        <v>0.41799999999999998</v>
      </c>
      <c r="G20" s="132">
        <f t="shared" si="2"/>
        <v>15629.438</v>
      </c>
      <c r="H20" s="135">
        <v>49200</v>
      </c>
      <c r="I20" s="99">
        <v>0.42</v>
      </c>
      <c r="J20" s="133">
        <f t="shared" si="3"/>
        <v>20664</v>
      </c>
      <c r="K20" s="137">
        <f t="shared" si="4"/>
        <v>5.743627883299518E-2</v>
      </c>
      <c r="L20" s="192">
        <f t="shared" si="0"/>
        <v>1.0279164314462141</v>
      </c>
      <c r="M20" s="36">
        <f t="shared" si="1"/>
        <v>0.11307080745908356</v>
      </c>
    </row>
    <row r="21" spans="1:13" ht="12.75" customHeight="1">
      <c r="A21" s="35"/>
      <c r="B21" s="37" t="s">
        <v>1087</v>
      </c>
      <c r="C21" s="38"/>
      <c r="D21" s="39"/>
      <c r="E21" s="39"/>
      <c r="F21" s="39"/>
      <c r="G21" s="39"/>
      <c r="H21" s="39"/>
      <c r="I21" s="39"/>
      <c r="J21" s="39"/>
      <c r="K21" s="39"/>
      <c r="L21" s="40"/>
      <c r="M21" s="41">
        <f>AVERAGE(M7:M20)</f>
        <v>0.11525660403822079</v>
      </c>
    </row>
    <row r="22" spans="1:13" ht="12.75" customHeight="1">
      <c r="A22" s="35"/>
      <c r="B22" s="32" t="s">
        <v>1251</v>
      </c>
      <c r="C22" s="54"/>
      <c r="D22" s="55"/>
      <c r="E22" s="55"/>
      <c r="F22" s="55"/>
      <c r="G22" s="55"/>
      <c r="H22" s="55"/>
      <c r="I22" s="55"/>
      <c r="J22" s="55"/>
      <c r="K22" s="55"/>
      <c r="M22" s="42">
        <f>MEDIAN(M7:M20)</f>
        <v>0.1135385725422865</v>
      </c>
    </row>
    <row r="23" spans="1:13" ht="12.75" customHeight="1">
      <c r="B23" s="56"/>
    </row>
    <row r="24" spans="1:13" ht="12.75" customHeight="1">
      <c r="B24" s="32" t="s">
        <v>58</v>
      </c>
      <c r="I24" s="43"/>
      <c r="J24" s="44"/>
    </row>
    <row r="25" spans="1:13" ht="12.75" customHeight="1">
      <c r="B25" s="70" t="s">
        <v>1252</v>
      </c>
      <c r="G25" s="45"/>
      <c r="H25" s="46"/>
      <c r="I25" s="43"/>
      <c r="J25" s="47"/>
      <c r="K25" s="46"/>
      <c r="L25" s="46"/>
      <c r="M25" s="46"/>
    </row>
    <row r="26" spans="1:13" ht="12.75" customHeight="1">
      <c r="B26" s="70" t="s">
        <v>1253</v>
      </c>
      <c r="G26" s="48"/>
      <c r="H26" s="48"/>
      <c r="I26" s="43"/>
      <c r="J26" s="44"/>
      <c r="K26" s="48"/>
      <c r="L26" s="48"/>
    </row>
    <row r="27" spans="1:13" ht="12.75" customHeight="1">
      <c r="B27" s="70" t="s">
        <v>1254</v>
      </c>
      <c r="G27" s="49"/>
      <c r="H27" s="49"/>
      <c r="I27" s="43"/>
      <c r="J27" s="47"/>
      <c r="K27" s="49"/>
      <c r="L27" s="49"/>
    </row>
    <row r="28" spans="1:13" ht="12.75" customHeight="1">
      <c r="B28" s="50" t="s">
        <v>1255</v>
      </c>
      <c r="E28" s="51"/>
      <c r="F28" s="52"/>
      <c r="I28" s="43"/>
      <c r="J28" s="44"/>
    </row>
    <row r="29" spans="1:13" ht="12.75" customHeight="1">
      <c r="B29" s="70" t="s">
        <v>83</v>
      </c>
      <c r="I29" s="43"/>
      <c r="J29" s="47"/>
    </row>
    <row r="30" spans="1:13" ht="12.75" customHeight="1">
      <c r="B30" s="70" t="s">
        <v>1256</v>
      </c>
      <c r="I30" s="43"/>
      <c r="J30" s="47"/>
    </row>
    <row r="31" spans="1:13" ht="12.75" customHeight="1">
      <c r="B31" s="50" t="s">
        <v>1257</v>
      </c>
      <c r="I31" s="43"/>
      <c r="J31" s="44"/>
    </row>
    <row r="32" spans="1:13" ht="12.75" customHeight="1">
      <c r="B32" s="191" t="s">
        <v>1258</v>
      </c>
      <c r="I32" s="43"/>
      <c r="J32" s="44"/>
    </row>
    <row r="33" spans="2:10" ht="12.75" customHeight="1">
      <c r="B33" s="191" t="s">
        <v>1259</v>
      </c>
      <c r="I33" s="43"/>
      <c r="J33" s="47"/>
    </row>
    <row r="34" spans="2:10" ht="12.75" customHeight="1">
      <c r="B34" s="50" t="s">
        <v>1260</v>
      </c>
      <c r="I34" s="43"/>
      <c r="J34" s="44"/>
    </row>
    <row r="35" spans="2:10" ht="12.75" customHeight="1">
      <c r="B35" s="50"/>
      <c r="I35" s="43"/>
      <c r="J35" s="44"/>
    </row>
    <row r="36" spans="2:10" ht="12.75" customHeight="1">
      <c r="B36" s="50"/>
      <c r="I36" s="43"/>
      <c r="J36" s="47"/>
    </row>
    <row r="37" spans="2:10" ht="12.75" customHeight="1">
      <c r="B37" s="50"/>
      <c r="I37" s="53"/>
      <c r="J37" s="47"/>
    </row>
    <row r="38" spans="2:10" ht="12.75" customHeight="1"/>
    <row r="39" spans="2:10" ht="12.75" customHeight="1"/>
    <row r="40" spans="2:10" ht="12.75" customHeight="1"/>
    <row r="41" spans="2:10" ht="12.75" customHeight="1"/>
    <row r="42" spans="2:10" ht="12.75" customHeight="1"/>
    <row r="43" spans="2:10" ht="12.75" customHeight="1"/>
    <row r="44" spans="2:10" ht="12.75" customHeight="1"/>
    <row r="45" spans="2:10" ht="12.75" customHeight="1"/>
    <row r="46" spans="2:10" ht="12.75" customHeight="1"/>
    <row r="47" spans="2:10" ht="12.75" customHeight="1"/>
    <row r="48" spans="2: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sheetData>
  <mergeCells count="1">
    <mergeCell ref="B2:M2"/>
  </mergeCells>
  <conditionalFormatting sqref="D21:K22 D7:J20">
    <cfRule type="expression" dxfId="15" priority="17">
      <formula>$D7="Yes"</formula>
    </cfRule>
  </conditionalFormatting>
  <conditionalFormatting sqref="E28:F28">
    <cfRule type="expression" dxfId="14" priority="18">
      <formula>$D13="Yes"</formula>
    </cfRule>
  </conditionalFormatting>
  <conditionalFormatting sqref="I33:J33 I36:J37 B17:C20 B7:C15">
    <cfRule type="expression" dxfId="13" priority="13">
      <formula>"(blank)"</formula>
    </cfRule>
  </conditionalFormatting>
  <conditionalFormatting sqref="I33:J33 I36:J37 B17:C20 B7:C15">
    <cfRule type="expression" dxfId="12" priority="14">
      <formula>#REF!</formula>
    </cfRule>
  </conditionalFormatting>
  <conditionalFormatting sqref="I25:J25">
    <cfRule type="expression" dxfId="11" priority="11">
      <formula>"(blank)"</formula>
    </cfRule>
  </conditionalFormatting>
  <conditionalFormatting sqref="I25:J25">
    <cfRule type="expression" dxfId="10" priority="12">
      <formula>#REF!</formula>
    </cfRule>
  </conditionalFormatting>
  <conditionalFormatting sqref="I27:J27">
    <cfRule type="expression" dxfId="9" priority="9">
      <formula>"(blank)"</formula>
    </cfRule>
  </conditionalFormatting>
  <conditionalFormatting sqref="I27:J27">
    <cfRule type="expression" dxfId="8" priority="10">
      <formula>#REF!</formula>
    </cfRule>
  </conditionalFormatting>
  <conditionalFormatting sqref="I29:J30">
    <cfRule type="expression" dxfId="7" priority="7">
      <formula>"(blank)"</formula>
    </cfRule>
  </conditionalFormatting>
  <conditionalFormatting sqref="I29:J30">
    <cfRule type="expression" dxfId="6" priority="8">
      <formula>#REF!</formula>
    </cfRule>
  </conditionalFormatting>
  <conditionalFormatting sqref="B16:C16">
    <cfRule type="expression" dxfId="5" priority="1">
      <formula>"(blank)"</formula>
    </cfRule>
  </conditionalFormatting>
  <conditionalFormatting sqref="B16:C16">
    <cfRule type="expression" dxfId="4" priority="2">
      <formula>#REF!</formula>
    </cfRule>
  </conditionalFormatting>
  <printOptions horizontalCentered="1"/>
  <pageMargins left="0.45" right="0.45" top="0.75" bottom="0.75" header="0.3" footer="0.3"/>
  <pageSetup scale="61" orientation="landscape" useFirstPageNumber="1" r:id="rId1"/>
  <headerFooter scaleWithDoc="0">
    <oddHeader>&amp;R&amp;"Times New Roman,Bold"Attachment JCN-8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981F5-8FA2-4DBF-8497-B42B53ACE622}">
  <dimension ref="A2:O141"/>
  <sheetViews>
    <sheetView view="pageLayout" zoomScale="90" zoomScaleNormal="100" zoomScaleSheetLayoutView="85" zoomScalePageLayoutView="90" workbookViewId="0">
      <selection activeCell="O15" sqref="O15"/>
    </sheetView>
  </sheetViews>
  <sheetFormatPr defaultColWidth="9.140625" defaultRowHeight="12.75"/>
  <cols>
    <col min="1" max="1" width="39" style="201" customWidth="1"/>
    <col min="2" max="2" width="17.5703125" style="201" bestFit="1" customWidth="1"/>
    <col min="3" max="3" width="11.5703125" style="201" bestFit="1" customWidth="1"/>
    <col min="4" max="4" width="4.5703125" style="201" customWidth="1"/>
    <col min="5" max="5" width="23.5703125" style="201" bestFit="1" customWidth="1"/>
    <col min="6" max="6" width="17.85546875" style="201" customWidth="1"/>
    <col min="7" max="8" width="9.28515625" style="201" customWidth="1"/>
    <col min="9" max="9" width="10.5703125" style="201" bestFit="1" customWidth="1"/>
    <col min="10" max="10" width="11.5703125" style="201" bestFit="1" customWidth="1"/>
    <col min="11" max="11" width="17" style="201" customWidth="1"/>
    <col min="12" max="12" width="8.5703125" style="201" customWidth="1"/>
    <col min="13" max="13" width="12.5703125" style="201" bestFit="1" customWidth="1"/>
    <col min="14" max="16384" width="9.140625" style="201"/>
  </cols>
  <sheetData>
    <row r="2" spans="1:13">
      <c r="A2" s="199" t="s">
        <v>1263</v>
      </c>
      <c r="B2" s="199"/>
      <c r="C2" s="199"/>
      <c r="D2" s="199"/>
      <c r="E2" s="199"/>
      <c r="F2" s="199"/>
      <c r="G2" s="199"/>
      <c r="H2" s="199"/>
      <c r="I2" s="199"/>
      <c r="J2" s="199"/>
      <c r="K2" s="200"/>
    </row>
    <row r="3" spans="1:13">
      <c r="A3" s="199" t="s">
        <v>1264</v>
      </c>
      <c r="B3" s="199"/>
      <c r="C3" s="199"/>
      <c r="D3" s="199"/>
      <c r="E3" s="199"/>
      <c r="F3" s="199"/>
      <c r="G3" s="199"/>
      <c r="H3" s="199"/>
      <c r="I3" s="199"/>
      <c r="J3" s="199"/>
      <c r="K3" s="200"/>
    </row>
    <row r="5" spans="1:13" ht="13.5" thickBot="1">
      <c r="B5" s="293" t="s">
        <v>4</v>
      </c>
      <c r="C5" s="293"/>
      <c r="E5" s="293" t="s">
        <v>5</v>
      </c>
      <c r="F5" s="293"/>
      <c r="G5" s="293" t="s">
        <v>6</v>
      </c>
      <c r="H5" s="293"/>
      <c r="I5" s="293"/>
      <c r="J5" s="293"/>
      <c r="K5" s="202" t="s">
        <v>7</v>
      </c>
    </row>
    <row r="6" spans="1:13">
      <c r="G6" s="294" t="s">
        <v>1265</v>
      </c>
      <c r="H6" s="294"/>
      <c r="I6" s="295" t="s">
        <v>1266</v>
      </c>
      <c r="J6" s="295"/>
      <c r="K6" s="204"/>
      <c r="L6" s="205"/>
    </row>
    <row r="7" spans="1:13">
      <c r="I7" s="206" t="s">
        <v>1267</v>
      </c>
      <c r="J7" s="206" t="s">
        <v>1268</v>
      </c>
      <c r="K7" s="204" t="s">
        <v>1269</v>
      </c>
    </row>
    <row r="8" spans="1:13">
      <c r="A8" s="207" t="s">
        <v>1270</v>
      </c>
      <c r="B8" s="208" t="s">
        <v>1271</v>
      </c>
      <c r="C8" s="208" t="s">
        <v>1373</v>
      </c>
      <c r="D8" s="207"/>
      <c r="E8" s="209" t="s">
        <v>1272</v>
      </c>
      <c r="F8" s="209" t="s">
        <v>1273</v>
      </c>
      <c r="G8" s="203" t="s">
        <v>1274</v>
      </c>
      <c r="H8" s="203" t="s">
        <v>1275</v>
      </c>
      <c r="I8" s="203" t="s">
        <v>1276</v>
      </c>
      <c r="J8" s="203" t="s">
        <v>1277</v>
      </c>
      <c r="K8" s="207" t="s">
        <v>1273</v>
      </c>
      <c r="M8" s="210" t="s">
        <v>1434</v>
      </c>
    </row>
    <row r="9" spans="1:13">
      <c r="A9" s="201" t="s">
        <v>24</v>
      </c>
      <c r="B9" s="211" t="s">
        <v>1278</v>
      </c>
      <c r="C9" s="201" t="s">
        <v>1279</v>
      </c>
      <c r="D9" s="212">
        <v>1</v>
      </c>
      <c r="E9" s="212" t="s">
        <v>1280</v>
      </c>
      <c r="F9" s="204" t="s">
        <v>1281</v>
      </c>
      <c r="G9" s="211"/>
      <c r="H9" s="213"/>
      <c r="I9" s="212" t="s">
        <v>1282</v>
      </c>
      <c r="J9" s="212" t="s">
        <v>1282</v>
      </c>
      <c r="K9" s="214" t="s">
        <v>1275</v>
      </c>
      <c r="M9" s="212" t="str">
        <f>IF(OR(I9="x",J9="x"),"x","")</f>
        <v>x</v>
      </c>
    </row>
    <row r="10" spans="1:13">
      <c r="B10" s="213"/>
      <c r="C10" s="215"/>
      <c r="D10" s="204"/>
      <c r="E10" s="204"/>
      <c r="F10" s="204"/>
      <c r="G10" s="212"/>
      <c r="H10" s="212"/>
      <c r="I10" s="212"/>
      <c r="J10" s="212"/>
      <c r="K10" s="204"/>
      <c r="M10" s="212" t="str">
        <f t="shared" ref="M10:M73" si="0">IF(OR(I10="x",J10="x"),"x","")</f>
        <v/>
      </c>
    </row>
    <row r="11" spans="1:13">
      <c r="A11" s="201" t="s">
        <v>29</v>
      </c>
      <c r="B11" s="8" t="s">
        <v>1284</v>
      </c>
      <c r="C11" s="213" t="s">
        <v>1279</v>
      </c>
      <c r="D11" s="212">
        <v>1</v>
      </c>
      <c r="E11" s="212" t="s">
        <v>1285</v>
      </c>
      <c r="F11" s="204" t="s">
        <v>1281</v>
      </c>
      <c r="G11" s="212"/>
      <c r="H11" s="212"/>
      <c r="I11" s="212"/>
      <c r="J11" s="212"/>
      <c r="K11" s="204" t="s">
        <v>1286</v>
      </c>
      <c r="M11" s="212" t="str">
        <f t="shared" si="0"/>
        <v/>
      </c>
    </row>
    <row r="12" spans="1:13">
      <c r="B12" s="8" t="s">
        <v>1284</v>
      </c>
      <c r="C12" s="213" t="s">
        <v>1287</v>
      </c>
      <c r="D12" s="212">
        <v>1</v>
      </c>
      <c r="E12" s="212" t="s">
        <v>1285</v>
      </c>
      <c r="F12" s="204" t="s">
        <v>1281</v>
      </c>
      <c r="G12" s="212"/>
      <c r="H12" s="212"/>
      <c r="I12" s="212"/>
      <c r="J12" s="212"/>
      <c r="K12" s="204" t="s">
        <v>28</v>
      </c>
      <c r="M12" s="212" t="str">
        <f t="shared" si="0"/>
        <v/>
      </c>
    </row>
    <row r="13" spans="1:13">
      <c r="B13" s="8" t="s">
        <v>1288</v>
      </c>
      <c r="C13" s="213" t="s">
        <v>1279</v>
      </c>
      <c r="D13" s="212">
        <v>1</v>
      </c>
      <c r="E13" s="212" t="s">
        <v>1280</v>
      </c>
      <c r="F13" s="204" t="s">
        <v>1281</v>
      </c>
      <c r="G13" s="212"/>
      <c r="H13" s="212"/>
      <c r="I13" s="212"/>
      <c r="J13" s="212"/>
      <c r="K13" s="204" t="s">
        <v>1283</v>
      </c>
      <c r="M13" s="212" t="str">
        <f t="shared" si="0"/>
        <v/>
      </c>
    </row>
    <row r="14" spans="1:13">
      <c r="B14" s="8" t="s">
        <v>1288</v>
      </c>
      <c r="C14" s="213" t="s">
        <v>1287</v>
      </c>
      <c r="D14" s="212">
        <v>1</v>
      </c>
      <c r="E14" s="212" t="s">
        <v>1280</v>
      </c>
      <c r="F14" s="204" t="s">
        <v>1281</v>
      </c>
      <c r="G14" s="212"/>
      <c r="H14" s="212"/>
      <c r="I14" s="212"/>
      <c r="J14" s="212"/>
      <c r="K14" s="204" t="s">
        <v>1283</v>
      </c>
      <c r="M14" s="212" t="str">
        <f t="shared" si="0"/>
        <v/>
      </c>
    </row>
    <row r="15" spans="1:13">
      <c r="B15" s="213"/>
      <c r="C15" s="215"/>
      <c r="D15" s="204"/>
      <c r="E15" s="204"/>
      <c r="F15" s="204"/>
      <c r="G15" s="212"/>
      <c r="H15" s="212"/>
      <c r="I15" s="212"/>
      <c r="J15" s="212"/>
      <c r="K15" s="204"/>
      <c r="M15" s="212" t="str">
        <f t="shared" si="0"/>
        <v/>
      </c>
    </row>
    <row r="16" spans="1:13">
      <c r="A16" s="216" t="s">
        <v>32</v>
      </c>
      <c r="B16" s="213" t="s">
        <v>1289</v>
      </c>
      <c r="C16" s="215" t="s">
        <v>1279</v>
      </c>
      <c r="D16" s="204">
        <v>1</v>
      </c>
      <c r="E16" s="214" t="s">
        <v>1285</v>
      </c>
      <c r="F16" s="204" t="s">
        <v>1292</v>
      </c>
      <c r="G16" s="212" t="s">
        <v>1282</v>
      </c>
      <c r="H16" s="212"/>
      <c r="I16" s="212"/>
      <c r="J16" s="212" t="s">
        <v>1282</v>
      </c>
      <c r="K16" s="204" t="s">
        <v>1275</v>
      </c>
      <c r="M16" s="212" t="str">
        <f t="shared" si="0"/>
        <v>x</v>
      </c>
    </row>
    <row r="17" spans="1:13">
      <c r="B17" s="213" t="s">
        <v>1289</v>
      </c>
      <c r="C17" s="215" t="s">
        <v>1287</v>
      </c>
      <c r="D17" s="204">
        <v>1</v>
      </c>
      <c r="E17" s="214" t="s">
        <v>1280</v>
      </c>
      <c r="F17" s="204" t="s">
        <v>1281</v>
      </c>
      <c r="G17" s="212"/>
      <c r="H17" s="212" t="s">
        <v>1282</v>
      </c>
      <c r="I17" s="212"/>
      <c r="J17" s="212" t="s">
        <v>1282</v>
      </c>
      <c r="K17" s="204" t="s">
        <v>1275</v>
      </c>
      <c r="M17" s="212" t="str">
        <f t="shared" si="0"/>
        <v>x</v>
      </c>
    </row>
    <row r="18" spans="1:13">
      <c r="B18" s="213" t="s">
        <v>1290</v>
      </c>
      <c r="C18" s="215" t="s">
        <v>1279</v>
      </c>
      <c r="D18" s="204">
        <v>1</v>
      </c>
      <c r="E18" s="214" t="s">
        <v>1291</v>
      </c>
      <c r="F18" s="204" t="s">
        <v>1292</v>
      </c>
      <c r="G18" s="212"/>
      <c r="H18" s="212" t="s">
        <v>1282</v>
      </c>
      <c r="I18" s="212"/>
      <c r="J18" s="212" t="s">
        <v>1282</v>
      </c>
      <c r="K18" s="204" t="s">
        <v>28</v>
      </c>
      <c r="M18" s="212" t="str">
        <f t="shared" si="0"/>
        <v>x</v>
      </c>
    </row>
    <row r="19" spans="1:13">
      <c r="B19" s="213" t="s">
        <v>1290</v>
      </c>
      <c r="C19" s="215" t="s">
        <v>1287</v>
      </c>
      <c r="D19" s="204">
        <v>1</v>
      </c>
      <c r="E19" s="214" t="s">
        <v>1291</v>
      </c>
      <c r="F19" s="204" t="s">
        <v>1292</v>
      </c>
      <c r="G19" s="212"/>
      <c r="H19" s="212" t="s">
        <v>1282</v>
      </c>
      <c r="I19" s="212"/>
      <c r="J19" s="212" t="s">
        <v>1282</v>
      </c>
      <c r="K19" s="204" t="s">
        <v>28</v>
      </c>
      <c r="M19" s="212" t="str">
        <f t="shared" si="0"/>
        <v>x</v>
      </c>
    </row>
    <row r="20" spans="1:13">
      <c r="B20" s="213"/>
      <c r="C20" s="215"/>
      <c r="D20" s="204"/>
      <c r="E20" s="214"/>
      <c r="F20" s="214"/>
      <c r="G20" s="212"/>
      <c r="H20" s="212"/>
      <c r="I20" s="212"/>
      <c r="J20" s="212"/>
      <c r="K20" s="204"/>
      <c r="M20" s="212" t="str">
        <f t="shared" si="0"/>
        <v/>
      </c>
    </row>
    <row r="21" spans="1:13">
      <c r="A21" s="201" t="s">
        <v>35</v>
      </c>
      <c r="B21" s="213" t="s">
        <v>1293</v>
      </c>
      <c r="C21" s="215" t="s">
        <v>1279</v>
      </c>
      <c r="D21" s="204">
        <v>1</v>
      </c>
      <c r="E21" s="214" t="s">
        <v>1291</v>
      </c>
      <c r="F21" s="204" t="s">
        <v>1292</v>
      </c>
      <c r="G21" s="212"/>
      <c r="H21" s="212" t="s">
        <v>1282</v>
      </c>
      <c r="I21" s="212" t="s">
        <v>1282</v>
      </c>
      <c r="J21" s="212"/>
      <c r="K21" s="204" t="s">
        <v>28</v>
      </c>
      <c r="M21" s="212" t="str">
        <f t="shared" si="0"/>
        <v>x</v>
      </c>
    </row>
    <row r="22" spans="1:13">
      <c r="B22" s="213" t="s">
        <v>1294</v>
      </c>
      <c r="C22" s="215" t="s">
        <v>1279</v>
      </c>
      <c r="D22" s="204">
        <v>1</v>
      </c>
      <c r="E22" s="214" t="s">
        <v>1280</v>
      </c>
      <c r="F22" s="204" t="s">
        <v>1292</v>
      </c>
      <c r="G22" s="212"/>
      <c r="H22" s="212" t="s">
        <v>1282</v>
      </c>
      <c r="I22" s="212"/>
      <c r="J22" s="212" t="s">
        <v>1282</v>
      </c>
      <c r="K22" s="204" t="s">
        <v>1283</v>
      </c>
      <c r="M22" s="212" t="str">
        <f t="shared" si="0"/>
        <v>x</v>
      </c>
    </row>
    <row r="23" spans="1:13">
      <c r="B23" s="213" t="s">
        <v>1295</v>
      </c>
      <c r="C23" s="215" t="s">
        <v>1279</v>
      </c>
      <c r="D23" s="204">
        <v>1</v>
      </c>
      <c r="E23" s="212" t="s">
        <v>1285</v>
      </c>
      <c r="F23" s="212" t="s">
        <v>1292</v>
      </c>
      <c r="G23" s="212"/>
      <c r="H23" s="212" t="s">
        <v>1282</v>
      </c>
      <c r="I23" s="212"/>
      <c r="J23" s="212" t="s">
        <v>1282</v>
      </c>
      <c r="K23" s="204" t="s">
        <v>26</v>
      </c>
      <c r="M23" s="212" t="str">
        <f t="shared" si="0"/>
        <v>x</v>
      </c>
    </row>
    <row r="24" spans="1:13">
      <c r="B24" s="213" t="s">
        <v>1296</v>
      </c>
      <c r="C24" s="215" t="s">
        <v>1279</v>
      </c>
      <c r="D24" s="204">
        <v>1</v>
      </c>
      <c r="E24" s="214" t="s">
        <v>1285</v>
      </c>
      <c r="F24" s="214" t="s">
        <v>1292</v>
      </c>
      <c r="G24" s="212"/>
      <c r="H24" s="212" t="s">
        <v>1282</v>
      </c>
      <c r="I24" s="212"/>
      <c r="J24" s="212" t="s">
        <v>1282</v>
      </c>
      <c r="K24" s="204" t="s">
        <v>1275</v>
      </c>
      <c r="M24" s="212" t="str">
        <f t="shared" si="0"/>
        <v>x</v>
      </c>
    </row>
    <row r="25" spans="1:13">
      <c r="B25" s="213" t="s">
        <v>1297</v>
      </c>
      <c r="C25" s="215" t="s">
        <v>1279</v>
      </c>
      <c r="D25" s="204">
        <v>1</v>
      </c>
      <c r="E25" s="214" t="s">
        <v>1280</v>
      </c>
      <c r="F25" s="214" t="s">
        <v>1281</v>
      </c>
      <c r="G25" s="212"/>
      <c r="H25" s="212" t="s">
        <v>1282</v>
      </c>
      <c r="I25" s="212"/>
      <c r="J25" s="212"/>
      <c r="K25" s="204" t="s">
        <v>1298</v>
      </c>
      <c r="M25" s="212" t="str">
        <f t="shared" si="0"/>
        <v/>
      </c>
    </row>
    <row r="26" spans="1:13">
      <c r="B26" s="213" t="s">
        <v>1299</v>
      </c>
      <c r="C26" s="215" t="s">
        <v>1279</v>
      </c>
      <c r="D26" s="204">
        <v>1</v>
      </c>
      <c r="E26" s="214" t="s">
        <v>1291</v>
      </c>
      <c r="F26" s="214" t="s">
        <v>1292</v>
      </c>
      <c r="G26" s="212"/>
      <c r="H26" s="212" t="s">
        <v>1282</v>
      </c>
      <c r="I26" s="212"/>
      <c r="J26" s="212" t="s">
        <v>1282</v>
      </c>
      <c r="K26" s="204" t="s">
        <v>1275</v>
      </c>
      <c r="M26" s="212" t="str">
        <f t="shared" si="0"/>
        <v>x</v>
      </c>
    </row>
    <row r="27" spans="1:13">
      <c r="B27" s="213" t="s">
        <v>1300</v>
      </c>
      <c r="C27" s="215" t="s">
        <v>1279</v>
      </c>
      <c r="D27" s="204">
        <v>1</v>
      </c>
      <c r="E27" s="214" t="s">
        <v>1285</v>
      </c>
      <c r="F27" s="214" t="s">
        <v>1292</v>
      </c>
      <c r="G27" s="212"/>
      <c r="H27" s="212" t="s">
        <v>1282</v>
      </c>
      <c r="I27" s="212"/>
      <c r="J27" s="212" t="s">
        <v>1282</v>
      </c>
      <c r="K27" s="204" t="s">
        <v>26</v>
      </c>
      <c r="M27" s="212" t="str">
        <f t="shared" si="0"/>
        <v>x</v>
      </c>
    </row>
    <row r="28" spans="1:13">
      <c r="B28" s="213" t="s">
        <v>1301</v>
      </c>
      <c r="C28" s="215" t="s">
        <v>1279</v>
      </c>
      <c r="D28" s="204">
        <v>1</v>
      </c>
      <c r="E28" s="214" t="s">
        <v>1280</v>
      </c>
      <c r="F28" s="214" t="s">
        <v>1281</v>
      </c>
      <c r="G28" s="212"/>
      <c r="H28" s="212"/>
      <c r="I28" s="212"/>
      <c r="J28" s="212"/>
      <c r="K28" s="204" t="s">
        <v>26</v>
      </c>
      <c r="M28" s="212" t="str">
        <f t="shared" si="0"/>
        <v/>
      </c>
    </row>
    <row r="29" spans="1:13">
      <c r="B29" s="213" t="s">
        <v>1302</v>
      </c>
      <c r="C29" s="215" t="s">
        <v>1279</v>
      </c>
      <c r="D29" s="204">
        <v>1</v>
      </c>
      <c r="E29" s="214" t="s">
        <v>1285</v>
      </c>
      <c r="F29" s="214" t="s">
        <v>1292</v>
      </c>
      <c r="G29" s="212"/>
      <c r="H29" s="212"/>
      <c r="I29" s="212"/>
      <c r="J29" s="212" t="s">
        <v>1282</v>
      </c>
      <c r="K29" s="204" t="s">
        <v>28</v>
      </c>
      <c r="M29" s="212" t="str">
        <f t="shared" si="0"/>
        <v>x</v>
      </c>
    </row>
    <row r="30" spans="1:13">
      <c r="B30" s="213" t="s">
        <v>1303</v>
      </c>
      <c r="C30" s="215" t="s">
        <v>1279</v>
      </c>
      <c r="D30" s="204">
        <v>1</v>
      </c>
      <c r="E30" s="214" t="s">
        <v>1285</v>
      </c>
      <c r="F30" s="214" t="s">
        <v>1292</v>
      </c>
      <c r="G30" s="212"/>
      <c r="H30" s="212"/>
      <c r="I30" s="212" t="s">
        <v>1282</v>
      </c>
      <c r="J30" s="212"/>
      <c r="K30" s="204" t="s">
        <v>1283</v>
      </c>
      <c r="M30" s="212" t="str">
        <f t="shared" si="0"/>
        <v>x</v>
      </c>
    </row>
    <row r="31" spans="1:13">
      <c r="B31" s="213" t="s">
        <v>1304</v>
      </c>
      <c r="C31" s="215" t="s">
        <v>1279</v>
      </c>
      <c r="D31" s="204">
        <v>1</v>
      </c>
      <c r="E31" s="214" t="s">
        <v>1285</v>
      </c>
      <c r="F31" s="214" t="s">
        <v>1281</v>
      </c>
      <c r="G31" s="212"/>
      <c r="H31" s="212"/>
      <c r="I31" s="212" t="s">
        <v>1282</v>
      </c>
      <c r="J31" s="212" t="s">
        <v>1282</v>
      </c>
      <c r="K31" s="204" t="s">
        <v>1298</v>
      </c>
      <c r="M31" s="212" t="str">
        <f t="shared" si="0"/>
        <v>x</v>
      </c>
    </row>
    <row r="32" spans="1:13">
      <c r="B32" s="213"/>
      <c r="C32" s="215"/>
      <c r="D32" s="204"/>
      <c r="E32" s="214"/>
      <c r="F32" s="214"/>
      <c r="G32" s="212"/>
      <c r="H32" s="212"/>
      <c r="I32" s="212"/>
      <c r="J32" s="212"/>
      <c r="K32" s="204"/>
      <c r="M32" s="212" t="str">
        <f t="shared" si="0"/>
        <v/>
      </c>
    </row>
    <row r="33" spans="1:15">
      <c r="A33" s="201" t="s">
        <v>39</v>
      </c>
      <c r="B33" s="217" t="s">
        <v>1306</v>
      </c>
      <c r="C33" s="215" t="s">
        <v>1279</v>
      </c>
      <c r="D33" s="204">
        <v>1</v>
      </c>
      <c r="E33" s="212" t="s">
        <v>1280</v>
      </c>
      <c r="F33" s="212" t="s">
        <v>1281</v>
      </c>
      <c r="G33" s="212" t="s">
        <v>1282</v>
      </c>
      <c r="H33" s="212"/>
      <c r="I33" s="212"/>
      <c r="J33" s="212"/>
      <c r="K33" s="204" t="s">
        <v>1283</v>
      </c>
      <c r="M33" s="212" t="str">
        <f t="shared" si="0"/>
        <v/>
      </c>
    </row>
    <row r="34" spans="1:15">
      <c r="B34" s="213"/>
      <c r="C34" s="215"/>
      <c r="D34" s="204"/>
      <c r="E34" s="214"/>
      <c r="F34" s="214"/>
      <c r="G34" s="212"/>
      <c r="H34" s="212"/>
      <c r="I34" s="212"/>
      <c r="J34" s="212"/>
      <c r="K34" s="204"/>
      <c r="M34" s="212" t="str">
        <f t="shared" si="0"/>
        <v/>
      </c>
    </row>
    <row r="35" spans="1:15">
      <c r="A35" s="213" t="s">
        <v>41</v>
      </c>
      <c r="B35" s="8" t="s">
        <v>1293</v>
      </c>
      <c r="C35" s="213" t="s">
        <v>1279</v>
      </c>
      <c r="D35" s="204">
        <v>1</v>
      </c>
      <c r="E35" s="212" t="s">
        <v>1291</v>
      </c>
      <c r="F35" s="212" t="s">
        <v>1281</v>
      </c>
      <c r="G35" s="212"/>
      <c r="H35" s="212" t="s">
        <v>1282</v>
      </c>
      <c r="I35" s="212" t="s">
        <v>1282</v>
      </c>
      <c r="J35" s="212" t="s">
        <v>1282</v>
      </c>
      <c r="K35" s="204" t="s">
        <v>28</v>
      </c>
      <c r="M35" s="212" t="str">
        <f t="shared" si="0"/>
        <v>x</v>
      </c>
    </row>
    <row r="36" spans="1:15">
      <c r="B36" s="8" t="s">
        <v>1307</v>
      </c>
      <c r="C36" s="213" t="s">
        <v>1279</v>
      </c>
      <c r="D36" s="204">
        <v>1</v>
      </c>
      <c r="E36" s="212" t="s">
        <v>1280</v>
      </c>
      <c r="F36" s="212" t="s">
        <v>1292</v>
      </c>
      <c r="G36" s="212" t="s">
        <v>1282</v>
      </c>
      <c r="I36" s="212" t="s">
        <v>1282</v>
      </c>
      <c r="J36" s="212"/>
      <c r="K36" s="204" t="s">
        <v>26</v>
      </c>
      <c r="M36" s="212" t="str">
        <f t="shared" si="0"/>
        <v>x</v>
      </c>
      <c r="O36" s="216"/>
    </row>
    <row r="37" spans="1:15">
      <c r="B37" s="8" t="s">
        <v>1307</v>
      </c>
      <c r="C37" s="213" t="s">
        <v>1287</v>
      </c>
      <c r="D37" s="204">
        <v>1</v>
      </c>
      <c r="E37" s="212" t="s">
        <v>1280</v>
      </c>
      <c r="F37" s="212" t="s">
        <v>1292</v>
      </c>
      <c r="G37" s="212"/>
      <c r="H37" s="214"/>
      <c r="I37" s="212"/>
      <c r="J37" s="214"/>
      <c r="K37" s="204" t="s">
        <v>26</v>
      </c>
      <c r="M37" s="212" t="str">
        <f t="shared" si="0"/>
        <v/>
      </c>
      <c r="O37" s="216"/>
    </row>
    <row r="38" spans="1:15">
      <c r="B38" s="8" t="s">
        <v>1296</v>
      </c>
      <c r="C38" s="213" t="s">
        <v>1279</v>
      </c>
      <c r="D38" s="204">
        <v>1</v>
      </c>
      <c r="E38" s="212" t="s">
        <v>1285</v>
      </c>
      <c r="F38" s="212" t="s">
        <v>1281</v>
      </c>
      <c r="G38" s="212"/>
      <c r="H38" s="212" t="s">
        <v>1282</v>
      </c>
      <c r="I38" s="212" t="s">
        <v>1282</v>
      </c>
      <c r="J38" s="212" t="s">
        <v>1282</v>
      </c>
      <c r="K38" s="204" t="s">
        <v>1275</v>
      </c>
      <c r="M38" s="212" t="str">
        <f t="shared" si="0"/>
        <v>x</v>
      </c>
      <c r="O38" s="216"/>
    </row>
    <row r="39" spans="1:15">
      <c r="B39" s="8" t="s">
        <v>1296</v>
      </c>
      <c r="C39" s="213" t="s">
        <v>1287</v>
      </c>
      <c r="D39" s="204">
        <v>1</v>
      </c>
      <c r="E39" s="212" t="s">
        <v>1285</v>
      </c>
      <c r="F39" s="212" t="s">
        <v>1281</v>
      </c>
      <c r="G39" s="212"/>
      <c r="H39" s="212" t="s">
        <v>1282</v>
      </c>
      <c r="I39" s="212"/>
      <c r="J39" s="212" t="s">
        <v>1282</v>
      </c>
      <c r="K39" s="204" t="s">
        <v>1275</v>
      </c>
      <c r="M39" s="212" t="str">
        <f t="shared" si="0"/>
        <v>x</v>
      </c>
      <c r="O39" s="216"/>
    </row>
    <row r="40" spans="1:15">
      <c r="B40" s="8" t="s">
        <v>1308</v>
      </c>
      <c r="C40" s="213" t="s">
        <v>1279</v>
      </c>
      <c r="D40" s="204">
        <v>1</v>
      </c>
      <c r="E40" s="212" t="s">
        <v>1280</v>
      </c>
      <c r="F40" s="212" t="s">
        <v>1281</v>
      </c>
      <c r="G40" s="212"/>
      <c r="H40" s="212" t="s">
        <v>1282</v>
      </c>
      <c r="I40" s="212" t="s">
        <v>1282</v>
      </c>
      <c r="J40" s="212"/>
      <c r="K40" s="204" t="s">
        <v>1275</v>
      </c>
      <c r="M40" s="212" t="str">
        <f t="shared" si="0"/>
        <v>x</v>
      </c>
      <c r="O40" s="216"/>
    </row>
    <row r="41" spans="1:15">
      <c r="B41" s="8" t="s">
        <v>1302</v>
      </c>
      <c r="C41" s="213" t="s">
        <v>1279</v>
      </c>
      <c r="D41" s="204">
        <v>1</v>
      </c>
      <c r="E41" s="212" t="s">
        <v>1285</v>
      </c>
      <c r="F41" s="212" t="s">
        <v>1292</v>
      </c>
      <c r="G41" s="212"/>
      <c r="H41" s="214"/>
      <c r="I41" s="212"/>
      <c r="J41" s="212" t="s">
        <v>1282</v>
      </c>
      <c r="K41" s="204" t="s">
        <v>28</v>
      </c>
      <c r="M41" s="212" t="str">
        <f t="shared" si="0"/>
        <v>x</v>
      </c>
      <c r="O41" s="216"/>
    </row>
    <row r="42" spans="1:15">
      <c r="B42" s="213"/>
      <c r="D42" s="204"/>
      <c r="E42" s="214"/>
      <c r="F42" s="214"/>
      <c r="G42" s="212"/>
      <c r="H42" s="212"/>
      <c r="I42" s="212"/>
      <c r="J42" s="212"/>
      <c r="K42" s="204"/>
      <c r="M42" s="212" t="str">
        <f t="shared" si="0"/>
        <v/>
      </c>
      <c r="O42" s="216"/>
    </row>
    <row r="43" spans="1:15">
      <c r="A43" s="201" t="s">
        <v>1085</v>
      </c>
      <c r="B43" s="213" t="s">
        <v>1309</v>
      </c>
      <c r="C43" s="201" t="s">
        <v>1279</v>
      </c>
      <c r="D43" s="204">
        <v>1</v>
      </c>
      <c r="E43" s="214" t="s">
        <v>1285</v>
      </c>
      <c r="F43" s="214" t="s">
        <v>1292</v>
      </c>
      <c r="G43" s="212"/>
      <c r="H43" s="212" t="s">
        <v>1282</v>
      </c>
      <c r="I43" s="212" t="s">
        <v>1282</v>
      </c>
      <c r="J43" s="212"/>
      <c r="K43" s="204" t="s">
        <v>1275</v>
      </c>
      <c r="M43" s="212" t="str">
        <f t="shared" si="0"/>
        <v>x</v>
      </c>
      <c r="O43" s="216"/>
    </row>
    <row r="44" spans="1:15">
      <c r="B44" s="213" t="s">
        <v>1290</v>
      </c>
      <c r="C44" s="201" t="s">
        <v>1279</v>
      </c>
      <c r="D44" s="204">
        <v>1</v>
      </c>
      <c r="E44" s="214" t="s">
        <v>1291</v>
      </c>
      <c r="F44" s="214" t="s">
        <v>1292</v>
      </c>
      <c r="G44" s="212"/>
      <c r="H44" s="212" t="s">
        <v>1282</v>
      </c>
      <c r="I44" s="212"/>
      <c r="J44" s="212" t="s">
        <v>1282</v>
      </c>
      <c r="K44" s="204" t="s">
        <v>28</v>
      </c>
      <c r="M44" s="212" t="str">
        <f t="shared" si="0"/>
        <v>x</v>
      </c>
      <c r="O44" s="216"/>
    </row>
    <row r="45" spans="1:15">
      <c r="B45" s="213" t="s">
        <v>1261</v>
      </c>
      <c r="C45" s="215"/>
      <c r="D45" s="204"/>
      <c r="E45" s="204"/>
      <c r="F45" s="204"/>
      <c r="G45" s="212" t="s">
        <v>1261</v>
      </c>
      <c r="H45" s="212"/>
      <c r="I45" s="212"/>
      <c r="J45" s="212" t="s">
        <v>1261</v>
      </c>
      <c r="K45" s="204"/>
      <c r="M45" s="212" t="str">
        <f t="shared" si="0"/>
        <v/>
      </c>
      <c r="O45" s="216"/>
    </row>
    <row r="46" spans="1:15">
      <c r="A46" s="201" t="s">
        <v>1310</v>
      </c>
      <c r="B46" s="213" t="s">
        <v>1311</v>
      </c>
      <c r="C46" s="215" t="s">
        <v>1279</v>
      </c>
      <c r="D46" s="204">
        <v>1</v>
      </c>
      <c r="E46" s="204" t="s">
        <v>1280</v>
      </c>
      <c r="F46" s="204" t="s">
        <v>1281</v>
      </c>
      <c r="G46" s="212" t="s">
        <v>1282</v>
      </c>
      <c r="H46" s="212"/>
      <c r="I46" s="212" t="s">
        <v>1282</v>
      </c>
      <c r="J46" s="212" t="s">
        <v>1282</v>
      </c>
      <c r="K46" s="204" t="s">
        <v>28</v>
      </c>
      <c r="M46" s="212" t="str">
        <f t="shared" si="0"/>
        <v>x</v>
      </c>
      <c r="O46" s="216"/>
    </row>
    <row r="47" spans="1:15">
      <c r="B47" s="213"/>
      <c r="C47" s="215"/>
      <c r="D47" s="204"/>
      <c r="E47" s="204"/>
      <c r="F47" s="204"/>
      <c r="G47" s="212"/>
      <c r="H47" s="212"/>
      <c r="I47" s="212"/>
      <c r="J47" s="212"/>
      <c r="K47" s="204"/>
      <c r="M47" s="212" t="str">
        <f t="shared" si="0"/>
        <v/>
      </c>
      <c r="O47" s="216"/>
    </row>
    <row r="48" spans="1:15">
      <c r="A48" s="201" t="s">
        <v>1312</v>
      </c>
      <c r="B48" s="8" t="s">
        <v>1313</v>
      </c>
      <c r="C48" s="213" t="s">
        <v>1279</v>
      </c>
      <c r="D48" s="204">
        <v>1</v>
      </c>
      <c r="E48" s="212" t="s">
        <v>1291</v>
      </c>
      <c r="F48" s="204" t="s">
        <v>1281</v>
      </c>
      <c r="G48" s="212" t="s">
        <v>1282</v>
      </c>
      <c r="H48" s="212"/>
      <c r="I48" s="212"/>
      <c r="J48" s="212"/>
      <c r="K48" s="204" t="s">
        <v>28</v>
      </c>
      <c r="M48" s="212" t="str">
        <f t="shared" si="0"/>
        <v/>
      </c>
      <c r="O48" s="216"/>
    </row>
    <row r="49" spans="1:15">
      <c r="B49" s="8" t="s">
        <v>1314</v>
      </c>
      <c r="C49" s="213" t="s">
        <v>1279</v>
      </c>
      <c r="D49" s="204">
        <v>1</v>
      </c>
      <c r="E49" s="212" t="s">
        <v>1280</v>
      </c>
      <c r="F49" s="204" t="s">
        <v>1281</v>
      </c>
      <c r="G49" s="212"/>
      <c r="H49" s="212"/>
      <c r="I49" s="212"/>
      <c r="J49" s="212"/>
      <c r="K49" s="204" t="s">
        <v>28</v>
      </c>
      <c r="M49" s="212" t="str">
        <f t="shared" si="0"/>
        <v/>
      </c>
      <c r="O49" s="216"/>
    </row>
    <row r="50" spans="1:15">
      <c r="B50" s="213"/>
      <c r="C50" s="215"/>
      <c r="D50" s="204"/>
      <c r="E50" s="204"/>
      <c r="F50" s="204"/>
      <c r="G50" s="212"/>
      <c r="H50" s="212"/>
      <c r="I50" s="212"/>
      <c r="J50" s="212"/>
      <c r="K50" s="204"/>
      <c r="M50" s="212" t="str">
        <f t="shared" si="0"/>
        <v/>
      </c>
      <c r="O50" s="216"/>
    </row>
    <row r="51" spans="1:15">
      <c r="A51" s="201" t="s">
        <v>79</v>
      </c>
      <c r="B51" s="217" t="s">
        <v>1305</v>
      </c>
      <c r="C51" s="215" t="s">
        <v>1279</v>
      </c>
      <c r="D51" s="204">
        <v>1</v>
      </c>
      <c r="E51" s="212" t="s">
        <v>1280</v>
      </c>
      <c r="F51" s="212" t="s">
        <v>1281</v>
      </c>
      <c r="G51" s="212"/>
      <c r="H51" s="212"/>
      <c r="I51" s="212" t="s">
        <v>1282</v>
      </c>
      <c r="J51" s="212"/>
      <c r="K51" s="204" t="s">
        <v>26</v>
      </c>
      <c r="M51" s="212" t="str">
        <f t="shared" si="0"/>
        <v>x</v>
      </c>
      <c r="O51" s="218"/>
    </row>
    <row r="52" spans="1:15">
      <c r="B52" s="217" t="s">
        <v>1305</v>
      </c>
      <c r="C52" s="215" t="s">
        <v>1287</v>
      </c>
      <c r="D52" s="204">
        <v>1</v>
      </c>
      <c r="E52" s="212" t="s">
        <v>1280</v>
      </c>
      <c r="F52" s="212" t="s">
        <v>1281</v>
      </c>
      <c r="G52" s="212"/>
      <c r="H52" s="212"/>
      <c r="I52" s="212"/>
      <c r="J52" s="212" t="s">
        <v>1282</v>
      </c>
      <c r="K52" s="204" t="s">
        <v>26</v>
      </c>
      <c r="M52" s="212" t="str">
        <f t="shared" si="0"/>
        <v>x</v>
      </c>
      <c r="O52" s="218"/>
    </row>
    <row r="53" spans="1:15">
      <c r="B53" s="213" t="s">
        <v>1261</v>
      </c>
      <c r="C53" s="215"/>
      <c r="D53" s="204"/>
      <c r="E53" s="204"/>
      <c r="F53" s="204"/>
      <c r="G53" s="212"/>
      <c r="H53" s="212"/>
      <c r="I53" s="212"/>
      <c r="J53" s="212" t="s">
        <v>1261</v>
      </c>
      <c r="K53" s="204"/>
      <c r="M53" s="212" t="str">
        <f t="shared" si="0"/>
        <v/>
      </c>
    </row>
    <row r="54" spans="1:15">
      <c r="A54" s="201" t="s">
        <v>1086</v>
      </c>
      <c r="B54" s="213" t="s">
        <v>1293</v>
      </c>
      <c r="C54" s="215" t="s">
        <v>1279</v>
      </c>
      <c r="D54" s="204">
        <v>1</v>
      </c>
      <c r="E54" s="214" t="s">
        <v>1285</v>
      </c>
      <c r="F54" s="214" t="s">
        <v>1292</v>
      </c>
      <c r="G54" s="212"/>
      <c r="H54" s="212" t="s">
        <v>1282</v>
      </c>
      <c r="I54" s="212" t="s">
        <v>1282</v>
      </c>
      <c r="J54" s="212"/>
      <c r="K54" s="204" t="s">
        <v>28</v>
      </c>
      <c r="M54" s="212" t="str">
        <f t="shared" si="0"/>
        <v>x</v>
      </c>
      <c r="O54" s="218"/>
    </row>
    <row r="55" spans="1:15">
      <c r="B55" s="213" t="s">
        <v>1300</v>
      </c>
      <c r="C55" s="215" t="s">
        <v>1279</v>
      </c>
      <c r="D55" s="204">
        <v>1</v>
      </c>
      <c r="E55" s="214" t="s">
        <v>1285</v>
      </c>
      <c r="F55" s="214" t="s">
        <v>1292</v>
      </c>
      <c r="G55" s="212"/>
      <c r="H55" s="212" t="s">
        <v>1282</v>
      </c>
      <c r="I55" s="212"/>
      <c r="J55" s="212" t="s">
        <v>1282</v>
      </c>
      <c r="K55" s="204" t="s">
        <v>26</v>
      </c>
      <c r="M55" s="212" t="str">
        <f t="shared" si="0"/>
        <v>x</v>
      </c>
      <c r="O55" s="218"/>
    </row>
    <row r="56" spans="1:15">
      <c r="B56" s="213"/>
      <c r="C56" s="215"/>
      <c r="D56" s="204"/>
      <c r="E56" s="204"/>
      <c r="F56" s="204"/>
      <c r="G56" s="212"/>
      <c r="H56" s="212"/>
      <c r="I56" s="212"/>
      <c r="J56" s="212"/>
      <c r="K56" s="204"/>
      <c r="M56" s="212" t="str">
        <f t="shared" si="0"/>
        <v/>
      </c>
      <c r="O56" s="218"/>
    </row>
    <row r="57" spans="1:15">
      <c r="A57" s="201" t="s">
        <v>54</v>
      </c>
      <c r="B57" s="213" t="s">
        <v>1314</v>
      </c>
      <c r="C57" s="215" t="s">
        <v>1279</v>
      </c>
      <c r="D57" s="204">
        <v>1</v>
      </c>
      <c r="E57" s="212" t="s">
        <v>1280</v>
      </c>
      <c r="F57" s="204" t="s">
        <v>1281</v>
      </c>
      <c r="G57" s="212"/>
      <c r="H57" s="212" t="s">
        <v>1282</v>
      </c>
      <c r="I57" s="212" t="s">
        <v>1282</v>
      </c>
      <c r="J57" s="212"/>
      <c r="K57" s="204" t="s">
        <v>28</v>
      </c>
      <c r="M57" s="212" t="str">
        <f t="shared" si="0"/>
        <v>x</v>
      </c>
    </row>
    <row r="58" spans="1:15">
      <c r="B58" s="213" t="s">
        <v>1261</v>
      </c>
      <c r="C58" s="215"/>
      <c r="D58" s="204"/>
      <c r="E58" s="204"/>
      <c r="F58" s="204"/>
      <c r="G58" s="212" t="s">
        <v>1261</v>
      </c>
      <c r="H58" s="212"/>
      <c r="I58" s="212"/>
      <c r="J58" s="212" t="s">
        <v>1261</v>
      </c>
      <c r="K58" s="204"/>
      <c r="M58" s="212" t="str">
        <f t="shared" si="0"/>
        <v/>
      </c>
    </row>
    <row r="59" spans="1:15">
      <c r="A59" s="195" t="s">
        <v>1374</v>
      </c>
      <c r="B59" t="s">
        <v>1413</v>
      </c>
      <c r="C59" s="197" t="s">
        <v>1279</v>
      </c>
      <c r="D59" s="196">
        <v>1</v>
      </c>
      <c r="E59" s="241" t="s">
        <v>1280</v>
      </c>
      <c r="F59" s="196" t="s">
        <v>1281</v>
      </c>
      <c r="G59" s="242"/>
      <c r="H59" s="242"/>
      <c r="I59" s="212" t="s">
        <v>1282</v>
      </c>
      <c r="J59" s="242"/>
      <c r="K59" s="196" t="s">
        <v>28</v>
      </c>
      <c r="M59" s="212" t="str">
        <f t="shared" si="0"/>
        <v>x</v>
      </c>
    </row>
    <row r="60" spans="1:15">
      <c r="A60" s="195"/>
      <c r="B60" s="201" t="s">
        <v>1322</v>
      </c>
      <c r="C60" s="215" t="s">
        <v>1279</v>
      </c>
      <c r="D60" s="196">
        <v>1</v>
      </c>
      <c r="E60" s="204" t="s">
        <v>1280</v>
      </c>
      <c r="F60" s="204" t="s">
        <v>1323</v>
      </c>
      <c r="G60" s="243"/>
      <c r="H60" s="243"/>
      <c r="I60" s="212" t="s">
        <v>1282</v>
      </c>
      <c r="J60" s="243"/>
      <c r="K60" s="196" t="s">
        <v>28</v>
      </c>
      <c r="M60" s="212" t="str">
        <f t="shared" si="0"/>
        <v>x</v>
      </c>
    </row>
    <row r="61" spans="1:15">
      <c r="A61" s="195"/>
      <c r="B61" t="s">
        <v>1322</v>
      </c>
      <c r="C61" s="197" t="s">
        <v>1287</v>
      </c>
      <c r="D61" s="196">
        <v>1</v>
      </c>
      <c r="E61" s="241" t="s">
        <v>1280</v>
      </c>
      <c r="F61" s="242" t="s">
        <v>1281</v>
      </c>
      <c r="G61" s="242"/>
      <c r="H61" s="242"/>
      <c r="I61" s="242"/>
      <c r="J61" s="212" t="s">
        <v>1282</v>
      </c>
      <c r="K61" s="196" t="s">
        <v>28</v>
      </c>
      <c r="M61" s="212" t="str">
        <f t="shared" si="0"/>
        <v>x</v>
      </c>
    </row>
    <row r="62" spans="1:15">
      <c r="A62" s="195"/>
      <c r="B62" t="s">
        <v>1289</v>
      </c>
      <c r="C62" s="197" t="s">
        <v>1287</v>
      </c>
      <c r="D62" s="196">
        <v>1</v>
      </c>
      <c r="E62" s="241" t="s">
        <v>1280</v>
      </c>
      <c r="F62" s="242" t="s">
        <v>1281</v>
      </c>
      <c r="G62" s="242"/>
      <c r="H62" s="212" t="s">
        <v>1282</v>
      </c>
      <c r="I62" s="242"/>
      <c r="J62" s="212" t="s">
        <v>1282</v>
      </c>
      <c r="K62" s="196" t="s">
        <v>1275</v>
      </c>
      <c r="M62" s="212" t="str">
        <f t="shared" si="0"/>
        <v>x</v>
      </c>
    </row>
    <row r="63" spans="1:15">
      <c r="A63" s="195"/>
      <c r="B63" t="s">
        <v>1308</v>
      </c>
      <c r="C63" s="197" t="s">
        <v>1279</v>
      </c>
      <c r="D63" s="196">
        <v>1</v>
      </c>
      <c r="E63" s="242" t="s">
        <v>1280</v>
      </c>
      <c r="F63" s="196" t="s">
        <v>1292</v>
      </c>
      <c r="G63" s="242"/>
      <c r="H63" s="212" t="s">
        <v>1282</v>
      </c>
      <c r="I63" s="242"/>
      <c r="J63" s="242"/>
      <c r="K63" s="196" t="s">
        <v>1275</v>
      </c>
      <c r="M63" s="212" t="str">
        <f t="shared" si="0"/>
        <v/>
      </c>
    </row>
    <row r="64" spans="1:15">
      <c r="A64" s="195"/>
      <c r="B64" t="s">
        <v>1301</v>
      </c>
      <c r="C64" s="197" t="s">
        <v>1287</v>
      </c>
      <c r="D64" s="196">
        <v>1</v>
      </c>
      <c r="E64" s="241" t="s">
        <v>1280</v>
      </c>
      <c r="F64" s="196" t="s">
        <v>1281</v>
      </c>
      <c r="G64" s="212" t="s">
        <v>1282</v>
      </c>
      <c r="H64" s="242"/>
      <c r="I64" s="242"/>
      <c r="J64" s="242"/>
      <c r="K64" s="196" t="s">
        <v>26</v>
      </c>
      <c r="M64" s="212" t="str">
        <f t="shared" si="0"/>
        <v/>
      </c>
    </row>
    <row r="65" spans="1:13">
      <c r="A65" s="195"/>
      <c r="B65" t="s">
        <v>1303</v>
      </c>
      <c r="C65" s="197" t="s">
        <v>1287</v>
      </c>
      <c r="D65" s="196">
        <v>1</v>
      </c>
      <c r="E65" s="241" t="s">
        <v>1280</v>
      </c>
      <c r="F65" s="196" t="s">
        <v>1281</v>
      </c>
      <c r="G65" s="242"/>
      <c r="H65" s="212" t="s">
        <v>1282</v>
      </c>
      <c r="I65" s="242"/>
      <c r="J65" s="212" t="s">
        <v>1282</v>
      </c>
      <c r="K65" s="196" t="s">
        <v>1283</v>
      </c>
      <c r="M65" s="212" t="str">
        <f t="shared" si="0"/>
        <v>x</v>
      </c>
    </row>
    <row r="66" spans="1:13">
      <c r="B66" s="213"/>
      <c r="C66" s="215"/>
      <c r="D66" s="204"/>
      <c r="E66" s="204"/>
      <c r="F66" s="204"/>
      <c r="G66" s="212"/>
      <c r="H66" s="212"/>
      <c r="I66" s="212"/>
      <c r="J66" s="212"/>
      <c r="K66" s="204"/>
      <c r="M66" s="212" t="str">
        <f t="shared" si="0"/>
        <v/>
      </c>
    </row>
    <row r="67" spans="1:13">
      <c r="A67" s="201" t="s">
        <v>56</v>
      </c>
      <c r="B67" s="201" t="s">
        <v>1315</v>
      </c>
      <c r="C67" s="201" t="s">
        <v>1279</v>
      </c>
      <c r="D67" s="204">
        <v>1</v>
      </c>
      <c r="E67" s="214" t="s">
        <v>1285</v>
      </c>
      <c r="F67" s="204" t="s">
        <v>1281</v>
      </c>
      <c r="G67" s="212"/>
      <c r="H67" s="212" t="s">
        <v>1282</v>
      </c>
      <c r="I67" s="212" t="s">
        <v>1282</v>
      </c>
      <c r="J67" s="212" t="s">
        <v>1282</v>
      </c>
      <c r="K67" s="204" t="s">
        <v>1275</v>
      </c>
      <c r="M67" s="212" t="str">
        <f t="shared" si="0"/>
        <v>x</v>
      </c>
    </row>
    <row r="68" spans="1:13">
      <c r="B68" s="201" t="s">
        <v>1315</v>
      </c>
      <c r="C68" s="201" t="s">
        <v>1287</v>
      </c>
      <c r="D68" s="204">
        <v>1</v>
      </c>
      <c r="E68" s="204" t="s">
        <v>1285</v>
      </c>
      <c r="F68" s="204" t="s">
        <v>1281</v>
      </c>
      <c r="G68" s="212"/>
      <c r="H68" s="212" t="s">
        <v>1282</v>
      </c>
      <c r="I68" s="212"/>
      <c r="J68" s="212" t="s">
        <v>1282</v>
      </c>
      <c r="K68" s="204" t="s">
        <v>1275</v>
      </c>
      <c r="M68" s="212" t="str">
        <f t="shared" si="0"/>
        <v>x</v>
      </c>
    </row>
    <row r="69" spans="1:13">
      <c r="B69" s="213" t="s">
        <v>1278</v>
      </c>
      <c r="C69" s="215" t="s">
        <v>1279</v>
      </c>
      <c r="D69" s="204">
        <v>1</v>
      </c>
      <c r="E69" s="204" t="s">
        <v>1280</v>
      </c>
      <c r="F69" s="204" t="s">
        <v>1281</v>
      </c>
      <c r="G69" s="212"/>
      <c r="H69" s="212" t="s">
        <v>1282</v>
      </c>
      <c r="I69" s="212" t="s">
        <v>1282</v>
      </c>
      <c r="J69" s="212" t="s">
        <v>1282</v>
      </c>
      <c r="K69" s="204" t="s">
        <v>1275</v>
      </c>
      <c r="M69" s="212" t="str">
        <f t="shared" si="0"/>
        <v>x</v>
      </c>
    </row>
    <row r="70" spans="1:13">
      <c r="B70" s="213" t="s">
        <v>1278</v>
      </c>
      <c r="C70" s="215" t="s">
        <v>1287</v>
      </c>
      <c r="D70" s="204">
        <v>1</v>
      </c>
      <c r="E70" s="204" t="s">
        <v>1280</v>
      </c>
      <c r="F70" s="204" t="s">
        <v>1281</v>
      </c>
      <c r="G70" s="212"/>
      <c r="H70" s="212"/>
      <c r="I70" s="212"/>
      <c r="J70" s="212" t="s">
        <v>1282</v>
      </c>
      <c r="K70" s="204" t="s">
        <v>1275</v>
      </c>
      <c r="M70" s="212" t="str">
        <f t="shared" si="0"/>
        <v>x</v>
      </c>
    </row>
    <row r="71" spans="1:13">
      <c r="B71" s="213" t="s">
        <v>1316</v>
      </c>
      <c r="C71" s="215" t="s">
        <v>1279</v>
      </c>
      <c r="D71" s="204">
        <v>1</v>
      </c>
      <c r="E71" s="204" t="s">
        <v>1285</v>
      </c>
      <c r="F71" s="204" t="s">
        <v>1292</v>
      </c>
      <c r="G71" s="212"/>
      <c r="H71" s="212"/>
      <c r="I71" s="212"/>
      <c r="J71" s="212" t="s">
        <v>1282</v>
      </c>
      <c r="K71" s="204" t="s">
        <v>26</v>
      </c>
      <c r="M71" s="212" t="str">
        <f t="shared" si="0"/>
        <v>x</v>
      </c>
    </row>
    <row r="72" spans="1:13">
      <c r="B72" s="213" t="s">
        <v>1317</v>
      </c>
      <c r="C72" s="215" t="s">
        <v>1279</v>
      </c>
      <c r="D72" s="204">
        <v>1</v>
      </c>
      <c r="E72" s="204" t="s">
        <v>1280</v>
      </c>
      <c r="F72" s="204" t="s">
        <v>1281</v>
      </c>
      <c r="G72" s="212"/>
      <c r="H72" s="212" t="s">
        <v>1282</v>
      </c>
      <c r="I72" s="212"/>
      <c r="J72" s="212"/>
      <c r="K72" s="204" t="s">
        <v>1283</v>
      </c>
      <c r="M72" s="212" t="str">
        <f t="shared" si="0"/>
        <v/>
      </c>
    </row>
    <row r="73" spans="1:13">
      <c r="B73" s="213" t="s">
        <v>1317</v>
      </c>
      <c r="C73" s="215" t="s">
        <v>1287</v>
      </c>
      <c r="D73" s="204">
        <v>1</v>
      </c>
      <c r="E73" s="204" t="s">
        <v>1280</v>
      </c>
      <c r="F73" s="204" t="s">
        <v>1281</v>
      </c>
      <c r="G73" s="212" t="s">
        <v>1282</v>
      </c>
      <c r="H73" s="212"/>
      <c r="I73" s="212"/>
      <c r="J73" s="212"/>
      <c r="K73" s="204" t="s">
        <v>28</v>
      </c>
      <c r="M73" s="212" t="str">
        <f t="shared" si="0"/>
        <v/>
      </c>
    </row>
    <row r="74" spans="1:13">
      <c r="B74" s="213" t="s">
        <v>1318</v>
      </c>
      <c r="C74" s="215" t="s">
        <v>1279</v>
      </c>
      <c r="D74" s="204">
        <v>1</v>
      </c>
      <c r="E74" s="204" t="s">
        <v>1285</v>
      </c>
      <c r="F74" s="204" t="s">
        <v>1281</v>
      </c>
      <c r="G74" s="212"/>
      <c r="H74" s="212" t="s">
        <v>1282</v>
      </c>
      <c r="I74" s="212" t="s">
        <v>1282</v>
      </c>
      <c r="J74" s="212" t="s">
        <v>1282</v>
      </c>
      <c r="K74" s="204" t="s">
        <v>1275</v>
      </c>
      <c r="M74" s="212" t="str">
        <f t="shared" ref="M74:M77" si="1">IF(OR(I74="x",J74="x"),"x","")</f>
        <v>x</v>
      </c>
    </row>
    <row r="75" spans="1:13">
      <c r="B75" s="213" t="s">
        <v>1302</v>
      </c>
      <c r="C75" s="215" t="s">
        <v>1279</v>
      </c>
      <c r="D75" s="204">
        <v>1</v>
      </c>
      <c r="E75" s="204" t="s">
        <v>1285</v>
      </c>
      <c r="F75" s="204" t="s">
        <v>1292</v>
      </c>
      <c r="G75" s="212"/>
      <c r="H75" s="212"/>
      <c r="I75" s="212"/>
      <c r="J75" s="212" t="s">
        <v>1282</v>
      </c>
      <c r="K75" s="204" t="s">
        <v>28</v>
      </c>
      <c r="M75" s="212" t="str">
        <f t="shared" si="1"/>
        <v>x</v>
      </c>
    </row>
    <row r="76" spans="1:13">
      <c r="B76" s="213" t="s">
        <v>1288</v>
      </c>
      <c r="C76" s="215" t="s">
        <v>1279</v>
      </c>
      <c r="D76" s="204">
        <v>1</v>
      </c>
      <c r="E76" s="204" t="s">
        <v>1280</v>
      </c>
      <c r="F76" s="204" t="s">
        <v>1281</v>
      </c>
      <c r="G76" s="212"/>
      <c r="H76" s="212"/>
      <c r="I76" s="212"/>
      <c r="J76" s="212"/>
      <c r="K76" s="204" t="s">
        <v>1283</v>
      </c>
      <c r="M76" s="212" t="str">
        <f t="shared" si="1"/>
        <v/>
      </c>
    </row>
    <row r="77" spans="1:13">
      <c r="B77" s="213" t="s">
        <v>1288</v>
      </c>
      <c r="C77" s="215" t="s">
        <v>1287</v>
      </c>
      <c r="D77" s="204">
        <v>1</v>
      </c>
      <c r="E77" s="204" t="s">
        <v>1280</v>
      </c>
      <c r="F77" s="204" t="s">
        <v>1281</v>
      </c>
      <c r="G77" s="212"/>
      <c r="H77" s="212"/>
      <c r="I77" s="212"/>
      <c r="J77" s="212"/>
      <c r="K77" s="204" t="s">
        <v>1283</v>
      </c>
      <c r="M77" s="212" t="str">
        <f t="shared" si="1"/>
        <v/>
      </c>
    </row>
    <row r="78" spans="1:13">
      <c r="A78" s="219"/>
      <c r="B78" s="220"/>
      <c r="C78" s="221"/>
      <c r="D78" s="207"/>
      <c r="E78" s="207"/>
      <c r="F78" s="207"/>
      <c r="G78" s="222"/>
      <c r="H78" s="222"/>
      <c r="I78" s="222"/>
      <c r="J78" s="222"/>
      <c r="K78" s="207"/>
      <c r="M78" s="222"/>
    </row>
    <row r="79" spans="1:13">
      <c r="A79" s="213"/>
      <c r="C79" s="215"/>
      <c r="E79" s="204" t="str">
        <f>"Historical: "&amp;COUNTIF($E$9:$E$77,"Historical")</f>
        <v>Historical: 20</v>
      </c>
      <c r="F79" s="204" t="str">
        <f>"Average: "&amp;COUNTIF($F$9:$F$77,"Average")</f>
        <v>Average: 34</v>
      </c>
      <c r="G79" s="223"/>
      <c r="H79" s="224"/>
      <c r="I79" s="224"/>
      <c r="J79" s="224"/>
      <c r="M79" s="224"/>
    </row>
    <row r="80" spans="1:13">
      <c r="A80" s="225" t="s">
        <v>1319</v>
      </c>
      <c r="C80" s="215"/>
      <c r="E80" s="204" t="str">
        <f>"Forecast: "&amp;COUNTIF($E$9:$E$77,"*Forecast")</f>
        <v>Forecast: 36</v>
      </c>
      <c r="F80" s="204" t="str">
        <f>"Year End: "&amp;COUNTIF($F$9:$F$77,"Year End")</f>
        <v>Year End: 21</v>
      </c>
      <c r="G80" s="212">
        <f>COUNTIF(G9:G77,"x")</f>
        <v>7</v>
      </c>
      <c r="H80" s="212">
        <f>COUNTIF(H9:H77,"x")</f>
        <v>27</v>
      </c>
      <c r="I80" s="212">
        <f>COUNTIF(I9:I77,"x")</f>
        <v>18</v>
      </c>
      <c r="J80" s="212">
        <f>COUNTIF(J9:J77,"x")</f>
        <v>30</v>
      </c>
      <c r="K80" s="212">
        <f>COUNTA(K9:K77)-COUNTIF(K9:K77,"No")</f>
        <v>38</v>
      </c>
      <c r="L80" s="212"/>
      <c r="M80" s="212">
        <f>COUNTIF(M9:M77,"x")</f>
        <v>40</v>
      </c>
    </row>
    <row r="81" spans="1:13">
      <c r="A81" s="226" t="s">
        <v>1320</v>
      </c>
      <c r="C81" s="215"/>
      <c r="D81" s="227">
        <f>SUM(D9:D77)</f>
        <v>56</v>
      </c>
      <c r="E81" s="204"/>
      <c r="F81" s="204"/>
      <c r="G81" s="228"/>
      <c r="H81" s="229"/>
      <c r="I81" s="229"/>
      <c r="J81" s="229"/>
      <c r="K81" s="227"/>
      <c r="M81" s="229"/>
    </row>
    <row r="82" spans="1:13">
      <c r="A82" s="213" t="s">
        <v>1321</v>
      </c>
      <c r="C82" s="215"/>
      <c r="E82" s="204" t="str">
        <f>"Forecast: "&amp;TEXT(COUNTIF($E$9:$E$77,"*Forecast")/$D$81,"0%")</f>
        <v>Forecast: 64%</v>
      </c>
      <c r="F82" s="204" t="str">
        <f>"Average: "&amp;TEXT(COUNTIF($F$9:$F$77,"Average")/($D$81-COUNTIF($F$9:$F$77,"N/A")),"0%")</f>
        <v>Average: 61%</v>
      </c>
      <c r="G82" s="228">
        <f>G80/$D$81</f>
        <v>0.125</v>
      </c>
      <c r="H82" s="228">
        <f>H80/$D$81</f>
        <v>0.48214285714285715</v>
      </c>
      <c r="I82" s="228">
        <f>I80/$D$81</f>
        <v>0.32142857142857145</v>
      </c>
      <c r="J82" s="228">
        <f>J80/$D$81</f>
        <v>0.5357142857142857</v>
      </c>
      <c r="K82" s="228">
        <f>K80/$D$81</f>
        <v>0.6785714285714286</v>
      </c>
      <c r="L82" s="228"/>
      <c r="M82" s="228">
        <f>M80/$D$81</f>
        <v>0.7142857142857143</v>
      </c>
    </row>
    <row r="83" spans="1:13">
      <c r="A83" s="235" t="s">
        <v>37</v>
      </c>
      <c r="B83" s="236" t="s">
        <v>1295</v>
      </c>
      <c r="C83" s="237" t="s">
        <v>1279</v>
      </c>
      <c r="D83" s="238">
        <v>1</v>
      </c>
      <c r="E83" s="239" t="s">
        <v>1280</v>
      </c>
      <c r="F83" s="239" t="s">
        <v>1281</v>
      </c>
      <c r="G83" s="240"/>
      <c r="H83" s="240" t="s">
        <v>1282</v>
      </c>
      <c r="I83" s="240"/>
      <c r="J83" s="240" t="s">
        <v>1414</v>
      </c>
      <c r="K83" s="238" t="s">
        <v>28</v>
      </c>
      <c r="L83" s="198"/>
      <c r="M83" s="240" t="s">
        <v>1414</v>
      </c>
    </row>
    <row r="84" spans="1:13">
      <c r="M84" s="204"/>
    </row>
    <row r="85" spans="1:13">
      <c r="A85" s="219" t="s">
        <v>58</v>
      </c>
      <c r="M85" s="204"/>
    </row>
    <row r="86" spans="1:13" ht="30" customHeight="1">
      <c r="A86" s="296" t="s">
        <v>1372</v>
      </c>
      <c r="B86" s="296"/>
      <c r="C86" s="296"/>
      <c r="D86" s="296"/>
      <c r="E86" s="296"/>
      <c r="F86" s="296"/>
      <c r="G86" s="296"/>
      <c r="H86" s="296"/>
      <c r="I86" s="296"/>
      <c r="J86" s="296"/>
      <c r="K86" s="296"/>
      <c r="M86" s="204"/>
    </row>
    <row r="87" spans="1:13" ht="28.5" customHeight="1">
      <c r="A87" s="292" t="s">
        <v>1371</v>
      </c>
      <c r="B87" s="292"/>
      <c r="C87" s="292"/>
      <c r="D87" s="292"/>
      <c r="E87" s="292"/>
      <c r="F87" s="292"/>
      <c r="G87" s="292"/>
      <c r="H87" s="292"/>
      <c r="I87" s="292"/>
      <c r="J87" s="292"/>
      <c r="K87" s="292"/>
      <c r="M87" s="204"/>
    </row>
    <row r="88" spans="1:13">
      <c r="A88" s="230" t="s">
        <v>1324</v>
      </c>
      <c r="M88" s="204"/>
    </row>
    <row r="89" spans="1:13">
      <c r="A89" s="231" t="s">
        <v>1325</v>
      </c>
      <c r="M89" s="204"/>
    </row>
    <row r="90" spans="1:13">
      <c r="A90" s="231" t="s">
        <v>1326</v>
      </c>
      <c r="M90" s="204"/>
    </row>
    <row r="91" spans="1:13">
      <c r="M91" s="204"/>
    </row>
    <row r="92" spans="1:13">
      <c r="M92" s="204"/>
    </row>
    <row r="93" spans="1:13">
      <c r="M93" s="204"/>
    </row>
    <row r="94" spans="1:13">
      <c r="A94" s="213"/>
      <c r="B94" s="213"/>
      <c r="D94" s="213"/>
      <c r="K94" s="213"/>
      <c r="M94" s="204"/>
    </row>
    <row r="95" spans="1:13">
      <c r="M95" s="204"/>
    </row>
    <row r="96" spans="1:13">
      <c r="M96" s="204"/>
    </row>
    <row r="97" spans="1:13">
      <c r="E97" s="204"/>
      <c r="F97" s="204"/>
      <c r="M97" s="204"/>
    </row>
    <row r="98" spans="1:13">
      <c r="E98" s="204"/>
      <c r="F98" s="204"/>
      <c r="M98" s="204"/>
    </row>
    <row r="99" spans="1:13">
      <c r="A99" s="232"/>
      <c r="B99" s="232"/>
      <c r="C99" s="233"/>
      <c r="D99" s="232"/>
      <c r="E99" s="234"/>
      <c r="F99" s="234"/>
      <c r="K99" s="232"/>
      <c r="M99" s="204"/>
    </row>
    <row r="100" spans="1:13">
      <c r="E100" s="204"/>
      <c r="F100" s="204"/>
      <c r="M100" s="204"/>
    </row>
    <row r="101" spans="1:13">
      <c r="E101" s="204"/>
      <c r="F101" s="204"/>
      <c r="M101" s="204"/>
    </row>
    <row r="102" spans="1:13">
      <c r="M102" s="204"/>
    </row>
    <row r="103" spans="1:13">
      <c r="M103" s="204"/>
    </row>
    <row r="104" spans="1:13">
      <c r="M104" s="204"/>
    </row>
    <row r="105" spans="1:13">
      <c r="M105" s="204"/>
    </row>
    <row r="106" spans="1:13">
      <c r="M106" s="204"/>
    </row>
    <row r="107" spans="1:13">
      <c r="M107" s="204"/>
    </row>
    <row r="108" spans="1:13">
      <c r="M108" s="204"/>
    </row>
    <row r="109" spans="1:13">
      <c r="M109" s="204"/>
    </row>
    <row r="110" spans="1:13">
      <c r="M110" s="204"/>
    </row>
    <row r="111" spans="1:13">
      <c r="M111" s="204"/>
    </row>
    <row r="112" spans="1:13">
      <c r="M112" s="204"/>
    </row>
    <row r="113" spans="13:13">
      <c r="M113" s="204"/>
    </row>
    <row r="114" spans="13:13">
      <c r="M114" s="204"/>
    </row>
    <row r="115" spans="13:13">
      <c r="M115" s="204"/>
    </row>
    <row r="116" spans="13:13">
      <c r="M116" s="204"/>
    </row>
    <row r="117" spans="13:13">
      <c r="M117" s="204"/>
    </row>
    <row r="118" spans="13:13">
      <c r="M118" s="204"/>
    </row>
    <row r="119" spans="13:13">
      <c r="M119" s="204"/>
    </row>
    <row r="120" spans="13:13">
      <c r="M120" s="204"/>
    </row>
    <row r="121" spans="13:13">
      <c r="M121" s="204"/>
    </row>
    <row r="122" spans="13:13">
      <c r="M122" s="204"/>
    </row>
    <row r="123" spans="13:13">
      <c r="M123" s="204"/>
    </row>
    <row r="124" spans="13:13">
      <c r="M124" s="204"/>
    </row>
    <row r="125" spans="13:13">
      <c r="M125" s="204"/>
    </row>
    <row r="126" spans="13:13">
      <c r="M126" s="204"/>
    </row>
    <row r="127" spans="13:13">
      <c r="M127" s="204"/>
    </row>
    <row r="128" spans="13:13">
      <c r="M128" s="204"/>
    </row>
    <row r="129" spans="12:13">
      <c r="M129" s="204"/>
    </row>
    <row r="130" spans="12:13">
      <c r="M130" s="204"/>
    </row>
    <row r="131" spans="12:13">
      <c r="M131" s="204"/>
    </row>
    <row r="132" spans="12:13">
      <c r="M132" s="204"/>
    </row>
    <row r="133" spans="12:13">
      <c r="M133" s="204"/>
    </row>
    <row r="134" spans="12:13">
      <c r="M134" s="204"/>
    </row>
    <row r="137" spans="12:13">
      <c r="L137" s="212"/>
      <c r="M137" s="212"/>
    </row>
    <row r="141" spans="12:13" ht="15.75" customHeight="1"/>
  </sheetData>
  <mergeCells count="7">
    <mergeCell ref="A87:K87"/>
    <mergeCell ref="B5:C5"/>
    <mergeCell ref="E5:F5"/>
    <mergeCell ref="G5:J5"/>
    <mergeCell ref="G6:H6"/>
    <mergeCell ref="I6:J6"/>
    <mergeCell ref="A86:K86"/>
  </mergeCells>
  <conditionalFormatting sqref="M8">
    <cfRule type="expression" dxfId="3" priority="1">
      <formula>"(blank)"</formula>
    </cfRule>
  </conditionalFormatting>
  <conditionalFormatting sqref="M8">
    <cfRule type="expression" dxfId="2" priority="2">
      <formula>#REF!</formula>
    </cfRule>
  </conditionalFormatting>
  <printOptions horizontalCentered="1"/>
  <pageMargins left="0.45" right="0.45" top="0.75" bottom="0.75" header="0.3" footer="0.3"/>
  <pageSetup scale="61" fitToHeight="2" orientation="landscape" useFirstPageNumber="1" r:id="rId1"/>
  <headerFooter scaleWithDoc="0">
    <oddHeader>&amp;R&amp;"Times New Roman,Bold"Attachment JCN-9
Page &amp;P of &amp;N</oddHeader>
  </headerFooter>
  <rowBreaks count="1" manualBreakCount="1">
    <brk id="5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0643-487A-470D-908C-5B8A325817B3}">
  <dimension ref="B1:AU67"/>
  <sheetViews>
    <sheetView view="pageLayout" zoomScale="70" zoomScaleNormal="80" zoomScaleSheetLayoutView="85" zoomScalePageLayoutView="70" workbookViewId="0">
      <selection activeCell="R16" sqref="R16"/>
    </sheetView>
  </sheetViews>
  <sheetFormatPr defaultColWidth="9.140625" defaultRowHeight="12.75"/>
  <cols>
    <col min="1" max="1" width="2" style="114" customWidth="1"/>
    <col min="2" max="2" width="40.85546875" style="114" customWidth="1"/>
    <col min="3" max="3" width="6.28515625" style="115" customWidth="1"/>
    <col min="4" max="12" width="8.5703125" style="115" customWidth="1"/>
    <col min="13" max="14" width="2" style="114" customWidth="1"/>
    <col min="15" max="15" width="40.85546875" style="114" customWidth="1"/>
    <col min="16" max="16" width="6.28515625" style="115" customWidth="1"/>
    <col min="17" max="25" width="8.5703125" style="115" customWidth="1"/>
    <col min="26" max="27" width="2" style="114" customWidth="1"/>
    <col min="28" max="28" width="40.85546875" style="114" customWidth="1"/>
    <col min="29" max="29" width="6.28515625" style="115" customWidth="1"/>
    <col min="30" max="38" width="8.5703125" style="115" customWidth="1"/>
    <col min="39" max="39" width="2" style="114" customWidth="1"/>
    <col min="40" max="16384" width="9.140625" style="114"/>
  </cols>
  <sheetData>
    <row r="1" spans="2:40">
      <c r="B1" s="297" t="s">
        <v>1328</v>
      </c>
      <c r="C1" s="297"/>
      <c r="D1" s="297"/>
      <c r="E1" s="297"/>
      <c r="F1" s="297"/>
      <c r="G1" s="297"/>
      <c r="H1" s="297"/>
      <c r="I1" s="297"/>
      <c r="J1" s="297"/>
      <c r="K1" s="297"/>
      <c r="L1" s="297"/>
      <c r="O1" s="297" t="s">
        <v>1328</v>
      </c>
      <c r="P1" s="297"/>
      <c r="Q1" s="297"/>
      <c r="R1" s="297"/>
      <c r="S1" s="297"/>
      <c r="T1" s="297"/>
      <c r="U1" s="297"/>
      <c r="V1" s="297"/>
      <c r="W1" s="297"/>
      <c r="X1" s="297"/>
      <c r="Y1" s="297"/>
      <c r="AB1" s="297" t="s">
        <v>1328</v>
      </c>
      <c r="AC1" s="297"/>
      <c r="AD1" s="297"/>
      <c r="AE1" s="297"/>
      <c r="AF1" s="297"/>
      <c r="AG1" s="297"/>
      <c r="AH1" s="297"/>
      <c r="AI1" s="297"/>
      <c r="AJ1" s="297"/>
      <c r="AK1" s="297"/>
      <c r="AL1" s="297"/>
    </row>
    <row r="2" spans="2:40">
      <c r="B2" s="115"/>
      <c r="O2" s="115"/>
      <c r="AB2" s="115"/>
    </row>
    <row r="3" spans="2:40">
      <c r="B3" s="297" t="s">
        <v>1329</v>
      </c>
      <c r="C3" s="297"/>
      <c r="D3" s="297"/>
      <c r="E3" s="297"/>
      <c r="F3" s="297"/>
      <c r="G3" s="297"/>
      <c r="H3" s="297"/>
      <c r="I3" s="297"/>
      <c r="J3" s="297"/>
      <c r="K3" s="297"/>
      <c r="L3" s="297"/>
      <c r="O3" s="297" t="s">
        <v>1330</v>
      </c>
      <c r="P3" s="297"/>
      <c r="Q3" s="297"/>
      <c r="R3" s="297"/>
      <c r="S3" s="297"/>
      <c r="T3" s="297"/>
      <c r="U3" s="297"/>
      <c r="V3" s="297"/>
      <c r="W3" s="297"/>
      <c r="X3" s="297"/>
      <c r="Y3" s="297"/>
      <c r="AB3" s="297" t="s">
        <v>1452</v>
      </c>
      <c r="AC3" s="297"/>
      <c r="AD3" s="297"/>
      <c r="AE3" s="297"/>
      <c r="AF3" s="297"/>
      <c r="AG3" s="297"/>
      <c r="AH3" s="297"/>
      <c r="AI3" s="297"/>
      <c r="AJ3" s="297"/>
      <c r="AK3" s="297"/>
      <c r="AL3" s="297"/>
    </row>
    <row r="4" spans="2:40">
      <c r="B4" s="256" t="s">
        <v>1270</v>
      </c>
      <c r="C4" s="257" t="s">
        <v>14</v>
      </c>
      <c r="D4" s="127" t="s">
        <v>1456</v>
      </c>
      <c r="E4" s="127" t="s">
        <v>1457</v>
      </c>
      <c r="F4" s="127" t="s">
        <v>1367</v>
      </c>
      <c r="G4" s="127" t="s">
        <v>1331</v>
      </c>
      <c r="H4" s="127" t="s">
        <v>1332</v>
      </c>
      <c r="I4" s="127" t="s">
        <v>1333</v>
      </c>
      <c r="J4" s="127" t="s">
        <v>1334</v>
      </c>
      <c r="K4" s="127" t="s">
        <v>1335</v>
      </c>
      <c r="L4" s="257" t="s">
        <v>1281</v>
      </c>
      <c r="O4" s="256" t="s">
        <v>1270</v>
      </c>
      <c r="P4" s="257" t="s">
        <v>14</v>
      </c>
      <c r="Q4" s="127" t="str">
        <f>D4</f>
        <v>2022Q2</v>
      </c>
      <c r="R4" s="127" t="str">
        <f t="shared" ref="R4:X4" si="0">E4</f>
        <v>2022Q1</v>
      </c>
      <c r="S4" s="127" t="str">
        <f t="shared" si="0"/>
        <v>2021Q4</v>
      </c>
      <c r="T4" s="127" t="str">
        <f t="shared" si="0"/>
        <v>2021Q3</v>
      </c>
      <c r="U4" s="127" t="str">
        <f t="shared" si="0"/>
        <v>2021Q2</v>
      </c>
      <c r="V4" s="127" t="str">
        <f t="shared" si="0"/>
        <v>2021Q1</v>
      </c>
      <c r="W4" s="127" t="str">
        <f t="shared" si="0"/>
        <v>2020Q4</v>
      </c>
      <c r="X4" s="127" t="str">
        <f t="shared" si="0"/>
        <v>2020Q3</v>
      </c>
      <c r="Y4" s="257" t="s">
        <v>1281</v>
      </c>
      <c r="AB4" s="256" t="s">
        <v>1270</v>
      </c>
      <c r="AC4" s="257" t="s">
        <v>14</v>
      </c>
      <c r="AD4" s="127" t="str">
        <f>Q4</f>
        <v>2022Q2</v>
      </c>
      <c r="AE4" s="127" t="str">
        <f t="shared" ref="AE4" si="1">R4</f>
        <v>2022Q1</v>
      </c>
      <c r="AF4" s="127" t="str">
        <f t="shared" ref="AF4" si="2">S4</f>
        <v>2021Q4</v>
      </c>
      <c r="AG4" s="127" t="str">
        <f t="shared" ref="AG4" si="3">T4</f>
        <v>2021Q3</v>
      </c>
      <c r="AH4" s="127" t="str">
        <f t="shared" ref="AH4" si="4">U4</f>
        <v>2021Q2</v>
      </c>
      <c r="AI4" s="127" t="str">
        <f t="shared" ref="AI4" si="5">V4</f>
        <v>2021Q1</v>
      </c>
      <c r="AJ4" s="127" t="str">
        <f t="shared" ref="AJ4" si="6">W4</f>
        <v>2020Q4</v>
      </c>
      <c r="AK4" s="127" t="str">
        <f t="shared" ref="AK4" si="7">X4</f>
        <v>2020Q3</v>
      </c>
      <c r="AL4" s="257" t="s">
        <v>1281</v>
      </c>
    </row>
    <row r="5" spans="2:40">
      <c r="B5" s="116" t="s">
        <v>24</v>
      </c>
      <c r="C5" s="128" t="s">
        <v>25</v>
      </c>
      <c r="D5" s="255">
        <v>0.59026387083478471</v>
      </c>
      <c r="E5" s="255">
        <v>0.56888725664901552</v>
      </c>
      <c r="F5" s="255">
        <v>0.56060472989338073</v>
      </c>
      <c r="G5" s="255">
        <v>0.56007791742209656</v>
      </c>
      <c r="H5" s="255">
        <v>0.55782170530656472</v>
      </c>
      <c r="I5" s="255">
        <v>0.56690468931613347</v>
      </c>
      <c r="J5" s="255">
        <v>0.58054293604737994</v>
      </c>
      <c r="K5" s="255">
        <v>0.54370632176675526</v>
      </c>
      <c r="L5" s="119">
        <f>IFERROR(AVERAGE(D5:K5),"")</f>
        <v>0.56610117840451391</v>
      </c>
      <c r="O5" s="116" t="str">
        <f>B5</f>
        <v>ALLETE, Inc.</v>
      </c>
      <c r="P5" s="116" t="str">
        <f>C5</f>
        <v>ALE</v>
      </c>
      <c r="Q5" s="255">
        <v>0.40895412888198457</v>
      </c>
      <c r="R5" s="255">
        <v>0.43017855236806446</v>
      </c>
      <c r="S5" s="255">
        <v>0.43812109899691565</v>
      </c>
      <c r="T5" s="255">
        <v>0.43966067737556647</v>
      </c>
      <c r="U5" s="255">
        <v>0.44177815177521568</v>
      </c>
      <c r="V5" s="255">
        <v>0.43168813475352985</v>
      </c>
      <c r="W5" s="255">
        <v>0.41787713965568019</v>
      </c>
      <c r="X5" s="255">
        <v>0.45561908847105159</v>
      </c>
      <c r="Y5" s="119">
        <f>IFERROR(AVERAGE(Q5:X5),"")</f>
        <v>0.43298462153475104</v>
      </c>
      <c r="AB5" s="116" t="str">
        <f>O5</f>
        <v>ALLETE, Inc.</v>
      </c>
      <c r="AC5" s="116" t="str">
        <f>P5</f>
        <v>ALE</v>
      </c>
      <c r="AD5" s="255">
        <v>7.8200028323066042E-4</v>
      </c>
      <c r="AE5" s="255">
        <v>9.3419098291997664E-4</v>
      </c>
      <c r="AF5" s="255">
        <v>1.2741711097036651E-3</v>
      </c>
      <c r="AG5" s="255">
        <v>2.6140520233696249E-4</v>
      </c>
      <c r="AH5" s="255">
        <v>4.0014291821959111E-4</v>
      </c>
      <c r="AI5" s="255">
        <v>1.4071759303366932E-3</v>
      </c>
      <c r="AJ5" s="255">
        <v>1.5799242969398595E-3</v>
      </c>
      <c r="AK5" s="255">
        <v>6.7458976219315176E-4</v>
      </c>
      <c r="AL5" s="119">
        <f>IFERROR(AVERAGE(AD5:AK5),"")</f>
        <v>9.1420006073507018E-4</v>
      </c>
    </row>
    <row r="6" spans="2:40" s="116" customFormat="1">
      <c r="B6" s="117" t="s">
        <v>29</v>
      </c>
      <c r="C6" s="117" t="s">
        <v>30</v>
      </c>
      <c r="D6" s="118">
        <v>0.5260508506976479</v>
      </c>
      <c r="E6" s="118">
        <v>0.52189238693580597</v>
      </c>
      <c r="F6" s="118">
        <v>0.51276900381811874</v>
      </c>
      <c r="G6" s="118">
        <v>0.53449623117492007</v>
      </c>
      <c r="H6" s="118">
        <v>0.54198062073077014</v>
      </c>
      <c r="I6" s="118">
        <v>0.53750042876258064</v>
      </c>
      <c r="J6" s="118">
        <v>0.53249226176655828</v>
      </c>
      <c r="K6" s="118">
        <v>0.53114013755998357</v>
      </c>
      <c r="L6" s="119">
        <f>IFERROR(AVERAGE(D6:K6),"")</f>
        <v>0.52979024018079812</v>
      </c>
      <c r="O6" s="117" t="str">
        <f>B6</f>
        <v>Alliant Energy Corporation</v>
      </c>
      <c r="P6" s="117" t="str">
        <f>C6</f>
        <v>LNT</v>
      </c>
      <c r="Q6" s="118">
        <v>0.47309828555863015</v>
      </c>
      <c r="R6" s="118">
        <v>0.47726312650836522</v>
      </c>
      <c r="S6" s="118">
        <v>0.48637672311201469</v>
      </c>
      <c r="T6" s="118">
        <v>0.46466662354877458</v>
      </c>
      <c r="U6" s="118">
        <v>0.45714851576019816</v>
      </c>
      <c r="V6" s="118">
        <v>0.46164253376820291</v>
      </c>
      <c r="W6" s="118">
        <v>0.4666806464559875</v>
      </c>
      <c r="X6" s="118">
        <v>0.46804917441369104</v>
      </c>
      <c r="Y6" s="119">
        <f>IFERROR(AVERAGE(Q6:X6),"")</f>
        <v>0.46936570364073305</v>
      </c>
      <c r="AB6" s="117" t="str">
        <f>O6</f>
        <v>Alliant Energy Corporation</v>
      </c>
      <c r="AC6" s="117" t="str">
        <f>P6</f>
        <v>LNT</v>
      </c>
      <c r="AD6" s="118">
        <v>8.5086374372195434E-4</v>
      </c>
      <c r="AE6" s="118">
        <v>8.4448655582885319E-4</v>
      </c>
      <c r="AF6" s="118">
        <v>8.5427306986661381E-4</v>
      </c>
      <c r="AG6" s="118">
        <v>8.371452763053605E-4</v>
      </c>
      <c r="AH6" s="118">
        <v>8.7086350903167655E-4</v>
      </c>
      <c r="AI6" s="118">
        <v>8.5703746921647237E-4</v>
      </c>
      <c r="AJ6" s="118">
        <v>8.270917774541634E-4</v>
      </c>
      <c r="AK6" s="118">
        <v>8.1068802632542247E-4</v>
      </c>
      <c r="AL6" s="119">
        <f>IFERROR(AVERAGE(AD6:AK6),"")</f>
        <v>8.4405617846881463E-4</v>
      </c>
      <c r="AN6" s="136"/>
    </row>
    <row r="7" spans="2:40" s="116" customFormat="1">
      <c r="B7" s="117" t="s">
        <v>32</v>
      </c>
      <c r="C7" s="117" t="s">
        <v>33</v>
      </c>
      <c r="D7" s="118">
        <v>0.533121215140959</v>
      </c>
      <c r="E7" s="118">
        <v>0.54251517851829334</v>
      </c>
      <c r="F7" s="118">
        <v>0.53840045128140879</v>
      </c>
      <c r="G7" s="118">
        <v>0.53352439421646392</v>
      </c>
      <c r="H7" s="118">
        <v>0.52178741731640244</v>
      </c>
      <c r="I7" s="118">
        <v>0.54053789143619591</v>
      </c>
      <c r="J7" s="118">
        <v>0.53193134036629941</v>
      </c>
      <c r="K7" s="118">
        <v>0.5435016034077037</v>
      </c>
      <c r="L7" s="119">
        <f t="shared" ref="L7:L18" si="8">IFERROR(AVERAGE(D7:K7),"")</f>
        <v>0.53566493646046576</v>
      </c>
      <c r="O7" s="117" t="str">
        <f t="shared" ref="O7:P18" si="9">B7</f>
        <v>Ameren Corporation</v>
      </c>
      <c r="P7" s="117" t="str">
        <f t="shared" si="9"/>
        <v>AEE</v>
      </c>
      <c r="Q7" s="118">
        <v>0.46153775938036801</v>
      </c>
      <c r="R7" s="118">
        <v>0.45365613188906095</v>
      </c>
      <c r="S7" s="118">
        <v>0.45871201146139928</v>
      </c>
      <c r="T7" s="118">
        <v>0.4631051611662661</v>
      </c>
      <c r="U7" s="118">
        <v>0.47503936888898801</v>
      </c>
      <c r="V7" s="118">
        <v>0.45600004607718114</v>
      </c>
      <c r="W7" s="118">
        <v>0.46352351755292304</v>
      </c>
      <c r="X7" s="118">
        <v>0.4521932397941037</v>
      </c>
      <c r="Y7" s="119">
        <f t="shared" ref="Y7:Y18" si="10">IFERROR(AVERAGE(Q7:X7),"")</f>
        <v>0.46047090452628625</v>
      </c>
      <c r="AB7" s="117" t="str">
        <f t="shared" ref="AB7:AB18" si="11">O7</f>
        <v>Ameren Corporation</v>
      </c>
      <c r="AC7" s="117" t="str">
        <f t="shared" ref="AC7:AC18" si="12">P7</f>
        <v>AEE</v>
      </c>
      <c r="AD7" s="118">
        <v>5.3410254786729894E-3</v>
      </c>
      <c r="AE7" s="118">
        <v>3.8286895926456263E-3</v>
      </c>
      <c r="AF7" s="118">
        <v>2.8875372571919946E-3</v>
      </c>
      <c r="AG7" s="118">
        <v>3.3704446172700604E-3</v>
      </c>
      <c r="AH7" s="118">
        <v>3.1732137946096062E-3</v>
      </c>
      <c r="AI7" s="118">
        <v>3.4620624866229612E-3</v>
      </c>
      <c r="AJ7" s="118">
        <v>4.545142080777608E-3</v>
      </c>
      <c r="AK7" s="118">
        <v>4.3051567981925738E-3</v>
      </c>
      <c r="AL7" s="119">
        <f t="shared" ref="AL7:AL18" si="13">IFERROR(AVERAGE(AD7:AK7),"")</f>
        <v>3.8641590132479278E-3</v>
      </c>
      <c r="AN7" s="136"/>
    </row>
    <row r="8" spans="2:40" s="116" customFormat="1">
      <c r="B8" s="117" t="s">
        <v>35</v>
      </c>
      <c r="C8" s="117" t="s">
        <v>36</v>
      </c>
      <c r="D8" s="118">
        <v>0.45843755325442614</v>
      </c>
      <c r="E8" s="118">
        <v>0.46616535639537393</v>
      </c>
      <c r="F8" s="118">
        <v>0.46824765838205357</v>
      </c>
      <c r="G8" s="118">
        <v>0.49882059200708168</v>
      </c>
      <c r="H8" s="118">
        <v>0.46646450605406681</v>
      </c>
      <c r="I8" s="118">
        <v>0.46305669426260548</v>
      </c>
      <c r="J8" s="118">
        <v>0.46721982647600135</v>
      </c>
      <c r="K8" s="118">
        <v>0.46645960555943017</v>
      </c>
      <c r="L8" s="119">
        <f t="shared" si="8"/>
        <v>0.46935897404887988</v>
      </c>
      <c r="O8" s="117" t="str">
        <f t="shared" si="9"/>
        <v>American Electric Power Company, Inc.</v>
      </c>
      <c r="P8" s="117" t="str">
        <f t="shared" si="9"/>
        <v>AEP</v>
      </c>
      <c r="Q8" s="118">
        <v>0.50794586247377349</v>
      </c>
      <c r="R8" s="118">
        <v>0.50342609512037839</v>
      </c>
      <c r="S8" s="118">
        <v>0.51217765883270228</v>
      </c>
      <c r="T8" s="118">
        <v>0.48750427076367836</v>
      </c>
      <c r="U8" s="118">
        <v>0.5164188031225343</v>
      </c>
      <c r="V8" s="118">
        <v>0.50854592297249845</v>
      </c>
      <c r="W8" s="118">
        <v>0.50304459678998081</v>
      </c>
      <c r="X8" s="118">
        <v>0.508370587400228</v>
      </c>
      <c r="Y8" s="119">
        <f t="shared" si="10"/>
        <v>0.50592922468447177</v>
      </c>
      <c r="AB8" s="117" t="str">
        <f t="shared" si="11"/>
        <v>American Electric Power Company, Inc.</v>
      </c>
      <c r="AC8" s="117" t="str">
        <f t="shared" si="12"/>
        <v>AEP</v>
      </c>
      <c r="AD8" s="118">
        <v>3.3616584271800358E-2</v>
      </c>
      <c r="AE8" s="118">
        <v>3.0408548484247632E-2</v>
      </c>
      <c r="AF8" s="118">
        <v>1.9574682785244178E-2</v>
      </c>
      <c r="AG8" s="118">
        <v>1.3675137229239987E-2</v>
      </c>
      <c r="AH8" s="118">
        <v>1.7116690823398915E-2</v>
      </c>
      <c r="AI8" s="118">
        <v>2.8397382764896062E-2</v>
      </c>
      <c r="AJ8" s="118">
        <v>2.9735576734017898E-2</v>
      </c>
      <c r="AK8" s="118">
        <v>2.5169807040341816E-2</v>
      </c>
      <c r="AL8" s="119">
        <f t="shared" si="13"/>
        <v>2.4711801266648355E-2</v>
      </c>
      <c r="AN8" s="136"/>
    </row>
    <row r="9" spans="2:40" s="116" customFormat="1">
      <c r="B9" s="117" t="s">
        <v>39</v>
      </c>
      <c r="C9" s="117" t="s">
        <v>40</v>
      </c>
      <c r="D9" s="118">
        <v>0.46223514219907957</v>
      </c>
      <c r="E9" s="118">
        <v>0.46691870076016723</v>
      </c>
      <c r="F9" s="118">
        <v>0.47863478342887877</v>
      </c>
      <c r="G9" s="118">
        <v>0.47994155671896388</v>
      </c>
      <c r="H9" s="118">
        <v>0.49630321325184795</v>
      </c>
      <c r="I9" s="118">
        <v>0.52090500984907673</v>
      </c>
      <c r="J9" s="118">
        <v>0.51501205166413533</v>
      </c>
      <c r="K9" s="118">
        <v>0.51339136882534853</v>
      </c>
      <c r="L9" s="119">
        <f t="shared" si="8"/>
        <v>0.49166772833718719</v>
      </c>
      <c r="O9" s="117" t="str">
        <f t="shared" si="9"/>
        <v>Edison International</v>
      </c>
      <c r="P9" s="117" t="str">
        <f t="shared" si="9"/>
        <v>EIX</v>
      </c>
      <c r="Q9" s="118">
        <v>0.53401927139163108</v>
      </c>
      <c r="R9" s="118">
        <v>0.52856971701849376</v>
      </c>
      <c r="S9" s="118">
        <v>0.51669945049714827</v>
      </c>
      <c r="T9" s="118">
        <v>0.5151143558123793</v>
      </c>
      <c r="U9" s="118">
        <v>0.49853344616929024</v>
      </c>
      <c r="V9" s="118">
        <v>0.47310370752371372</v>
      </c>
      <c r="W9" s="118">
        <v>0.47827736105516616</v>
      </c>
      <c r="X9" s="118">
        <v>0.4792889442108127</v>
      </c>
      <c r="Y9" s="119">
        <f t="shared" si="10"/>
        <v>0.50295078170982943</v>
      </c>
      <c r="AB9" s="117" t="str">
        <f t="shared" si="11"/>
        <v>Edison International</v>
      </c>
      <c r="AC9" s="117" t="str">
        <f t="shared" si="12"/>
        <v>EIX</v>
      </c>
      <c r="AD9" s="118">
        <v>3.7455864092893381E-3</v>
      </c>
      <c r="AE9" s="118">
        <v>4.5115822213389768E-3</v>
      </c>
      <c r="AF9" s="118">
        <v>4.6657660739729623E-3</v>
      </c>
      <c r="AG9" s="118">
        <v>4.9440874686568041E-3</v>
      </c>
      <c r="AH9" s="118">
        <v>5.163340578861835E-3</v>
      </c>
      <c r="AI9" s="118">
        <v>5.9912826272095583E-3</v>
      </c>
      <c r="AJ9" s="118">
        <v>6.7105872806984962E-3</v>
      </c>
      <c r="AK9" s="118">
        <v>7.3196869638388184E-3</v>
      </c>
      <c r="AL9" s="119">
        <f t="shared" si="13"/>
        <v>5.3814899529833491E-3</v>
      </c>
      <c r="AN9" s="136"/>
    </row>
    <row r="10" spans="2:40" s="116" customFormat="1">
      <c r="B10" s="117" t="s">
        <v>41</v>
      </c>
      <c r="C10" s="117" t="s">
        <v>42</v>
      </c>
      <c r="D10" s="118">
        <v>0.4755739564851027</v>
      </c>
      <c r="E10" s="118">
        <v>0.43801752880946998</v>
      </c>
      <c r="F10" s="118">
        <v>0.45047982350584226</v>
      </c>
      <c r="G10" s="118">
        <v>0.46417329728510248</v>
      </c>
      <c r="H10" s="118">
        <v>0.45802261370872882</v>
      </c>
      <c r="I10" s="118">
        <v>0.44768187605511023</v>
      </c>
      <c r="J10" s="118">
        <v>0.45813854204437232</v>
      </c>
      <c r="K10" s="118">
        <v>0.47123208287732021</v>
      </c>
      <c r="L10" s="119">
        <f t="shared" si="8"/>
        <v>0.45791496509638119</v>
      </c>
      <c r="O10" s="117" t="str">
        <f t="shared" si="9"/>
        <v>Entergy Corporation</v>
      </c>
      <c r="P10" s="117" t="str">
        <f t="shared" si="9"/>
        <v>ETR</v>
      </c>
      <c r="Q10" s="118">
        <v>0.51377316995405864</v>
      </c>
      <c r="R10" s="118">
        <v>0.55149325715641995</v>
      </c>
      <c r="S10" s="118">
        <v>0.53881146239760291</v>
      </c>
      <c r="T10" s="118">
        <v>0.52470421241825538</v>
      </c>
      <c r="U10" s="118">
        <v>0.53068306762551221</v>
      </c>
      <c r="V10" s="118">
        <v>0.5409826851135765</v>
      </c>
      <c r="W10" s="118">
        <v>0.5296874019009743</v>
      </c>
      <c r="X10" s="118">
        <v>0.51555179307861743</v>
      </c>
      <c r="Y10" s="119">
        <f t="shared" si="10"/>
        <v>0.53071088120562715</v>
      </c>
      <c r="AB10" s="117" t="str">
        <f t="shared" si="11"/>
        <v>Entergy Corporation</v>
      </c>
      <c r="AC10" s="117" t="str">
        <f t="shared" si="12"/>
        <v>ETR</v>
      </c>
      <c r="AD10" s="118">
        <v>1.0652873560838662E-2</v>
      </c>
      <c r="AE10" s="118">
        <v>1.0489214034110038E-2</v>
      </c>
      <c r="AF10" s="118">
        <v>1.0708714096554758E-2</v>
      </c>
      <c r="AG10" s="118">
        <v>1.1122490296642109E-2</v>
      </c>
      <c r="AH10" s="118">
        <v>1.1294318665759024E-2</v>
      </c>
      <c r="AI10" s="118">
        <v>1.1335438831313225E-2</v>
      </c>
      <c r="AJ10" s="118">
        <v>1.2174056054653368E-2</v>
      </c>
      <c r="AK10" s="118">
        <v>1.3216124044062309E-2</v>
      </c>
      <c r="AL10" s="119">
        <f t="shared" si="13"/>
        <v>1.1374153697991685E-2</v>
      </c>
      <c r="AN10" s="136"/>
    </row>
    <row r="11" spans="2:40" s="116" customFormat="1">
      <c r="B11" s="117" t="s">
        <v>43</v>
      </c>
      <c r="C11" s="117" t="s">
        <v>44</v>
      </c>
      <c r="D11" s="118">
        <v>0.61158073966641935</v>
      </c>
      <c r="E11" s="118">
        <v>0.60139366575283915</v>
      </c>
      <c r="F11" s="118">
        <v>0.59712278749795467</v>
      </c>
      <c r="G11" s="118">
        <v>0.59203544586443169</v>
      </c>
      <c r="H11" s="118">
        <v>0.59089486314300155</v>
      </c>
      <c r="I11" s="118">
        <v>0.5932428879500673</v>
      </c>
      <c r="J11" s="118">
        <v>0.58537091440574351</v>
      </c>
      <c r="K11" s="118">
        <v>0.58637532986675445</v>
      </c>
      <c r="L11" s="119">
        <f t="shared" si="8"/>
        <v>0.59475207926840146</v>
      </c>
      <c r="O11" s="117" t="str">
        <f t="shared" si="9"/>
        <v xml:space="preserve">Evergy, Inc. </v>
      </c>
      <c r="P11" s="117" t="str">
        <f t="shared" si="9"/>
        <v>EVRG</v>
      </c>
      <c r="Q11" s="118">
        <v>0.38102586126937249</v>
      </c>
      <c r="R11" s="118">
        <v>0.3897178697630172</v>
      </c>
      <c r="S11" s="118">
        <v>0.39101279921908966</v>
      </c>
      <c r="T11" s="118">
        <v>0.3900883930212824</v>
      </c>
      <c r="U11" s="118">
        <v>0.40067404758612551</v>
      </c>
      <c r="V11" s="118">
        <v>0.40283678653986399</v>
      </c>
      <c r="W11" s="118">
        <v>0.40537482035090916</v>
      </c>
      <c r="X11" s="118">
        <v>0.40542808502049615</v>
      </c>
      <c r="Y11" s="119">
        <f t="shared" si="10"/>
        <v>0.39576983284626954</v>
      </c>
      <c r="AB11" s="117" t="str">
        <f t="shared" si="11"/>
        <v xml:space="preserve">Evergy, Inc. </v>
      </c>
      <c r="AC11" s="117" t="str">
        <f t="shared" si="12"/>
        <v>EVRG</v>
      </c>
      <c r="AD11" s="118">
        <v>7.3933990642081433E-3</v>
      </c>
      <c r="AE11" s="118">
        <v>8.8884644841436111E-3</v>
      </c>
      <c r="AF11" s="118">
        <v>1.1864413282955717E-2</v>
      </c>
      <c r="AG11" s="118">
        <v>1.7876161114285923E-2</v>
      </c>
      <c r="AH11" s="118">
        <v>8.4310892708729501E-3</v>
      </c>
      <c r="AI11" s="118">
        <v>3.9203255100687291E-3</v>
      </c>
      <c r="AJ11" s="118">
        <v>9.2542652433472931E-3</v>
      </c>
      <c r="AK11" s="118">
        <v>8.1965851127493491E-3</v>
      </c>
      <c r="AL11" s="119">
        <f t="shared" si="13"/>
        <v>9.4780878853289643E-3</v>
      </c>
      <c r="AN11" s="136"/>
    </row>
    <row r="12" spans="2:40" s="116" customFormat="1">
      <c r="B12" s="117" t="s">
        <v>45</v>
      </c>
      <c r="C12" s="117" t="s">
        <v>46</v>
      </c>
      <c r="D12" s="118">
        <v>0.56102536332205366</v>
      </c>
      <c r="E12" s="118">
        <v>0.57504839668995689</v>
      </c>
      <c r="F12" s="118">
        <v>0.57433370379765281</v>
      </c>
      <c r="G12" s="118">
        <v>0.56688333399653035</v>
      </c>
      <c r="H12" s="118">
        <v>0.55885488328471589</v>
      </c>
      <c r="I12" s="118">
        <v>0.56280861556570305</v>
      </c>
      <c r="J12" s="118">
        <v>0.57069129561208987</v>
      </c>
      <c r="K12" s="118">
        <v>0.56509993051645124</v>
      </c>
      <c r="L12" s="119">
        <f t="shared" si="8"/>
        <v>0.56684319034814423</v>
      </c>
      <c r="O12" s="117" t="str">
        <f t="shared" si="9"/>
        <v>Hawaiian Electric Industries, Inc.</v>
      </c>
      <c r="P12" s="117" t="str">
        <f t="shared" si="9"/>
        <v>HE</v>
      </c>
      <c r="Q12" s="118">
        <v>0.42550103036198661</v>
      </c>
      <c r="R12" s="118">
        <v>0.42343624706873279</v>
      </c>
      <c r="S12" s="118">
        <v>0.42566629620234714</v>
      </c>
      <c r="T12" s="118">
        <v>0.43311666600346965</v>
      </c>
      <c r="U12" s="118">
        <v>0.43136526692743521</v>
      </c>
      <c r="V12" s="118">
        <v>0.43719138443429695</v>
      </c>
      <c r="W12" s="118">
        <v>0.41599233080899789</v>
      </c>
      <c r="X12" s="118">
        <v>0.42141691371028656</v>
      </c>
      <c r="Y12" s="119">
        <f t="shared" si="10"/>
        <v>0.42671076693969412</v>
      </c>
      <c r="AB12" s="117" t="str">
        <f t="shared" si="11"/>
        <v>Hawaiian Electric Industries, Inc.</v>
      </c>
      <c r="AC12" s="117" t="str">
        <f t="shared" si="12"/>
        <v>HE</v>
      </c>
      <c r="AD12" s="118">
        <v>1.3473606315959707E-2</v>
      </c>
      <c r="AE12" s="118">
        <v>1.5153562413103791E-3</v>
      </c>
      <c r="AF12" s="118">
        <v>0</v>
      </c>
      <c r="AG12" s="118">
        <v>0</v>
      </c>
      <c r="AH12" s="118">
        <v>9.7798497878488853E-3</v>
      </c>
      <c r="AI12" s="118">
        <v>0</v>
      </c>
      <c r="AJ12" s="118">
        <v>1.3316373578912282E-2</v>
      </c>
      <c r="AK12" s="118">
        <v>1.3483155773262277E-2</v>
      </c>
      <c r="AL12" s="119">
        <f t="shared" si="13"/>
        <v>6.4460427121616906E-3</v>
      </c>
      <c r="AN12" s="136"/>
    </row>
    <row r="13" spans="2:40" s="116" customFormat="1">
      <c r="B13" s="117" t="s">
        <v>48</v>
      </c>
      <c r="C13" s="117" t="s">
        <v>49</v>
      </c>
      <c r="D13" s="118">
        <v>0.53536190131693984</v>
      </c>
      <c r="E13" s="118">
        <v>0.544651943413483</v>
      </c>
      <c r="F13" s="118">
        <v>0.54992317863060469</v>
      </c>
      <c r="G13" s="118">
        <v>0.55043725241715735</v>
      </c>
      <c r="H13" s="118">
        <v>0.5437961655181327</v>
      </c>
      <c r="I13" s="118">
        <v>0.54036405765737705</v>
      </c>
      <c r="J13" s="118">
        <v>0.53945547228603918</v>
      </c>
      <c r="K13" s="118">
        <v>0.54025977220620514</v>
      </c>
      <c r="L13" s="119">
        <f t="shared" si="8"/>
        <v>0.54303121793074238</v>
      </c>
      <c r="O13" s="117" t="str">
        <f t="shared" si="9"/>
        <v>IDACORP, Inc.</v>
      </c>
      <c r="P13" s="117" t="str">
        <f t="shared" si="9"/>
        <v>IDA</v>
      </c>
      <c r="Q13" s="118">
        <v>0.46405501592602372</v>
      </c>
      <c r="R13" s="118">
        <v>0.4549342527603622</v>
      </c>
      <c r="S13" s="118">
        <v>0.44987798958978392</v>
      </c>
      <c r="T13" s="118">
        <v>0.44935391659508761</v>
      </c>
      <c r="U13" s="118">
        <v>0.4556059747113903</v>
      </c>
      <c r="V13" s="118">
        <v>0.45919510746147191</v>
      </c>
      <c r="W13" s="118">
        <v>0.46026907573423242</v>
      </c>
      <c r="X13" s="118">
        <v>0.45941976038057042</v>
      </c>
      <c r="Y13" s="119">
        <f t="shared" si="10"/>
        <v>0.4565888866448653</v>
      </c>
      <c r="AB13" s="117" t="str">
        <f t="shared" si="11"/>
        <v>IDACORP, Inc.</v>
      </c>
      <c r="AC13" s="117" t="str">
        <f t="shared" si="12"/>
        <v>IDA</v>
      </c>
      <c r="AD13" s="118">
        <v>5.8308275703642244E-4</v>
      </c>
      <c r="AE13" s="118">
        <v>4.1380382615482432E-4</v>
      </c>
      <c r="AF13" s="118">
        <v>1.9883177961137424E-4</v>
      </c>
      <c r="AG13" s="118">
        <v>2.0883098775497104E-4</v>
      </c>
      <c r="AH13" s="118">
        <v>5.9785977047697959E-4</v>
      </c>
      <c r="AI13" s="118">
        <v>4.4083488115105265E-4</v>
      </c>
      <c r="AJ13" s="118">
        <v>2.7545197972837744E-4</v>
      </c>
      <c r="AK13" s="118">
        <v>3.2046741322439416E-4</v>
      </c>
      <c r="AL13" s="119">
        <f t="shared" si="13"/>
        <v>3.798954243922994E-4</v>
      </c>
      <c r="AN13" s="136"/>
    </row>
    <row r="14" spans="2:40" s="116" customFormat="1">
      <c r="B14" s="117" t="s">
        <v>79</v>
      </c>
      <c r="C14" s="117" t="s">
        <v>51</v>
      </c>
      <c r="D14" s="118">
        <v>0.59490675565595952</v>
      </c>
      <c r="E14" s="118">
        <v>0.57943118696244567</v>
      </c>
      <c r="F14" s="118">
        <v>0.6178008621263541</v>
      </c>
      <c r="G14" s="118">
        <v>0.62911133994559065</v>
      </c>
      <c r="H14" s="118">
        <v>0.6004474421684749</v>
      </c>
      <c r="I14" s="118">
        <v>0.61145014961132105</v>
      </c>
      <c r="J14" s="118">
        <v>0.59813993944555854</v>
      </c>
      <c r="K14" s="118">
        <v>0.5969223736664605</v>
      </c>
      <c r="L14" s="119">
        <f t="shared" si="8"/>
        <v>0.60352625619777067</v>
      </c>
      <c r="O14" s="117" t="str">
        <f t="shared" si="9"/>
        <v>NextEra Energy, Inc.</v>
      </c>
      <c r="P14" s="117" t="str">
        <f t="shared" si="9"/>
        <v>NEE</v>
      </c>
      <c r="Q14" s="118">
        <v>0.39613732546567249</v>
      </c>
      <c r="R14" s="118">
        <v>0.41136334480887565</v>
      </c>
      <c r="S14" s="118">
        <v>0.37271815020174781</v>
      </c>
      <c r="T14" s="118">
        <v>0.36113215574752366</v>
      </c>
      <c r="U14" s="118">
        <v>0.38976819448247069</v>
      </c>
      <c r="V14" s="118">
        <v>0.37853369693692435</v>
      </c>
      <c r="W14" s="118">
        <v>0.39140632268185105</v>
      </c>
      <c r="X14" s="118">
        <v>0.39212616875172124</v>
      </c>
      <c r="Y14" s="119">
        <f t="shared" si="10"/>
        <v>0.38664816988459833</v>
      </c>
      <c r="AB14" s="117" t="str">
        <f t="shared" si="11"/>
        <v>NextEra Energy, Inc.</v>
      </c>
      <c r="AC14" s="117" t="str">
        <f t="shared" si="12"/>
        <v>NEE</v>
      </c>
      <c r="AD14" s="118">
        <v>8.9559188783680539E-3</v>
      </c>
      <c r="AE14" s="118">
        <v>9.2054682286787023E-3</v>
      </c>
      <c r="AF14" s="118">
        <v>9.4809876718981115E-3</v>
      </c>
      <c r="AG14" s="118">
        <v>9.7565043068857053E-3</v>
      </c>
      <c r="AH14" s="118">
        <v>9.7843633490543973E-3</v>
      </c>
      <c r="AI14" s="118">
        <v>1.0016153451754608E-2</v>
      </c>
      <c r="AJ14" s="118">
        <v>1.045373787259044E-2</v>
      </c>
      <c r="AK14" s="118">
        <v>1.0951457581818263E-2</v>
      </c>
      <c r="AL14" s="119">
        <f t="shared" si="13"/>
        <v>9.8255739176310326E-3</v>
      </c>
      <c r="AN14" s="136"/>
    </row>
    <row r="15" spans="2:40" s="116" customFormat="1">
      <c r="B15" s="117" t="s">
        <v>1086</v>
      </c>
      <c r="C15" s="117" t="s">
        <v>53</v>
      </c>
      <c r="D15" s="118">
        <v>0.51714001136101395</v>
      </c>
      <c r="E15" s="118">
        <v>0.53291706326193933</v>
      </c>
      <c r="F15" s="118">
        <v>0.53009417533613445</v>
      </c>
      <c r="G15" s="118">
        <v>0.5315901831958677</v>
      </c>
      <c r="H15" s="118">
        <v>0.53135575081592945</v>
      </c>
      <c r="I15" s="118">
        <v>0.53099471724302172</v>
      </c>
      <c r="J15" s="118">
        <v>0.53040894633479918</v>
      </c>
      <c r="K15" s="118">
        <v>0.52778191086931814</v>
      </c>
      <c r="L15" s="119">
        <f t="shared" si="8"/>
        <v>0.529035344802253</v>
      </c>
      <c r="O15" s="117" t="str">
        <f t="shared" ref="O15" si="14">B15</f>
        <v>OGE Energy Corporation</v>
      </c>
      <c r="P15" s="117" t="str">
        <f t="shared" ref="P15" si="15">C15</f>
        <v>OGE</v>
      </c>
      <c r="Q15" s="118">
        <v>0.43827514910649473</v>
      </c>
      <c r="R15" s="118">
        <v>0.46149478881846978</v>
      </c>
      <c r="S15" s="118">
        <v>0.46300007865891502</v>
      </c>
      <c r="T15" s="118">
        <v>0.4684098168041323</v>
      </c>
      <c r="U15" s="118">
        <v>0.4686442491840706</v>
      </c>
      <c r="V15" s="118">
        <v>0.41375738485133201</v>
      </c>
      <c r="W15" s="118">
        <v>0.46959105366520087</v>
      </c>
      <c r="X15" s="118">
        <v>0.47221808913068181</v>
      </c>
      <c r="Y15" s="119">
        <f t="shared" si="10"/>
        <v>0.45692382627741213</v>
      </c>
      <c r="AB15" s="117" t="str">
        <f t="shared" si="11"/>
        <v>OGE Energy Corporation</v>
      </c>
      <c r="AC15" s="117" t="str">
        <f t="shared" si="12"/>
        <v>OGE</v>
      </c>
      <c r="AD15" s="118">
        <v>4.4584839532491337E-2</v>
      </c>
      <c r="AE15" s="118">
        <v>5.5881479195909111E-3</v>
      </c>
      <c r="AF15" s="118">
        <v>6.9057460049505599E-3</v>
      </c>
      <c r="AG15" s="118">
        <v>0</v>
      </c>
      <c r="AH15" s="118">
        <v>0</v>
      </c>
      <c r="AI15" s="118">
        <v>5.5247897905646229E-2</v>
      </c>
      <c r="AJ15" s="118">
        <v>0</v>
      </c>
      <c r="AK15" s="118">
        <v>0</v>
      </c>
      <c r="AL15" s="119">
        <f t="shared" si="13"/>
        <v>1.4040828920334879E-2</v>
      </c>
      <c r="AN15" s="136"/>
    </row>
    <row r="16" spans="2:40" s="116" customFormat="1">
      <c r="B16" s="117" t="s">
        <v>54</v>
      </c>
      <c r="C16" s="117" t="s">
        <v>55</v>
      </c>
      <c r="D16" s="118">
        <v>0.43807800476241349</v>
      </c>
      <c r="E16" s="118">
        <v>0.43893059405332152</v>
      </c>
      <c r="F16" s="118">
        <v>0.44548692367764697</v>
      </c>
      <c r="G16" s="118">
        <v>0.43936139369536586</v>
      </c>
      <c r="H16" s="118">
        <v>0.47425567091746346</v>
      </c>
      <c r="I16" s="118">
        <v>0.47696260021445896</v>
      </c>
      <c r="J16" s="118">
        <v>0.45942706093710017</v>
      </c>
      <c r="K16" s="118">
        <v>0.47707247998964553</v>
      </c>
      <c r="L16" s="119">
        <f t="shared" si="8"/>
        <v>0.45619684103092695</v>
      </c>
      <c r="O16" s="117" t="str">
        <f t="shared" si="9"/>
        <v>Portland General Electric Company</v>
      </c>
      <c r="P16" s="117" t="str">
        <f t="shared" si="9"/>
        <v>POR</v>
      </c>
      <c r="Q16" s="118">
        <v>0.52674605725915136</v>
      </c>
      <c r="R16" s="118">
        <v>0.5334176420931428</v>
      </c>
      <c r="S16" s="118">
        <v>0.54252148574864745</v>
      </c>
      <c r="T16" s="118">
        <v>0.54150888445334766</v>
      </c>
      <c r="U16" s="118">
        <v>0.52016841111647405</v>
      </c>
      <c r="V16" s="118">
        <v>0.52044145809998188</v>
      </c>
      <c r="W16" s="118">
        <v>0.53789141470766955</v>
      </c>
      <c r="X16" s="118">
        <v>0.52000722902553032</v>
      </c>
      <c r="Y16" s="119">
        <f t="shared" si="10"/>
        <v>0.53033782281299313</v>
      </c>
      <c r="AB16" s="117" t="str">
        <f t="shared" si="11"/>
        <v>Portland General Electric Company</v>
      </c>
      <c r="AC16" s="117" t="str">
        <f t="shared" si="12"/>
        <v>POR</v>
      </c>
      <c r="AD16" s="118">
        <v>3.5175937978435157E-2</v>
      </c>
      <c r="AE16" s="118">
        <v>2.765176385353563E-2</v>
      </c>
      <c r="AF16" s="118">
        <v>1.199159057370551E-2</v>
      </c>
      <c r="AG16" s="118">
        <v>1.9129721851286495E-2</v>
      </c>
      <c r="AH16" s="118">
        <v>5.5759179660625439E-3</v>
      </c>
      <c r="AI16" s="118">
        <v>2.595941685559185E-3</v>
      </c>
      <c r="AJ16" s="118">
        <v>2.6815243552303089E-3</v>
      </c>
      <c r="AK16" s="118">
        <v>2.9202909848241943E-3</v>
      </c>
      <c r="AL16" s="119">
        <f t="shared" si="13"/>
        <v>1.3465336156079878E-2</v>
      </c>
      <c r="AN16" s="136"/>
    </row>
    <row r="17" spans="2:47" s="116" customFormat="1">
      <c r="B17" s="117" t="s">
        <v>1438</v>
      </c>
      <c r="C17" s="117" t="s">
        <v>498</v>
      </c>
      <c r="D17" s="118">
        <v>0.54449784741768903</v>
      </c>
      <c r="E17" s="118">
        <v>0.55066578507765707</v>
      </c>
      <c r="F17" s="118">
        <v>0.5424613885977797</v>
      </c>
      <c r="G17" s="118">
        <v>0.55098614395854573</v>
      </c>
      <c r="H17" s="118">
        <v>0.53422549642619777</v>
      </c>
      <c r="I17" s="118">
        <v>0.54766646045054823</v>
      </c>
      <c r="J17" s="118">
        <v>0.54412949269570965</v>
      </c>
      <c r="K17" s="118">
        <v>0.54648820564662148</v>
      </c>
      <c r="L17" s="119">
        <f t="shared" si="8"/>
        <v>0.5451401025338436</v>
      </c>
      <c r="M17" s="114"/>
      <c r="N17" s="114"/>
      <c r="O17" s="117" t="str">
        <f t="shared" si="9"/>
        <v>The Southern Company</v>
      </c>
      <c r="P17" s="117" t="str">
        <f t="shared" si="9"/>
        <v>SO</v>
      </c>
      <c r="Q17" s="118">
        <v>0.44868411103142791</v>
      </c>
      <c r="R17" s="118">
        <v>0.43530322250466547</v>
      </c>
      <c r="S17" s="118">
        <v>0.45062758844872547</v>
      </c>
      <c r="T17" s="118">
        <v>0.44199644488747802</v>
      </c>
      <c r="U17" s="118">
        <v>0.45297709968168093</v>
      </c>
      <c r="V17" s="118">
        <v>0.44018446157362151</v>
      </c>
      <c r="W17" s="118">
        <v>0.44660578905373627</v>
      </c>
      <c r="X17" s="118">
        <v>0.44584900971039587</v>
      </c>
      <c r="Y17" s="119">
        <f t="shared" si="10"/>
        <v>0.44527846586146647</v>
      </c>
      <c r="Z17" s="114"/>
      <c r="AA17" s="114"/>
      <c r="AB17" s="117" t="str">
        <f t="shared" si="11"/>
        <v>The Southern Company</v>
      </c>
      <c r="AC17" s="117" t="str">
        <f t="shared" si="12"/>
        <v>SO</v>
      </c>
      <c r="AD17" s="118">
        <v>6.8180415508830748E-3</v>
      </c>
      <c r="AE17" s="118">
        <v>1.4030992417677491E-2</v>
      </c>
      <c r="AF17" s="118">
        <v>6.9110229534947755E-3</v>
      </c>
      <c r="AG17" s="118">
        <v>7.0174111539762513E-3</v>
      </c>
      <c r="AH17" s="118">
        <v>1.2797403892121311E-2</v>
      </c>
      <c r="AI17" s="118">
        <v>1.2149077975830206E-2</v>
      </c>
      <c r="AJ17" s="118">
        <v>9.2647182505540895E-3</v>
      </c>
      <c r="AK17" s="118">
        <v>7.6627846429826625E-3</v>
      </c>
      <c r="AL17" s="119">
        <f t="shared" si="13"/>
        <v>9.5814316046899817E-3</v>
      </c>
      <c r="AM17" s="114"/>
      <c r="AN17" s="136"/>
    </row>
    <row r="18" spans="2:47" s="116" customFormat="1">
      <c r="B18" s="120" t="s">
        <v>56</v>
      </c>
      <c r="C18" s="120" t="s">
        <v>57</v>
      </c>
      <c r="D18" s="121">
        <v>0.53717248737334189</v>
      </c>
      <c r="E18" s="121">
        <v>0.54217036686751419</v>
      </c>
      <c r="F18" s="121">
        <v>0.54175930207955525</v>
      </c>
      <c r="G18" s="121">
        <v>0.53972135005975785</v>
      </c>
      <c r="H18" s="121">
        <v>0.53656564329179846</v>
      </c>
      <c r="I18" s="121">
        <v>0.53338473240643047</v>
      </c>
      <c r="J18" s="121">
        <v>0.54603142463909882</v>
      </c>
      <c r="K18" s="121">
        <v>0.54078898659535657</v>
      </c>
      <c r="L18" s="122">
        <f t="shared" si="8"/>
        <v>0.5396992866641066</v>
      </c>
      <c r="M18" s="114"/>
      <c r="N18" s="114"/>
      <c r="O18" s="120" t="str">
        <f t="shared" si="9"/>
        <v>Xcel Energy Inc.</v>
      </c>
      <c r="P18" s="120" t="str">
        <f t="shared" si="9"/>
        <v>XEL</v>
      </c>
      <c r="Q18" s="121">
        <v>0.45855821700171051</v>
      </c>
      <c r="R18" s="121">
        <v>0.45105052420684516</v>
      </c>
      <c r="S18" s="121">
        <v>0.45394368884111763</v>
      </c>
      <c r="T18" s="121">
        <v>0.45580671351504981</v>
      </c>
      <c r="U18" s="121">
        <v>0.45884311829737834</v>
      </c>
      <c r="V18" s="121">
        <v>0.4641660332463069</v>
      </c>
      <c r="W18" s="121">
        <v>0.45001169405937991</v>
      </c>
      <c r="X18" s="121">
        <v>0.45480961011658477</v>
      </c>
      <c r="Y18" s="122">
        <f t="shared" si="10"/>
        <v>0.45589869991054666</v>
      </c>
      <c r="Z18" s="114"/>
      <c r="AA18" s="114"/>
      <c r="AB18" s="120" t="str">
        <f t="shared" si="11"/>
        <v>Xcel Energy Inc.</v>
      </c>
      <c r="AC18" s="120" t="str">
        <f t="shared" si="12"/>
        <v>XEL</v>
      </c>
      <c r="AD18" s="121">
        <v>4.2692956249475887E-3</v>
      </c>
      <c r="AE18" s="121">
        <v>6.7791089256405935E-3</v>
      </c>
      <c r="AF18" s="121">
        <v>4.2970090793271118E-3</v>
      </c>
      <c r="AG18" s="121">
        <v>4.4719364251923294E-3</v>
      </c>
      <c r="AH18" s="121">
        <v>4.5912384108232687E-3</v>
      </c>
      <c r="AI18" s="121">
        <v>2.4492343472626702E-3</v>
      </c>
      <c r="AJ18" s="121">
        <v>3.9568813015212539E-3</v>
      </c>
      <c r="AK18" s="121">
        <v>4.4014032880586211E-3</v>
      </c>
      <c r="AL18" s="122">
        <f t="shared" si="13"/>
        <v>4.4020134253466804E-3</v>
      </c>
      <c r="AM18" s="114"/>
      <c r="AN18" s="136"/>
    </row>
    <row r="19" spans="2:47">
      <c r="B19" s="123" t="s">
        <v>1327</v>
      </c>
      <c r="C19" s="124"/>
      <c r="D19" s="119">
        <f t="shared" ref="D19:K19" si="16">AVERAGE(D5:D18)</f>
        <v>0.52753183567770212</v>
      </c>
      <c r="E19" s="119">
        <f t="shared" si="16"/>
        <v>0.52640038643909171</v>
      </c>
      <c r="F19" s="119">
        <f t="shared" si="16"/>
        <v>0.52915134086095472</v>
      </c>
      <c r="G19" s="119">
        <f t="shared" si="16"/>
        <v>0.53365431656841966</v>
      </c>
      <c r="H19" s="119">
        <f t="shared" si="16"/>
        <v>0.52948399942386393</v>
      </c>
      <c r="I19" s="119">
        <f t="shared" si="16"/>
        <v>0.53381862934147362</v>
      </c>
      <c r="J19" s="119">
        <f t="shared" si="16"/>
        <v>0.53278510748006325</v>
      </c>
      <c r="K19" s="119">
        <f t="shared" si="16"/>
        <v>0.53215857923952536</v>
      </c>
      <c r="L19" s="119">
        <f>AVERAGE(L5:L18)</f>
        <v>0.53062302437888687</v>
      </c>
      <c r="O19" s="123" t="s">
        <v>1327</v>
      </c>
      <c r="P19" s="124"/>
      <c r="Q19" s="119">
        <f t="shared" ref="Q19" si="17">AVERAGE(Q5:Q18)</f>
        <v>0.45987937464730616</v>
      </c>
      <c r="R19" s="119">
        <f t="shared" ref="R19" si="18">AVERAGE(R5:R18)</f>
        <v>0.46466462657749252</v>
      </c>
      <c r="S19" s="119">
        <f t="shared" ref="S19" si="19">AVERAGE(S5:S18)</f>
        <v>0.464304748729154</v>
      </c>
      <c r="T19" s="119">
        <f t="shared" ref="T19" si="20">AVERAGE(T5:T18)</f>
        <v>0.45972630657944935</v>
      </c>
      <c r="U19" s="119">
        <f t="shared" ref="U19" si="21">AVERAGE(U5:U18)</f>
        <v>0.46411769395205466</v>
      </c>
      <c r="V19" s="119">
        <f t="shared" ref="V19" si="22">AVERAGE(V5:V18)</f>
        <v>0.45630495309660724</v>
      </c>
      <c r="W19" s="119">
        <f t="shared" ref="W19" si="23">AVERAGE(W5:W18)</f>
        <v>0.4597309403194777</v>
      </c>
      <c r="X19" s="119">
        <f t="shared" ref="X19" si="24">AVERAGE(X5:X18)</f>
        <v>0.46073912094391234</v>
      </c>
      <c r="Y19" s="119">
        <f>AVERAGE(Y5:Y18)</f>
        <v>0.46118347060568171</v>
      </c>
      <c r="AB19" s="123" t="s">
        <v>1327</v>
      </c>
      <c r="AC19" s="124"/>
      <c r="AD19" s="119">
        <f t="shared" ref="AD19" si="25">AVERAGE(AD5:AD18)</f>
        <v>1.2588789674991675E-2</v>
      </c>
      <c r="AE19" s="119">
        <f t="shared" ref="AE19" si="26">AVERAGE(AE5:AE18)</f>
        <v>8.9349869834159466E-3</v>
      </c>
      <c r="AF19" s="119">
        <f t="shared" ref="AF19" si="27">AVERAGE(AF5:AF18)</f>
        <v>6.5439104098912381E-3</v>
      </c>
      <c r="AG19" s="119">
        <f t="shared" ref="AG19" si="28">AVERAGE(AG5:AG18)</f>
        <v>6.6193768521309254E-3</v>
      </c>
      <c r="AH19" s="119">
        <f t="shared" ref="AH19" si="29">AVERAGE(AH5:AH18)</f>
        <v>6.3983066240814995E-3</v>
      </c>
      <c r="AI19" s="119">
        <f t="shared" ref="AI19" si="30">AVERAGE(AI5:AI18)</f>
        <v>9.8764175619191173E-3</v>
      </c>
      <c r="AJ19" s="119">
        <f t="shared" ref="AJ19" si="31">AVERAGE(AJ5:AJ18)</f>
        <v>7.4839522004589588E-3</v>
      </c>
      <c r="AK19" s="119">
        <f t="shared" ref="AK19" si="32">AVERAGE(AK5:AK18)</f>
        <v>7.1022998165624169E-3</v>
      </c>
      <c r="AL19" s="119">
        <f>AVERAGE(AL5:AL18)</f>
        <v>8.193505015431474E-3</v>
      </c>
    </row>
    <row r="20" spans="2:47">
      <c r="B20" s="123" t="s">
        <v>410</v>
      </c>
      <c r="C20" s="124"/>
      <c r="D20" s="119">
        <f t="shared" ref="D20:K20" si="33">MIN(D5:D18)</f>
        <v>0.43807800476241349</v>
      </c>
      <c r="E20" s="119">
        <f t="shared" si="33"/>
        <v>0.43801752880946998</v>
      </c>
      <c r="F20" s="119">
        <f t="shared" si="33"/>
        <v>0.44548692367764697</v>
      </c>
      <c r="G20" s="119">
        <f t="shared" si="33"/>
        <v>0.43936139369536586</v>
      </c>
      <c r="H20" s="119">
        <f t="shared" si="33"/>
        <v>0.45802261370872882</v>
      </c>
      <c r="I20" s="119">
        <f t="shared" si="33"/>
        <v>0.44768187605511023</v>
      </c>
      <c r="J20" s="119">
        <f t="shared" si="33"/>
        <v>0.45813854204437232</v>
      </c>
      <c r="K20" s="119">
        <f t="shared" si="33"/>
        <v>0.46645960555943017</v>
      </c>
      <c r="L20" s="119">
        <f>MIN(L5:L18)</f>
        <v>0.45619684103092695</v>
      </c>
      <c r="O20" s="123" t="s">
        <v>410</v>
      </c>
      <c r="P20" s="124"/>
      <c r="Q20" s="119">
        <f t="shared" ref="Q20:X20" si="34">MIN(Q5:Q18)</f>
        <v>0.38102586126937249</v>
      </c>
      <c r="R20" s="119">
        <f t="shared" si="34"/>
        <v>0.3897178697630172</v>
      </c>
      <c r="S20" s="119">
        <f t="shared" si="34"/>
        <v>0.37271815020174781</v>
      </c>
      <c r="T20" s="119">
        <f t="shared" si="34"/>
        <v>0.36113215574752366</v>
      </c>
      <c r="U20" s="119">
        <f t="shared" si="34"/>
        <v>0.38976819448247069</v>
      </c>
      <c r="V20" s="119">
        <f t="shared" si="34"/>
        <v>0.37853369693692435</v>
      </c>
      <c r="W20" s="119">
        <f t="shared" si="34"/>
        <v>0.39140632268185105</v>
      </c>
      <c r="X20" s="119">
        <f t="shared" si="34"/>
        <v>0.39212616875172124</v>
      </c>
      <c r="Y20" s="119">
        <f>MIN(Y5:Y18)</f>
        <v>0.38664816988459833</v>
      </c>
      <c r="AB20" s="123" t="s">
        <v>410</v>
      </c>
      <c r="AC20" s="124"/>
      <c r="AD20" s="119">
        <f t="shared" ref="AD20:AK20" si="35">MIN(AD5:AD18)</f>
        <v>5.8308275703642244E-4</v>
      </c>
      <c r="AE20" s="119">
        <f t="shared" si="35"/>
        <v>4.1380382615482432E-4</v>
      </c>
      <c r="AF20" s="119">
        <f t="shared" si="35"/>
        <v>0</v>
      </c>
      <c r="AG20" s="119">
        <f t="shared" si="35"/>
        <v>0</v>
      </c>
      <c r="AH20" s="119">
        <f t="shared" si="35"/>
        <v>0</v>
      </c>
      <c r="AI20" s="119">
        <f t="shared" si="35"/>
        <v>0</v>
      </c>
      <c r="AJ20" s="119">
        <f t="shared" si="35"/>
        <v>0</v>
      </c>
      <c r="AK20" s="119">
        <f t="shared" si="35"/>
        <v>0</v>
      </c>
      <c r="AL20" s="119">
        <f>MIN(AL5:AL18)</f>
        <v>3.798954243922994E-4</v>
      </c>
    </row>
    <row r="21" spans="2:47">
      <c r="B21" s="123" t="s">
        <v>1336</v>
      </c>
      <c r="C21" s="124"/>
      <c r="D21" s="119">
        <f t="shared" ref="D21:K21" si="36">MAX(D5:D18)</f>
        <v>0.61158073966641935</v>
      </c>
      <c r="E21" s="119">
        <f t="shared" si="36"/>
        <v>0.60139366575283915</v>
      </c>
      <c r="F21" s="119">
        <f t="shared" si="36"/>
        <v>0.6178008621263541</v>
      </c>
      <c r="G21" s="119">
        <f t="shared" si="36"/>
        <v>0.62911133994559065</v>
      </c>
      <c r="H21" s="119">
        <f t="shared" si="36"/>
        <v>0.6004474421684749</v>
      </c>
      <c r="I21" s="119">
        <f t="shared" si="36"/>
        <v>0.61145014961132105</v>
      </c>
      <c r="J21" s="119">
        <f t="shared" si="36"/>
        <v>0.59813993944555854</v>
      </c>
      <c r="K21" s="119">
        <f t="shared" si="36"/>
        <v>0.5969223736664605</v>
      </c>
      <c r="L21" s="119">
        <f>MAX(L5:L18)</f>
        <v>0.60352625619777067</v>
      </c>
      <c r="O21" s="123" t="s">
        <v>1336</v>
      </c>
      <c r="P21" s="124"/>
      <c r="Q21" s="119">
        <f t="shared" ref="Q21:X21" si="37">MAX(Q5:Q18)</f>
        <v>0.53401927139163108</v>
      </c>
      <c r="R21" s="119">
        <f t="shared" si="37"/>
        <v>0.55149325715641995</v>
      </c>
      <c r="S21" s="119">
        <f t="shared" si="37"/>
        <v>0.54252148574864745</v>
      </c>
      <c r="T21" s="119">
        <f t="shared" si="37"/>
        <v>0.54150888445334766</v>
      </c>
      <c r="U21" s="119">
        <f t="shared" si="37"/>
        <v>0.53068306762551221</v>
      </c>
      <c r="V21" s="119">
        <f t="shared" si="37"/>
        <v>0.5409826851135765</v>
      </c>
      <c r="W21" s="119">
        <f t="shared" si="37"/>
        <v>0.53789141470766955</v>
      </c>
      <c r="X21" s="119">
        <f t="shared" si="37"/>
        <v>0.52000722902553032</v>
      </c>
      <c r="Y21" s="119">
        <f>MAX(Y5:Y18)</f>
        <v>0.53071088120562715</v>
      </c>
      <c r="AB21" s="123" t="s">
        <v>1336</v>
      </c>
      <c r="AC21" s="124"/>
      <c r="AD21" s="119">
        <f t="shared" ref="AD21:AK21" si="38">MAX(AD5:AD18)</f>
        <v>4.4584839532491337E-2</v>
      </c>
      <c r="AE21" s="119">
        <f t="shared" si="38"/>
        <v>3.0408548484247632E-2</v>
      </c>
      <c r="AF21" s="119">
        <f t="shared" si="38"/>
        <v>1.9574682785244178E-2</v>
      </c>
      <c r="AG21" s="119">
        <f t="shared" si="38"/>
        <v>1.9129721851286495E-2</v>
      </c>
      <c r="AH21" s="119">
        <f t="shared" si="38"/>
        <v>1.7116690823398915E-2</v>
      </c>
      <c r="AI21" s="119">
        <f t="shared" si="38"/>
        <v>5.5247897905646229E-2</v>
      </c>
      <c r="AJ21" s="119">
        <f t="shared" si="38"/>
        <v>2.9735576734017898E-2</v>
      </c>
      <c r="AK21" s="119">
        <f t="shared" si="38"/>
        <v>2.5169807040341816E-2</v>
      </c>
      <c r="AL21" s="119">
        <f>MAX(AL5:AL18)</f>
        <v>2.4711801266648355E-2</v>
      </c>
    </row>
    <row r="22" spans="2:47">
      <c r="B22" s="123"/>
      <c r="C22" s="124"/>
      <c r="L22" s="119"/>
      <c r="O22" s="123"/>
      <c r="P22" s="124"/>
      <c r="AB22" s="123"/>
      <c r="AC22" s="124"/>
    </row>
    <row r="23" spans="2:47">
      <c r="B23" s="297" t="s">
        <v>1337</v>
      </c>
      <c r="C23" s="297"/>
      <c r="D23" s="297"/>
      <c r="E23" s="297"/>
      <c r="F23" s="297"/>
      <c r="G23" s="297"/>
      <c r="H23" s="297"/>
      <c r="I23" s="297"/>
      <c r="J23" s="297"/>
      <c r="K23" s="297"/>
      <c r="L23" s="297"/>
      <c r="O23" s="297" t="s">
        <v>1338</v>
      </c>
      <c r="P23" s="297"/>
      <c r="Q23" s="297"/>
      <c r="R23" s="297"/>
      <c r="S23" s="297"/>
      <c r="T23" s="297"/>
      <c r="U23" s="297"/>
      <c r="V23" s="297"/>
      <c r="W23" s="297"/>
      <c r="X23" s="297"/>
      <c r="Y23" s="297"/>
      <c r="AB23" s="297" t="s">
        <v>1453</v>
      </c>
      <c r="AC23" s="297"/>
      <c r="AD23" s="297"/>
      <c r="AE23" s="297"/>
      <c r="AF23" s="297"/>
      <c r="AG23" s="297"/>
      <c r="AH23" s="297"/>
      <c r="AI23" s="297"/>
      <c r="AJ23" s="297"/>
      <c r="AK23" s="297"/>
      <c r="AL23" s="297"/>
    </row>
    <row r="24" spans="2:47">
      <c r="B24" s="125" t="s">
        <v>1339</v>
      </c>
      <c r="C24" s="126" t="s">
        <v>14</v>
      </c>
      <c r="D24" s="127" t="str">
        <f>D4</f>
        <v>2022Q2</v>
      </c>
      <c r="E24" s="127" t="str">
        <f t="shared" ref="E24:L24" si="39">E4</f>
        <v>2022Q1</v>
      </c>
      <c r="F24" s="127" t="str">
        <f t="shared" si="39"/>
        <v>2021Q4</v>
      </c>
      <c r="G24" s="127" t="str">
        <f t="shared" si="39"/>
        <v>2021Q3</v>
      </c>
      <c r="H24" s="127" t="str">
        <f t="shared" si="39"/>
        <v>2021Q2</v>
      </c>
      <c r="I24" s="127" t="str">
        <f t="shared" si="39"/>
        <v>2021Q1</v>
      </c>
      <c r="J24" s="127" t="str">
        <f t="shared" si="39"/>
        <v>2020Q4</v>
      </c>
      <c r="K24" s="127" t="str">
        <f t="shared" si="39"/>
        <v>2020Q3</v>
      </c>
      <c r="L24" s="127" t="str">
        <f t="shared" si="39"/>
        <v>Average</v>
      </c>
      <c r="O24" s="125" t="s">
        <v>1339</v>
      </c>
      <c r="P24" s="126" t="s">
        <v>14</v>
      </c>
      <c r="Q24" s="127" t="str">
        <f t="shared" ref="Q24:X24" si="40">D24</f>
        <v>2022Q2</v>
      </c>
      <c r="R24" s="127" t="str">
        <f t="shared" si="40"/>
        <v>2022Q1</v>
      </c>
      <c r="S24" s="127" t="str">
        <f t="shared" si="40"/>
        <v>2021Q4</v>
      </c>
      <c r="T24" s="127" t="str">
        <f t="shared" si="40"/>
        <v>2021Q3</v>
      </c>
      <c r="U24" s="127" t="str">
        <f t="shared" si="40"/>
        <v>2021Q2</v>
      </c>
      <c r="V24" s="127" t="str">
        <f t="shared" si="40"/>
        <v>2021Q1</v>
      </c>
      <c r="W24" s="127" t="str">
        <f t="shared" si="40"/>
        <v>2020Q4</v>
      </c>
      <c r="X24" s="127" t="str">
        <f t="shared" si="40"/>
        <v>2020Q3</v>
      </c>
      <c r="Y24" s="126" t="s">
        <v>1281</v>
      </c>
      <c r="AB24" s="125" t="s">
        <v>1339</v>
      </c>
      <c r="AC24" s="126" t="s">
        <v>14</v>
      </c>
      <c r="AD24" s="127" t="str">
        <f t="shared" ref="AD24" si="41">Q24</f>
        <v>2022Q2</v>
      </c>
      <c r="AE24" s="127" t="str">
        <f t="shared" ref="AE24" si="42">R24</f>
        <v>2022Q1</v>
      </c>
      <c r="AF24" s="127" t="str">
        <f t="shared" ref="AF24" si="43">S24</f>
        <v>2021Q4</v>
      </c>
      <c r="AG24" s="127" t="str">
        <f t="shared" ref="AG24" si="44">T24</f>
        <v>2021Q3</v>
      </c>
      <c r="AH24" s="127" t="str">
        <f t="shared" ref="AH24" si="45">U24</f>
        <v>2021Q2</v>
      </c>
      <c r="AI24" s="127" t="str">
        <f t="shared" ref="AI24" si="46">V24</f>
        <v>2021Q1</v>
      </c>
      <c r="AJ24" s="127" t="str">
        <f t="shared" ref="AJ24" si="47">W24</f>
        <v>2020Q4</v>
      </c>
      <c r="AK24" s="127" t="str">
        <f t="shared" ref="AK24" si="48">X24</f>
        <v>2020Q3</v>
      </c>
      <c r="AL24" s="126" t="s">
        <v>1281</v>
      </c>
    </row>
    <row r="25" spans="2:47">
      <c r="B25" s="128" t="s">
        <v>1343</v>
      </c>
      <c r="C25" s="128" t="s">
        <v>33</v>
      </c>
      <c r="D25" s="129">
        <v>0.56736009619449901</v>
      </c>
      <c r="E25" s="129">
        <v>0.56422815612215926</v>
      </c>
      <c r="F25" s="129">
        <v>0.55770797153334628</v>
      </c>
      <c r="G25" s="129">
        <v>0.54692886236221949</v>
      </c>
      <c r="H25" s="129">
        <v>0.53994527730489028</v>
      </c>
      <c r="I25" s="129">
        <v>0.56042506784899504</v>
      </c>
      <c r="J25" s="129">
        <v>0.550668982581066</v>
      </c>
      <c r="K25" s="129">
        <v>0.56536214715380961</v>
      </c>
      <c r="L25" s="129">
        <f>AVERAGE(D25:K25)</f>
        <v>0.55657832013762321</v>
      </c>
      <c r="O25" s="128" t="str">
        <f>B25</f>
        <v>Ameren Illinois Company</v>
      </c>
      <c r="P25" s="128" t="str">
        <f>C25</f>
        <v>AEE</v>
      </c>
      <c r="Q25" s="129">
        <v>0.42534210214887552</v>
      </c>
      <c r="R25" s="129">
        <v>0.4304992582436184</v>
      </c>
      <c r="S25" s="129">
        <v>0.43825068140371143</v>
      </c>
      <c r="T25" s="129">
        <v>0.44790510156801511</v>
      </c>
      <c r="U25" s="129">
        <v>0.45506040128127884</v>
      </c>
      <c r="V25" s="129">
        <v>0.43414156195712084</v>
      </c>
      <c r="W25" s="129">
        <v>0.44168322066338062</v>
      </c>
      <c r="X25" s="129">
        <v>0.42851292517184503</v>
      </c>
      <c r="Y25" s="119">
        <f>IFERROR(AVERAGE(Q25:X25),"")</f>
        <v>0.43767440655473072</v>
      </c>
      <c r="AB25" s="128" t="str">
        <f>O25</f>
        <v>Ameren Illinois Company</v>
      </c>
      <c r="AC25" s="128" t="str">
        <f>P25</f>
        <v>AEE</v>
      </c>
      <c r="AD25" s="129">
        <v>7.2978016566254507E-3</v>
      </c>
      <c r="AE25" s="129">
        <v>5.2725856342223498E-3</v>
      </c>
      <c r="AF25" s="129">
        <v>4.0413470629423187E-3</v>
      </c>
      <c r="AG25" s="129">
        <v>5.166036069765392E-3</v>
      </c>
      <c r="AH25" s="129">
        <v>4.9943214138308571E-3</v>
      </c>
      <c r="AI25" s="129">
        <v>5.4333701938841716E-3</v>
      </c>
      <c r="AJ25" s="129">
        <v>7.6477967555534307E-3</v>
      </c>
      <c r="AK25" s="129">
        <v>6.1249276743453466E-3</v>
      </c>
      <c r="AL25" s="119">
        <f>IFERROR(AVERAGE(AD25:AK25),"")</f>
        <v>5.7472733076461644E-3</v>
      </c>
      <c r="AN25" s="136"/>
      <c r="AO25" s="136"/>
      <c r="AP25" s="136"/>
      <c r="AQ25" s="136"/>
      <c r="AR25" s="136"/>
      <c r="AS25" s="136"/>
      <c r="AT25" s="136"/>
      <c r="AU25" s="136"/>
    </row>
    <row r="26" spans="2:47">
      <c r="B26" s="128" t="s">
        <v>1344</v>
      </c>
      <c r="C26" s="128" t="s">
        <v>33</v>
      </c>
      <c r="D26" s="129">
        <v>0.50349076357405886</v>
      </c>
      <c r="E26" s="129">
        <v>0.52290826133609924</v>
      </c>
      <c r="F26" s="129">
        <v>0.52118779456636588</v>
      </c>
      <c r="G26" s="129">
        <v>0.52184666458262707</v>
      </c>
      <c r="H26" s="129">
        <v>0.50568070950932187</v>
      </c>
      <c r="I26" s="129">
        <v>0.52277839421310979</v>
      </c>
      <c r="J26" s="129">
        <v>0.51522538060485024</v>
      </c>
      <c r="K26" s="129">
        <v>0.52338034221521745</v>
      </c>
      <c r="L26" s="129">
        <f t="shared" ref="L26:L63" si="49">AVERAGE(D26:K26)</f>
        <v>0.51706228882520633</v>
      </c>
      <c r="O26" s="128" t="str">
        <f t="shared" ref="O26:P63" si="50">B26</f>
        <v>Union Electric Company</v>
      </c>
      <c r="P26" s="128" t="str">
        <f t="shared" si="50"/>
        <v>AEE</v>
      </c>
      <c r="Q26" s="129">
        <v>0.49286161213282154</v>
      </c>
      <c r="R26" s="129">
        <v>0.47456689374071453</v>
      </c>
      <c r="S26" s="129">
        <v>0.47695328976231555</v>
      </c>
      <c r="T26" s="129">
        <v>0.47634717752055056</v>
      </c>
      <c r="U26" s="129">
        <v>0.49276146795509579</v>
      </c>
      <c r="V26" s="129">
        <v>0.47551994573378831</v>
      </c>
      <c r="W26" s="129">
        <v>0.48299571778136263</v>
      </c>
      <c r="X26" s="129">
        <v>0.47398948608919395</v>
      </c>
      <c r="Y26" s="119">
        <f t="shared" ref="Y26:Y63" si="51">IFERROR(AVERAGE(Q26:X26),"")</f>
        <v>0.48074944883948034</v>
      </c>
      <c r="AB26" s="128" t="str">
        <f t="shared" ref="AB26:AB63" si="52">O26</f>
        <v>Union Electric Company</v>
      </c>
      <c r="AC26" s="128" t="str">
        <f t="shared" ref="AC26:AC63" si="53">P26</f>
        <v>AEE</v>
      </c>
      <c r="AD26" s="129">
        <v>3.6476242931196496E-3</v>
      </c>
      <c r="AE26" s="129">
        <v>2.5248449231861855E-3</v>
      </c>
      <c r="AF26" s="129">
        <v>1.8589156713185993E-3</v>
      </c>
      <c r="AG26" s="129">
        <v>1.8061578968224265E-3</v>
      </c>
      <c r="AH26" s="129">
        <v>1.5578225355823211E-3</v>
      </c>
      <c r="AI26" s="129">
        <v>1.7016600531019178E-3</v>
      </c>
      <c r="AJ26" s="129">
        <v>1.7789016137871104E-3</v>
      </c>
      <c r="AK26" s="129">
        <v>2.6301716955886099E-3</v>
      </c>
      <c r="AL26" s="119">
        <f t="shared" ref="AL26:AL63" si="54">IFERROR(AVERAGE(AD26:AK26),"")</f>
        <v>2.1882623353133525E-3</v>
      </c>
      <c r="AN26" s="136"/>
      <c r="AO26" s="136"/>
      <c r="AP26" s="136"/>
      <c r="AQ26" s="136"/>
      <c r="AR26" s="136"/>
      <c r="AS26" s="136"/>
      <c r="AT26" s="136"/>
      <c r="AU26" s="136"/>
    </row>
    <row r="27" spans="2:47">
      <c r="B27" s="128" t="s">
        <v>1439</v>
      </c>
      <c r="C27" s="128" t="s">
        <v>36</v>
      </c>
      <c r="D27" s="129">
        <v>0.39294488817072404</v>
      </c>
      <c r="E27" s="129">
        <v>0.41970170077066171</v>
      </c>
      <c r="F27" s="129">
        <v>0.42667072974858555</v>
      </c>
      <c r="G27" s="129">
        <v>0.41679596212028758</v>
      </c>
      <c r="H27" s="129">
        <v>0.40964073132648871</v>
      </c>
      <c r="I27" s="129">
        <v>0.41222102576737873</v>
      </c>
      <c r="J27" s="129">
        <v>0.42039790458928727</v>
      </c>
      <c r="K27" s="129">
        <v>0.42057587825047632</v>
      </c>
      <c r="L27" s="129">
        <f t="shared" si="49"/>
        <v>0.41486860259298625</v>
      </c>
      <c r="O27" s="128" t="str">
        <f t="shared" si="50"/>
        <v>AEP Texas, Inc.</v>
      </c>
      <c r="P27" s="128" t="str">
        <f t="shared" si="50"/>
        <v>AEP</v>
      </c>
      <c r="Q27" s="129">
        <v>0.60690842372647624</v>
      </c>
      <c r="R27" s="129">
        <v>0.55011477452876012</v>
      </c>
      <c r="S27" s="129">
        <v>0.57008857858887996</v>
      </c>
      <c r="T27" s="129">
        <v>0.58312656382532391</v>
      </c>
      <c r="U27" s="129">
        <v>0.59026105140905516</v>
      </c>
      <c r="V27" s="129">
        <v>0.5516958479975097</v>
      </c>
      <c r="W27" s="129">
        <v>0.57075945066344747</v>
      </c>
      <c r="X27" s="129">
        <v>0.57942145918427257</v>
      </c>
      <c r="Y27" s="119">
        <f t="shared" si="51"/>
        <v>0.57529701874046568</v>
      </c>
      <c r="AB27" s="128" t="str">
        <f t="shared" si="52"/>
        <v>AEP Texas, Inc.</v>
      </c>
      <c r="AC27" s="128" t="str">
        <f t="shared" si="53"/>
        <v>AEP</v>
      </c>
      <c r="AD27" s="129">
        <v>1.4668810279969206E-4</v>
      </c>
      <c r="AE27" s="129">
        <v>3.0183524700578224E-2</v>
      </c>
      <c r="AF27" s="129">
        <v>3.2406916625345346E-3</v>
      </c>
      <c r="AG27" s="129">
        <v>7.7474054388486239E-5</v>
      </c>
      <c r="AH27" s="129">
        <v>9.8217264456192268E-5</v>
      </c>
      <c r="AI27" s="129">
        <v>3.6083126235111486E-2</v>
      </c>
      <c r="AJ27" s="129">
        <v>8.8426447472652429E-3</v>
      </c>
      <c r="AK27" s="129">
        <v>2.6625652511537894E-6</v>
      </c>
      <c r="AL27" s="119">
        <f t="shared" si="54"/>
        <v>9.834378666548127E-3</v>
      </c>
      <c r="AN27" s="136"/>
      <c r="AO27" s="136"/>
      <c r="AP27" s="136"/>
      <c r="AQ27" s="136"/>
      <c r="AR27" s="136"/>
      <c r="AS27" s="136"/>
      <c r="AT27" s="136"/>
      <c r="AU27" s="136"/>
    </row>
    <row r="28" spans="2:47">
      <c r="B28" s="128" t="s">
        <v>1345</v>
      </c>
      <c r="C28" s="128" t="s">
        <v>36</v>
      </c>
      <c r="D28" s="129">
        <v>0.47260293510608298</v>
      </c>
      <c r="E28" s="129">
        <v>0.48381649046600833</v>
      </c>
      <c r="F28" s="129">
        <v>0.47002178182178544</v>
      </c>
      <c r="G28" s="129">
        <v>1</v>
      </c>
      <c r="H28" s="129">
        <v>0.471917186008394</v>
      </c>
      <c r="I28" s="129">
        <v>0.46800693624061968</v>
      </c>
      <c r="J28" s="129">
        <v>0.4670442956448162</v>
      </c>
      <c r="K28" s="129">
        <v>0.46691856263744941</v>
      </c>
      <c r="L28" s="129">
        <f t="shared" si="49"/>
        <v>0.53754102349064448</v>
      </c>
      <c r="O28" s="128" t="str">
        <f t="shared" si="50"/>
        <v>Appalachian Power Company</v>
      </c>
      <c r="P28" s="128" t="str">
        <f t="shared" si="50"/>
        <v>AEP</v>
      </c>
      <c r="Q28" s="129">
        <v>0.48576759490826898</v>
      </c>
      <c r="R28" s="129">
        <v>0.5049137999988792</v>
      </c>
      <c r="S28" s="129">
        <v>0.5023508996883399</v>
      </c>
      <c r="T28" s="129">
        <v>0</v>
      </c>
      <c r="U28" s="129">
        <v>0.52055522903072082</v>
      </c>
      <c r="V28" s="129">
        <v>0.52412487330684243</v>
      </c>
      <c r="W28" s="129">
        <v>0.52258765744632552</v>
      </c>
      <c r="X28" s="129">
        <v>0.52443968752012493</v>
      </c>
      <c r="Y28" s="119">
        <f t="shared" si="51"/>
        <v>0.44809246773743772</v>
      </c>
      <c r="AB28" s="128" t="str">
        <f t="shared" si="52"/>
        <v>Appalachian Power Company</v>
      </c>
      <c r="AC28" s="128" t="str">
        <f t="shared" si="53"/>
        <v>AEP</v>
      </c>
      <c r="AD28" s="129">
        <v>4.1629469985648052E-2</v>
      </c>
      <c r="AE28" s="129">
        <v>1.1269709535112509E-2</v>
      </c>
      <c r="AF28" s="129">
        <v>2.7627318489874587E-2</v>
      </c>
      <c r="AG28" s="129">
        <v>0</v>
      </c>
      <c r="AH28" s="129">
        <v>7.5275849608851357E-3</v>
      </c>
      <c r="AI28" s="129">
        <v>7.8681904525378897E-3</v>
      </c>
      <c r="AJ28" s="129">
        <v>1.0368046908858269E-2</v>
      </c>
      <c r="AK28" s="129">
        <v>8.6417498424256837E-3</v>
      </c>
      <c r="AL28" s="119">
        <f t="shared" si="54"/>
        <v>1.4366508771917768E-2</v>
      </c>
      <c r="AN28" s="136"/>
      <c r="AO28" s="136"/>
      <c r="AP28" s="136"/>
      <c r="AQ28" s="136"/>
      <c r="AR28" s="136"/>
      <c r="AS28" s="136"/>
      <c r="AT28" s="136"/>
      <c r="AU28" s="136"/>
    </row>
    <row r="29" spans="2:47">
      <c r="B29" s="128" t="s">
        <v>1346</v>
      </c>
      <c r="C29" s="128" t="s">
        <v>36</v>
      </c>
      <c r="D29" s="129">
        <v>0.47608286847292969</v>
      </c>
      <c r="E29" s="129">
        <v>0.46989492729306398</v>
      </c>
      <c r="F29" s="129">
        <v>0.46288300555536532</v>
      </c>
      <c r="G29" s="129">
        <v>0.4714372603091217</v>
      </c>
      <c r="H29" s="129">
        <v>0.4689776838394803</v>
      </c>
      <c r="I29" s="129">
        <v>0.47679836506684642</v>
      </c>
      <c r="J29" s="129">
        <v>0.47452086656963094</v>
      </c>
      <c r="K29" s="129">
        <v>0.46694899061135009</v>
      </c>
      <c r="L29" s="129">
        <f t="shared" si="49"/>
        <v>0.47094299596472355</v>
      </c>
      <c r="O29" s="128" t="str">
        <f t="shared" si="50"/>
        <v>Indiana Michigan Power Company</v>
      </c>
      <c r="P29" s="128" t="str">
        <f t="shared" si="50"/>
        <v>AEP</v>
      </c>
      <c r="Q29" s="129">
        <v>0.50885484821306193</v>
      </c>
      <c r="R29" s="129">
        <v>0.50996334765051132</v>
      </c>
      <c r="S29" s="129">
        <v>0.51409685171586028</v>
      </c>
      <c r="T29" s="129">
        <v>0.52144711746267802</v>
      </c>
      <c r="U29" s="129">
        <v>0.52428306865355168</v>
      </c>
      <c r="V29" s="129">
        <v>0.4945352134200422</v>
      </c>
      <c r="W29" s="129">
        <v>0.50050045385183772</v>
      </c>
      <c r="X29" s="129">
        <v>0.4987714041147428</v>
      </c>
      <c r="Y29" s="119">
        <f t="shared" si="51"/>
        <v>0.50905653813528573</v>
      </c>
      <c r="AB29" s="128" t="str">
        <f t="shared" si="52"/>
        <v>Indiana Michigan Power Company</v>
      </c>
      <c r="AC29" s="128" t="str">
        <f t="shared" si="53"/>
        <v>AEP</v>
      </c>
      <c r="AD29" s="129">
        <v>1.5062283314008369E-2</v>
      </c>
      <c r="AE29" s="129">
        <v>2.0141725056424697E-2</v>
      </c>
      <c r="AF29" s="129">
        <v>2.3020142728774437E-2</v>
      </c>
      <c r="AG29" s="129">
        <v>7.1156222282003252E-3</v>
      </c>
      <c r="AH29" s="129">
        <v>6.7392475069679974E-3</v>
      </c>
      <c r="AI29" s="129">
        <v>2.8666421513111395E-2</v>
      </c>
      <c r="AJ29" s="129">
        <v>2.4978679578531383E-2</v>
      </c>
      <c r="AK29" s="129">
        <v>3.4279605273907145E-2</v>
      </c>
      <c r="AL29" s="119">
        <f t="shared" si="54"/>
        <v>2.0000465899990719E-2</v>
      </c>
      <c r="AN29" s="136"/>
      <c r="AO29" s="136"/>
      <c r="AP29" s="136"/>
      <c r="AQ29" s="136"/>
      <c r="AR29" s="136"/>
      <c r="AS29" s="136"/>
      <c r="AT29" s="136"/>
      <c r="AU29" s="136"/>
    </row>
    <row r="30" spans="2:47">
      <c r="B30" s="128" t="s">
        <v>1347</v>
      </c>
      <c r="C30" s="128" t="s">
        <v>36</v>
      </c>
      <c r="D30" s="129">
        <v>0.41570662899338046</v>
      </c>
      <c r="E30" s="129">
        <v>0.42198042338806074</v>
      </c>
      <c r="F30" s="129">
        <v>0.42450970586721637</v>
      </c>
      <c r="G30" s="129">
        <v>0.42999996532506024</v>
      </c>
      <c r="H30" s="129">
        <v>0.42489855289013329</v>
      </c>
      <c r="I30" s="129">
        <v>0.43201906940164025</v>
      </c>
      <c r="J30" s="129">
        <v>0.4299944379307013</v>
      </c>
      <c r="K30" s="129">
        <v>0.42956365986774742</v>
      </c>
      <c r="L30" s="129">
        <f t="shared" si="49"/>
        <v>0.42608405545799255</v>
      </c>
      <c r="O30" s="128" t="str">
        <f t="shared" si="50"/>
        <v>Kentucky Power Company</v>
      </c>
      <c r="P30" s="128" t="str">
        <f t="shared" si="50"/>
        <v>AEP</v>
      </c>
      <c r="Q30" s="129">
        <v>0.50292744736784611</v>
      </c>
      <c r="R30" s="129">
        <v>0.51796178988844832</v>
      </c>
      <c r="S30" s="129">
        <v>0.53649058446886466</v>
      </c>
      <c r="T30" s="129">
        <v>0.54736869219501783</v>
      </c>
      <c r="U30" s="129">
        <v>0.55405439961812863</v>
      </c>
      <c r="V30" s="129">
        <v>0.51347842152088696</v>
      </c>
      <c r="W30" s="129">
        <v>0.51964872790513672</v>
      </c>
      <c r="X30" s="129">
        <v>0.52758920366905149</v>
      </c>
      <c r="Y30" s="119">
        <f t="shared" si="51"/>
        <v>0.52743990832917265</v>
      </c>
      <c r="AB30" s="128" t="str">
        <f t="shared" si="52"/>
        <v>Kentucky Power Company</v>
      </c>
      <c r="AC30" s="128" t="str">
        <f t="shared" si="53"/>
        <v>AEP</v>
      </c>
      <c r="AD30" s="129">
        <v>8.1365923638773388E-2</v>
      </c>
      <c r="AE30" s="129">
        <v>6.0057786723490901E-2</v>
      </c>
      <c r="AF30" s="129">
        <v>3.8999709663918997E-2</v>
      </c>
      <c r="AG30" s="129">
        <v>2.2631342479921972E-2</v>
      </c>
      <c r="AH30" s="129">
        <v>2.104704749173807E-2</v>
      </c>
      <c r="AI30" s="129">
        <v>5.4502509077472797E-2</v>
      </c>
      <c r="AJ30" s="129">
        <v>5.0356834164161993E-2</v>
      </c>
      <c r="AK30" s="129">
        <v>4.2847136463201048E-2</v>
      </c>
      <c r="AL30" s="119">
        <f t="shared" si="54"/>
        <v>4.6476036212834894E-2</v>
      </c>
      <c r="AN30" s="136"/>
      <c r="AO30" s="136"/>
      <c r="AP30" s="136"/>
      <c r="AQ30" s="136"/>
      <c r="AR30" s="136"/>
      <c r="AS30" s="136"/>
      <c r="AT30" s="136"/>
      <c r="AU30" s="136"/>
    </row>
    <row r="31" spans="2:47">
      <c r="B31" s="128" t="s">
        <v>1348</v>
      </c>
      <c r="C31" s="128" t="s">
        <v>36</v>
      </c>
      <c r="D31" s="129">
        <v>0.44859973754032884</v>
      </c>
      <c r="E31" s="129">
        <v>0.46222751116005351</v>
      </c>
      <c r="F31" s="129">
        <v>0.4630797684239697</v>
      </c>
      <c r="G31" s="129">
        <v>0.50048883006670697</v>
      </c>
      <c r="H31" s="129">
        <v>0.47565783616731738</v>
      </c>
      <c r="I31" s="129">
        <v>0.48358703398154868</v>
      </c>
      <c r="J31" s="129">
        <v>0.48020022031965676</v>
      </c>
      <c r="K31" s="129">
        <v>0.46496310571290922</v>
      </c>
      <c r="L31" s="129">
        <f t="shared" si="49"/>
        <v>0.47235050542156137</v>
      </c>
      <c r="O31" s="128" t="str">
        <f t="shared" si="50"/>
        <v>Kingsport Power Company</v>
      </c>
      <c r="P31" s="128" t="str">
        <f t="shared" si="50"/>
        <v>AEP</v>
      </c>
      <c r="Q31" s="129">
        <v>0.45844484048984829</v>
      </c>
      <c r="R31" s="129">
        <v>0.47363622369838843</v>
      </c>
      <c r="S31" s="129">
        <v>0.39158277758700666</v>
      </c>
      <c r="T31" s="129">
        <v>0.4322986984483802</v>
      </c>
      <c r="U31" s="129">
        <v>0.41333350290605247</v>
      </c>
      <c r="V31" s="129">
        <v>0.41730600086029235</v>
      </c>
      <c r="W31" s="129">
        <v>0.41873618975835702</v>
      </c>
      <c r="X31" s="129">
        <v>0.37401425057686943</v>
      </c>
      <c r="Y31" s="119">
        <f t="shared" si="51"/>
        <v>0.42241906054064932</v>
      </c>
      <c r="AB31" s="128" t="str">
        <f t="shared" si="52"/>
        <v>Kingsport Power Company</v>
      </c>
      <c r="AC31" s="128" t="str">
        <f t="shared" si="53"/>
        <v>AEP</v>
      </c>
      <c r="AD31" s="129">
        <v>9.2955421969822871E-2</v>
      </c>
      <c r="AE31" s="129">
        <v>6.4136265141558027E-2</v>
      </c>
      <c r="AF31" s="129">
        <v>0.14533745398902365</v>
      </c>
      <c r="AG31" s="129">
        <v>6.7212471484912772E-2</v>
      </c>
      <c r="AH31" s="129">
        <v>0.11100866092663013</v>
      </c>
      <c r="AI31" s="129">
        <v>9.9106965158158977E-2</v>
      </c>
      <c r="AJ31" s="129">
        <v>0.10106358992198623</v>
      </c>
      <c r="AK31" s="129">
        <v>0.16102264371022137</v>
      </c>
      <c r="AL31" s="119">
        <f t="shared" si="54"/>
        <v>0.10523043403778926</v>
      </c>
      <c r="AN31" s="136"/>
      <c r="AO31" s="136"/>
      <c r="AP31" s="136"/>
      <c r="AQ31" s="136"/>
      <c r="AR31" s="136"/>
      <c r="AS31" s="136"/>
      <c r="AT31" s="136"/>
      <c r="AU31" s="136"/>
    </row>
    <row r="32" spans="2:47">
      <c r="B32" s="128" t="s">
        <v>1349</v>
      </c>
      <c r="C32" s="128" t="s">
        <v>36</v>
      </c>
      <c r="D32" s="129">
        <v>0.48174881071537473</v>
      </c>
      <c r="E32" s="129">
        <v>0.48157549921101117</v>
      </c>
      <c r="F32" s="129">
        <v>0.48209905180606716</v>
      </c>
      <c r="G32" s="129">
        <v>0.43819706581714118</v>
      </c>
      <c r="H32" s="129">
        <v>0.47973220923087501</v>
      </c>
      <c r="I32" s="129">
        <v>0.48161780608651034</v>
      </c>
      <c r="J32" s="129">
        <v>0.49394922481580034</v>
      </c>
      <c r="K32" s="129">
        <v>0.49440904373444633</v>
      </c>
      <c r="L32" s="129">
        <f t="shared" si="49"/>
        <v>0.47916608892715334</v>
      </c>
      <c r="O32" s="128" t="str">
        <f t="shared" si="50"/>
        <v>Ohio Power Company</v>
      </c>
      <c r="P32" s="128" t="str">
        <f t="shared" si="50"/>
        <v>AEP</v>
      </c>
      <c r="Q32" s="129">
        <v>0.48441635139443895</v>
      </c>
      <c r="R32" s="129">
        <v>0.49426904933039217</v>
      </c>
      <c r="S32" s="129">
        <v>0.50664951885691656</v>
      </c>
      <c r="T32" s="129">
        <v>0.54260576936078719</v>
      </c>
      <c r="U32" s="129">
        <v>0.49740399365758703</v>
      </c>
      <c r="V32" s="129">
        <v>0.5088262383126545</v>
      </c>
      <c r="W32" s="129">
        <v>0.44839849686816963</v>
      </c>
      <c r="X32" s="129">
        <v>0.45461281790891539</v>
      </c>
      <c r="Y32" s="119">
        <f t="shared" si="51"/>
        <v>0.49214777946123267</v>
      </c>
      <c r="AB32" s="128" t="str">
        <f t="shared" si="52"/>
        <v>Ohio Power Company</v>
      </c>
      <c r="AC32" s="128" t="str">
        <f t="shared" si="53"/>
        <v>AEP</v>
      </c>
      <c r="AD32" s="129">
        <v>3.383483789018632E-2</v>
      </c>
      <c r="AE32" s="129">
        <v>2.4155451458596672E-2</v>
      </c>
      <c r="AF32" s="129">
        <v>1.1251429337016285E-2</v>
      </c>
      <c r="AG32" s="129">
        <v>1.9197164822071663E-2</v>
      </c>
      <c r="AH32" s="129">
        <v>2.2863797111537951E-2</v>
      </c>
      <c r="AI32" s="129">
        <v>9.5559556008351487E-3</v>
      </c>
      <c r="AJ32" s="129">
        <v>5.7652278316030071E-2</v>
      </c>
      <c r="AK32" s="129">
        <v>5.0978138356638281E-2</v>
      </c>
      <c r="AL32" s="119">
        <f t="shared" si="54"/>
        <v>2.8686131611614048E-2</v>
      </c>
      <c r="AN32" s="136"/>
      <c r="AO32" s="136"/>
      <c r="AP32" s="136"/>
      <c r="AQ32" s="136"/>
      <c r="AR32" s="136"/>
      <c r="AS32" s="136"/>
      <c r="AT32" s="136"/>
      <c r="AU32" s="136"/>
    </row>
    <row r="33" spans="2:47">
      <c r="B33" s="128" t="s">
        <v>1350</v>
      </c>
      <c r="C33" s="128" t="s">
        <v>36</v>
      </c>
      <c r="D33" s="129">
        <v>0.4585431928397708</v>
      </c>
      <c r="E33" s="129">
        <v>0.46026912768699962</v>
      </c>
      <c r="F33" s="129">
        <v>0.52751409652740289</v>
      </c>
      <c r="G33" s="129">
        <v>0.53622453118340174</v>
      </c>
      <c r="H33" s="129">
        <v>0.54817870137209268</v>
      </c>
      <c r="I33" s="129">
        <v>0.50528883768307442</v>
      </c>
      <c r="J33" s="129">
        <v>0.49328706016097523</v>
      </c>
      <c r="K33" s="129">
        <v>0.49628574627641564</v>
      </c>
      <c r="L33" s="129">
        <f t="shared" si="49"/>
        <v>0.50319891171626674</v>
      </c>
      <c r="O33" s="128" t="str">
        <f t="shared" si="50"/>
        <v>Public Service Company of Oklahoma</v>
      </c>
      <c r="P33" s="128" t="str">
        <f t="shared" si="50"/>
        <v>AEP</v>
      </c>
      <c r="Q33" s="129">
        <v>0.47447538793546395</v>
      </c>
      <c r="R33" s="129">
        <v>0.4856336749384057</v>
      </c>
      <c r="S33" s="129">
        <v>0.44292250161423796</v>
      </c>
      <c r="T33" s="129">
        <v>0.45112528643846622</v>
      </c>
      <c r="U33" s="129">
        <v>0.40475491664071589</v>
      </c>
      <c r="V33" s="129">
        <v>0.41786888920671417</v>
      </c>
      <c r="W33" s="129">
        <v>0.43963396788729497</v>
      </c>
      <c r="X33" s="129">
        <v>0.4590552346118062</v>
      </c>
      <c r="Y33" s="119">
        <f t="shared" si="51"/>
        <v>0.44693373240913814</v>
      </c>
      <c r="AB33" s="128" t="str">
        <f t="shared" si="52"/>
        <v>Public Service Company of Oklahoma</v>
      </c>
      <c r="AC33" s="128" t="str">
        <f t="shared" si="53"/>
        <v>AEP</v>
      </c>
      <c r="AD33" s="129">
        <v>6.6981419224765235E-2</v>
      </c>
      <c r="AE33" s="129">
        <v>5.409719737459466E-2</v>
      </c>
      <c r="AF33" s="129">
        <v>2.9563401858359106E-2</v>
      </c>
      <c r="AG33" s="129">
        <v>1.2650182378132067E-2</v>
      </c>
      <c r="AH33" s="129">
        <v>4.7066381987191416E-2</v>
      </c>
      <c r="AI33" s="129">
        <v>7.684227311021144E-2</v>
      </c>
      <c r="AJ33" s="129">
        <v>6.7078971951729766E-2</v>
      </c>
      <c r="AK33" s="129">
        <v>4.4659019111778178E-2</v>
      </c>
      <c r="AL33" s="119">
        <f t="shared" si="54"/>
        <v>4.9867355874595232E-2</v>
      </c>
      <c r="AN33" s="136"/>
      <c r="AO33" s="136"/>
      <c r="AP33" s="136"/>
      <c r="AQ33" s="136"/>
      <c r="AR33" s="136"/>
      <c r="AS33" s="136"/>
      <c r="AT33" s="136"/>
      <c r="AU33" s="136"/>
    </row>
    <row r="34" spans="2:47">
      <c r="B34" s="128" t="s">
        <v>1351</v>
      </c>
      <c r="C34" s="128" t="s">
        <v>36</v>
      </c>
      <c r="D34" s="129">
        <v>0.5008647330982976</v>
      </c>
      <c r="E34" s="129">
        <v>0.49705836355386429</v>
      </c>
      <c r="F34" s="129">
        <v>0.48230166271583963</v>
      </c>
      <c r="G34" s="129">
        <v>0.49090623916264697</v>
      </c>
      <c r="H34" s="129">
        <v>0.47322201537284281</v>
      </c>
      <c r="I34" s="129">
        <v>0.46618978630325325</v>
      </c>
      <c r="J34" s="129">
        <v>0.49015587036298081</v>
      </c>
      <c r="K34" s="129">
        <v>0.492691743117183</v>
      </c>
      <c r="L34" s="129">
        <f t="shared" si="49"/>
        <v>0.48667380171086355</v>
      </c>
      <c r="O34" s="128" t="str">
        <f t="shared" si="50"/>
        <v>Southwestern Electric Power Company</v>
      </c>
      <c r="P34" s="128" t="str">
        <f t="shared" si="50"/>
        <v>AEP</v>
      </c>
      <c r="Q34" s="129">
        <v>0.46052254744376458</v>
      </c>
      <c r="R34" s="129">
        <v>0.46550244861691542</v>
      </c>
      <c r="S34" s="129">
        <v>0.5081388772097658</v>
      </c>
      <c r="T34" s="129">
        <v>0.4801491219773637</v>
      </c>
      <c r="U34" s="129">
        <v>0.49696442643894018</v>
      </c>
      <c r="V34" s="129">
        <v>0.5091919392194868</v>
      </c>
      <c r="W34" s="129">
        <v>0.47514424456980831</v>
      </c>
      <c r="X34" s="129">
        <v>0.48167401371170898</v>
      </c>
      <c r="Y34" s="119">
        <f t="shared" si="51"/>
        <v>0.48466095239846918</v>
      </c>
      <c r="AB34" s="128" t="str">
        <f t="shared" si="52"/>
        <v>Southwestern Electric Power Company</v>
      </c>
      <c r="AC34" s="128" t="str">
        <f t="shared" si="53"/>
        <v>AEP</v>
      </c>
      <c r="AD34" s="129">
        <v>3.8612719457937782E-2</v>
      </c>
      <c r="AE34" s="129">
        <v>3.7439187829220281E-2</v>
      </c>
      <c r="AF34" s="129">
        <v>9.5594600743945674E-3</v>
      </c>
      <c r="AG34" s="129">
        <v>2.8944638859989279E-2</v>
      </c>
      <c r="AH34" s="129">
        <v>2.9813558188216981E-2</v>
      </c>
      <c r="AI34" s="129">
        <v>2.461827447725997E-2</v>
      </c>
      <c r="AJ34" s="129">
        <v>3.4699885067210862E-2</v>
      </c>
      <c r="AK34" s="129">
        <v>2.5634243171108007E-2</v>
      </c>
      <c r="AL34" s="119">
        <f t="shared" si="54"/>
        <v>2.8665245890667219E-2</v>
      </c>
      <c r="AN34" s="136"/>
      <c r="AO34" s="136"/>
      <c r="AP34" s="136"/>
      <c r="AQ34" s="136"/>
      <c r="AR34" s="136"/>
      <c r="AS34" s="136"/>
      <c r="AT34" s="136"/>
      <c r="AU34" s="136"/>
    </row>
    <row r="35" spans="2:47">
      <c r="B35" s="128" t="s">
        <v>1352</v>
      </c>
      <c r="C35" s="128" t="s">
        <v>36</v>
      </c>
      <c r="D35" s="129">
        <v>0.48053647884331074</v>
      </c>
      <c r="E35" s="129">
        <v>0.49070678401792861</v>
      </c>
      <c r="F35" s="129">
        <v>0.49841880362608099</v>
      </c>
      <c r="G35" s="129">
        <v>0.51177511180874791</v>
      </c>
      <c r="H35" s="129">
        <v>0.50304092553138779</v>
      </c>
      <c r="I35" s="129">
        <v>0.5152251557968236</v>
      </c>
      <c r="J35" s="129">
        <v>0.51104959030861563</v>
      </c>
      <c r="K35" s="129">
        <v>0.50204127265333498</v>
      </c>
      <c r="L35" s="129">
        <f t="shared" si="49"/>
        <v>0.50159926532327881</v>
      </c>
      <c r="O35" s="128" t="str">
        <f t="shared" si="50"/>
        <v>Wheeling Power Company</v>
      </c>
      <c r="P35" s="128" t="str">
        <f t="shared" si="50"/>
        <v>AEP</v>
      </c>
      <c r="Q35" s="129">
        <v>0.45437488414570743</v>
      </c>
      <c r="R35" s="129">
        <v>0.41633607599679778</v>
      </c>
      <c r="S35" s="129">
        <v>0.42440086723285786</v>
      </c>
      <c r="T35" s="129">
        <v>0.43602297218173436</v>
      </c>
      <c r="U35" s="129">
        <v>0.43353317148094933</v>
      </c>
      <c r="V35" s="129">
        <v>0.44001523709906754</v>
      </c>
      <c r="W35" s="129">
        <v>0.43353585651201826</v>
      </c>
      <c r="X35" s="129">
        <v>0.43000025800015479</v>
      </c>
      <c r="Y35" s="119">
        <f t="shared" si="51"/>
        <v>0.4335274153311609</v>
      </c>
      <c r="AB35" s="128" t="str">
        <f t="shared" si="52"/>
        <v>Wheeling Power Company</v>
      </c>
      <c r="AC35" s="128" t="str">
        <f t="shared" si="53"/>
        <v>AEP</v>
      </c>
      <c r="AD35" s="129">
        <v>6.5088637010981859E-2</v>
      </c>
      <c r="AE35" s="129">
        <v>9.2957139985273593E-2</v>
      </c>
      <c r="AF35" s="129">
        <v>7.7180329141061141E-2</v>
      </c>
      <c r="AG35" s="129">
        <v>5.2201916009517756E-2</v>
      </c>
      <c r="AH35" s="129">
        <v>6.3425902987662888E-2</v>
      </c>
      <c r="AI35" s="129">
        <v>4.475960710410886E-2</v>
      </c>
      <c r="AJ35" s="129">
        <v>5.5414553179366173E-2</v>
      </c>
      <c r="AK35" s="129">
        <v>6.7958469346510175E-2</v>
      </c>
      <c r="AL35" s="119">
        <f t="shared" si="54"/>
        <v>6.4873319345560301E-2</v>
      </c>
      <c r="AN35" s="136"/>
      <c r="AO35" s="136"/>
      <c r="AP35" s="136"/>
      <c r="AQ35" s="136"/>
      <c r="AR35" s="136"/>
      <c r="AS35" s="136"/>
      <c r="AT35" s="136"/>
      <c r="AU35" s="136"/>
    </row>
    <row r="36" spans="2:47">
      <c r="B36" s="128" t="s">
        <v>1440</v>
      </c>
      <c r="C36" s="128" t="s">
        <v>25</v>
      </c>
      <c r="D36" s="129">
        <v>0.59067534731131188</v>
      </c>
      <c r="E36" s="129">
        <v>0.5688255641987584</v>
      </c>
      <c r="F36" s="129">
        <v>0.56078509704549229</v>
      </c>
      <c r="G36" s="129">
        <v>0.55985274835672461</v>
      </c>
      <c r="H36" s="129">
        <v>0.55759873459881459</v>
      </c>
      <c r="I36" s="129">
        <v>0.56684874518275363</v>
      </c>
      <c r="J36" s="129">
        <v>0.58118540443618483</v>
      </c>
      <c r="K36" s="129">
        <v>0.54303440971741046</v>
      </c>
      <c r="L36" s="129">
        <f t="shared" si="49"/>
        <v>0.56610075635593138</v>
      </c>
      <c r="O36" s="128" t="str">
        <f t="shared" si="50"/>
        <v>ALLETE (Minnesota Power)</v>
      </c>
      <c r="P36" s="128" t="str">
        <f t="shared" si="50"/>
        <v>ALE</v>
      </c>
      <c r="Q36" s="129">
        <v>0.40932465268868806</v>
      </c>
      <c r="R36" s="129">
        <v>0.4311744358012416</v>
      </c>
      <c r="S36" s="129">
        <v>0.43921490295450771</v>
      </c>
      <c r="T36" s="129">
        <v>0.44014725164327539</v>
      </c>
      <c r="U36" s="129">
        <v>0.44240126540118546</v>
      </c>
      <c r="V36" s="129">
        <v>0.43315125481724637</v>
      </c>
      <c r="W36" s="129">
        <v>0.41881459556381517</v>
      </c>
      <c r="X36" s="129">
        <v>0.45696559028258954</v>
      </c>
      <c r="Y36" s="119">
        <f t="shared" si="51"/>
        <v>0.43389924364406862</v>
      </c>
      <c r="AB36" s="128" t="str">
        <f t="shared" si="52"/>
        <v>ALLETE (Minnesota Power)</v>
      </c>
      <c r="AC36" s="128" t="str">
        <f t="shared" si="53"/>
        <v>ALE</v>
      </c>
      <c r="AD36" s="129">
        <v>0</v>
      </c>
      <c r="AE36" s="129">
        <v>0</v>
      </c>
      <c r="AF36" s="129">
        <v>0</v>
      </c>
      <c r="AG36" s="129">
        <v>0</v>
      </c>
      <c r="AH36" s="129">
        <v>0</v>
      </c>
      <c r="AI36" s="129">
        <v>0</v>
      </c>
      <c r="AJ36" s="129">
        <v>0</v>
      </c>
      <c r="AK36" s="129">
        <v>0</v>
      </c>
      <c r="AL36" s="119">
        <f t="shared" si="54"/>
        <v>0</v>
      </c>
      <c r="AN36" s="136"/>
      <c r="AO36" s="136"/>
      <c r="AP36" s="136"/>
      <c r="AQ36" s="136"/>
      <c r="AR36" s="136"/>
      <c r="AS36" s="136"/>
      <c r="AT36" s="136"/>
      <c r="AU36" s="136"/>
    </row>
    <row r="37" spans="2:47">
      <c r="B37" s="128" t="s">
        <v>1340</v>
      </c>
      <c r="C37" s="128" t="s">
        <v>25</v>
      </c>
      <c r="D37" s="129">
        <v>0.57371953811277987</v>
      </c>
      <c r="E37" s="129">
        <v>0.57123082348792098</v>
      </c>
      <c r="F37" s="129">
        <v>0.55369082701947137</v>
      </c>
      <c r="G37" s="129">
        <v>0.56896796077060441</v>
      </c>
      <c r="H37" s="129">
        <v>0.56653189872705267</v>
      </c>
      <c r="I37" s="129">
        <v>0.56907776111754327</v>
      </c>
      <c r="J37" s="129">
        <v>0.55601125932231266</v>
      </c>
      <c r="K37" s="129">
        <v>0.57217956350207355</v>
      </c>
      <c r="L37" s="129">
        <f t="shared" si="49"/>
        <v>0.56642620400746979</v>
      </c>
      <c r="O37" s="128" t="str">
        <f t="shared" si="50"/>
        <v>Superior Water, Light and Power Company</v>
      </c>
      <c r="P37" s="128" t="str">
        <f t="shared" si="50"/>
        <v>ALE</v>
      </c>
      <c r="Q37" s="129">
        <v>0.39405638991215641</v>
      </c>
      <c r="R37" s="129">
        <v>0.39234702874272614</v>
      </c>
      <c r="S37" s="129">
        <v>0.39619298604866499</v>
      </c>
      <c r="T37" s="129">
        <v>0.42044992866523684</v>
      </c>
      <c r="U37" s="129">
        <v>0.41743665750494824</v>
      </c>
      <c r="V37" s="129">
        <v>0.37485527739290525</v>
      </c>
      <c r="W37" s="129">
        <v>0.38208181387295537</v>
      </c>
      <c r="X37" s="129">
        <v>0.39855913305820984</v>
      </c>
      <c r="Y37" s="119">
        <f t="shared" si="51"/>
        <v>0.39699740189972538</v>
      </c>
      <c r="AB37" s="128" t="str">
        <f t="shared" si="52"/>
        <v>Superior Water, Light and Power Company</v>
      </c>
      <c r="AC37" s="128" t="str">
        <f t="shared" si="53"/>
        <v>ALE</v>
      </c>
      <c r="AD37" s="129">
        <v>3.2224071975063759E-2</v>
      </c>
      <c r="AE37" s="129">
        <v>3.6422147769352847E-2</v>
      </c>
      <c r="AF37" s="129">
        <v>5.0116186931863711E-2</v>
      </c>
      <c r="AG37" s="129">
        <v>1.0582110564158769E-2</v>
      </c>
      <c r="AH37" s="129">
        <v>1.6031443767999025E-2</v>
      </c>
      <c r="AI37" s="129">
        <v>5.6066961489551502E-2</v>
      </c>
      <c r="AJ37" s="129">
        <v>6.1906926804732011E-2</v>
      </c>
      <c r="AK37" s="129">
        <v>2.9261303439716668E-2</v>
      </c>
      <c r="AL37" s="119">
        <f t="shared" si="54"/>
        <v>3.657639409280479E-2</v>
      </c>
      <c r="AN37" s="136"/>
      <c r="AO37" s="136"/>
      <c r="AP37" s="136"/>
      <c r="AQ37" s="136"/>
      <c r="AR37" s="136"/>
      <c r="AS37" s="136"/>
      <c r="AT37" s="136"/>
      <c r="AU37" s="136"/>
    </row>
    <row r="38" spans="2:47" ht="12.75" customHeight="1">
      <c r="B38" s="128" t="s">
        <v>1353</v>
      </c>
      <c r="C38" s="128" t="s">
        <v>40</v>
      </c>
      <c r="D38" s="129">
        <v>0.46223514219907957</v>
      </c>
      <c r="E38" s="129">
        <v>0.46691870076016723</v>
      </c>
      <c r="F38" s="129">
        <v>0.47863478342887877</v>
      </c>
      <c r="G38" s="129">
        <v>0.47994155671896388</v>
      </c>
      <c r="H38" s="129">
        <v>0.49630321325184795</v>
      </c>
      <c r="I38" s="129">
        <v>0.52090500984907673</v>
      </c>
      <c r="J38" s="129">
        <v>0.51501205166413533</v>
      </c>
      <c r="K38" s="129">
        <v>0.51339136882534853</v>
      </c>
      <c r="L38" s="129">
        <f t="shared" si="49"/>
        <v>0.49166772833718719</v>
      </c>
      <c r="O38" s="128" t="str">
        <f t="shared" si="50"/>
        <v>Southern California Edison Company</v>
      </c>
      <c r="P38" s="128" t="str">
        <f t="shared" si="50"/>
        <v>EIX</v>
      </c>
      <c r="Q38" s="129">
        <v>0.53401927139163108</v>
      </c>
      <c r="R38" s="129">
        <v>0.52856971701849376</v>
      </c>
      <c r="S38" s="129">
        <v>0.51669945049714827</v>
      </c>
      <c r="T38" s="129">
        <v>0.5151143558123793</v>
      </c>
      <c r="U38" s="129">
        <v>0.49853344616929024</v>
      </c>
      <c r="V38" s="129">
        <v>0.47310370752371372</v>
      </c>
      <c r="W38" s="129">
        <v>0.47827736105516616</v>
      </c>
      <c r="X38" s="129">
        <v>0.4792889442108127</v>
      </c>
      <c r="Y38" s="119">
        <f t="shared" si="51"/>
        <v>0.50295078170982943</v>
      </c>
      <c r="AB38" s="128" t="str">
        <f t="shared" si="52"/>
        <v>Southern California Edison Company</v>
      </c>
      <c r="AC38" s="128" t="str">
        <f t="shared" si="53"/>
        <v>EIX</v>
      </c>
      <c r="AD38" s="129">
        <v>3.7455864092893381E-3</v>
      </c>
      <c r="AE38" s="129">
        <v>4.5115822213389768E-3</v>
      </c>
      <c r="AF38" s="129">
        <v>4.6657660739729623E-3</v>
      </c>
      <c r="AG38" s="129">
        <v>4.9440874686568041E-3</v>
      </c>
      <c r="AH38" s="129">
        <v>5.163340578861835E-3</v>
      </c>
      <c r="AI38" s="129">
        <v>5.9912826272095583E-3</v>
      </c>
      <c r="AJ38" s="129">
        <v>6.7105872806984962E-3</v>
      </c>
      <c r="AK38" s="129">
        <v>7.3196869638388184E-3</v>
      </c>
      <c r="AL38" s="119">
        <f t="shared" si="54"/>
        <v>5.3814899529833491E-3</v>
      </c>
      <c r="AN38" s="136"/>
      <c r="AO38" s="136"/>
      <c r="AP38" s="136"/>
      <c r="AQ38" s="136"/>
      <c r="AR38" s="136"/>
      <c r="AS38" s="136"/>
      <c r="AT38" s="136"/>
      <c r="AU38" s="136"/>
    </row>
    <row r="39" spans="2:47" ht="12.75" customHeight="1">
      <c r="B39" s="128" t="s">
        <v>1441</v>
      </c>
      <c r="C39" s="128" t="s">
        <v>42</v>
      </c>
      <c r="D39" s="129">
        <v>0.46584735769972818</v>
      </c>
      <c r="E39" s="129">
        <v>0.46406543695824165</v>
      </c>
      <c r="F39" s="129">
        <v>0.47253805572402136</v>
      </c>
      <c r="G39" s="129">
        <v>0.47380601069194633</v>
      </c>
      <c r="H39" s="129">
        <v>0.46445681140054512</v>
      </c>
      <c r="I39" s="129">
        <v>0.46028064610216401</v>
      </c>
      <c r="J39" s="129">
        <v>0.45309656624284883</v>
      </c>
      <c r="K39" s="129">
        <v>0.43830375648084663</v>
      </c>
      <c r="L39" s="129">
        <f t="shared" si="49"/>
        <v>0.46154933016254285</v>
      </c>
      <c r="O39" s="128" t="str">
        <f t="shared" si="50"/>
        <v>Entergy Arkansas, Inc.</v>
      </c>
      <c r="P39" s="128" t="str">
        <f t="shared" si="50"/>
        <v>ETR</v>
      </c>
      <c r="Q39" s="129">
        <v>0.52167052340749942</v>
      </c>
      <c r="R39" s="129">
        <v>0.52368270443514242</v>
      </c>
      <c r="S39" s="129">
        <v>0.51510656350638473</v>
      </c>
      <c r="T39" s="129">
        <v>0.51399135481823166</v>
      </c>
      <c r="U39" s="129">
        <v>0.5230059187128725</v>
      </c>
      <c r="V39" s="129">
        <v>0.52706534724883347</v>
      </c>
      <c r="W39" s="129">
        <v>0.53327998614780303</v>
      </c>
      <c r="X39" s="129">
        <v>0.54845706432124297</v>
      </c>
      <c r="Y39" s="119">
        <f t="shared" si="51"/>
        <v>0.52578243282475134</v>
      </c>
      <c r="AB39" s="128" t="str">
        <f t="shared" si="52"/>
        <v>Entergy Arkansas, Inc.</v>
      </c>
      <c r="AC39" s="128" t="str">
        <f t="shared" si="53"/>
        <v>ETR</v>
      </c>
      <c r="AD39" s="129">
        <v>1.2482118892772346E-2</v>
      </c>
      <c r="AE39" s="129">
        <v>1.2251858606615937E-2</v>
      </c>
      <c r="AF39" s="129">
        <v>1.2355380769593938E-2</v>
      </c>
      <c r="AG39" s="129">
        <v>1.2202634489821944E-2</v>
      </c>
      <c r="AH39" s="129">
        <v>1.2537269886582407E-2</v>
      </c>
      <c r="AI39" s="129">
        <v>1.2654006649002479E-2</v>
      </c>
      <c r="AJ39" s="129">
        <v>1.3623447609348131E-2</v>
      </c>
      <c r="AK39" s="129">
        <v>1.3239179197910336E-2</v>
      </c>
      <c r="AL39" s="119">
        <f t="shared" si="54"/>
        <v>1.2668237012705941E-2</v>
      </c>
      <c r="AN39" s="136"/>
      <c r="AO39" s="136"/>
      <c r="AP39" s="136"/>
      <c r="AQ39" s="136"/>
      <c r="AR39" s="136"/>
      <c r="AS39" s="136"/>
      <c r="AT39" s="136"/>
      <c r="AU39" s="136"/>
    </row>
    <row r="40" spans="2:47" ht="12.75" customHeight="1">
      <c r="B40" s="128" t="s">
        <v>1354</v>
      </c>
      <c r="C40" s="128" t="s">
        <v>42</v>
      </c>
      <c r="D40" s="129">
        <v>0.4777790517758097</v>
      </c>
      <c r="E40" s="129">
        <v>0.40533596920925452</v>
      </c>
      <c r="F40" s="129">
        <v>0.42737621794921693</v>
      </c>
      <c r="G40" s="129">
        <v>0.44640232684354203</v>
      </c>
      <c r="H40" s="129">
        <v>0.44123271174875456</v>
      </c>
      <c r="I40" s="129">
        <v>0.43169360011338848</v>
      </c>
      <c r="J40" s="129">
        <v>0.45194989685073539</v>
      </c>
      <c r="K40" s="129">
        <v>0.47716623508012579</v>
      </c>
      <c r="L40" s="129">
        <f t="shared" si="49"/>
        <v>0.44486700119635336</v>
      </c>
      <c r="O40" s="128" t="str">
        <f t="shared" si="50"/>
        <v>Entergy Louisiana, LLC</v>
      </c>
      <c r="P40" s="128" t="str">
        <f t="shared" si="50"/>
        <v>ETR</v>
      </c>
      <c r="Q40" s="129">
        <v>0.51436953531158747</v>
      </c>
      <c r="R40" s="129">
        <v>0.5871007563076891</v>
      </c>
      <c r="S40" s="129">
        <v>0.56475065487488718</v>
      </c>
      <c r="T40" s="129">
        <v>0.54510983107603905</v>
      </c>
      <c r="U40" s="129">
        <v>0.55018735465026292</v>
      </c>
      <c r="V40" s="129">
        <v>0.55973844541913398</v>
      </c>
      <c r="W40" s="129">
        <v>0.53880109282464139</v>
      </c>
      <c r="X40" s="129">
        <v>0.51224649784731868</v>
      </c>
      <c r="Y40" s="119">
        <f t="shared" si="51"/>
        <v>0.546538021038945</v>
      </c>
      <c r="AB40" s="128" t="str">
        <f t="shared" si="52"/>
        <v>Entergy Louisiana, LLC</v>
      </c>
      <c r="AC40" s="128" t="str">
        <f t="shared" si="53"/>
        <v>ETR</v>
      </c>
      <c r="AD40" s="129">
        <v>7.8514129126028703E-3</v>
      </c>
      <c r="AE40" s="129">
        <v>7.563274483056371E-3</v>
      </c>
      <c r="AF40" s="129">
        <v>7.8731271758959026E-3</v>
      </c>
      <c r="AG40" s="129">
        <v>8.4878420804189083E-3</v>
      </c>
      <c r="AH40" s="129">
        <v>8.5799336009825637E-3</v>
      </c>
      <c r="AI40" s="129">
        <v>8.5679544674775662E-3</v>
      </c>
      <c r="AJ40" s="129">
        <v>9.2490103246232209E-3</v>
      </c>
      <c r="AK40" s="129">
        <v>1.0587267072555515E-2</v>
      </c>
      <c r="AL40" s="119">
        <f t="shared" si="54"/>
        <v>8.5949777647016147E-3</v>
      </c>
      <c r="AN40" s="136"/>
      <c r="AO40" s="136"/>
      <c r="AP40" s="136"/>
      <c r="AQ40" s="136"/>
      <c r="AR40" s="136"/>
      <c r="AS40" s="136"/>
      <c r="AT40" s="136"/>
      <c r="AU40" s="136"/>
    </row>
    <row r="41" spans="2:47" ht="12.75" customHeight="1">
      <c r="B41" s="128" t="s">
        <v>1442</v>
      </c>
      <c r="C41" s="128" t="s">
        <v>42</v>
      </c>
      <c r="D41" s="129">
        <v>0.43045471155793907</v>
      </c>
      <c r="E41" s="129">
        <v>0.44970925219891628</v>
      </c>
      <c r="F41" s="129">
        <v>0.44578426535433147</v>
      </c>
      <c r="G41" s="129">
        <v>0.46478719397266893</v>
      </c>
      <c r="H41" s="129">
        <v>0.45605071972816058</v>
      </c>
      <c r="I41" s="129">
        <v>0.44866990853103716</v>
      </c>
      <c r="J41" s="129">
        <v>0.47018356940414363</v>
      </c>
      <c r="K41" s="129">
        <v>0.46744935604409449</v>
      </c>
      <c r="L41" s="129">
        <f t="shared" si="49"/>
        <v>0.45413612209891147</v>
      </c>
      <c r="O41" s="128" t="str">
        <f t="shared" si="50"/>
        <v>Entergy Mississippi, Inc.</v>
      </c>
      <c r="P41" s="128" t="str">
        <f t="shared" si="50"/>
        <v>ETR</v>
      </c>
      <c r="Q41" s="129">
        <v>0.54978506180076103</v>
      </c>
      <c r="R41" s="129">
        <v>0.5292937518382923</v>
      </c>
      <c r="S41" s="129">
        <v>0.53333480347444429</v>
      </c>
      <c r="T41" s="129">
        <v>0.51316286424377211</v>
      </c>
      <c r="U41" s="129">
        <v>0.5215319109017188</v>
      </c>
      <c r="V41" s="129">
        <v>0.52862779651741254</v>
      </c>
      <c r="W41" s="129">
        <v>0.50558674214411381</v>
      </c>
      <c r="X41" s="129">
        <v>0.50813741379714616</v>
      </c>
      <c r="Y41" s="119">
        <f t="shared" si="51"/>
        <v>0.52368254308970763</v>
      </c>
      <c r="AB41" s="128" t="str">
        <f t="shared" si="52"/>
        <v>Entergy Mississippi, Inc.</v>
      </c>
      <c r="AC41" s="128" t="str">
        <f t="shared" si="53"/>
        <v>ETR</v>
      </c>
      <c r="AD41" s="129">
        <v>1.9760226641299852E-2</v>
      </c>
      <c r="AE41" s="129">
        <v>2.09969959627914E-2</v>
      </c>
      <c r="AF41" s="129">
        <v>2.0880931171224266E-2</v>
      </c>
      <c r="AG41" s="129">
        <v>2.204994178355894E-2</v>
      </c>
      <c r="AH41" s="129">
        <v>2.2417369370120597E-2</v>
      </c>
      <c r="AI41" s="129">
        <v>2.2702294951550319E-2</v>
      </c>
      <c r="AJ41" s="129">
        <v>2.4229688451742584E-2</v>
      </c>
      <c r="AK41" s="129">
        <v>2.4413230158759305E-2</v>
      </c>
      <c r="AL41" s="119">
        <f t="shared" si="54"/>
        <v>2.2181334811380911E-2</v>
      </c>
      <c r="AN41" s="136"/>
      <c r="AO41" s="136"/>
      <c r="AP41" s="136"/>
      <c r="AQ41" s="136"/>
      <c r="AR41" s="136"/>
      <c r="AS41" s="136"/>
      <c r="AT41" s="136"/>
      <c r="AU41" s="136"/>
    </row>
    <row r="42" spans="2:47" ht="12.75" customHeight="1">
      <c r="B42" s="128" t="s">
        <v>1355</v>
      </c>
      <c r="C42" s="128" t="s">
        <v>42</v>
      </c>
      <c r="D42" s="129">
        <v>0.45818239467861294</v>
      </c>
      <c r="E42" s="129">
        <v>0.45117904364045119</v>
      </c>
      <c r="F42" s="129">
        <v>0.44568207223689882</v>
      </c>
      <c r="G42" s="129">
        <v>0.48793977057302468</v>
      </c>
      <c r="H42" s="129">
        <v>0.49139581801021381</v>
      </c>
      <c r="I42" s="129">
        <v>0.48950404470039299</v>
      </c>
      <c r="J42" s="129">
        <v>0.48854341829140974</v>
      </c>
      <c r="K42" s="129">
        <v>0.44594521123143827</v>
      </c>
      <c r="L42" s="129">
        <f t="shared" si="49"/>
        <v>0.4697964716703053</v>
      </c>
      <c r="O42" s="128" t="str">
        <f t="shared" si="50"/>
        <v>Entergy New Orleans, LLC</v>
      </c>
      <c r="P42" s="128" t="str">
        <f t="shared" si="50"/>
        <v>ETR</v>
      </c>
      <c r="Q42" s="129">
        <v>0.52021375907332967</v>
      </c>
      <c r="R42" s="129">
        <v>0.52757036205917407</v>
      </c>
      <c r="S42" s="129">
        <v>0.53347875052856775</v>
      </c>
      <c r="T42" s="129">
        <v>0.48914777066606707</v>
      </c>
      <c r="U42" s="129">
        <v>0.48542440834731443</v>
      </c>
      <c r="V42" s="129">
        <v>0.48722817192731038</v>
      </c>
      <c r="W42" s="129">
        <v>0.48768613675129741</v>
      </c>
      <c r="X42" s="129">
        <v>0.52902001360058282</v>
      </c>
      <c r="Y42" s="119">
        <f t="shared" si="51"/>
        <v>0.50747117161920541</v>
      </c>
      <c r="AB42" s="128" t="str">
        <f t="shared" si="52"/>
        <v>Entergy New Orleans, LLC</v>
      </c>
      <c r="AC42" s="128" t="str">
        <f t="shared" si="53"/>
        <v>ETR</v>
      </c>
      <c r="AD42" s="129">
        <v>2.1603846248057418E-2</v>
      </c>
      <c r="AE42" s="129">
        <v>2.1250594300374764E-2</v>
      </c>
      <c r="AF42" s="129">
        <v>2.0839177234533376E-2</v>
      </c>
      <c r="AG42" s="129">
        <v>2.291245876090825E-2</v>
      </c>
      <c r="AH42" s="129">
        <v>2.3179773642471761E-2</v>
      </c>
      <c r="AI42" s="129">
        <v>2.3267783372296597E-2</v>
      </c>
      <c r="AJ42" s="129">
        <v>2.3770444957292889E-2</v>
      </c>
      <c r="AK42" s="129">
        <v>2.5034775167978907E-2</v>
      </c>
      <c r="AL42" s="119">
        <f t="shared" si="54"/>
        <v>2.2732356710489246E-2</v>
      </c>
      <c r="AN42" s="136"/>
      <c r="AO42" s="136"/>
      <c r="AP42" s="136"/>
      <c r="AQ42" s="136"/>
      <c r="AR42" s="136"/>
      <c r="AS42" s="136"/>
      <c r="AT42" s="136"/>
      <c r="AU42" s="136"/>
    </row>
    <row r="43" spans="2:47" ht="12.75" customHeight="1">
      <c r="B43" s="128" t="s">
        <v>1356</v>
      </c>
      <c r="C43" s="128" t="s">
        <v>42</v>
      </c>
      <c r="D43" s="129">
        <v>0.52743303202129743</v>
      </c>
      <c r="E43" s="129">
        <v>0.51810436656499936</v>
      </c>
      <c r="F43" s="129">
        <v>0.5131593848056315</v>
      </c>
      <c r="G43" s="129">
        <v>0.50816721461784764</v>
      </c>
      <c r="H43" s="129">
        <v>0.50421425511689355</v>
      </c>
      <c r="I43" s="129">
        <v>0.47670530200030453</v>
      </c>
      <c r="J43" s="129">
        <v>0.4707827537698881</v>
      </c>
      <c r="K43" s="129">
        <v>0.52184877180193301</v>
      </c>
      <c r="L43" s="129">
        <f t="shared" si="49"/>
        <v>0.50505188508734944</v>
      </c>
      <c r="O43" s="128" t="str">
        <f t="shared" si="50"/>
        <v>Entergy Texas, Inc.</v>
      </c>
      <c r="P43" s="128" t="str">
        <f t="shared" si="50"/>
        <v>ETR</v>
      </c>
      <c r="Q43" s="129">
        <v>0.46494803495420156</v>
      </c>
      <c r="R43" s="129">
        <v>0.47421843297160737</v>
      </c>
      <c r="S43" s="129">
        <v>0.47913849312758522</v>
      </c>
      <c r="T43" s="129">
        <v>0.48470590104434402</v>
      </c>
      <c r="U43" s="129">
        <v>0.48857003203554661</v>
      </c>
      <c r="V43" s="129">
        <v>0.5159878575694189</v>
      </c>
      <c r="W43" s="129">
        <v>0.52130053037763135</v>
      </c>
      <c r="X43" s="129">
        <v>0.46872142530053468</v>
      </c>
      <c r="Y43" s="119">
        <f t="shared" si="51"/>
        <v>0.48719883842260875</v>
      </c>
      <c r="AB43" s="128" t="str">
        <f t="shared" si="52"/>
        <v>Entergy Texas, Inc.</v>
      </c>
      <c r="AC43" s="128" t="str">
        <f t="shared" si="53"/>
        <v>ETR</v>
      </c>
      <c r="AD43" s="129">
        <v>7.6189330245010302E-3</v>
      </c>
      <c r="AE43" s="129">
        <v>7.6772004633932425E-3</v>
      </c>
      <c r="AF43" s="129">
        <v>7.7021220667832738E-3</v>
      </c>
      <c r="AG43" s="129">
        <v>7.126884337808297E-3</v>
      </c>
      <c r="AH43" s="129">
        <v>7.2157128475597845E-3</v>
      </c>
      <c r="AI43" s="129">
        <v>7.3068404302765958E-3</v>
      </c>
      <c r="AJ43" s="129">
        <v>7.9167158524805249E-3</v>
      </c>
      <c r="AK43" s="129">
        <v>9.4298028975323134E-3</v>
      </c>
      <c r="AL43" s="119">
        <f t="shared" si="54"/>
        <v>7.7492764900418832E-3</v>
      </c>
      <c r="AN43" s="136"/>
      <c r="AO43" s="136"/>
      <c r="AP43" s="136"/>
      <c r="AQ43" s="136"/>
      <c r="AR43" s="136"/>
      <c r="AS43" s="136"/>
      <c r="AT43" s="136"/>
      <c r="AU43" s="136"/>
    </row>
    <row r="44" spans="2:47" ht="12.75" customHeight="1">
      <c r="B44" s="128" t="s">
        <v>1443</v>
      </c>
      <c r="C44" s="128" t="s">
        <v>44</v>
      </c>
      <c r="D44" s="129">
        <v>0.52594850962682704</v>
      </c>
      <c r="E44" s="129">
        <v>0.51826185527190871</v>
      </c>
      <c r="F44" s="129">
        <v>0.51333577271161679</v>
      </c>
      <c r="G44" s="129">
        <v>0.51175455451387719</v>
      </c>
      <c r="H44" s="129">
        <v>0.49834853293739445</v>
      </c>
      <c r="I44" s="129">
        <v>0.49023258163766525</v>
      </c>
      <c r="J44" s="129">
        <v>0.48655606566790571</v>
      </c>
      <c r="K44" s="129">
        <v>0.48725979462438213</v>
      </c>
      <c r="L44" s="129">
        <f t="shared" si="49"/>
        <v>0.50396220837394712</v>
      </c>
      <c r="O44" s="128" t="str">
        <f t="shared" si="50"/>
        <v>Evergy Metro</v>
      </c>
      <c r="P44" s="128" t="str">
        <f t="shared" si="50"/>
        <v>EVRG</v>
      </c>
      <c r="Q44" s="129">
        <v>0.47365900529573246</v>
      </c>
      <c r="R44" s="129">
        <v>0.48131019701129951</v>
      </c>
      <c r="S44" s="129">
        <v>0.486203994247913</v>
      </c>
      <c r="T44" s="129">
        <v>0.48775654590957612</v>
      </c>
      <c r="U44" s="129">
        <v>0.50110898082057431</v>
      </c>
      <c r="V44" s="129">
        <v>0.50916877934909943</v>
      </c>
      <c r="W44" s="129">
        <v>0.51268573455481548</v>
      </c>
      <c r="X44" s="129">
        <v>0.5119361138685431</v>
      </c>
      <c r="Y44" s="119">
        <f t="shared" si="51"/>
        <v>0.49547866888219416</v>
      </c>
      <c r="AB44" s="128" t="str">
        <f t="shared" si="52"/>
        <v>Evergy Metro</v>
      </c>
      <c r="AC44" s="128" t="str">
        <f t="shared" si="53"/>
        <v>EVRG</v>
      </c>
      <c r="AD44" s="129">
        <v>3.9248507744057249E-4</v>
      </c>
      <c r="AE44" s="129">
        <v>4.2794771679182135E-4</v>
      </c>
      <c r="AF44" s="129">
        <v>4.6023304047027687E-4</v>
      </c>
      <c r="AG44" s="129">
        <v>4.888995765466752E-4</v>
      </c>
      <c r="AH44" s="129">
        <v>5.4248624203127557E-4</v>
      </c>
      <c r="AI44" s="129">
        <v>5.9863901323528568E-4</v>
      </c>
      <c r="AJ44" s="129">
        <v>7.581997772788154E-4</v>
      </c>
      <c r="AK44" s="129">
        <v>8.0409150707485709E-4</v>
      </c>
      <c r="AL44" s="119">
        <f t="shared" si="54"/>
        <v>5.5912274385869741E-4</v>
      </c>
      <c r="AN44" s="136"/>
      <c r="AO44" s="136"/>
      <c r="AP44" s="136"/>
      <c r="AQ44" s="136"/>
      <c r="AR44" s="136"/>
      <c r="AS44" s="136"/>
      <c r="AT44" s="136"/>
      <c r="AU44" s="136"/>
    </row>
    <row r="45" spans="2:47" ht="12.75" customHeight="1">
      <c r="B45" s="128" t="s">
        <v>1444</v>
      </c>
      <c r="C45" s="128" t="s">
        <v>44</v>
      </c>
      <c r="D45" s="129">
        <v>0.8224014649544823</v>
      </c>
      <c r="E45" s="129">
        <v>0.83130571008456378</v>
      </c>
      <c r="F45" s="129">
        <v>0.83016196566379219</v>
      </c>
      <c r="G45" s="129">
        <v>0.8317012054264985</v>
      </c>
      <c r="H45" s="129">
        <v>0.82784308754868963</v>
      </c>
      <c r="I45" s="129">
        <v>0.82601963747194218</v>
      </c>
      <c r="J45" s="129">
        <v>0.82510166812613295</v>
      </c>
      <c r="K45" s="129">
        <v>0.82395630667872866</v>
      </c>
      <c r="L45" s="129">
        <f t="shared" si="49"/>
        <v>0.82731138074435384</v>
      </c>
      <c r="M45" s="116"/>
      <c r="N45" s="116"/>
      <c r="O45" s="128" t="str">
        <f t="shared" si="50"/>
        <v>Evergy Kansas South</v>
      </c>
      <c r="P45" s="128" t="str">
        <f t="shared" si="50"/>
        <v>EVRG</v>
      </c>
      <c r="Q45" s="129">
        <v>0.16439478504429261</v>
      </c>
      <c r="R45" s="129">
        <v>0.16764589405355165</v>
      </c>
      <c r="S45" s="129">
        <v>0.16870281386331745</v>
      </c>
      <c r="T45" s="129">
        <v>0.16707491652603898</v>
      </c>
      <c r="U45" s="129">
        <v>0.1707713068673504</v>
      </c>
      <c r="V45" s="129">
        <v>0.17245284367053812</v>
      </c>
      <c r="W45" s="129">
        <v>0.17310904509621899</v>
      </c>
      <c r="X45" s="129">
        <v>0.17416559696078063</v>
      </c>
      <c r="Y45" s="119">
        <f t="shared" si="51"/>
        <v>0.1697896502602611</v>
      </c>
      <c r="Z45" s="116"/>
      <c r="AA45" s="116"/>
      <c r="AB45" s="128" t="str">
        <f t="shared" si="52"/>
        <v>Evergy Kansas South</v>
      </c>
      <c r="AC45" s="128" t="str">
        <f t="shared" si="53"/>
        <v>EVRG</v>
      </c>
      <c r="AD45" s="129">
        <v>1.3203750001225043E-2</v>
      </c>
      <c r="AE45" s="129">
        <v>1.048395861884589E-3</v>
      </c>
      <c r="AF45" s="129">
        <v>1.1352204728903568E-3</v>
      </c>
      <c r="AG45" s="129">
        <v>1.2238780474625635E-3</v>
      </c>
      <c r="AH45" s="129">
        <v>1.3856055839599609E-3</v>
      </c>
      <c r="AI45" s="129">
        <v>1.5275188575197339E-3</v>
      </c>
      <c r="AJ45" s="129">
        <v>1.7892867776480284E-3</v>
      </c>
      <c r="AK45" s="129">
        <v>1.8780963604906674E-3</v>
      </c>
      <c r="AL45" s="119">
        <f t="shared" si="54"/>
        <v>2.8989689953851177E-3</v>
      </c>
      <c r="AM45" s="116"/>
      <c r="AN45" s="136"/>
      <c r="AO45" s="136"/>
      <c r="AP45" s="136"/>
      <c r="AQ45" s="136"/>
      <c r="AR45" s="136"/>
      <c r="AS45" s="136"/>
      <c r="AT45" s="136"/>
      <c r="AU45" s="136"/>
    </row>
    <row r="46" spans="2:47" ht="12.75" customHeight="1">
      <c r="B46" s="128" t="s">
        <v>1357</v>
      </c>
      <c r="C46" s="128" t="s">
        <v>44</v>
      </c>
      <c r="D46" s="129">
        <v>0.57930819947011558</v>
      </c>
      <c r="E46" s="129">
        <v>0.50065347145521</v>
      </c>
      <c r="F46" s="129">
        <v>0.47711577774792541</v>
      </c>
      <c r="G46" s="129">
        <v>0.44910920556841832</v>
      </c>
      <c r="H46" s="129">
        <v>0.45998728998378807</v>
      </c>
      <c r="I46" s="129">
        <v>0.50433608539774577</v>
      </c>
      <c r="J46" s="129">
        <v>0.48406383057684615</v>
      </c>
      <c r="K46" s="129">
        <v>0.49789287841648222</v>
      </c>
      <c r="L46" s="129">
        <f t="shared" si="49"/>
        <v>0.49405834232706647</v>
      </c>
      <c r="M46" s="116"/>
      <c r="N46" s="116"/>
      <c r="O46" s="128" t="str">
        <f t="shared" si="50"/>
        <v>Evergy Missouri West, Inc.</v>
      </c>
      <c r="P46" s="128" t="str">
        <f t="shared" si="50"/>
        <v>EVRG</v>
      </c>
      <c r="Q46" s="129">
        <v>0.39195251648277873</v>
      </c>
      <c r="R46" s="129">
        <v>0.44471280308267758</v>
      </c>
      <c r="S46" s="129">
        <v>0.44015151835914901</v>
      </c>
      <c r="T46" s="129">
        <v>0.4424430183189153</v>
      </c>
      <c r="U46" s="129">
        <v>0.47852116694520308</v>
      </c>
      <c r="V46" s="129">
        <v>0.46829765990775962</v>
      </c>
      <c r="W46" s="129">
        <v>0.44736946351808737</v>
      </c>
      <c r="X46" s="129">
        <v>0.44317876702199815</v>
      </c>
      <c r="Y46" s="119">
        <f t="shared" si="51"/>
        <v>0.44457836420457114</v>
      </c>
      <c r="Z46" s="116"/>
      <c r="AA46" s="116"/>
      <c r="AB46" s="128" t="str">
        <f t="shared" si="52"/>
        <v>Evergy Missouri West, Inc.</v>
      </c>
      <c r="AC46" s="128" t="str">
        <f t="shared" si="53"/>
        <v>EVRG</v>
      </c>
      <c r="AD46" s="129">
        <v>2.8739284047105698E-2</v>
      </c>
      <c r="AE46" s="129">
        <v>5.4633725462112426E-2</v>
      </c>
      <c r="AF46" s="129">
        <v>8.2732703892925585E-2</v>
      </c>
      <c r="AG46" s="129">
        <v>0.1084477761126664</v>
      </c>
      <c r="AH46" s="129">
        <v>6.1491543071008813E-2</v>
      </c>
      <c r="AI46" s="129">
        <v>2.7366254694494632E-2</v>
      </c>
      <c r="AJ46" s="129">
        <v>6.856670590506643E-2</v>
      </c>
      <c r="AK46" s="129">
        <v>5.8928354561519604E-2</v>
      </c>
      <c r="AL46" s="119">
        <f t="shared" si="54"/>
        <v>6.1363293468362438E-2</v>
      </c>
      <c r="AM46" s="116"/>
      <c r="AN46" s="136"/>
      <c r="AO46" s="136"/>
      <c r="AP46" s="136"/>
      <c r="AQ46" s="136"/>
      <c r="AR46" s="136"/>
      <c r="AS46" s="136"/>
      <c r="AT46" s="136"/>
      <c r="AU46" s="136"/>
    </row>
    <row r="47" spans="2:47" ht="12.75" customHeight="1">
      <c r="B47" s="128" t="s">
        <v>1358</v>
      </c>
      <c r="C47" s="128" t="s">
        <v>44</v>
      </c>
      <c r="D47" s="129">
        <v>0.58051502042793379</v>
      </c>
      <c r="E47" s="129">
        <v>0.58652337383808151</v>
      </c>
      <c r="F47" s="129">
        <v>0.58357265549492143</v>
      </c>
      <c r="G47" s="129">
        <v>0.58175140682012993</v>
      </c>
      <c r="H47" s="129">
        <v>0.58427675064914963</v>
      </c>
      <c r="I47" s="129">
        <v>0.57963052088851186</v>
      </c>
      <c r="J47" s="129">
        <v>0.56985104898396732</v>
      </c>
      <c r="K47" s="129">
        <v>0.56922966635380312</v>
      </c>
      <c r="L47" s="129">
        <f t="shared" si="49"/>
        <v>0.57941880543206226</v>
      </c>
      <c r="M47" s="116"/>
      <c r="N47" s="116"/>
      <c r="O47" s="128" t="str">
        <f t="shared" si="50"/>
        <v>Westar Energy (KPL)</v>
      </c>
      <c r="P47" s="128" t="str">
        <f t="shared" si="50"/>
        <v>EVRG</v>
      </c>
      <c r="Q47" s="129">
        <v>0.41650523930181427</v>
      </c>
      <c r="R47" s="129">
        <v>0.4107940644595689</v>
      </c>
      <c r="S47" s="129">
        <v>0.4136584848677462</v>
      </c>
      <c r="T47" s="129">
        <v>0.41019440545694108</v>
      </c>
      <c r="U47" s="129">
        <v>0.41507643186683552</v>
      </c>
      <c r="V47" s="129">
        <v>0.41965469704099595</v>
      </c>
      <c r="W47" s="129">
        <v>0.42931062967725347</v>
      </c>
      <c r="X47" s="129">
        <v>0.42988345181928295</v>
      </c>
      <c r="Y47" s="119">
        <f t="shared" si="51"/>
        <v>0.41813467556130485</v>
      </c>
      <c r="Z47" s="116"/>
      <c r="AA47" s="116"/>
      <c r="AB47" s="128" t="str">
        <f t="shared" si="52"/>
        <v>Westar Energy (KPL)</v>
      </c>
      <c r="AC47" s="128" t="str">
        <f t="shared" si="53"/>
        <v>EVRG</v>
      </c>
      <c r="AD47" s="129">
        <v>2.9797402702519834E-3</v>
      </c>
      <c r="AE47" s="129">
        <v>2.68256170234954E-3</v>
      </c>
      <c r="AF47" s="129">
        <v>2.768859637332398E-3</v>
      </c>
      <c r="AG47" s="129">
        <v>8.0541877229289658E-3</v>
      </c>
      <c r="AH47" s="129">
        <v>6.4681748401487218E-4</v>
      </c>
      <c r="AI47" s="129">
        <v>7.1478207049219527E-4</v>
      </c>
      <c r="AJ47" s="129">
        <v>8.3832133877922727E-4</v>
      </c>
      <c r="AK47" s="129">
        <v>8.8688182691388628E-4</v>
      </c>
      <c r="AL47" s="119">
        <f t="shared" si="54"/>
        <v>2.4465190066328833E-3</v>
      </c>
      <c r="AM47" s="116"/>
      <c r="AN47" s="136"/>
      <c r="AO47" s="136"/>
      <c r="AP47" s="136"/>
      <c r="AQ47" s="136"/>
      <c r="AR47" s="136"/>
      <c r="AS47" s="136"/>
      <c r="AT47" s="136"/>
      <c r="AU47" s="136"/>
    </row>
    <row r="48" spans="2:47" s="116" customFormat="1" ht="12.75" customHeight="1">
      <c r="B48" s="128" t="s">
        <v>45</v>
      </c>
      <c r="C48" s="128" t="s">
        <v>46</v>
      </c>
      <c r="D48" s="129">
        <v>0.56102536332205366</v>
      </c>
      <c r="E48" s="129">
        <v>0.57504839668995689</v>
      </c>
      <c r="F48" s="129">
        <v>0.57433370379765281</v>
      </c>
      <c r="G48" s="129">
        <v>0.56688333399653035</v>
      </c>
      <c r="H48" s="129">
        <v>0.55885488328471589</v>
      </c>
      <c r="I48" s="129">
        <v>0.56280861556570305</v>
      </c>
      <c r="J48" s="129">
        <v>0.57069129561208987</v>
      </c>
      <c r="K48" s="129">
        <v>0.56509993051645124</v>
      </c>
      <c r="L48" s="129">
        <f t="shared" si="49"/>
        <v>0.56684319034814423</v>
      </c>
      <c r="O48" s="128" t="str">
        <f t="shared" si="50"/>
        <v>Hawaiian Electric Industries, Inc.</v>
      </c>
      <c r="P48" s="128" t="str">
        <f t="shared" si="50"/>
        <v>HE</v>
      </c>
      <c r="Q48" s="129">
        <v>0.42550103036198661</v>
      </c>
      <c r="R48" s="129">
        <v>0.42343624706873279</v>
      </c>
      <c r="S48" s="129">
        <v>0.42566629620234714</v>
      </c>
      <c r="T48" s="129">
        <v>0.43311666600346965</v>
      </c>
      <c r="U48" s="129">
        <v>0.43136526692743521</v>
      </c>
      <c r="V48" s="129">
        <v>0.43719138443429695</v>
      </c>
      <c r="W48" s="129">
        <v>0.41599233080899789</v>
      </c>
      <c r="X48" s="129">
        <v>0.42141691371028656</v>
      </c>
      <c r="Y48" s="119">
        <f t="shared" si="51"/>
        <v>0.42671076693969412</v>
      </c>
      <c r="AB48" s="128" t="str">
        <f t="shared" si="52"/>
        <v>Hawaiian Electric Industries, Inc.</v>
      </c>
      <c r="AC48" s="128" t="str">
        <f t="shared" si="53"/>
        <v>HE</v>
      </c>
      <c r="AD48" s="129">
        <v>1.3473606315959707E-2</v>
      </c>
      <c r="AE48" s="129">
        <v>1.5153562413103791E-3</v>
      </c>
      <c r="AF48" s="129">
        <v>0</v>
      </c>
      <c r="AG48" s="129">
        <v>0</v>
      </c>
      <c r="AH48" s="129">
        <v>9.7798497878488853E-3</v>
      </c>
      <c r="AI48" s="129">
        <v>0</v>
      </c>
      <c r="AJ48" s="129">
        <v>1.3316373578912282E-2</v>
      </c>
      <c r="AK48" s="129">
        <v>1.3483155773262277E-2</v>
      </c>
      <c r="AL48" s="119">
        <f t="shared" si="54"/>
        <v>6.4460427121616906E-3</v>
      </c>
      <c r="AN48" s="136"/>
      <c r="AO48" s="136"/>
      <c r="AP48" s="136"/>
      <c r="AQ48" s="136"/>
      <c r="AR48" s="136"/>
      <c r="AS48" s="136"/>
      <c r="AT48" s="136"/>
      <c r="AU48" s="136"/>
    </row>
    <row r="49" spans="2:47" s="116" customFormat="1" ht="12.75" customHeight="1">
      <c r="B49" s="128" t="s">
        <v>1445</v>
      </c>
      <c r="C49" s="128" t="s">
        <v>49</v>
      </c>
      <c r="D49" s="129">
        <v>0.53536190131693984</v>
      </c>
      <c r="E49" s="129">
        <v>0.544651943413483</v>
      </c>
      <c r="F49" s="129">
        <v>0.54992317863060469</v>
      </c>
      <c r="G49" s="129">
        <v>0.55043725241715735</v>
      </c>
      <c r="H49" s="129">
        <v>0.5437961655181327</v>
      </c>
      <c r="I49" s="129">
        <v>0.54036405765737705</v>
      </c>
      <c r="J49" s="129">
        <v>0.53945547228603918</v>
      </c>
      <c r="K49" s="129">
        <v>0.54025977220620514</v>
      </c>
      <c r="L49" s="129">
        <f t="shared" si="49"/>
        <v>0.54303121793074238</v>
      </c>
      <c r="O49" s="128" t="str">
        <f t="shared" si="50"/>
        <v>Idaho Power Co.</v>
      </c>
      <c r="P49" s="128" t="str">
        <f t="shared" si="50"/>
        <v>IDA</v>
      </c>
      <c r="Q49" s="129">
        <v>0.46405501592602372</v>
      </c>
      <c r="R49" s="129">
        <v>0.4549342527603622</v>
      </c>
      <c r="S49" s="129">
        <v>0.44987798958978392</v>
      </c>
      <c r="T49" s="129">
        <v>0.44935391659508761</v>
      </c>
      <c r="U49" s="129">
        <v>0.4556059747113903</v>
      </c>
      <c r="V49" s="129">
        <v>0.45919510746147191</v>
      </c>
      <c r="W49" s="129">
        <v>0.46026907573423242</v>
      </c>
      <c r="X49" s="129">
        <v>0.45941976038057042</v>
      </c>
      <c r="Y49" s="119">
        <f t="shared" si="51"/>
        <v>0.4565888866448653</v>
      </c>
      <c r="AB49" s="128" t="str">
        <f t="shared" si="52"/>
        <v>Idaho Power Co.</v>
      </c>
      <c r="AC49" s="128" t="str">
        <f t="shared" si="53"/>
        <v>IDA</v>
      </c>
      <c r="AD49" s="129">
        <v>5.8308275703642244E-4</v>
      </c>
      <c r="AE49" s="129">
        <v>4.1380382615482432E-4</v>
      </c>
      <c r="AF49" s="129">
        <v>1.9883177961137424E-4</v>
      </c>
      <c r="AG49" s="129">
        <v>2.0883098775497104E-4</v>
      </c>
      <c r="AH49" s="129">
        <v>5.9785977047697959E-4</v>
      </c>
      <c r="AI49" s="129">
        <v>4.4083488115105265E-4</v>
      </c>
      <c r="AJ49" s="129">
        <v>2.7545197972837744E-4</v>
      </c>
      <c r="AK49" s="129">
        <v>3.2046741322439416E-4</v>
      </c>
      <c r="AL49" s="119">
        <f t="shared" si="54"/>
        <v>3.798954243922994E-4</v>
      </c>
      <c r="AN49" s="136"/>
      <c r="AO49" s="136"/>
      <c r="AP49" s="136"/>
      <c r="AQ49" s="136"/>
      <c r="AR49" s="136"/>
      <c r="AS49" s="136"/>
      <c r="AT49" s="136"/>
      <c r="AU49" s="136"/>
    </row>
    <row r="50" spans="2:47" s="116" customFormat="1" ht="12.75" customHeight="1">
      <c r="B50" s="128" t="s">
        <v>1341</v>
      </c>
      <c r="C50" s="128" t="s">
        <v>30</v>
      </c>
      <c r="D50" s="129">
        <v>0.50358197471923494</v>
      </c>
      <c r="E50" s="129">
        <v>0.50305939660235921</v>
      </c>
      <c r="F50" s="129">
        <v>0.50222483901955006</v>
      </c>
      <c r="G50" s="129">
        <v>0.54019870745612308</v>
      </c>
      <c r="H50" s="129">
        <v>0.53669026868834346</v>
      </c>
      <c r="I50" s="129">
        <v>0.53433105059067032</v>
      </c>
      <c r="J50" s="129">
        <v>0.5362201007948979</v>
      </c>
      <c r="K50" s="129">
        <v>0.53397201311310394</v>
      </c>
      <c r="L50" s="129">
        <f t="shared" si="49"/>
        <v>0.52378479387303534</v>
      </c>
      <c r="O50" s="128" t="str">
        <f t="shared" si="50"/>
        <v>Interstate Power and Light Company</v>
      </c>
      <c r="P50" s="128" t="str">
        <f t="shared" si="50"/>
        <v>LNT</v>
      </c>
      <c r="Q50" s="129">
        <v>0.49641802528076506</v>
      </c>
      <c r="R50" s="129">
        <v>0.49693183474382446</v>
      </c>
      <c r="S50" s="129">
        <v>0.49775468863287525</v>
      </c>
      <c r="T50" s="129">
        <v>0.45977966023385863</v>
      </c>
      <c r="U50" s="129">
        <v>0.46328563937575234</v>
      </c>
      <c r="V50" s="129">
        <v>0.4656450002983491</v>
      </c>
      <c r="W50" s="129">
        <v>0.46375287427068146</v>
      </c>
      <c r="X50" s="129">
        <v>0.46599877358481595</v>
      </c>
      <c r="Y50" s="119">
        <f t="shared" si="51"/>
        <v>0.47619581205261535</v>
      </c>
      <c r="AB50" s="128" t="str">
        <f t="shared" si="52"/>
        <v>Interstate Power and Light Company</v>
      </c>
      <c r="AC50" s="128" t="str">
        <f t="shared" si="53"/>
        <v>LNT</v>
      </c>
      <c r="AD50" s="129">
        <v>0</v>
      </c>
      <c r="AE50" s="129">
        <v>8.7686538163373569E-6</v>
      </c>
      <c r="AF50" s="129">
        <v>2.047234757473138E-5</v>
      </c>
      <c r="AG50" s="129">
        <v>2.1632310018243247E-5</v>
      </c>
      <c r="AH50" s="129">
        <v>2.4091935904144782E-5</v>
      </c>
      <c r="AI50" s="129">
        <v>2.3949110980586202E-5</v>
      </c>
      <c r="AJ50" s="129">
        <v>2.7024934420618512E-5</v>
      </c>
      <c r="AK50" s="129">
        <v>2.9213302080082221E-5</v>
      </c>
      <c r="AL50" s="119">
        <f t="shared" si="54"/>
        <v>1.9394074349342964E-5</v>
      </c>
      <c r="AN50" s="136"/>
      <c r="AO50" s="136"/>
      <c r="AP50" s="136"/>
      <c r="AQ50" s="136"/>
      <c r="AR50" s="136"/>
      <c r="AS50" s="136"/>
      <c r="AT50" s="136"/>
      <c r="AU50" s="136"/>
    </row>
    <row r="51" spans="2:47" s="116" customFormat="1" ht="12.75" customHeight="1">
      <c r="B51" s="128" t="s">
        <v>1342</v>
      </c>
      <c r="C51" s="128" t="s">
        <v>30</v>
      </c>
      <c r="D51" s="129">
        <v>0.55570768186075092</v>
      </c>
      <c r="E51" s="129">
        <v>0.5471754515605054</v>
      </c>
      <c r="F51" s="129">
        <v>0.52749948092111154</v>
      </c>
      <c r="G51" s="129">
        <v>0.52655140555868307</v>
      </c>
      <c r="H51" s="129">
        <v>0.54985591447873661</v>
      </c>
      <c r="I51" s="129">
        <v>0.54226895418017473</v>
      </c>
      <c r="J51" s="129">
        <v>0.52667291601100585</v>
      </c>
      <c r="K51" s="129">
        <v>0.52674539605959425</v>
      </c>
      <c r="L51" s="129">
        <f t="shared" si="49"/>
        <v>0.53780965007882031</v>
      </c>
      <c r="O51" s="128" t="str">
        <f t="shared" si="50"/>
        <v>Wisconsin Power and Light Company</v>
      </c>
      <c r="P51" s="128" t="str">
        <f t="shared" si="50"/>
        <v>LNT</v>
      </c>
      <c r="Q51" s="129">
        <v>0.44231839321460242</v>
      </c>
      <c r="R51" s="129">
        <v>0.45085812058010782</v>
      </c>
      <c r="S51" s="129">
        <v>0.47048140434703961</v>
      </c>
      <c r="T51" s="129">
        <v>0.47147525709941923</v>
      </c>
      <c r="U51" s="129">
        <v>0.44801270573234575</v>
      </c>
      <c r="V51" s="129">
        <v>0.45562057540702439</v>
      </c>
      <c r="W51" s="129">
        <v>0.4712510472995492</v>
      </c>
      <c r="X51" s="129">
        <v>0.4712311580305773</v>
      </c>
      <c r="Y51" s="119">
        <f t="shared" si="51"/>
        <v>0.46015608271383324</v>
      </c>
      <c r="AB51" s="128" t="str">
        <f t="shared" si="52"/>
        <v>Wisconsin Power and Light Company</v>
      </c>
      <c r="AC51" s="128" t="str">
        <f t="shared" si="53"/>
        <v>LNT</v>
      </c>
      <c r="AD51" s="129">
        <v>1.9739249246466858E-3</v>
      </c>
      <c r="AE51" s="129">
        <v>1.9664278593867633E-3</v>
      </c>
      <c r="AF51" s="129">
        <v>2.0191147318488604E-3</v>
      </c>
      <c r="AG51" s="129">
        <v>1.9733373418976707E-3</v>
      </c>
      <c r="AH51" s="129">
        <v>2.1313797889176665E-3</v>
      </c>
      <c r="AI51" s="129">
        <v>2.110470412800847E-3</v>
      </c>
      <c r="AJ51" s="129">
        <v>2.0760366894449923E-3</v>
      </c>
      <c r="AK51" s="129">
        <v>2.0234459098284522E-3</v>
      </c>
      <c r="AL51" s="119">
        <f t="shared" si="54"/>
        <v>2.0342672073464922E-3</v>
      </c>
      <c r="AN51" s="136"/>
      <c r="AO51" s="136"/>
      <c r="AP51" s="136"/>
      <c r="AQ51" s="136"/>
      <c r="AR51" s="136"/>
      <c r="AS51" s="136"/>
      <c r="AT51" s="136"/>
      <c r="AU51" s="136"/>
    </row>
    <row r="52" spans="2:47" s="116" customFormat="1" ht="12.75" customHeight="1">
      <c r="B52" s="128" t="s">
        <v>1446</v>
      </c>
      <c r="C52" s="128" t="s">
        <v>51</v>
      </c>
      <c r="D52" s="129">
        <v>0.59490675565595952</v>
      </c>
      <c r="E52" s="129">
        <v>0.57943118696244567</v>
      </c>
      <c r="F52" s="129">
        <v>0.61525329723030697</v>
      </c>
      <c r="G52" s="129">
        <v>0.6272354720369917</v>
      </c>
      <c r="H52" s="129">
        <v>0.5963825044548603</v>
      </c>
      <c r="I52" s="129">
        <v>0.6080950533254218</v>
      </c>
      <c r="J52" s="129">
        <v>0.59404314465989683</v>
      </c>
      <c r="K52" s="129">
        <v>0.59319119636299389</v>
      </c>
      <c r="L52" s="129">
        <f t="shared" si="49"/>
        <v>0.60106732633610949</v>
      </c>
      <c r="O52" s="128" t="str">
        <f t="shared" si="50"/>
        <v>Florida Power &amp; Light Company</v>
      </c>
      <c r="P52" s="128" t="str">
        <f t="shared" si="50"/>
        <v>NEE</v>
      </c>
      <c r="Q52" s="129">
        <v>0.39613732546567249</v>
      </c>
      <c r="R52" s="129">
        <v>0.41136334480887565</v>
      </c>
      <c r="S52" s="129">
        <v>0.37520241333394289</v>
      </c>
      <c r="T52" s="129">
        <v>0.36288713293192648</v>
      </c>
      <c r="U52" s="129">
        <v>0.39371676898525354</v>
      </c>
      <c r="V52" s="129">
        <v>0.38171734959580605</v>
      </c>
      <c r="W52" s="129">
        <v>0.39528766617206279</v>
      </c>
      <c r="X52" s="129">
        <v>0.39559251328980516</v>
      </c>
      <c r="Y52" s="119">
        <f t="shared" si="51"/>
        <v>0.3889880643229181</v>
      </c>
      <c r="AB52" s="128" t="str">
        <f t="shared" si="52"/>
        <v>Florida Power &amp; Light Company</v>
      </c>
      <c r="AC52" s="128" t="str">
        <f t="shared" si="53"/>
        <v>NEE</v>
      </c>
      <c r="AD52" s="129">
        <v>8.9559188783680539E-3</v>
      </c>
      <c r="AE52" s="129">
        <v>9.2054682286787023E-3</v>
      </c>
      <c r="AF52" s="129">
        <v>9.5442894357501279E-3</v>
      </c>
      <c r="AG52" s="129">
        <v>9.8773950310817905E-3</v>
      </c>
      <c r="AH52" s="129">
        <v>9.9007265598860944E-3</v>
      </c>
      <c r="AI52" s="129">
        <v>1.0187597078772148E-2</v>
      </c>
      <c r="AJ52" s="129">
        <v>1.0669189168040348E-2</v>
      </c>
      <c r="AK52" s="129">
        <v>1.1216290347200971E-2</v>
      </c>
      <c r="AL52" s="119">
        <f t="shared" si="54"/>
        <v>9.94460934097228E-3</v>
      </c>
      <c r="AN52" s="136"/>
      <c r="AO52" s="136"/>
      <c r="AP52" s="136"/>
      <c r="AQ52" s="136"/>
      <c r="AR52" s="136"/>
      <c r="AS52" s="136"/>
      <c r="AT52" s="136"/>
      <c r="AU52" s="136"/>
    </row>
    <row r="53" spans="2:47" s="116" customFormat="1" ht="12.75" customHeight="1">
      <c r="B53" s="128" t="s">
        <v>1447</v>
      </c>
      <c r="C53" s="128" t="s">
        <v>51</v>
      </c>
      <c r="D53" s="129" t="s">
        <v>1261</v>
      </c>
      <c r="E53" s="129" t="s">
        <v>1261</v>
      </c>
      <c r="F53" s="129">
        <v>0.64347463582179032</v>
      </c>
      <c r="G53" s="129">
        <v>0.64710774042638741</v>
      </c>
      <c r="H53" s="129">
        <v>0.64001371032858922</v>
      </c>
      <c r="I53" s="129">
        <v>0.64267097430747044</v>
      </c>
      <c r="J53" s="129">
        <v>0.6352907228525092</v>
      </c>
      <c r="K53" s="129">
        <v>0.63112484127273738</v>
      </c>
      <c r="L53" s="129">
        <f t="shared" si="49"/>
        <v>0.63994710416824729</v>
      </c>
      <c r="O53" s="128" t="str">
        <f t="shared" si="50"/>
        <v>Gulf Power Company</v>
      </c>
      <c r="P53" s="128" t="str">
        <f t="shared" si="50"/>
        <v>NEE</v>
      </c>
      <c r="Q53" s="129" t="s">
        <v>1261</v>
      </c>
      <c r="R53" s="129" t="s">
        <v>1261</v>
      </c>
      <c r="S53" s="129">
        <v>0.34768231713823827</v>
      </c>
      <c r="T53" s="129">
        <v>0.34429553729459433</v>
      </c>
      <c r="U53" s="129">
        <v>0.35133455327216634</v>
      </c>
      <c r="V53" s="129">
        <v>0.34890823969621354</v>
      </c>
      <c r="W53" s="129">
        <v>0.35620930675186069</v>
      </c>
      <c r="X53" s="129">
        <v>0.36035133546629727</v>
      </c>
      <c r="Y53" s="119">
        <f t="shared" si="51"/>
        <v>0.35146354826989512</v>
      </c>
      <c r="AB53" s="128" t="str">
        <f t="shared" si="52"/>
        <v>Gulf Power Company</v>
      </c>
      <c r="AC53" s="128" t="str">
        <f t="shared" si="53"/>
        <v>NEE</v>
      </c>
      <c r="AD53" s="129" t="s">
        <v>1261</v>
      </c>
      <c r="AE53" s="129" t="s">
        <v>1261</v>
      </c>
      <c r="AF53" s="129">
        <v>8.8430470399713784E-3</v>
      </c>
      <c r="AG53" s="129">
        <v>8.5967222790182402E-3</v>
      </c>
      <c r="AH53" s="129">
        <v>8.6517363992444102E-3</v>
      </c>
      <c r="AI53" s="129">
        <v>8.4207859963159899E-3</v>
      </c>
      <c r="AJ53" s="129">
        <v>8.4999703956300781E-3</v>
      </c>
      <c r="AK53" s="129">
        <v>8.5238232609654054E-3</v>
      </c>
      <c r="AL53" s="119">
        <f t="shared" si="54"/>
        <v>8.5893475618575837E-3</v>
      </c>
      <c r="AN53" s="136"/>
      <c r="AO53" s="136"/>
      <c r="AP53" s="136"/>
      <c r="AQ53" s="136"/>
      <c r="AR53" s="136"/>
      <c r="AS53" s="136"/>
      <c r="AT53" s="136"/>
      <c r="AU53" s="136"/>
    </row>
    <row r="54" spans="2:47" s="116" customFormat="1" ht="12.75" customHeight="1">
      <c r="B54" s="128" t="s">
        <v>1359</v>
      </c>
      <c r="C54" s="128" t="s">
        <v>53</v>
      </c>
      <c r="D54" s="129">
        <v>0.51714001136101395</v>
      </c>
      <c r="E54" s="129">
        <v>0.53291706326193933</v>
      </c>
      <c r="F54" s="129">
        <v>0.53009417533613445</v>
      </c>
      <c r="G54" s="129">
        <v>0.5315901831958677</v>
      </c>
      <c r="H54" s="129">
        <v>0.53135575081592945</v>
      </c>
      <c r="I54" s="129">
        <v>0.53099471724302172</v>
      </c>
      <c r="J54" s="129">
        <v>0.53040894633479918</v>
      </c>
      <c r="K54" s="129">
        <v>0.52778191086931814</v>
      </c>
      <c r="L54" s="129">
        <f t="shared" si="49"/>
        <v>0.529035344802253</v>
      </c>
      <c r="O54" s="128" t="str">
        <f t="shared" si="50"/>
        <v>Oklahoma Gas and Electric Company</v>
      </c>
      <c r="P54" s="128" t="str">
        <f t="shared" si="50"/>
        <v>OGE</v>
      </c>
      <c r="Q54" s="129">
        <v>0.43827514910649473</v>
      </c>
      <c r="R54" s="129">
        <v>0.46149478881846978</v>
      </c>
      <c r="S54" s="129">
        <v>0.46300007865891502</v>
      </c>
      <c r="T54" s="129">
        <v>0.4684098168041323</v>
      </c>
      <c r="U54" s="129">
        <v>0.4686442491840706</v>
      </c>
      <c r="V54" s="129">
        <v>0.41375738485133201</v>
      </c>
      <c r="W54" s="129">
        <v>0.46959105366520087</v>
      </c>
      <c r="X54" s="129">
        <v>0.47221808913068181</v>
      </c>
      <c r="Y54" s="119">
        <f t="shared" si="51"/>
        <v>0.45692382627741213</v>
      </c>
      <c r="AB54" s="128" t="str">
        <f t="shared" si="52"/>
        <v>Oklahoma Gas and Electric Company</v>
      </c>
      <c r="AC54" s="128" t="str">
        <f t="shared" si="53"/>
        <v>OGE</v>
      </c>
      <c r="AD54" s="129">
        <v>4.4584839532491337E-2</v>
      </c>
      <c r="AE54" s="129">
        <v>5.5881479195909111E-3</v>
      </c>
      <c r="AF54" s="129">
        <v>6.9057460049505599E-3</v>
      </c>
      <c r="AG54" s="129">
        <v>0</v>
      </c>
      <c r="AH54" s="129">
        <v>0</v>
      </c>
      <c r="AI54" s="129">
        <v>5.5247897905646229E-2</v>
      </c>
      <c r="AJ54" s="129">
        <v>0</v>
      </c>
      <c r="AK54" s="129">
        <v>0</v>
      </c>
      <c r="AL54" s="119">
        <f t="shared" si="54"/>
        <v>1.4040828920334879E-2</v>
      </c>
      <c r="AN54" s="136"/>
      <c r="AO54" s="136"/>
      <c r="AP54" s="136"/>
      <c r="AQ54" s="136"/>
      <c r="AR54" s="136"/>
      <c r="AS54" s="136"/>
      <c r="AT54" s="136"/>
      <c r="AU54" s="136"/>
    </row>
    <row r="55" spans="2:47" s="116" customFormat="1" ht="12.75" customHeight="1">
      <c r="B55" s="128" t="s">
        <v>1448</v>
      </c>
      <c r="C55" s="128" t="s">
        <v>1449</v>
      </c>
      <c r="D55" s="129">
        <v>0.52027928198029139</v>
      </c>
      <c r="E55" s="129">
        <v>0.54933435743242975</v>
      </c>
      <c r="F55" s="129">
        <v>0.54768406887216503</v>
      </c>
      <c r="G55" s="129">
        <v>0.54648350974419713</v>
      </c>
      <c r="H55" s="129">
        <v>0.54357220690726127</v>
      </c>
      <c r="I55" s="129">
        <v>0.542792057713259</v>
      </c>
      <c r="J55" s="129">
        <v>0.54134087040359735</v>
      </c>
      <c r="K55" s="129">
        <v>0.52681930670936628</v>
      </c>
      <c r="L55" s="129">
        <f t="shared" si="49"/>
        <v>0.53978820747032086</v>
      </c>
      <c r="O55" s="128" t="str">
        <f t="shared" si="50"/>
        <v>Otter Tail Power Company</v>
      </c>
      <c r="P55" s="128" t="str">
        <f t="shared" si="50"/>
        <v>OTTR</v>
      </c>
      <c r="Q55" s="129">
        <v>0.47932960480291964</v>
      </c>
      <c r="R55" s="129">
        <v>0.45022786641798185</v>
      </c>
      <c r="S55" s="129">
        <v>0.4518601246265741</v>
      </c>
      <c r="T55" s="129">
        <v>0.45303444050906033</v>
      </c>
      <c r="U55" s="129">
        <v>0.45590950295909821</v>
      </c>
      <c r="V55" s="129">
        <v>0.45665955199504388</v>
      </c>
      <c r="W55" s="129">
        <v>0.45806504523642355</v>
      </c>
      <c r="X55" s="129">
        <v>0.47252933189717433</v>
      </c>
      <c r="Y55" s="119">
        <f t="shared" si="51"/>
        <v>0.45970193355553451</v>
      </c>
      <c r="AB55" s="128" t="str">
        <f t="shared" si="52"/>
        <v>Otter Tail Power Company</v>
      </c>
      <c r="AC55" s="128" t="str">
        <f t="shared" si="53"/>
        <v>OTTR</v>
      </c>
      <c r="AD55" s="129">
        <v>3.9111321678899751E-4</v>
      </c>
      <c r="AE55" s="129">
        <v>4.3777614958837247E-4</v>
      </c>
      <c r="AF55" s="129">
        <v>4.5580650126086735E-4</v>
      </c>
      <c r="AG55" s="129">
        <v>4.8204974674253729E-4</v>
      </c>
      <c r="AH55" s="129">
        <v>5.182901336405469E-4</v>
      </c>
      <c r="AI55" s="129">
        <v>5.4839029169710511E-4</v>
      </c>
      <c r="AJ55" s="129">
        <v>5.9408435997911708E-4</v>
      </c>
      <c r="AK55" s="129">
        <v>6.5136139345942372E-4</v>
      </c>
      <c r="AL55" s="119">
        <f t="shared" si="54"/>
        <v>5.0985897414462095E-4</v>
      </c>
      <c r="AN55" s="136"/>
      <c r="AO55" s="136"/>
      <c r="AP55" s="136"/>
      <c r="AQ55" s="136"/>
      <c r="AR55" s="136"/>
      <c r="AS55" s="136"/>
      <c r="AT55" s="136"/>
      <c r="AU55" s="136"/>
    </row>
    <row r="56" spans="2:47" s="116" customFormat="1">
      <c r="B56" s="128" t="s">
        <v>54</v>
      </c>
      <c r="C56" s="128" t="s">
        <v>55</v>
      </c>
      <c r="D56" s="129">
        <v>0.43807800476241349</v>
      </c>
      <c r="E56" s="129">
        <v>0.43893059405332152</v>
      </c>
      <c r="F56" s="129">
        <v>0.44548692367764697</v>
      </c>
      <c r="G56" s="129">
        <v>0.43936139369536586</v>
      </c>
      <c r="H56" s="129">
        <v>0.47425567091746346</v>
      </c>
      <c r="I56" s="129">
        <v>0.47696260021445896</v>
      </c>
      <c r="J56" s="129">
        <v>0.45942706093710017</v>
      </c>
      <c r="K56" s="129">
        <v>0.47707247998964553</v>
      </c>
      <c r="L56" s="129">
        <f t="shared" si="49"/>
        <v>0.45619684103092695</v>
      </c>
      <c r="O56" s="128" t="str">
        <f t="shared" si="50"/>
        <v>Portland General Electric Company</v>
      </c>
      <c r="P56" s="128" t="str">
        <f t="shared" si="50"/>
        <v>POR</v>
      </c>
      <c r="Q56" s="129">
        <v>0.52674605725915136</v>
      </c>
      <c r="R56" s="129">
        <v>0.5334176420931428</v>
      </c>
      <c r="S56" s="129">
        <v>0.54252148574864745</v>
      </c>
      <c r="T56" s="129">
        <v>0.54150888445334766</v>
      </c>
      <c r="U56" s="129">
        <v>0.52016841111647405</v>
      </c>
      <c r="V56" s="129">
        <v>0.52044145809998188</v>
      </c>
      <c r="W56" s="129">
        <v>0.53789141470766955</v>
      </c>
      <c r="X56" s="129">
        <v>0.52000722902553032</v>
      </c>
      <c r="Y56" s="119">
        <f t="shared" si="51"/>
        <v>0.53033782281299313</v>
      </c>
      <c r="AB56" s="128" t="str">
        <f t="shared" si="52"/>
        <v>Portland General Electric Company</v>
      </c>
      <c r="AC56" s="128" t="str">
        <f t="shared" si="53"/>
        <v>POR</v>
      </c>
      <c r="AD56" s="129">
        <v>3.5175937978435157E-2</v>
      </c>
      <c r="AE56" s="129">
        <v>2.765176385353563E-2</v>
      </c>
      <c r="AF56" s="129">
        <v>1.199159057370551E-2</v>
      </c>
      <c r="AG56" s="129">
        <v>1.9129721851286495E-2</v>
      </c>
      <c r="AH56" s="129">
        <v>5.5759179660625439E-3</v>
      </c>
      <c r="AI56" s="129">
        <v>2.595941685559185E-3</v>
      </c>
      <c r="AJ56" s="129">
        <v>2.6815243552303089E-3</v>
      </c>
      <c r="AK56" s="129">
        <v>2.9202909848241943E-3</v>
      </c>
      <c r="AL56" s="119">
        <f t="shared" si="54"/>
        <v>1.3465336156079878E-2</v>
      </c>
      <c r="AN56" s="136"/>
      <c r="AO56" s="136"/>
      <c r="AP56" s="136"/>
      <c r="AQ56" s="136"/>
      <c r="AR56" s="136"/>
      <c r="AS56" s="136"/>
      <c r="AT56" s="136"/>
      <c r="AU56" s="136"/>
    </row>
    <row r="57" spans="2:47" s="116" customFormat="1">
      <c r="B57" s="128" t="s">
        <v>1450</v>
      </c>
      <c r="C57" s="128" t="s">
        <v>498</v>
      </c>
      <c r="D57" s="129">
        <v>0.54194312095288832</v>
      </c>
      <c r="E57" s="129">
        <v>0.53968149329142767</v>
      </c>
      <c r="F57" s="129">
        <v>0.52768755102228715</v>
      </c>
      <c r="G57" s="129">
        <v>0.5484725779561036</v>
      </c>
      <c r="H57" s="129">
        <v>0.53700623677125403</v>
      </c>
      <c r="I57" s="129">
        <v>0.54525977682214777</v>
      </c>
      <c r="J57" s="129">
        <v>0.52826300522789993</v>
      </c>
      <c r="K57" s="129">
        <v>0.52403787503825083</v>
      </c>
      <c r="L57" s="129">
        <f t="shared" si="49"/>
        <v>0.53654395463528237</v>
      </c>
      <c r="O57" s="128" t="str">
        <f t="shared" si="50"/>
        <v>Alabama Power Company</v>
      </c>
      <c r="P57" s="128" t="str">
        <f t="shared" si="50"/>
        <v>SO</v>
      </c>
      <c r="Q57" s="129">
        <v>0.45317545940335602</v>
      </c>
      <c r="R57" s="129">
        <v>0.45543889631874074</v>
      </c>
      <c r="S57" s="129">
        <v>0.46722988110656216</v>
      </c>
      <c r="T57" s="129">
        <v>0.44631533954111685</v>
      </c>
      <c r="U57" s="129">
        <v>0.45776755010565306</v>
      </c>
      <c r="V57" s="129">
        <v>0.44947129220248622</v>
      </c>
      <c r="W57" s="129">
        <v>0.4662971862220664</v>
      </c>
      <c r="X57" s="129">
        <v>0.47061126434279354</v>
      </c>
      <c r="Y57" s="119">
        <f t="shared" si="51"/>
        <v>0.45828835865534689</v>
      </c>
      <c r="AB57" s="128" t="str">
        <f t="shared" si="52"/>
        <v>Alabama Power Company</v>
      </c>
      <c r="AC57" s="128" t="str">
        <f t="shared" si="53"/>
        <v>SO</v>
      </c>
      <c r="AD57" s="129">
        <v>4.8814196437557255E-3</v>
      </c>
      <c r="AE57" s="129">
        <v>4.8796103898315988E-3</v>
      </c>
      <c r="AF57" s="129">
        <v>5.0825678711506946E-3</v>
      </c>
      <c r="AG57" s="129">
        <v>5.2120825027795097E-3</v>
      </c>
      <c r="AH57" s="129">
        <v>5.2262131230929485E-3</v>
      </c>
      <c r="AI57" s="129">
        <v>5.2689309753659519E-3</v>
      </c>
      <c r="AJ57" s="129">
        <v>5.4398085500337451E-3</v>
      </c>
      <c r="AK57" s="129">
        <v>5.3508606189555923E-3</v>
      </c>
      <c r="AL57" s="119">
        <f t="shared" si="54"/>
        <v>5.1676867093707213E-3</v>
      </c>
      <c r="AN57" s="136"/>
      <c r="AO57" s="136"/>
      <c r="AP57" s="136"/>
      <c r="AQ57" s="136"/>
      <c r="AR57" s="136"/>
      <c r="AS57" s="136"/>
      <c r="AT57" s="136"/>
      <c r="AU57" s="136"/>
    </row>
    <row r="58" spans="2:47" s="116" customFormat="1">
      <c r="B58" s="128" t="s">
        <v>1262</v>
      </c>
      <c r="C58" s="128" t="s">
        <v>498</v>
      </c>
      <c r="D58" s="129">
        <v>0.54503376563624728</v>
      </c>
      <c r="E58" s="129">
        <v>0.55754529204577996</v>
      </c>
      <c r="F58" s="129">
        <v>0.55139146955932972</v>
      </c>
      <c r="G58" s="129">
        <v>0.55398521025530534</v>
      </c>
      <c r="H58" s="129">
        <v>0.53814062629583914</v>
      </c>
      <c r="I58" s="129">
        <v>0.54834372477163551</v>
      </c>
      <c r="J58" s="129">
        <v>0.55414852914690294</v>
      </c>
      <c r="K58" s="129">
        <v>0.56054499059291396</v>
      </c>
      <c r="L58" s="129">
        <f t="shared" si="49"/>
        <v>0.5511417010379942</v>
      </c>
      <c r="M58" s="114"/>
      <c r="N58" s="114"/>
      <c r="O58" s="128" t="str">
        <f t="shared" si="50"/>
        <v>Georgia Power Company</v>
      </c>
      <c r="P58" s="128" t="str">
        <f t="shared" si="50"/>
        <v>SO</v>
      </c>
      <c r="Q58" s="129">
        <v>0.44719243180035206</v>
      </c>
      <c r="R58" s="129">
        <v>0.4213688904355421</v>
      </c>
      <c r="S58" s="129">
        <v>0.44031767538539202</v>
      </c>
      <c r="T58" s="129">
        <v>0.43761725204725999</v>
      </c>
      <c r="U58" s="129">
        <v>0.44305547289287406</v>
      </c>
      <c r="V58" s="129">
        <v>0.43607019653901163</v>
      </c>
      <c r="W58" s="129">
        <v>0.43456819535597774</v>
      </c>
      <c r="X58" s="129">
        <v>0.43005449979745736</v>
      </c>
      <c r="Y58" s="119">
        <f t="shared" si="51"/>
        <v>0.43628057678173332</v>
      </c>
      <c r="Z58" s="114"/>
      <c r="AA58" s="114"/>
      <c r="AB58" s="128" t="str">
        <f t="shared" si="52"/>
        <v>Georgia Power Company</v>
      </c>
      <c r="AC58" s="128" t="str">
        <f t="shared" si="53"/>
        <v>SO</v>
      </c>
      <c r="AD58" s="129">
        <v>7.7738025634006532E-3</v>
      </c>
      <c r="AE58" s="129">
        <v>2.1085817518677986E-2</v>
      </c>
      <c r="AF58" s="129">
        <v>8.2908550552782331E-3</v>
      </c>
      <c r="AG58" s="129">
        <v>8.3975376974346413E-3</v>
      </c>
      <c r="AH58" s="129">
        <v>1.880390081128679E-2</v>
      </c>
      <c r="AI58" s="129">
        <v>1.5586078689352875E-2</v>
      </c>
      <c r="AJ58" s="129">
        <v>1.1283275497119362E-2</v>
      </c>
      <c r="AK58" s="129">
        <v>9.4005096096286631E-3</v>
      </c>
      <c r="AL58" s="119">
        <f t="shared" si="54"/>
        <v>1.2577722180272399E-2</v>
      </c>
      <c r="AM58" s="114"/>
      <c r="AN58" s="136"/>
      <c r="AO58" s="136"/>
      <c r="AP58" s="136"/>
      <c r="AQ58" s="136"/>
      <c r="AR58" s="136"/>
      <c r="AS58" s="136"/>
      <c r="AT58" s="136"/>
      <c r="AU58" s="136"/>
    </row>
    <row r="59" spans="2:47" s="116" customFormat="1">
      <c r="B59" s="128" t="s">
        <v>1451</v>
      </c>
      <c r="C59" s="128" t="s">
        <v>498</v>
      </c>
      <c r="D59" s="129">
        <v>0.55554158119417185</v>
      </c>
      <c r="E59" s="129">
        <v>0.55671488236262623</v>
      </c>
      <c r="F59" s="129">
        <v>0.55101486660783383</v>
      </c>
      <c r="G59" s="129">
        <v>0.53864508865454308</v>
      </c>
      <c r="H59" s="129">
        <v>0.48755379815856609</v>
      </c>
      <c r="I59" s="129">
        <v>0.55579276350704676</v>
      </c>
      <c r="J59" s="129">
        <v>0.54571288491932335</v>
      </c>
      <c r="K59" s="129">
        <v>0.55223467096385137</v>
      </c>
      <c r="L59" s="129">
        <f t="shared" si="49"/>
        <v>0.54290131704599531</v>
      </c>
      <c r="M59" s="114"/>
      <c r="N59" s="114"/>
      <c r="O59" s="128" t="str">
        <f t="shared" si="50"/>
        <v>Mississippi Power Company</v>
      </c>
      <c r="P59" s="128" t="str">
        <f t="shared" si="50"/>
        <v>SO</v>
      </c>
      <c r="Q59" s="129">
        <v>0.43448563989805461</v>
      </c>
      <c r="R59" s="129">
        <v>0.43637813425496136</v>
      </c>
      <c r="S59" s="129">
        <v>0.44354880125615015</v>
      </c>
      <c r="T59" s="129">
        <v>0.45618910656181821</v>
      </c>
      <c r="U59" s="129">
        <v>0.50772354174979739</v>
      </c>
      <c r="V59" s="129">
        <v>0.42263210419857072</v>
      </c>
      <c r="W59" s="129">
        <v>0.44093995579663947</v>
      </c>
      <c r="X59" s="129">
        <v>0.44222410684226893</v>
      </c>
      <c r="Y59" s="119">
        <f t="shared" si="51"/>
        <v>0.44801517381978256</v>
      </c>
      <c r="Z59" s="114"/>
      <c r="AA59" s="114"/>
      <c r="AB59" s="128" t="str">
        <f t="shared" si="52"/>
        <v>Mississippi Power Company</v>
      </c>
      <c r="AC59" s="128" t="str">
        <f t="shared" si="53"/>
        <v>SO</v>
      </c>
      <c r="AD59" s="129">
        <v>9.9727789077735524E-3</v>
      </c>
      <c r="AE59" s="129">
        <v>6.9069833824124266E-3</v>
      </c>
      <c r="AF59" s="129">
        <v>5.4363321360160321E-3</v>
      </c>
      <c r="AG59" s="129">
        <v>5.1658047836387368E-3</v>
      </c>
      <c r="AH59" s="129">
        <v>4.7226600916365378E-3</v>
      </c>
      <c r="AI59" s="129">
        <v>2.157513229438255E-2</v>
      </c>
      <c r="AJ59" s="129">
        <v>1.3347159284037137E-2</v>
      </c>
      <c r="AK59" s="129">
        <v>5.5412221938797119E-3</v>
      </c>
      <c r="AL59" s="119">
        <f t="shared" si="54"/>
        <v>9.0835091342220866E-3</v>
      </c>
      <c r="AM59" s="114"/>
      <c r="AN59" s="136"/>
      <c r="AO59" s="136"/>
      <c r="AP59" s="136"/>
      <c r="AQ59" s="136"/>
      <c r="AR59" s="136"/>
      <c r="AS59" s="136"/>
      <c r="AT59" s="136"/>
      <c r="AU59" s="136"/>
    </row>
    <row r="60" spans="2:47">
      <c r="B60" s="128" t="s">
        <v>1360</v>
      </c>
      <c r="C60" s="128" t="s">
        <v>57</v>
      </c>
      <c r="D60" s="129">
        <v>0.51745938964944238</v>
      </c>
      <c r="E60" s="129">
        <v>0.52410272488637899</v>
      </c>
      <c r="F60" s="129">
        <v>0.52548507165697633</v>
      </c>
      <c r="G60" s="129">
        <v>0.52514076751051675</v>
      </c>
      <c r="H60" s="129">
        <v>0.51976183765402639</v>
      </c>
      <c r="I60" s="129">
        <v>0.51272052638579013</v>
      </c>
      <c r="J60" s="129">
        <v>0.5305981729315169</v>
      </c>
      <c r="K60" s="129">
        <v>0.52072934632545664</v>
      </c>
      <c r="L60" s="129">
        <f t="shared" si="49"/>
        <v>0.52199972962501318</v>
      </c>
      <c r="O60" s="128" t="str">
        <f t="shared" si="50"/>
        <v>Northern States Power Company - MN</v>
      </c>
      <c r="P60" s="128" t="str">
        <f t="shared" si="50"/>
        <v>XEL</v>
      </c>
      <c r="Q60" s="129">
        <v>0.4803664478175626</v>
      </c>
      <c r="R60" s="129">
        <v>0.47383248229775016</v>
      </c>
      <c r="S60" s="129">
        <v>0.47252149410903993</v>
      </c>
      <c r="T60" s="129">
        <v>0.47286426763237954</v>
      </c>
      <c r="U60" s="129">
        <v>0.47834679457127055</v>
      </c>
      <c r="V60" s="129">
        <v>0.48530135500910504</v>
      </c>
      <c r="W60" s="129">
        <v>0.4670049842322872</v>
      </c>
      <c r="X60" s="129">
        <v>0.47681538246063349</v>
      </c>
      <c r="Y60" s="119">
        <f t="shared" si="51"/>
        <v>0.47588165101625363</v>
      </c>
      <c r="AB60" s="128" t="str">
        <f t="shared" si="52"/>
        <v>Northern States Power Company - MN</v>
      </c>
      <c r="AC60" s="128" t="str">
        <f t="shared" si="53"/>
        <v>XEL</v>
      </c>
      <c r="AD60" s="129">
        <v>2.1741625329949887E-3</v>
      </c>
      <c r="AE60" s="129">
        <v>2.0647928158708567E-3</v>
      </c>
      <c r="AF60" s="129">
        <v>1.9934342339836715E-3</v>
      </c>
      <c r="AG60" s="129">
        <v>1.9949648571037119E-3</v>
      </c>
      <c r="AH60" s="129">
        <v>1.8913677747030878E-3</v>
      </c>
      <c r="AI60" s="129">
        <v>1.9781186051047554E-3</v>
      </c>
      <c r="AJ60" s="129">
        <v>2.3968428361958306E-3</v>
      </c>
      <c r="AK60" s="129">
        <v>2.4552712139098423E-3</v>
      </c>
      <c r="AL60" s="119">
        <f t="shared" si="54"/>
        <v>2.1186193587333433E-3</v>
      </c>
      <c r="AN60" s="136"/>
      <c r="AO60" s="136"/>
      <c r="AP60" s="136"/>
      <c r="AQ60" s="136"/>
      <c r="AR60" s="136"/>
      <c r="AS60" s="136"/>
      <c r="AT60" s="136"/>
      <c r="AU60" s="136"/>
    </row>
    <row r="61" spans="2:47">
      <c r="B61" s="128" t="s">
        <v>1361</v>
      </c>
      <c r="C61" s="128" t="s">
        <v>57</v>
      </c>
      <c r="D61" s="129">
        <v>0.5253179630671877</v>
      </c>
      <c r="E61" s="129">
        <v>0.52429580364957495</v>
      </c>
      <c r="F61" s="129">
        <v>0.52374783454396256</v>
      </c>
      <c r="G61" s="129">
        <v>0.51913731199086988</v>
      </c>
      <c r="H61" s="129">
        <v>0.53828972111368756</v>
      </c>
      <c r="I61" s="129">
        <v>0.54316325986669489</v>
      </c>
      <c r="J61" s="129">
        <v>0.53684624486985877</v>
      </c>
      <c r="K61" s="129">
        <v>0.52960941789348692</v>
      </c>
      <c r="L61" s="129">
        <f t="shared" si="49"/>
        <v>0.53005094462441549</v>
      </c>
      <c r="O61" s="128" t="str">
        <f t="shared" si="50"/>
        <v>Northern States Power Company - WI</v>
      </c>
      <c r="P61" s="128" t="str">
        <f t="shared" si="50"/>
        <v>XEL</v>
      </c>
      <c r="Q61" s="129">
        <v>0.44204372737824221</v>
      </c>
      <c r="R61" s="129">
        <v>0.45102643728826136</v>
      </c>
      <c r="S61" s="129">
        <v>0.47324522080053488</v>
      </c>
      <c r="T61" s="129">
        <v>0.47793608748915944</v>
      </c>
      <c r="U61" s="129">
        <v>0.4426855174275523</v>
      </c>
      <c r="V61" s="129">
        <v>0.44747046508113575</v>
      </c>
      <c r="W61" s="129">
        <v>0.46010320378296526</v>
      </c>
      <c r="X61" s="129">
        <v>0.46725622135114087</v>
      </c>
      <c r="Y61" s="119">
        <f t="shared" si="51"/>
        <v>0.457720860074874</v>
      </c>
      <c r="AB61" s="128" t="str">
        <f t="shared" si="52"/>
        <v>Northern States Power Company - WI</v>
      </c>
      <c r="AC61" s="128" t="str">
        <f t="shared" si="53"/>
        <v>XEL</v>
      </c>
      <c r="AD61" s="129">
        <v>3.2638309554570075E-2</v>
      </c>
      <c r="AE61" s="129">
        <v>2.4677759062163695E-2</v>
      </c>
      <c r="AF61" s="129">
        <v>3.0069446555025378E-3</v>
      </c>
      <c r="AG61" s="129">
        <v>2.9266005199706587E-3</v>
      </c>
      <c r="AH61" s="129">
        <v>1.902476145876017E-2</v>
      </c>
      <c r="AI61" s="129">
        <v>9.3662750521693507E-3</v>
      </c>
      <c r="AJ61" s="129">
        <v>3.0505513471759771E-3</v>
      </c>
      <c r="AK61" s="129">
        <v>3.1343607553722596E-3</v>
      </c>
      <c r="AL61" s="119">
        <f t="shared" si="54"/>
        <v>1.2228195300710591E-2</v>
      </c>
      <c r="AN61" s="136"/>
      <c r="AO61" s="136"/>
      <c r="AP61" s="136"/>
      <c r="AQ61" s="136"/>
      <c r="AR61" s="136"/>
      <c r="AS61" s="136"/>
      <c r="AT61" s="136"/>
      <c r="AU61" s="136"/>
    </row>
    <row r="62" spans="2:47">
      <c r="B62" s="128" t="s">
        <v>1362</v>
      </c>
      <c r="C62" s="128" t="s">
        <v>57</v>
      </c>
      <c r="D62" s="129">
        <v>0.55489000093310203</v>
      </c>
      <c r="E62" s="129">
        <v>0.56539659084320359</v>
      </c>
      <c r="F62" s="129">
        <v>0.56316862476020146</v>
      </c>
      <c r="G62" s="129">
        <v>0.55938135060983019</v>
      </c>
      <c r="H62" s="129">
        <v>0.55272323251017597</v>
      </c>
      <c r="I62" s="129">
        <v>0.54793872857862247</v>
      </c>
      <c r="J62" s="129">
        <v>0.56422587416048797</v>
      </c>
      <c r="K62" s="129">
        <v>0.56146939806844254</v>
      </c>
      <c r="L62" s="129">
        <f t="shared" si="49"/>
        <v>0.55864922505800829</v>
      </c>
      <c r="O62" s="128" t="str">
        <f t="shared" si="50"/>
        <v>Public Service Company of Colorado</v>
      </c>
      <c r="P62" s="128" t="str">
        <f t="shared" si="50"/>
        <v>XEL</v>
      </c>
      <c r="Q62" s="129">
        <v>0.44142766277857104</v>
      </c>
      <c r="R62" s="129">
        <v>0.42989897673317801</v>
      </c>
      <c r="S62" s="129">
        <v>0.43463540617624469</v>
      </c>
      <c r="T62" s="129">
        <v>0.43859533874619355</v>
      </c>
      <c r="U62" s="129">
        <v>0.44466013693037976</v>
      </c>
      <c r="V62" s="129">
        <v>0.44938847695962336</v>
      </c>
      <c r="W62" s="129">
        <v>0.42883023570624101</v>
      </c>
      <c r="X62" s="129">
        <v>0.43131473442393042</v>
      </c>
      <c r="Y62" s="119">
        <f t="shared" si="51"/>
        <v>0.43734387105679523</v>
      </c>
      <c r="AB62" s="128" t="str">
        <f t="shared" si="52"/>
        <v>Public Service Company of Colorado</v>
      </c>
      <c r="AC62" s="128" t="str">
        <f t="shared" si="53"/>
        <v>XEL</v>
      </c>
      <c r="AD62" s="129">
        <v>3.6823362883268802E-3</v>
      </c>
      <c r="AE62" s="129">
        <v>4.7044324236184404E-3</v>
      </c>
      <c r="AF62" s="129">
        <v>2.1959690635538496E-3</v>
      </c>
      <c r="AG62" s="129">
        <v>2.0233106439762776E-3</v>
      </c>
      <c r="AH62" s="129">
        <v>2.6166305594442531E-3</v>
      </c>
      <c r="AI62" s="129">
        <v>2.6727944617541259E-3</v>
      </c>
      <c r="AJ62" s="129">
        <v>6.943890133271023E-3</v>
      </c>
      <c r="AK62" s="129">
        <v>7.215867507627028E-3</v>
      </c>
      <c r="AL62" s="119">
        <f t="shared" si="54"/>
        <v>4.0069038851964847E-3</v>
      </c>
      <c r="AN62" s="136"/>
      <c r="AO62" s="136"/>
      <c r="AP62" s="136"/>
      <c r="AQ62" s="136"/>
      <c r="AR62" s="136"/>
      <c r="AS62" s="136"/>
      <c r="AT62" s="136"/>
      <c r="AU62" s="136"/>
    </row>
    <row r="63" spans="2:47">
      <c r="B63" s="128" t="s">
        <v>1363</v>
      </c>
      <c r="C63" s="128" t="s">
        <v>57</v>
      </c>
      <c r="D63" s="129">
        <v>0.54236951415188783</v>
      </c>
      <c r="E63" s="129">
        <v>0.53433280096152569</v>
      </c>
      <c r="F63" s="129">
        <v>0.5345547334609011</v>
      </c>
      <c r="G63" s="129">
        <v>0.53401648080056796</v>
      </c>
      <c r="H63" s="129">
        <v>0.53637802608326168</v>
      </c>
      <c r="I63" s="129">
        <v>0.54221657002195833</v>
      </c>
      <c r="J63" s="129">
        <v>0.54116622442142293</v>
      </c>
      <c r="K63" s="129">
        <v>0.54011582515508139</v>
      </c>
      <c r="L63" s="129">
        <f t="shared" si="49"/>
        <v>0.53814377188207585</v>
      </c>
      <c r="O63" s="116" t="str">
        <f t="shared" si="50"/>
        <v>Southwestern Public Service Company</v>
      </c>
      <c r="P63" s="116" t="str">
        <f t="shared" si="50"/>
        <v>XEL</v>
      </c>
      <c r="Q63" s="129">
        <v>0.45677533789976227</v>
      </c>
      <c r="R63" s="129">
        <v>0.45005794909065072</v>
      </c>
      <c r="S63" s="129">
        <v>0.45114508302193185</v>
      </c>
      <c r="T63" s="129">
        <v>0.45035562842698873</v>
      </c>
      <c r="U63" s="129">
        <v>0.45343601028081948</v>
      </c>
      <c r="V63" s="129">
        <v>0.4569543381747625</v>
      </c>
      <c r="W63" s="129">
        <v>0.45791050076581263</v>
      </c>
      <c r="X63" s="129">
        <v>0.4572610815286115</v>
      </c>
      <c r="Y63" s="119">
        <f t="shared" si="51"/>
        <v>0.45423699114866745</v>
      </c>
      <c r="AB63" s="116" t="str">
        <f t="shared" si="52"/>
        <v>Southwestern Public Service Company</v>
      </c>
      <c r="AC63" s="116" t="str">
        <f t="shared" si="53"/>
        <v>XEL</v>
      </c>
      <c r="AD63" s="129">
        <v>8.5514794834990989E-4</v>
      </c>
      <c r="AE63" s="129">
        <v>1.5609249947823615E-2</v>
      </c>
      <c r="AF63" s="129">
        <v>1.4300183517167046E-2</v>
      </c>
      <c r="AG63" s="129">
        <v>1.5627890772443281E-2</v>
      </c>
      <c r="AH63" s="129">
        <v>1.0185963635918916E-2</v>
      </c>
      <c r="AI63" s="129">
        <v>8.2909180327918135E-4</v>
      </c>
      <c r="AJ63" s="129">
        <v>9.2327481276443016E-4</v>
      </c>
      <c r="AK63" s="129">
        <v>2.623093316307099E-3</v>
      </c>
      <c r="AL63" s="119">
        <f t="shared" si="54"/>
        <v>7.6192369692566842E-3</v>
      </c>
      <c r="AN63" s="136"/>
      <c r="AO63" s="136"/>
      <c r="AP63" s="136"/>
      <c r="AQ63" s="136"/>
      <c r="AR63" s="136"/>
      <c r="AS63" s="136"/>
      <c r="AT63" s="136"/>
      <c r="AU63" s="136"/>
    </row>
    <row r="64" spans="2:47">
      <c r="L64" s="119"/>
    </row>
    <row r="65" spans="2:28">
      <c r="B65" s="130" t="s">
        <v>58</v>
      </c>
      <c r="O65" s="130" t="s">
        <v>58</v>
      </c>
      <c r="AB65" s="130" t="s">
        <v>58</v>
      </c>
    </row>
    <row r="66" spans="2:28">
      <c r="B66" s="128" t="s">
        <v>1364</v>
      </c>
      <c r="O66" s="128" t="s">
        <v>1364</v>
      </c>
      <c r="AB66" s="128" t="s">
        <v>1364</v>
      </c>
    </row>
    <row r="67" spans="2:28">
      <c r="B67" s="128" t="s">
        <v>1365</v>
      </c>
      <c r="O67" s="128" t="s">
        <v>1365</v>
      </c>
      <c r="AB67" s="128" t="s">
        <v>1365</v>
      </c>
    </row>
  </sheetData>
  <dataConsolidate link="1"/>
  <mergeCells count="9">
    <mergeCell ref="AB1:AL1"/>
    <mergeCell ref="AB3:AL3"/>
    <mergeCell ref="AB23:AL23"/>
    <mergeCell ref="B23:L23"/>
    <mergeCell ref="O23:Y23"/>
    <mergeCell ref="B1:L1"/>
    <mergeCell ref="O1:Y1"/>
    <mergeCell ref="B3:L3"/>
    <mergeCell ref="O3:Y3"/>
  </mergeCells>
  <conditionalFormatting sqref="B6:C18 O6:P18 AB6:AC18">
    <cfRule type="expression" dxfId="1" priority="7">
      <formula>"(blank)"</formula>
    </cfRule>
  </conditionalFormatting>
  <conditionalFormatting sqref="B6:C18 O6:P18 AB6:AC18">
    <cfRule type="expression" dxfId="0" priority="8">
      <formula>#REF!</formula>
    </cfRule>
  </conditionalFormatting>
  <printOptions horizontalCentered="1"/>
  <pageMargins left="0.45" right="0.45" top="0.75" bottom="0.75" header="0.3" footer="0.3"/>
  <pageSetup scale="61" fitToWidth="2" orientation="portrait" useFirstPageNumber="1" r:id="rId1"/>
  <headerFooter scaleWithDoc="0">
    <oddHeader>&amp;R&amp;"Times New Roman,Bold"Attachment JCN-10
Page &amp;P of &amp;N</oddHeader>
  </headerFooter>
  <colBreaks count="2" manualBreakCount="2">
    <brk id="13" max="66" man="1"/>
    <brk id="26" max="6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72B7-2111-426C-A39D-FDE719DE4275}">
  <sheetPr>
    <pageSetUpPr fitToPage="1"/>
  </sheetPr>
  <dimension ref="A1:T30"/>
  <sheetViews>
    <sheetView tabSelected="1" view="pageLayout" zoomScaleNormal="100" zoomScaleSheetLayoutView="85" workbookViewId="0">
      <selection activeCell="R16" sqref="R16"/>
    </sheetView>
  </sheetViews>
  <sheetFormatPr defaultRowHeight="12.75"/>
  <cols>
    <col min="1" max="1" width="33.7109375" customWidth="1"/>
    <col min="2" max="2" width="6.28515625" bestFit="1" customWidth="1"/>
    <col min="3" max="6" width="9.85546875" customWidth="1"/>
    <col min="7" max="17" width="9.5703125" customWidth="1"/>
    <col min="18" max="18" width="11.28515625" bestFit="1" customWidth="1"/>
    <col min="19" max="19" width="2.7109375" customWidth="1"/>
    <col min="20" max="20" width="14" customWidth="1"/>
  </cols>
  <sheetData>
    <row r="1" spans="1:20">
      <c r="D1" s="6"/>
      <c r="E1" s="6"/>
      <c r="F1" s="6"/>
    </row>
    <row r="2" spans="1:20">
      <c r="A2" s="7" t="s">
        <v>1415</v>
      </c>
      <c r="B2" s="3"/>
      <c r="C2" s="3"/>
      <c r="D2" s="3"/>
      <c r="E2" s="3"/>
      <c r="F2" s="3"/>
      <c r="G2" s="3"/>
      <c r="H2" s="3"/>
      <c r="I2" s="3"/>
      <c r="J2" s="3"/>
      <c r="K2" s="3"/>
      <c r="L2" s="3"/>
      <c r="M2" s="3"/>
      <c r="N2" s="3"/>
      <c r="O2" s="3"/>
      <c r="P2" s="3"/>
      <c r="Q2" s="3"/>
      <c r="R2" s="3"/>
      <c r="S2" s="3"/>
      <c r="T2" s="3"/>
    </row>
    <row r="3" spans="1:20">
      <c r="A3" s="7"/>
      <c r="B3" s="3"/>
      <c r="C3" s="3"/>
      <c r="D3" s="3"/>
      <c r="E3" s="3"/>
      <c r="F3" s="3"/>
      <c r="G3" s="3"/>
      <c r="H3" s="3"/>
      <c r="I3" s="3"/>
      <c r="J3" s="3"/>
      <c r="K3" s="3"/>
      <c r="L3" s="3"/>
      <c r="M3" s="3"/>
      <c r="N3" s="3"/>
      <c r="O3" s="3"/>
      <c r="P3" s="3"/>
      <c r="Q3" s="3"/>
      <c r="R3" s="3"/>
      <c r="S3" s="3"/>
      <c r="T3" s="3"/>
    </row>
    <row r="4" spans="1:20">
      <c r="A4" s="268" t="s">
        <v>2</v>
      </c>
      <c r="B4" s="271" t="s">
        <v>14</v>
      </c>
      <c r="C4" s="259" t="s">
        <v>1425</v>
      </c>
      <c r="D4" s="260"/>
      <c r="E4" s="260"/>
      <c r="F4" s="260"/>
      <c r="G4" s="260"/>
      <c r="H4" s="260"/>
      <c r="I4" s="260"/>
      <c r="J4" s="260"/>
      <c r="K4" s="260"/>
      <c r="L4" s="260"/>
      <c r="M4" s="260"/>
      <c r="N4" s="260"/>
      <c r="O4" s="260"/>
      <c r="P4" s="260"/>
      <c r="Q4" s="261"/>
      <c r="R4" s="274" t="s">
        <v>1461</v>
      </c>
      <c r="S4" s="265"/>
      <c r="T4" s="262" t="s">
        <v>1430</v>
      </c>
    </row>
    <row r="5" spans="1:20" ht="25.5" customHeight="1">
      <c r="A5" s="269"/>
      <c r="B5" s="272"/>
      <c r="C5" s="284" t="s">
        <v>1458</v>
      </c>
      <c r="D5" s="284"/>
      <c r="E5" s="284"/>
      <c r="F5" s="284"/>
      <c r="G5" s="277" t="s">
        <v>1418</v>
      </c>
      <c r="H5" s="278"/>
      <c r="I5" s="278"/>
      <c r="J5" s="278"/>
      <c r="K5" s="278"/>
      <c r="L5" s="278"/>
      <c r="M5" s="279"/>
      <c r="N5" s="277" t="s">
        <v>1424</v>
      </c>
      <c r="O5" s="278"/>
      <c r="P5" s="278"/>
      <c r="Q5" s="279"/>
      <c r="R5" s="275"/>
      <c r="S5" s="266"/>
      <c r="T5" s="263"/>
    </row>
    <row r="6" spans="1:20" ht="12.75" customHeight="1">
      <c r="A6" s="269"/>
      <c r="B6" s="272"/>
      <c r="C6" s="284"/>
      <c r="D6" s="284"/>
      <c r="E6" s="284"/>
      <c r="F6" s="284"/>
      <c r="G6" s="285" t="s">
        <v>1419</v>
      </c>
      <c r="H6" s="285"/>
      <c r="I6" s="285"/>
      <c r="J6" s="285" t="s">
        <v>1420</v>
      </c>
      <c r="K6" s="285"/>
      <c r="L6" s="285"/>
      <c r="M6" s="280" t="s">
        <v>1281</v>
      </c>
      <c r="N6" s="282" t="str">
        <f>J7</f>
        <v>Current Yield</v>
      </c>
      <c r="O6" s="282" t="str">
        <f>K7</f>
        <v>Near-Term Projected Yield</v>
      </c>
      <c r="P6" s="282" t="str">
        <f>L7</f>
        <v>Long-Term Projected Yield</v>
      </c>
      <c r="Q6" s="280" t="s">
        <v>1281</v>
      </c>
      <c r="R6" s="275"/>
      <c r="S6" s="266"/>
      <c r="T6" s="263"/>
    </row>
    <row r="7" spans="1:20" ht="38.25" customHeight="1">
      <c r="A7" s="270"/>
      <c r="B7" s="273"/>
      <c r="C7" s="249" t="s">
        <v>1426</v>
      </c>
      <c r="D7" s="249" t="s">
        <v>1427</v>
      </c>
      <c r="E7" s="249" t="s">
        <v>1428</v>
      </c>
      <c r="F7" s="258" t="s">
        <v>1281</v>
      </c>
      <c r="G7" s="249" t="s">
        <v>1421</v>
      </c>
      <c r="H7" s="249" t="s">
        <v>1422</v>
      </c>
      <c r="I7" s="249" t="s">
        <v>1423</v>
      </c>
      <c r="J7" s="249" t="str">
        <f>G7</f>
        <v>Current Yield</v>
      </c>
      <c r="K7" s="249" t="str">
        <f>H7</f>
        <v>Near-Term Projected Yield</v>
      </c>
      <c r="L7" s="249" t="str">
        <f>I7</f>
        <v>Long-Term Projected Yield</v>
      </c>
      <c r="M7" s="281"/>
      <c r="N7" s="283"/>
      <c r="O7" s="283"/>
      <c r="P7" s="283"/>
      <c r="Q7" s="281"/>
      <c r="R7" s="276"/>
      <c r="S7" s="267"/>
      <c r="T7" s="264"/>
    </row>
    <row r="9" spans="1:20">
      <c r="A9" s="250" t="str">
        <f>'JCN-4 Constant DCF'!A81</f>
        <v>ALLETE, Inc.</v>
      </c>
      <c r="B9" s="251" t="str">
        <f>'JCN-4 Constant DCF'!B81</f>
        <v>ALE</v>
      </c>
      <c r="C9" s="252">
        <f>_xlfn.XLOOKUP($B9,'JCN-4 Constant DCF'!$B$7:$B$20,'JCN-4 Constant DCF'!$L$7:$L$20)</f>
        <v>0.12743477901798478</v>
      </c>
      <c r="D9" s="252">
        <f>_xlfn.XLOOKUP($B9,'JCN-4 Constant DCF'!$B$44:$B$57,'JCN-4 Constant DCF'!$L$44:$L$57)</f>
        <v>0.12286411082598546</v>
      </c>
      <c r="E9" s="252">
        <f>_xlfn.XLOOKUP($B9,'JCN-4 Constant DCF'!$B$81:$B$94,'JCN-4 Constant DCF'!$L$81:$L$94)</f>
        <v>0.1210031682977533</v>
      </c>
      <c r="F9" s="252">
        <f t="shared" ref="F9:F22" si="0">AVERAGE(C9:E9)</f>
        <v>0.12376735271390786</v>
      </c>
      <c r="G9" s="252">
        <f>'JCN-6 CAPM 2'!I9</f>
        <v>0.1188030069858643</v>
      </c>
      <c r="H9" s="252">
        <f>'JCN-6 CAPM 2'!I39</f>
        <v>0.11888767365253095</v>
      </c>
      <c r="I9" s="252">
        <f>'JCN-6 CAPM 2'!I69</f>
        <v>0.11868767365253097</v>
      </c>
      <c r="J9" s="252">
        <f>'JCN-6 CAPM 2'!R9</f>
        <v>0.11278267644265094</v>
      </c>
      <c r="K9" s="252">
        <f>'JCN-6 CAPM 2'!R39</f>
        <v>0.11292493897460565</v>
      </c>
      <c r="L9" s="252">
        <f>'JCN-6 CAPM 2'!R69</f>
        <v>0.11258888574951575</v>
      </c>
      <c r="M9" s="252">
        <f>AVERAGE(G9:L9)</f>
        <v>0.11577914257628309</v>
      </c>
      <c r="N9" s="252">
        <f>'JCN-7 Risk Premium'!$M$51</f>
        <v>0.10324428903738095</v>
      </c>
      <c r="O9" s="252">
        <f>'JCN-7 Risk Premium'!$M$52</f>
        <v>0.10361367880331757</v>
      </c>
      <c r="P9" s="252">
        <f>'JCN-7 Risk Premium'!$M$53</f>
        <v>0.10274110455307356</v>
      </c>
      <c r="Q9" s="252">
        <f>AVERAGE(N9:P9)</f>
        <v>0.10319969079792402</v>
      </c>
      <c r="R9" s="252">
        <f>_xlfn.XLOOKUP($B9,'JCN-8 Expected Earnings'!$C$7:$C$20,'JCN-8 Expected Earnings'!$M$7:$M$20)</f>
        <v>9.2819315255598625E-2</v>
      </c>
      <c r="S9" s="252"/>
      <c r="T9" s="252">
        <f t="shared" ref="T9:T22" si="1">AVERAGE(F9,M9,Q9)</f>
        <v>0.11424872869603832</v>
      </c>
    </row>
    <row r="10" spans="1:20">
      <c r="A10" s="9" t="str">
        <f>'JCN-4 Constant DCF'!A82</f>
        <v>Alliant Energy Corporation</v>
      </c>
      <c r="B10" s="79" t="str">
        <f>'JCN-4 Constant DCF'!B82</f>
        <v>LNT</v>
      </c>
      <c r="C10" s="14">
        <f>_xlfn.XLOOKUP($B10,'JCN-4 Constant DCF'!$B$7:$B$20,'JCN-4 Constant DCF'!$L$7:$L$20)</f>
        <v>9.2288172449654912E-2</v>
      </c>
      <c r="D10" s="14">
        <f>_xlfn.XLOOKUP($B10,'JCN-4 Constant DCF'!$B$44:$B$57,'JCN-4 Constant DCF'!$L$44:$L$57)</f>
        <v>8.9372748498999316E-2</v>
      </c>
      <c r="E10" s="14">
        <f>_xlfn.XLOOKUP($B10,'JCN-4 Constant DCF'!$B$81:$B$94,'JCN-4 Constant DCF'!$L$81:$L$94)</f>
        <v>8.8809027745114455E-2</v>
      </c>
      <c r="F10" s="14">
        <f t="shared" si="0"/>
        <v>9.0156649564589561E-2</v>
      </c>
      <c r="G10" s="14">
        <f>'JCN-6 CAPM 2'!I10</f>
        <v>0.11437802511627924</v>
      </c>
      <c r="H10" s="14">
        <f>'JCN-6 CAPM 2'!I40</f>
        <v>0.11450502511627922</v>
      </c>
      <c r="I10" s="14">
        <f>'JCN-6 CAPM 2'!I70</f>
        <v>0.11420502511627922</v>
      </c>
      <c r="J10" s="14">
        <f>'JCN-6 CAPM 2'!R10</f>
        <v>0.11073416864074999</v>
      </c>
      <c r="K10" s="14">
        <f>'JCN-6 CAPM 2'!R40</f>
        <v>0.11089602903009027</v>
      </c>
      <c r="L10" s="14">
        <f>'JCN-6 CAPM 2'!R70</f>
        <v>0.11051368165369591</v>
      </c>
      <c r="M10" s="14">
        <f t="shared" ref="M10:M22" si="2">AVERAGE(G10:L10)</f>
        <v>0.11253865911222898</v>
      </c>
      <c r="N10" s="14">
        <f>'JCN-7 Risk Premium'!$M$51</f>
        <v>0.10324428903738095</v>
      </c>
      <c r="O10" s="14">
        <f>'JCN-7 Risk Premium'!$M$52</f>
        <v>0.10361367880331757</v>
      </c>
      <c r="P10" s="14">
        <f>'JCN-7 Risk Premium'!$M$53</f>
        <v>0.10274110455307356</v>
      </c>
      <c r="Q10" s="14">
        <f t="shared" ref="Q10:Q22" si="3">AVERAGE(N10:P10)</f>
        <v>0.10319969079792402</v>
      </c>
      <c r="R10" s="14">
        <f>_xlfn.XLOOKUP($B10,'JCN-8 Expected Earnings'!$C$7:$C$20,'JCN-8 Expected Earnings'!$M$7:$M$20)</f>
        <v>0.11787324489684183</v>
      </c>
      <c r="S10" s="14"/>
      <c r="T10" s="14">
        <f t="shared" si="1"/>
        <v>0.10196499982491418</v>
      </c>
    </row>
    <row r="11" spans="1:20">
      <c r="A11" s="9" t="str">
        <f>'JCN-4 Constant DCF'!A83</f>
        <v>Ameren Corporation</v>
      </c>
      <c r="B11" s="79" t="str">
        <f>'JCN-4 Constant DCF'!B83</f>
        <v>AEE</v>
      </c>
      <c r="C11" s="14">
        <f>_xlfn.XLOOKUP($B11,'JCN-4 Constant DCF'!$B$7:$B$20,'JCN-4 Constant DCF'!$L$7:$L$20)</f>
        <v>9.6503705160349382E-2</v>
      </c>
      <c r="D11" s="14">
        <f>_xlfn.XLOOKUP($B11,'JCN-4 Constant DCF'!$B$44:$B$57,'JCN-4 Constant DCF'!$L$44:$L$57)</f>
        <v>9.4147227234179606E-2</v>
      </c>
      <c r="E11" s="14">
        <f>_xlfn.XLOOKUP($B11,'JCN-4 Constant DCF'!$B$81:$B$94,'JCN-4 Constant DCF'!$L$81:$L$94)</f>
        <v>9.3740252776539815E-2</v>
      </c>
      <c r="F11" s="14">
        <f t="shared" si="0"/>
        <v>9.479706172368961E-2</v>
      </c>
      <c r="G11" s="14">
        <f>'JCN-6 CAPM 2'!I11</f>
        <v>0.11437802511627924</v>
      </c>
      <c r="H11" s="14">
        <f>'JCN-6 CAPM 2'!I41</f>
        <v>0.11450502511627922</v>
      </c>
      <c r="I11" s="14">
        <f>'JCN-6 CAPM 2'!I71</f>
        <v>0.11420502511627922</v>
      </c>
      <c r="J11" s="14">
        <f>'JCN-6 CAPM 2'!R11</f>
        <v>0.10702483244030699</v>
      </c>
      <c r="K11" s="14">
        <f>'JCN-6 CAPM 2'!R41</f>
        <v>0.10722217965658729</v>
      </c>
      <c r="L11" s="14">
        <f>'JCN-6 CAPM 2'!R71</f>
        <v>0.10675600512994088</v>
      </c>
      <c r="M11" s="14">
        <f t="shared" si="2"/>
        <v>0.11068184876261213</v>
      </c>
      <c r="N11" s="14">
        <f>'JCN-7 Risk Premium'!$M$51</f>
        <v>0.10324428903738095</v>
      </c>
      <c r="O11" s="14">
        <f>'JCN-7 Risk Premium'!$M$52</f>
        <v>0.10361367880331757</v>
      </c>
      <c r="P11" s="14">
        <f>'JCN-7 Risk Premium'!$M$53</f>
        <v>0.10274110455307356</v>
      </c>
      <c r="Q11" s="14">
        <f t="shared" si="3"/>
        <v>0.10319969079792402</v>
      </c>
      <c r="R11" s="14">
        <f>_xlfn.XLOOKUP($B11,'JCN-8 Expected Earnings'!$C$7:$C$20,'JCN-8 Expected Earnings'!$M$7:$M$20)</f>
        <v>0.10388946024424124</v>
      </c>
      <c r="S11" s="14"/>
      <c r="T11" s="14">
        <f t="shared" si="1"/>
        <v>0.10289286709474192</v>
      </c>
    </row>
    <row r="12" spans="1:20">
      <c r="A12" s="9" t="str">
        <f>'JCN-4 Constant DCF'!A84</f>
        <v>American Electric Power Company, Inc.</v>
      </c>
      <c r="B12" s="79" t="str">
        <f>'JCN-4 Constant DCF'!B84</f>
        <v>AEP</v>
      </c>
      <c r="C12" s="14">
        <f>_xlfn.XLOOKUP($B12,'JCN-4 Constant DCF'!$B$7:$B$20,'JCN-4 Constant DCF'!$L$7:$L$20)</f>
        <v>9.9419587124731507E-2</v>
      </c>
      <c r="D12" s="14">
        <f>_xlfn.XLOOKUP($B12,'JCN-4 Constant DCF'!$B$44:$B$57,'JCN-4 Constant DCF'!$L$44:$L$57)</f>
        <v>9.6748792852487886E-2</v>
      </c>
      <c r="E12" s="14">
        <f>_xlfn.XLOOKUP($B12,'JCN-4 Constant DCF'!$B$81:$B$94,'JCN-4 Constant DCF'!$L$81:$L$94)</f>
        <v>9.6501780679591809E-2</v>
      </c>
      <c r="F12" s="14">
        <f t="shared" si="0"/>
        <v>9.7556720218937062E-2</v>
      </c>
      <c r="G12" s="14">
        <f>'JCN-6 CAPM 2'!I12</f>
        <v>0.10552806137710913</v>
      </c>
      <c r="H12" s="14">
        <f>'JCN-6 CAPM 2'!I42</f>
        <v>0.10573972804377579</v>
      </c>
      <c r="I12" s="14">
        <f>'JCN-6 CAPM 2'!I72</f>
        <v>0.10523972804377579</v>
      </c>
      <c r="J12" s="14">
        <f>'JCN-6 CAPM 2'!R12</f>
        <v>0.10792271422265905</v>
      </c>
      <c r="K12" s="14">
        <f>'JCN-6 CAPM 2'!R42</f>
        <v>0.1081114714989336</v>
      </c>
      <c r="L12" s="14">
        <f>'JCN-6 CAPM 2'!R72</f>
        <v>0.10766558816915117</v>
      </c>
      <c r="M12" s="14">
        <f t="shared" si="2"/>
        <v>0.10670121522590076</v>
      </c>
      <c r="N12" s="14">
        <f>'JCN-7 Risk Premium'!$M$51</f>
        <v>0.10324428903738095</v>
      </c>
      <c r="O12" s="14">
        <f>'JCN-7 Risk Premium'!$M$52</f>
        <v>0.10361367880331757</v>
      </c>
      <c r="P12" s="14">
        <f>'JCN-7 Risk Premium'!$M$53</f>
        <v>0.10274110455307356</v>
      </c>
      <c r="Q12" s="14">
        <f t="shared" si="3"/>
        <v>0.10319969079792402</v>
      </c>
      <c r="R12" s="14">
        <f>_xlfn.XLOOKUP($B12,'JCN-8 Expected Earnings'!$C$7:$C$20,'JCN-8 Expected Earnings'!$M$7:$M$20)</f>
        <v>0.11400633762548944</v>
      </c>
      <c r="S12" s="14"/>
      <c r="T12" s="14">
        <f t="shared" si="1"/>
        <v>0.10248587541425395</v>
      </c>
    </row>
    <row r="13" spans="1:20">
      <c r="A13" s="9" t="str">
        <f>'JCN-4 Constant DCF'!A85</f>
        <v>Edison International</v>
      </c>
      <c r="B13" s="79" t="str">
        <f>'JCN-4 Constant DCF'!B85</f>
        <v>EIX</v>
      </c>
      <c r="C13" s="14">
        <f>_xlfn.XLOOKUP($B13,'JCN-4 Constant DCF'!$B$7:$B$20,'JCN-4 Constant DCF'!$L$7:$L$20)</f>
        <v>0.12563740647255026</v>
      </c>
      <c r="D13" s="14">
        <f>_xlfn.XLOOKUP($B13,'JCN-4 Constant DCF'!$B$44:$B$57,'JCN-4 Constant DCF'!$L$44:$L$57)</f>
        <v>0.1219192582974136</v>
      </c>
      <c r="E13" s="14">
        <f>_xlfn.XLOOKUP($B13,'JCN-4 Constant DCF'!$B$81:$B$94,'JCN-4 Constant DCF'!$L$81:$L$94)</f>
        <v>0.12092642672727411</v>
      </c>
      <c r="F13" s="14">
        <f t="shared" si="0"/>
        <v>0.12282769716574599</v>
      </c>
      <c r="G13" s="14">
        <f>'JCN-6 CAPM 2'!I13</f>
        <v>0.12322798885544935</v>
      </c>
      <c r="H13" s="14">
        <f>'JCN-6 CAPM 2'!I43</f>
        <v>0.12327032218878267</v>
      </c>
      <c r="I13" s="14">
        <f>'JCN-6 CAPM 2'!I73</f>
        <v>0.12317032218878265</v>
      </c>
      <c r="J13" s="14">
        <f>'JCN-6 CAPM 2'!R13</f>
        <v>0.11493795247405154</v>
      </c>
      <c r="K13" s="14">
        <f>'JCN-6 CAPM 2'!R43</f>
        <v>0.11505959570826638</v>
      </c>
      <c r="L13" s="14">
        <f>'JCN-6 CAPM 2'!R73</f>
        <v>0.11477224948571166</v>
      </c>
      <c r="M13" s="14">
        <f t="shared" si="2"/>
        <v>0.11907307181684069</v>
      </c>
      <c r="N13" s="14">
        <f>'JCN-7 Risk Premium'!$M$51</f>
        <v>0.10324428903738095</v>
      </c>
      <c r="O13" s="14">
        <f>'JCN-7 Risk Premium'!$M$52</f>
        <v>0.10361367880331757</v>
      </c>
      <c r="P13" s="14">
        <f>'JCN-7 Risk Premium'!$M$53</f>
        <v>0.10274110455307356</v>
      </c>
      <c r="Q13" s="14">
        <f t="shared" si="3"/>
        <v>0.10319969079792402</v>
      </c>
      <c r="R13" s="14">
        <f>_xlfn.XLOOKUP($B13,'JCN-8 Expected Earnings'!$C$7:$C$20,'JCN-8 Expected Earnings'!$M$7:$M$20)</f>
        <v>0.13427722932425104</v>
      </c>
      <c r="S13" s="14"/>
      <c r="T13" s="14">
        <f t="shared" si="1"/>
        <v>0.11503348659350356</v>
      </c>
    </row>
    <row r="14" spans="1:20">
      <c r="A14" s="9" t="str">
        <f>'JCN-4 Constant DCF'!A86</f>
        <v>Entergy Corporation</v>
      </c>
      <c r="B14" s="79" t="str">
        <f>'JCN-4 Constant DCF'!B86</f>
        <v>ETR</v>
      </c>
      <c r="C14" s="14">
        <f>_xlfn.XLOOKUP($B14,'JCN-4 Constant DCF'!$B$7:$B$20,'JCN-4 Constant DCF'!$L$7:$L$20)</f>
        <v>9.634199244263475E-2</v>
      </c>
      <c r="D14" s="14">
        <f>_xlfn.XLOOKUP($B14,'JCN-4 Constant DCF'!$B$44:$B$57,'JCN-4 Constant DCF'!$L$44:$L$57)</f>
        <v>9.3793241938246341E-2</v>
      </c>
      <c r="E14" s="14">
        <f>_xlfn.XLOOKUP($B14,'JCN-4 Constant DCF'!$B$81:$B$94,'JCN-4 Constant DCF'!$L$81:$L$94)</f>
        <v>9.3300025170419257E-2</v>
      </c>
      <c r="F14" s="14">
        <f t="shared" si="0"/>
        <v>9.447841985043344E-2</v>
      </c>
      <c r="G14" s="14">
        <f>'JCN-6 CAPM 2'!I14</f>
        <v>0.12322798885544935</v>
      </c>
      <c r="H14" s="14">
        <f>'JCN-6 CAPM 2'!I44</f>
        <v>0.12327032218878267</v>
      </c>
      <c r="I14" s="14">
        <f>'JCN-6 CAPM 2'!I74</f>
        <v>0.12317032218878265</v>
      </c>
      <c r="J14" s="14">
        <f>'JCN-6 CAPM 2'!R14</f>
        <v>0.11617389153224815</v>
      </c>
      <c r="K14" s="14">
        <f>'JCN-6 CAPM 2'!R44</f>
        <v>0.11628371066826948</v>
      </c>
      <c r="L14" s="14">
        <f>'JCN-6 CAPM 2'!R74</f>
        <v>0.1160242953863293</v>
      </c>
      <c r="M14" s="14">
        <f t="shared" si="2"/>
        <v>0.11969175513664361</v>
      </c>
      <c r="N14" s="14">
        <f>'JCN-7 Risk Premium'!$M$51</f>
        <v>0.10324428903738095</v>
      </c>
      <c r="O14" s="14">
        <f>'JCN-7 Risk Premium'!$M$52</f>
        <v>0.10361367880331757</v>
      </c>
      <c r="P14" s="14">
        <f>'JCN-7 Risk Premium'!$M$53</f>
        <v>0.10274110455307356</v>
      </c>
      <c r="Q14" s="14">
        <f t="shared" si="3"/>
        <v>0.10319969079792402</v>
      </c>
      <c r="R14" s="14">
        <f>_xlfn.XLOOKUP($B14,'JCN-8 Expected Earnings'!$C$7:$C$20,'JCN-8 Expected Earnings'!$M$7:$M$20)</f>
        <v>0.11854161018277831</v>
      </c>
      <c r="S14" s="14"/>
      <c r="T14" s="14">
        <f t="shared" si="1"/>
        <v>0.10578995526166701</v>
      </c>
    </row>
    <row r="15" spans="1:20">
      <c r="A15" s="9" t="str">
        <f>'JCN-4 Constant DCF'!A87</f>
        <v xml:space="preserve">Evergy, Inc. </v>
      </c>
      <c r="B15" s="79" t="str">
        <f>'JCN-4 Constant DCF'!B87</f>
        <v>EVRG</v>
      </c>
      <c r="C15" s="14">
        <f>_xlfn.XLOOKUP($B15,'JCN-4 Constant DCF'!$B$7:$B$20,'JCN-4 Constant DCF'!$L$7:$L$20)</f>
        <v>9.3444948814729811E-2</v>
      </c>
      <c r="D15" s="14">
        <f>_xlfn.XLOOKUP($B15,'JCN-4 Constant DCF'!$B$44:$B$57,'JCN-4 Constant DCF'!$L$44:$L$57)</f>
        <v>9.045150015326546E-2</v>
      </c>
      <c r="E15" s="14">
        <f>_xlfn.XLOOKUP($B15,'JCN-4 Constant DCF'!$B$81:$B$94,'JCN-4 Constant DCF'!$L$81:$L$94)</f>
        <v>9.0073837872667872E-2</v>
      </c>
      <c r="F15" s="14">
        <f t="shared" si="0"/>
        <v>9.1323428946887719E-2</v>
      </c>
      <c r="G15" s="14">
        <f>'JCN-6 CAPM 2'!I15</f>
        <v>0.1188030069858643</v>
      </c>
      <c r="H15" s="14">
        <f>'JCN-6 CAPM 2'!I45</f>
        <v>0.11888767365253095</v>
      </c>
      <c r="I15" s="14">
        <f>'JCN-6 CAPM 2'!I75</f>
        <v>0.11868767365253097</v>
      </c>
      <c r="J15" s="14">
        <f>'JCN-6 CAPM 2'!R15</f>
        <v>0.11121732997437576</v>
      </c>
      <c r="K15" s="14">
        <f>'JCN-6 CAPM 2'!R45</f>
        <v>0.11137456801036116</v>
      </c>
      <c r="L15" s="14">
        <f>'JCN-6 CAPM 2'!R75</f>
        <v>0.1110031395788996</v>
      </c>
      <c r="M15" s="14">
        <f t="shared" si="2"/>
        <v>0.11499556530909381</v>
      </c>
      <c r="N15" s="14">
        <f>'JCN-7 Risk Premium'!$M$51</f>
        <v>0.10324428903738095</v>
      </c>
      <c r="O15" s="14">
        <f>'JCN-7 Risk Premium'!$M$52</f>
        <v>0.10361367880331757</v>
      </c>
      <c r="P15" s="14">
        <f>'JCN-7 Risk Premium'!$M$53</f>
        <v>0.10274110455307356</v>
      </c>
      <c r="Q15" s="14">
        <f t="shared" si="3"/>
        <v>0.10319969079792402</v>
      </c>
      <c r="R15" s="14">
        <f>_xlfn.XLOOKUP($B15,'JCN-8 Expected Earnings'!$C$7:$C$20,'JCN-8 Expected Earnings'!$M$7:$M$20)</f>
        <v>0.10162114698891936</v>
      </c>
      <c r="S15" s="14"/>
      <c r="T15" s="14">
        <f t="shared" si="1"/>
        <v>0.10317289501796852</v>
      </c>
    </row>
    <row r="16" spans="1:20">
      <c r="A16" s="9" t="str">
        <f>'JCN-4 Constant DCF'!A88</f>
        <v>Hawaiian Electric Industries, Inc.</v>
      </c>
      <c r="B16" s="79" t="str">
        <f>'JCN-4 Constant DCF'!B88</f>
        <v>HE</v>
      </c>
      <c r="C16" s="14">
        <f>_xlfn.XLOOKUP($B16,'JCN-4 Constant DCF'!$B$7:$B$20,'JCN-4 Constant DCF'!$L$7:$L$20)</f>
        <v>6.5817248599680189E-2</v>
      </c>
      <c r="D16" s="14">
        <f>_xlfn.XLOOKUP($B16,'JCN-4 Constant DCF'!$B$44:$B$57,'JCN-4 Constant DCF'!$L$44:$L$57)</f>
        <v>6.2529142684321443E-2</v>
      </c>
      <c r="E16" s="14">
        <f>_xlfn.XLOOKUP($B16,'JCN-4 Constant DCF'!$B$81:$B$94,'JCN-4 Constant DCF'!$L$81:$L$94)</f>
        <v>6.1337508037505171E-2</v>
      </c>
      <c r="F16" s="14">
        <f t="shared" si="0"/>
        <v>6.322796644050227E-2</v>
      </c>
      <c r="G16" s="14">
        <f>'JCN-6 CAPM 2'!I16</f>
        <v>0.10995304324669419</v>
      </c>
      <c r="H16" s="14">
        <f>'JCN-6 CAPM 2'!I46</f>
        <v>0.11012237658002752</v>
      </c>
      <c r="I16" s="14">
        <f>'JCN-6 CAPM 2'!I76</f>
        <v>0.10972237658002751</v>
      </c>
      <c r="J16" s="14">
        <f>'JCN-6 CAPM 2'!R16</f>
        <v>0.10210675155210326</v>
      </c>
      <c r="K16" s="14">
        <f>'JCN-6 CAPM 2'!R46</f>
        <v>0.1023511495278526</v>
      </c>
      <c r="L16" s="14">
        <f>'JCN-6 CAPM 2'!R76</f>
        <v>0.10177383147490141</v>
      </c>
      <c r="M16" s="14">
        <f t="shared" si="2"/>
        <v>0.10600492149360108</v>
      </c>
      <c r="N16" s="14">
        <f>'JCN-7 Risk Premium'!$M$51</f>
        <v>0.10324428903738095</v>
      </c>
      <c r="O16" s="14">
        <f>'JCN-7 Risk Premium'!$M$52</f>
        <v>0.10361367880331757</v>
      </c>
      <c r="P16" s="14">
        <f>'JCN-7 Risk Premium'!$M$53</f>
        <v>0.10274110455307356</v>
      </c>
      <c r="Q16" s="14">
        <f t="shared" si="3"/>
        <v>0.10319969079792402</v>
      </c>
      <c r="R16" s="14">
        <f>_xlfn.XLOOKUP($B16,'JCN-8 Expected Earnings'!$C$7:$C$20,'JCN-8 Expected Earnings'!$M$7:$M$20)</f>
        <v>9.1732146383499788E-2</v>
      </c>
      <c r="S16" s="14"/>
      <c r="T16" s="14">
        <f t="shared" si="1"/>
        <v>9.0810859577342459E-2</v>
      </c>
    </row>
    <row r="17" spans="1:20">
      <c r="A17" s="9" t="str">
        <f>'JCN-4 Constant DCF'!A89</f>
        <v>IDACORP, Inc.</v>
      </c>
      <c r="B17" s="79" t="str">
        <f>'JCN-4 Constant DCF'!B89</f>
        <v>IDA</v>
      </c>
      <c r="C17" s="14">
        <f>_xlfn.XLOOKUP($B17,'JCN-4 Constant DCF'!$B$7:$B$20,'JCN-4 Constant DCF'!$L$7:$L$20)</f>
        <v>6.1545822219724988E-2</v>
      </c>
      <c r="D17" s="14">
        <f>_xlfn.XLOOKUP($B17,'JCN-4 Constant DCF'!$B$44:$B$57,'JCN-4 Constant DCF'!$L$44:$L$57)</f>
        <v>5.9959251673838025E-2</v>
      </c>
      <c r="E17" s="14">
        <f>_xlfn.XLOOKUP($B17,'JCN-4 Constant DCF'!$B$81:$B$94,'JCN-4 Constant DCF'!$L$81:$L$94)</f>
        <v>5.9707594630449799E-2</v>
      </c>
      <c r="F17" s="14">
        <f t="shared" si="0"/>
        <v>6.0404222841337611E-2</v>
      </c>
      <c r="G17" s="14">
        <f>'JCN-6 CAPM 2'!I17</f>
        <v>0.10995304324669419</v>
      </c>
      <c r="H17" s="14">
        <f>'JCN-6 CAPM 2'!I47</f>
        <v>0.11012237658002752</v>
      </c>
      <c r="I17" s="14">
        <f>'JCN-6 CAPM 2'!I77</f>
        <v>0.10972237658002751</v>
      </c>
      <c r="J17" s="14">
        <f>'JCN-6 CAPM 2'!R17</f>
        <v>0.11154040776172115</v>
      </c>
      <c r="K17" s="14">
        <f>'JCN-6 CAPM 2'!R47</f>
        <v>0.11169455494670028</v>
      </c>
      <c r="L17" s="14">
        <f>'JCN-6 CAPM 2'!R77</f>
        <v>0.11133042773808816</v>
      </c>
      <c r="M17" s="14">
        <f t="shared" si="2"/>
        <v>0.11072719780887648</v>
      </c>
      <c r="N17" s="14">
        <f>'JCN-7 Risk Premium'!$M$51</f>
        <v>0.10324428903738095</v>
      </c>
      <c r="O17" s="14">
        <f>'JCN-7 Risk Premium'!$M$52</f>
        <v>0.10361367880331757</v>
      </c>
      <c r="P17" s="14">
        <f>'JCN-7 Risk Premium'!$M$53</f>
        <v>0.10274110455307356</v>
      </c>
      <c r="Q17" s="14">
        <f t="shared" si="3"/>
        <v>0.10319969079792402</v>
      </c>
      <c r="R17" s="14">
        <f>_xlfn.XLOOKUP($B17,'JCN-8 Expected Earnings'!$C$7:$C$20,'JCN-8 Expected Earnings'!$M$7:$M$20)</f>
        <v>9.2005515750973668E-2</v>
      </c>
      <c r="S17" s="14"/>
      <c r="T17" s="14">
        <f t="shared" si="1"/>
        <v>9.1443703816046037E-2</v>
      </c>
    </row>
    <row r="18" spans="1:20">
      <c r="A18" s="9" t="str">
        <f>'JCN-4 Constant DCF'!A90</f>
        <v>NextEra Energy, Inc.</v>
      </c>
      <c r="B18" s="79" t="str">
        <f>'JCN-4 Constant DCF'!B90</f>
        <v>NEE</v>
      </c>
      <c r="C18" s="14">
        <f>_xlfn.XLOOKUP($B18,'JCN-4 Constant DCF'!$B$7:$B$20,'JCN-4 Constant DCF'!$L$7:$L$20)</f>
        <v>0.11976300810218936</v>
      </c>
      <c r="D18" s="14">
        <f>_xlfn.XLOOKUP($B18,'JCN-4 Constant DCF'!$B$44:$B$57,'JCN-4 Constant DCF'!$L$44:$L$57)</f>
        <v>0.11848527361250027</v>
      </c>
      <c r="E18" s="14">
        <f>_xlfn.XLOOKUP($B18,'JCN-4 Constant DCF'!$B$81:$B$94,'JCN-4 Constant DCF'!$L$81:$L$94)</f>
        <v>0.1191471302862005</v>
      </c>
      <c r="F18" s="14">
        <f t="shared" si="0"/>
        <v>0.11913180400029671</v>
      </c>
      <c r="G18" s="14">
        <f>'JCN-6 CAPM 2'!I18</f>
        <v>0.12322798885544935</v>
      </c>
      <c r="H18" s="14">
        <f>'JCN-6 CAPM 2'!I48</f>
        <v>0.12327032218878267</v>
      </c>
      <c r="I18" s="14">
        <f>'JCN-6 CAPM 2'!I78</f>
        <v>0.12317032218878265</v>
      </c>
      <c r="J18" s="14">
        <f>'JCN-6 CAPM 2'!R18</f>
        <v>0.11230495934661823</v>
      </c>
      <c r="K18" s="14">
        <f>'JCN-6 CAPM 2'!R48</f>
        <v>0.11245179214748283</v>
      </c>
      <c r="L18" s="14">
        <f>'JCN-6 CAPM 2'!R78</f>
        <v>0.11210494301158219</v>
      </c>
      <c r="M18" s="14">
        <f t="shared" si="2"/>
        <v>0.11775505462311631</v>
      </c>
      <c r="N18" s="14">
        <f>'JCN-7 Risk Premium'!$M$51</f>
        <v>0.10324428903738095</v>
      </c>
      <c r="O18" s="14">
        <f>'JCN-7 Risk Premium'!$M$52</f>
        <v>0.10361367880331757</v>
      </c>
      <c r="P18" s="14">
        <f>'JCN-7 Risk Premium'!$M$53</f>
        <v>0.10274110455307356</v>
      </c>
      <c r="Q18" s="14">
        <f t="shared" si="3"/>
        <v>0.10319969079792402</v>
      </c>
      <c r="R18" s="14">
        <f>_xlfn.XLOOKUP($B18,'JCN-8 Expected Earnings'!$C$7:$C$20,'JCN-8 Expected Earnings'!$M$7:$M$20)</f>
        <v>0.15573729943915038</v>
      </c>
      <c r="S18" s="14"/>
      <c r="T18" s="14">
        <f t="shared" si="1"/>
        <v>0.11336218314044567</v>
      </c>
    </row>
    <row r="19" spans="1:20">
      <c r="A19" s="9" t="str">
        <f>'JCN-4 Constant DCF'!A91</f>
        <v>OGE Energy Corp.</v>
      </c>
      <c r="B19" s="79" t="str">
        <f>'JCN-4 Constant DCF'!B91</f>
        <v>OGE</v>
      </c>
      <c r="C19" s="14">
        <f>_xlfn.XLOOKUP($B19,'JCN-4 Constant DCF'!$B$7:$B$20,'JCN-4 Constant DCF'!$L$7:$L$20)</f>
        <v>8.5831602216655284E-2</v>
      </c>
      <c r="D19" s="14">
        <f>_xlfn.XLOOKUP($B19,'JCN-4 Constant DCF'!$B$44:$B$57,'JCN-4 Constant DCF'!$L$44:$L$57)</f>
        <v>8.2874338358935026E-2</v>
      </c>
      <c r="E19" s="14">
        <f>_xlfn.XLOOKUP($B19,'JCN-4 Constant DCF'!$B$81:$B$94,'JCN-4 Constant DCF'!$L$81:$L$94)</f>
        <v>8.2777179968505865E-2</v>
      </c>
      <c r="F19" s="14">
        <f t="shared" si="0"/>
        <v>8.3827706848032049E-2</v>
      </c>
      <c r="G19" s="14">
        <f>'JCN-6 CAPM 2'!I19</f>
        <v>0.13207795259461946</v>
      </c>
      <c r="H19" s="14">
        <f>'JCN-6 CAPM 2'!I49</f>
        <v>0.13203561926128612</v>
      </c>
      <c r="I19" s="14">
        <f>'JCN-6 CAPM 2'!I79</f>
        <v>0.13213561926128611</v>
      </c>
      <c r="J19" s="14">
        <f>'JCN-6 CAPM 2'!R19</f>
        <v>0.12160369359332282</v>
      </c>
      <c r="K19" s="14">
        <f>'JCN-6 CAPM 2'!R49</f>
        <v>0.12166156638756015</v>
      </c>
      <c r="L19" s="14">
        <f>'JCN-6 CAPM 2'!R79</f>
        <v>0.12152485899959792</v>
      </c>
      <c r="M19" s="14">
        <f t="shared" si="2"/>
        <v>0.12683988501627874</v>
      </c>
      <c r="N19" s="14">
        <f>'JCN-7 Risk Premium'!$M$51</f>
        <v>0.10324428903738095</v>
      </c>
      <c r="O19" s="14">
        <f>'JCN-7 Risk Premium'!$M$52</f>
        <v>0.10361367880331757</v>
      </c>
      <c r="P19" s="14">
        <f>'JCN-7 Risk Premium'!$M$53</f>
        <v>0.10274110455307356</v>
      </c>
      <c r="Q19" s="14">
        <f t="shared" si="3"/>
        <v>0.10319969079792402</v>
      </c>
      <c r="R19" s="14">
        <f>_xlfn.XLOOKUP($B19,'JCN-8 Expected Earnings'!$C$7:$C$20,'JCN-8 Expected Earnings'!$M$7:$M$20)</f>
        <v>0.13323580578478256</v>
      </c>
      <c r="S19" s="14"/>
      <c r="T19" s="14">
        <f t="shared" si="1"/>
        <v>0.10462242755407826</v>
      </c>
    </row>
    <row r="20" spans="1:20">
      <c r="A20" s="9" t="str">
        <f>'JCN-4 Constant DCF'!A92</f>
        <v>Portland General Electric Company</v>
      </c>
      <c r="B20" s="79" t="str">
        <f>'JCN-4 Constant DCF'!B92</f>
        <v>POR</v>
      </c>
      <c r="C20" s="14">
        <f>_xlfn.XLOOKUP($B20,'JCN-4 Constant DCF'!$B$7:$B$20,'JCN-4 Constant DCF'!$L$7:$L$20)</f>
        <v>7.0208037015393493E-2</v>
      </c>
      <c r="D20" s="14">
        <f>_xlfn.XLOOKUP($B20,'JCN-4 Constant DCF'!$B$44:$B$57,'JCN-4 Constant DCF'!$L$44:$L$57)</f>
        <v>6.6729395248136592E-2</v>
      </c>
      <c r="E20" s="14">
        <f>_xlfn.XLOOKUP($B20,'JCN-4 Constant DCF'!$B$81:$B$94,'JCN-4 Constant DCF'!$L$81:$L$94)</f>
        <v>6.6107815017403176E-2</v>
      </c>
      <c r="F20" s="14">
        <f t="shared" si="0"/>
        <v>6.7681749093644425E-2</v>
      </c>
      <c r="G20" s="14">
        <f>'JCN-6 CAPM 2'!I20</f>
        <v>0.11437802511627924</v>
      </c>
      <c r="H20" s="14">
        <f>'JCN-6 CAPM 2'!I50</f>
        <v>0.11450502511627922</v>
      </c>
      <c r="I20" s="14">
        <f>'JCN-6 CAPM 2'!I80</f>
        <v>0.11420502511627922</v>
      </c>
      <c r="J20" s="14">
        <f>'JCN-6 CAPM 2'!R20</f>
        <v>0.10959826618975163</v>
      </c>
      <c r="K20" s="14">
        <f>'JCN-6 CAPM 2'!R50</f>
        <v>0.10977099363764931</v>
      </c>
      <c r="L20" s="14">
        <f>'JCN-6 CAPM 2'!R80</f>
        <v>0.10936297604419021</v>
      </c>
      <c r="M20" s="14">
        <f t="shared" si="2"/>
        <v>0.11197005187007147</v>
      </c>
      <c r="N20" s="14">
        <f>'JCN-7 Risk Premium'!$M$51</f>
        <v>0.10324428903738095</v>
      </c>
      <c r="O20" s="14">
        <f>'JCN-7 Risk Premium'!$M$52</f>
        <v>0.10361367880331757</v>
      </c>
      <c r="P20" s="14">
        <f>'JCN-7 Risk Premium'!$M$53</f>
        <v>0.10274110455307356</v>
      </c>
      <c r="Q20" s="14">
        <f t="shared" si="3"/>
        <v>0.10319969079792402</v>
      </c>
      <c r="R20" s="14">
        <f>_xlfn.XLOOKUP($B20,'JCN-8 Expected Earnings'!$C$7:$C$20,'JCN-8 Expected Earnings'!$M$7:$M$20)</f>
        <v>9.6648448788892005E-2</v>
      </c>
      <c r="S20" s="14"/>
      <c r="T20" s="14">
        <f t="shared" si="1"/>
        <v>9.4283830587213305E-2</v>
      </c>
    </row>
    <row r="21" spans="1:20">
      <c r="A21" s="9" t="s">
        <v>1374</v>
      </c>
      <c r="B21" s="79" t="s">
        <v>498</v>
      </c>
      <c r="C21" s="14">
        <f>_xlfn.XLOOKUP($B21,'JCN-4 Constant DCF'!$B$7:$B$20,'JCN-4 Constant DCF'!$L$7:$L$20)</f>
        <v>9.7933806230419099E-2</v>
      </c>
      <c r="D21" s="14">
        <f>_xlfn.XLOOKUP($B21,'JCN-4 Constant DCF'!$B$44:$B$57,'JCN-4 Constant DCF'!$L$44:$L$57)</f>
        <v>9.4904128841021215E-2</v>
      </c>
      <c r="E21" s="14">
        <f>_xlfn.XLOOKUP($B21,'JCN-4 Constant DCF'!$B$81:$B$94,'JCN-4 Constant DCF'!$L$81:$L$94)</f>
        <v>9.5337431732250399E-2</v>
      </c>
      <c r="F21" s="14">
        <f t="shared" si="0"/>
        <v>9.6058455601230233E-2</v>
      </c>
      <c r="G21" s="14">
        <f>'JCN-6 CAPM 2'!I21</f>
        <v>0.1188030069858643</v>
      </c>
      <c r="H21" s="14">
        <f>'JCN-6 CAPM 2'!I51</f>
        <v>0.11888767365253095</v>
      </c>
      <c r="I21" s="14">
        <f>'JCN-6 CAPM 2'!I81</f>
        <v>0.11868767365253097</v>
      </c>
      <c r="J21" s="14">
        <f>'JCN-6 CAPM 2'!R21</f>
        <v>0.1091227987422478</v>
      </c>
      <c r="K21" s="14">
        <f>'JCN-6 CAPM 2'!R51</f>
        <v>0.10930007493690594</v>
      </c>
      <c r="L21" s="14">
        <f>'JCN-6 CAPM 2'!R81</f>
        <v>0.10888131227235914</v>
      </c>
      <c r="M21" s="14">
        <f t="shared" si="2"/>
        <v>0.11394709004040653</v>
      </c>
      <c r="N21" s="14">
        <f>'JCN-7 Risk Premium'!$M$51</f>
        <v>0.10324428903738095</v>
      </c>
      <c r="O21" s="14">
        <f>'JCN-7 Risk Premium'!$M$52</f>
        <v>0.10361367880331757</v>
      </c>
      <c r="P21" s="14">
        <f>'JCN-7 Risk Premium'!$M$53</f>
        <v>0.10274110455307356</v>
      </c>
      <c r="Q21" s="14">
        <f t="shared" si="3"/>
        <v>0.10319969079792402</v>
      </c>
      <c r="R21" s="14">
        <f>_xlfn.XLOOKUP($B21,'JCN-8 Expected Earnings'!$C$7:$C$20,'JCN-8 Expected Earnings'!$M$7:$M$20)</f>
        <v>0.148134088410589</v>
      </c>
      <c r="S21" s="14"/>
      <c r="T21" s="14">
        <f t="shared" si="1"/>
        <v>0.10440174547985359</v>
      </c>
    </row>
    <row r="22" spans="1:20">
      <c r="A22" s="94" t="str">
        <f>'JCN-4 Constant DCF'!A94</f>
        <v>Xcel Energy Inc.</v>
      </c>
      <c r="B22" s="253" t="str">
        <f>'JCN-4 Constant DCF'!B94</f>
        <v>XEL</v>
      </c>
      <c r="C22" s="254">
        <f>_xlfn.XLOOKUP($B22,'JCN-4 Constant DCF'!$B$7:$B$20,'JCN-4 Constant DCF'!$L$7:$L$20)</f>
        <v>9.508476329222508E-2</v>
      </c>
      <c r="D22" s="254">
        <f>_xlfn.XLOOKUP($B22,'JCN-4 Constant DCF'!$B$44:$B$57,'JCN-4 Constant DCF'!$L$44:$L$57)</f>
        <v>9.2447448142161007E-2</v>
      </c>
      <c r="E22" s="254">
        <f>_xlfn.XLOOKUP($B22,'JCN-4 Constant DCF'!$B$81:$B$94,'JCN-4 Constant DCF'!$L$81:$L$94)</f>
        <v>9.2163573763933276E-2</v>
      </c>
      <c r="F22" s="254">
        <f t="shared" si="0"/>
        <v>9.3231928399439792E-2</v>
      </c>
      <c r="G22" s="254">
        <f>'JCN-6 CAPM 2'!I22</f>
        <v>0.10995304324669419</v>
      </c>
      <c r="H22" s="254">
        <f>'JCN-6 CAPM 2'!I52</f>
        <v>0.11012237658002752</v>
      </c>
      <c r="I22" s="254">
        <f>'JCN-6 CAPM 2'!I82</f>
        <v>0.10972237658002751</v>
      </c>
      <c r="J22" s="254">
        <f>'JCN-6 CAPM 2'!R22</f>
        <v>0.10620256109045462</v>
      </c>
      <c r="K22" s="254">
        <f>'JCN-6 CAPM 2'!R52</f>
        <v>0.10640777488973338</v>
      </c>
      <c r="L22" s="254">
        <f>'JCN-6 CAPM 2'!R82</f>
        <v>0.10592301788356306</v>
      </c>
      <c r="M22" s="254">
        <f t="shared" si="2"/>
        <v>0.10805519171175004</v>
      </c>
      <c r="N22" s="254">
        <f>'JCN-7 Risk Premium'!$M$51</f>
        <v>0.10324428903738095</v>
      </c>
      <c r="O22" s="254">
        <f>'JCN-7 Risk Premium'!$M$52</f>
        <v>0.10361367880331757</v>
      </c>
      <c r="P22" s="254">
        <f>'JCN-7 Risk Premium'!$M$53</f>
        <v>0.10274110455307356</v>
      </c>
      <c r="Q22" s="254">
        <f t="shared" si="3"/>
        <v>0.10319969079792402</v>
      </c>
      <c r="R22" s="254">
        <f>_xlfn.XLOOKUP($B22,'JCN-8 Expected Earnings'!$C$7:$C$20,'JCN-8 Expected Earnings'!$M$7:$M$20)</f>
        <v>0.11307080745908356</v>
      </c>
      <c r="S22" s="254"/>
      <c r="T22" s="254">
        <f t="shared" si="1"/>
        <v>0.10149560363637128</v>
      </c>
    </row>
    <row r="23" spans="1:20">
      <c r="A23" s="9"/>
      <c r="B23" s="1"/>
      <c r="D23" s="245"/>
      <c r="E23" s="245"/>
      <c r="F23" s="245"/>
      <c r="G23" s="245"/>
      <c r="H23" s="245"/>
      <c r="I23" s="245"/>
      <c r="J23" s="245"/>
      <c r="K23" s="245"/>
      <c r="L23" s="245"/>
      <c r="M23" s="245"/>
      <c r="N23" s="245"/>
      <c r="O23" s="245"/>
      <c r="P23" s="245"/>
      <c r="Q23" s="245"/>
      <c r="R23" s="245"/>
      <c r="S23" s="245"/>
      <c r="T23" s="245"/>
    </row>
    <row r="24" spans="1:20" ht="13.5" thickBot="1">
      <c r="A24" s="244" t="s">
        <v>1416</v>
      </c>
      <c r="B24" s="246"/>
      <c r="C24" s="96">
        <f>MIN(C9:C22)</f>
        <v>6.1545822219724988E-2</v>
      </c>
      <c r="D24" s="96">
        <f>MIN(D9:D22)</f>
        <v>5.9959251673838025E-2</v>
      </c>
      <c r="E24" s="96">
        <f>MIN(E9:E22)</f>
        <v>5.9707594630449799E-2</v>
      </c>
      <c r="F24" s="96">
        <f>MIN(F9:F22)</f>
        <v>6.0404222841337611E-2</v>
      </c>
      <c r="G24" s="96">
        <f>MIN(G9:G22)</f>
        <v>0.10552806137710913</v>
      </c>
      <c r="H24" s="96">
        <f t="shared" ref="H24:I24" si="4">MIN(H9:H22)</f>
        <v>0.10573972804377579</v>
      </c>
      <c r="I24" s="96">
        <f t="shared" si="4"/>
        <v>0.10523972804377579</v>
      </c>
      <c r="J24" s="96">
        <f>MIN(J9:J22)</f>
        <v>0.10210675155210326</v>
      </c>
      <c r="K24" s="96">
        <f t="shared" ref="K24:M24" si="5">MIN(K9:K22)</f>
        <v>0.1023511495278526</v>
      </c>
      <c r="L24" s="96">
        <f t="shared" si="5"/>
        <v>0.10177383147490141</v>
      </c>
      <c r="M24" s="96">
        <f t="shared" si="5"/>
        <v>0.10600492149360108</v>
      </c>
      <c r="N24" s="96"/>
      <c r="O24" s="96"/>
      <c r="P24" s="96"/>
      <c r="Q24" s="96"/>
      <c r="R24" s="96">
        <f>MIN(R9:R22)</f>
        <v>9.1732146383499788E-2</v>
      </c>
      <c r="S24" s="96"/>
      <c r="T24" s="96"/>
    </row>
    <row r="25" spans="1:20">
      <c r="A25" s="9" t="s">
        <v>1251</v>
      </c>
      <c r="B25" s="1"/>
      <c r="C25" s="10">
        <f>MEDIAN(C9:C22)</f>
        <v>9.5713377867429922E-2</v>
      </c>
      <c r="D25" s="10">
        <f>MEDIAN(D9:D22)</f>
        <v>9.3120345040203667E-2</v>
      </c>
      <c r="E25" s="10">
        <f>MEDIAN(E9:E22)</f>
        <v>9.2731799467176274E-2</v>
      </c>
      <c r="F25" s="10">
        <f>MEDIAN(F9:F22)</f>
        <v>9.3855174124936616E-2</v>
      </c>
      <c r="G25" s="10">
        <f>MEDIAN(G9:G22)</f>
        <v>0.11659051605107176</v>
      </c>
      <c r="H25" s="10">
        <f t="shared" ref="H25:I25" si="6">MEDIAN(H9:H22)</f>
        <v>0.11669634938440508</v>
      </c>
      <c r="I25" s="10">
        <f t="shared" si="6"/>
        <v>0.1164463493844051</v>
      </c>
      <c r="J25" s="10">
        <f>MEDIAN(J9:J22)</f>
        <v>0.11097574930756288</v>
      </c>
      <c r="K25" s="10">
        <f t="shared" ref="K25:P25" si="7">MEDIAN(K9:K22)</f>
        <v>0.11113529852022572</v>
      </c>
      <c r="L25" s="10">
        <f t="shared" si="7"/>
        <v>0.11075841061629775</v>
      </c>
      <c r="M25" s="10">
        <f t="shared" si="7"/>
        <v>0.11324287457631775</v>
      </c>
      <c r="N25" s="10">
        <f t="shared" si="7"/>
        <v>0.10324428903738095</v>
      </c>
      <c r="O25" s="10">
        <f t="shared" si="7"/>
        <v>0.10361367880331757</v>
      </c>
      <c r="P25" s="10">
        <f t="shared" si="7"/>
        <v>0.10274110455307356</v>
      </c>
      <c r="Q25" s="10">
        <f>MEDIAN(Q9:Q22)</f>
        <v>0.10319969079792402</v>
      </c>
      <c r="R25" s="10">
        <f>MEDIAN(R9:R22)</f>
        <v>0.1135385725422865</v>
      </c>
      <c r="S25" s="10"/>
      <c r="T25" s="10">
        <f>AVERAGE(F25,M25,Q25)</f>
        <v>0.10343257983305947</v>
      </c>
    </row>
    <row r="26" spans="1:20" ht="13.5" thickBot="1">
      <c r="A26" s="65" t="s">
        <v>1087</v>
      </c>
      <c r="B26" s="60"/>
      <c r="C26" s="247">
        <f t="shared" ref="C26:Q26" si="8">AVERAGE(C9:C22)</f>
        <v>9.480391993992307E-2</v>
      </c>
      <c r="D26" s="247">
        <f t="shared" si="8"/>
        <v>9.1944704168677949E-2</v>
      </c>
      <c r="E26" s="247">
        <f t="shared" si="8"/>
        <v>9.1495196621829214E-2</v>
      </c>
      <c r="F26" s="247">
        <f>AVERAGE(F9:F22)</f>
        <v>9.274794024347674E-2</v>
      </c>
      <c r="G26" s="247">
        <f>AVERAGE(G9:G22)</f>
        <v>0.11690658618461355</v>
      </c>
      <c r="H26" s="247">
        <f t="shared" ref="H26:I26" si="9">AVERAGE(H9:H22)</f>
        <v>0.11700939570842307</v>
      </c>
      <c r="I26" s="247">
        <f t="shared" si="9"/>
        <v>0.11676653856556593</v>
      </c>
      <c r="J26" s="247">
        <f t="shared" si="8"/>
        <v>0.11094807171451872</v>
      </c>
      <c r="K26" s="247">
        <f t="shared" ref="K26:P26" si="10">AVERAGE(K9:K22)</f>
        <v>0.1111078857157856</v>
      </c>
      <c r="L26" s="247">
        <f t="shared" si="10"/>
        <v>0.11073037232696614</v>
      </c>
      <c r="M26" s="247">
        <f t="shared" si="10"/>
        <v>0.11391147503597883</v>
      </c>
      <c r="N26" s="247">
        <f t="shared" si="10"/>
        <v>0.10324428903738096</v>
      </c>
      <c r="O26" s="247">
        <f t="shared" si="10"/>
        <v>0.10361367880331752</v>
      </c>
      <c r="P26" s="247">
        <f t="shared" si="10"/>
        <v>0.10274110455307352</v>
      </c>
      <c r="Q26" s="247">
        <f t="shared" si="8"/>
        <v>0.10319969079792402</v>
      </c>
      <c r="R26" s="247">
        <f>AVERAGE(R9:R22)</f>
        <v>0.11525660403822079</v>
      </c>
      <c r="S26" s="247"/>
      <c r="T26" s="247">
        <f>AVERAGE(F26,M26,Q26)</f>
        <v>0.10328636869245987</v>
      </c>
    </row>
    <row r="27" spans="1:20">
      <c r="A27" s="94" t="s">
        <v>1417</v>
      </c>
      <c r="B27" s="97"/>
      <c r="C27" s="248">
        <f t="shared" ref="C27:J27" si="11">MAX(C9:C22)</f>
        <v>0.12743477901798478</v>
      </c>
      <c r="D27" s="248">
        <f t="shared" si="11"/>
        <v>0.12286411082598546</v>
      </c>
      <c r="E27" s="248">
        <f t="shared" si="11"/>
        <v>0.1210031682977533</v>
      </c>
      <c r="F27" s="248">
        <f>MAX(F9:F22)</f>
        <v>0.12376735271390786</v>
      </c>
      <c r="G27" s="248">
        <f t="shared" si="11"/>
        <v>0.13207795259461946</v>
      </c>
      <c r="H27" s="248">
        <f t="shared" ref="H27:I27" si="12">MAX(H9:H22)</f>
        <v>0.13203561926128612</v>
      </c>
      <c r="I27" s="248">
        <f t="shared" si="12"/>
        <v>0.13213561926128611</v>
      </c>
      <c r="J27" s="248">
        <f t="shared" si="11"/>
        <v>0.12160369359332282</v>
      </c>
      <c r="K27" s="248">
        <f t="shared" ref="K27:M27" si="13">MAX(K9:K22)</f>
        <v>0.12166156638756015</v>
      </c>
      <c r="L27" s="248">
        <f t="shared" si="13"/>
        <v>0.12152485899959792</v>
      </c>
      <c r="M27" s="248">
        <f t="shared" si="13"/>
        <v>0.12683988501627874</v>
      </c>
      <c r="N27" s="248"/>
      <c r="O27" s="248"/>
      <c r="P27" s="248"/>
      <c r="Q27" s="248"/>
      <c r="R27" s="248">
        <f>MAX(R9:R22)</f>
        <v>0.15573729943915038</v>
      </c>
      <c r="S27" s="248"/>
      <c r="T27" s="248"/>
    </row>
    <row r="28" spans="1:20">
      <c r="A28" s="9"/>
      <c r="C28" s="10"/>
      <c r="D28" s="10"/>
      <c r="E28" s="10"/>
      <c r="F28" s="10"/>
      <c r="G28" s="10"/>
      <c r="H28" s="10"/>
      <c r="I28" s="10"/>
      <c r="J28" s="10"/>
      <c r="K28" s="10"/>
      <c r="L28" s="10"/>
      <c r="M28" s="10"/>
      <c r="N28" s="10"/>
      <c r="O28" s="10"/>
      <c r="P28" s="10"/>
      <c r="Q28" s="10"/>
      <c r="R28" s="10"/>
      <c r="S28" s="10"/>
      <c r="T28" s="10"/>
    </row>
    <row r="29" spans="1:20">
      <c r="A29" s="9"/>
      <c r="C29" s="10"/>
      <c r="D29" s="10"/>
      <c r="E29" s="10"/>
      <c r="F29" s="10"/>
      <c r="G29" s="10"/>
      <c r="H29" s="10"/>
      <c r="I29" s="10"/>
      <c r="J29" s="10"/>
      <c r="K29" s="10"/>
      <c r="L29" s="10"/>
      <c r="M29" s="10"/>
      <c r="N29" s="10"/>
      <c r="O29" s="10"/>
      <c r="P29" s="10"/>
      <c r="Q29" s="10"/>
      <c r="R29" s="10"/>
      <c r="S29" s="10"/>
      <c r="T29" s="10"/>
    </row>
    <row r="30" spans="1:20">
      <c r="A30" s="9"/>
      <c r="C30" s="10"/>
      <c r="D30" s="10"/>
      <c r="E30" s="10"/>
      <c r="F30" s="10"/>
      <c r="G30" s="10"/>
      <c r="H30" s="10"/>
      <c r="I30" s="10"/>
      <c r="J30" s="10"/>
      <c r="K30" s="10"/>
      <c r="L30" s="10"/>
      <c r="M30" s="10"/>
      <c r="N30" s="10"/>
      <c r="O30" s="10"/>
      <c r="P30" s="10"/>
      <c r="Q30" s="10"/>
      <c r="R30" s="10"/>
      <c r="S30" s="10"/>
      <c r="T30" s="10"/>
    </row>
  </sheetData>
  <mergeCells count="16">
    <mergeCell ref="C4:Q4"/>
    <mergeCell ref="T4:T7"/>
    <mergeCell ref="S4:S7"/>
    <mergeCell ref="A4:A7"/>
    <mergeCell ref="B4:B7"/>
    <mergeCell ref="R4:R7"/>
    <mergeCell ref="N5:Q5"/>
    <mergeCell ref="Q6:Q7"/>
    <mergeCell ref="N6:N7"/>
    <mergeCell ref="O6:O7"/>
    <mergeCell ref="P6:P7"/>
    <mergeCell ref="C5:F6"/>
    <mergeCell ref="G5:M5"/>
    <mergeCell ref="G6:I6"/>
    <mergeCell ref="J6:L6"/>
    <mergeCell ref="M6:M7"/>
  </mergeCells>
  <conditionalFormatting sqref="A9:B25 A24:A30">
    <cfRule type="expression" dxfId="58" priority="1">
      <formula>"(blank)"</formula>
    </cfRule>
  </conditionalFormatting>
  <conditionalFormatting sqref="A9:B25 A24:A30">
    <cfRule type="expression" dxfId="57" priority="2">
      <formula>#REF!</formula>
    </cfRule>
  </conditionalFormatting>
  <printOptions horizontalCentered="1"/>
  <pageMargins left="0.45" right="0.45" top="0.75" bottom="0.75" header="0.3" footer="0.3"/>
  <pageSetup scale="61" orientation="landscape" useFirstPageNumber="1" r:id="rId1"/>
  <headerFooter scaleWithDoc="0">
    <oddHeader>&amp;R&amp;"Times New Roman,Bold"Attachment JCN-2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4062-D22E-45FE-9AD5-5BF03DC68F52}">
  <dimension ref="A2:N30"/>
  <sheetViews>
    <sheetView view="pageLayout" zoomScale="91" zoomScaleNormal="90" zoomScaleSheetLayoutView="85" zoomScalePageLayoutView="91" workbookViewId="0">
      <selection activeCell="R8" sqref="R8"/>
    </sheetView>
  </sheetViews>
  <sheetFormatPr defaultColWidth="5.85546875" defaultRowHeight="12.75"/>
  <cols>
    <col min="1" max="1" width="36.42578125" style="92" customWidth="1"/>
    <col min="2" max="11" width="10.5703125" style="92" customWidth="1"/>
    <col min="12" max="12" width="11.7109375" style="92" customWidth="1"/>
    <col min="13" max="14" width="13.28515625" style="92" customWidth="1"/>
    <col min="15" max="16384" width="5.85546875" style="92"/>
  </cols>
  <sheetData>
    <row r="2" spans="1:14">
      <c r="A2" s="286" t="s">
        <v>1429</v>
      </c>
      <c r="B2" s="286"/>
      <c r="C2" s="286"/>
      <c r="D2" s="286"/>
      <c r="E2" s="286"/>
      <c r="F2" s="286"/>
      <c r="G2" s="286"/>
      <c r="H2" s="286"/>
      <c r="I2" s="286"/>
      <c r="J2" s="286"/>
      <c r="K2" s="286"/>
      <c r="L2" s="286"/>
      <c r="M2" s="100"/>
      <c r="N2" s="100"/>
    </row>
    <row r="4" spans="1:14" ht="13.5" thickBot="1">
      <c r="C4" s="101" t="s">
        <v>4</v>
      </c>
      <c r="D4" s="101" t="s">
        <v>5</v>
      </c>
      <c r="E4" s="101" t="s">
        <v>6</v>
      </c>
      <c r="F4" s="101" t="s">
        <v>7</v>
      </c>
      <c r="G4" s="101" t="s">
        <v>8</v>
      </c>
      <c r="H4" s="101" t="s">
        <v>9</v>
      </c>
      <c r="I4" s="101" t="s">
        <v>10</v>
      </c>
      <c r="J4" s="101" t="s">
        <v>11</v>
      </c>
      <c r="K4" s="101" t="s">
        <v>12</v>
      </c>
      <c r="L4" s="101" t="s">
        <v>13</v>
      </c>
    </row>
    <row r="5" spans="1:14" ht="90" customHeight="1">
      <c r="A5" s="102" t="s">
        <v>2</v>
      </c>
      <c r="B5" s="103" t="s">
        <v>14</v>
      </c>
      <c r="C5" s="103" t="s">
        <v>15</v>
      </c>
      <c r="D5" s="104" t="s">
        <v>16</v>
      </c>
      <c r="E5" s="104" t="s">
        <v>17</v>
      </c>
      <c r="F5" s="104" t="s">
        <v>18</v>
      </c>
      <c r="G5" s="105" t="s">
        <v>19</v>
      </c>
      <c r="H5" s="104" t="s">
        <v>20</v>
      </c>
      <c r="I5" s="104" t="s">
        <v>21</v>
      </c>
      <c r="J5" s="104" t="s">
        <v>22</v>
      </c>
      <c r="K5" s="104" t="s">
        <v>23</v>
      </c>
      <c r="L5" s="104" t="s">
        <v>1462</v>
      </c>
    </row>
    <row r="6" spans="1:14">
      <c r="C6" s="101"/>
      <c r="D6" s="106"/>
      <c r="E6" s="106"/>
      <c r="F6" s="106"/>
      <c r="G6" s="107"/>
      <c r="H6" s="107"/>
      <c r="I6" s="106"/>
      <c r="J6" s="106"/>
      <c r="K6" s="106"/>
      <c r="L6" s="106"/>
    </row>
    <row r="7" spans="1:14">
      <c r="A7" s="8" t="s">
        <v>24</v>
      </c>
      <c r="B7" s="79" t="s">
        <v>25</v>
      </c>
      <c r="C7" s="101" t="s">
        <v>26</v>
      </c>
      <c r="D7" s="101" t="s">
        <v>27</v>
      </c>
      <c r="E7" s="101" t="s">
        <v>26</v>
      </c>
      <c r="F7" s="101" t="s">
        <v>26</v>
      </c>
      <c r="G7" s="101" t="s">
        <v>26</v>
      </c>
      <c r="H7" s="108">
        <v>0.85000261459516258</v>
      </c>
      <c r="I7" s="108">
        <v>0.94973399645185064</v>
      </c>
      <c r="J7" s="108">
        <v>0.98435969068178408</v>
      </c>
      <c r="K7" s="108">
        <v>0.98091502167850775</v>
      </c>
      <c r="L7" s="101" t="s">
        <v>28</v>
      </c>
    </row>
    <row r="8" spans="1:14">
      <c r="A8" s="8" t="s">
        <v>29</v>
      </c>
      <c r="B8" s="79" t="s">
        <v>30</v>
      </c>
      <c r="C8" s="101" t="s">
        <v>26</v>
      </c>
      <c r="D8" s="101" t="s">
        <v>31</v>
      </c>
      <c r="E8" s="101" t="s">
        <v>26</v>
      </c>
      <c r="F8" s="101" t="s">
        <v>26</v>
      </c>
      <c r="G8" s="101" t="s">
        <v>26</v>
      </c>
      <c r="H8" s="108">
        <v>0.97770856390052918</v>
      </c>
      <c r="I8" s="108">
        <v>0.96599581863919626</v>
      </c>
      <c r="J8" s="108">
        <v>0.86406180099544339</v>
      </c>
      <c r="K8" s="108">
        <v>0.91184545313469878</v>
      </c>
      <c r="L8" s="101" t="s">
        <v>28</v>
      </c>
    </row>
    <row r="9" spans="1:14">
      <c r="A9" s="8" t="s">
        <v>32</v>
      </c>
      <c r="B9" s="79" t="s">
        <v>33</v>
      </c>
      <c r="C9" s="101" t="s">
        <v>26</v>
      </c>
      <c r="D9" s="101" t="s">
        <v>34</v>
      </c>
      <c r="E9" s="101" t="s">
        <v>26</v>
      </c>
      <c r="F9" s="101" t="s">
        <v>26</v>
      </c>
      <c r="G9" s="101" t="s">
        <v>26</v>
      </c>
      <c r="H9" s="108">
        <v>1</v>
      </c>
      <c r="I9" s="108">
        <v>1</v>
      </c>
      <c r="J9" s="108">
        <v>0.82233120435763585</v>
      </c>
      <c r="K9" s="108">
        <v>0.85031151770351732</v>
      </c>
      <c r="L9" s="101" t="s">
        <v>28</v>
      </c>
    </row>
    <row r="10" spans="1:14">
      <c r="A10" s="8" t="s">
        <v>35</v>
      </c>
      <c r="B10" s="79" t="s">
        <v>36</v>
      </c>
      <c r="C10" s="101" t="s">
        <v>26</v>
      </c>
      <c r="D10" s="101" t="s">
        <v>31</v>
      </c>
      <c r="E10" s="101" t="s">
        <v>26</v>
      </c>
      <c r="F10" s="101" t="s">
        <v>26</v>
      </c>
      <c r="G10" s="101" t="s">
        <v>26</v>
      </c>
      <c r="H10" s="108">
        <v>0.95990366071923638</v>
      </c>
      <c r="I10" s="108">
        <v>0.95477091284254689</v>
      </c>
      <c r="J10" s="108">
        <v>1</v>
      </c>
      <c r="K10" s="108">
        <v>1</v>
      </c>
      <c r="L10" s="101" t="s">
        <v>28</v>
      </c>
    </row>
    <row r="11" spans="1:14">
      <c r="A11" s="8" t="s">
        <v>39</v>
      </c>
      <c r="B11" s="79" t="s">
        <v>40</v>
      </c>
      <c r="C11" s="101" t="s">
        <v>26</v>
      </c>
      <c r="D11" s="101" t="s">
        <v>27</v>
      </c>
      <c r="E11" s="101" t="s">
        <v>26</v>
      </c>
      <c r="F11" s="101" t="s">
        <v>26</v>
      </c>
      <c r="G11" s="101" t="s">
        <v>26</v>
      </c>
      <c r="H11" s="108">
        <v>0.99741425425227315</v>
      </c>
      <c r="I11" s="108">
        <v>1.0024635349759472</v>
      </c>
      <c r="J11" s="108">
        <v>1</v>
      </c>
      <c r="K11" s="108">
        <v>1</v>
      </c>
      <c r="L11" s="101" t="s">
        <v>28</v>
      </c>
    </row>
    <row r="12" spans="1:14">
      <c r="A12" s="8" t="s">
        <v>41</v>
      </c>
      <c r="B12" s="79" t="s">
        <v>42</v>
      </c>
      <c r="C12" s="101" t="s">
        <v>26</v>
      </c>
      <c r="D12" s="101" t="s">
        <v>34</v>
      </c>
      <c r="E12" s="101" t="s">
        <v>26</v>
      </c>
      <c r="F12" s="101" t="s">
        <v>26</v>
      </c>
      <c r="G12" s="101" t="s">
        <v>26</v>
      </c>
      <c r="H12" s="108">
        <v>0.90943219587261837</v>
      </c>
      <c r="I12" s="108">
        <v>1</v>
      </c>
      <c r="J12" s="108">
        <v>0.98535841659486589</v>
      </c>
      <c r="K12" s="108">
        <v>0.99531010026756583</v>
      </c>
      <c r="L12" s="101" t="s">
        <v>28</v>
      </c>
    </row>
    <row r="13" spans="1:14">
      <c r="A13" s="8" t="s">
        <v>43</v>
      </c>
      <c r="B13" s="79" t="s">
        <v>44</v>
      </c>
      <c r="C13" s="101" t="s">
        <v>26</v>
      </c>
      <c r="D13" s="101" t="s">
        <v>31</v>
      </c>
      <c r="E13" s="101" t="s">
        <v>26</v>
      </c>
      <c r="F13" s="101" t="s">
        <v>26</v>
      </c>
      <c r="G13" s="101" t="s">
        <v>26</v>
      </c>
      <c r="H13" s="108">
        <v>1</v>
      </c>
      <c r="I13" s="108">
        <v>1</v>
      </c>
      <c r="J13" s="108">
        <v>1</v>
      </c>
      <c r="K13" s="108">
        <v>1</v>
      </c>
      <c r="L13" s="101" t="s">
        <v>28</v>
      </c>
    </row>
    <row r="14" spans="1:14">
      <c r="A14" s="8" t="s">
        <v>45</v>
      </c>
      <c r="B14" s="79" t="s">
        <v>46</v>
      </c>
      <c r="C14" s="101" t="s">
        <v>26</v>
      </c>
      <c r="D14" s="101" t="s">
        <v>47</v>
      </c>
      <c r="E14" s="101" t="s">
        <v>26</v>
      </c>
      <c r="F14" s="101" t="s">
        <v>26</v>
      </c>
      <c r="G14" s="101" t="s">
        <v>26</v>
      </c>
      <c r="H14" s="108">
        <v>0.88491913720342152</v>
      </c>
      <c r="I14" s="108">
        <v>0.77187595595786151</v>
      </c>
      <c r="J14" s="108">
        <v>1</v>
      </c>
      <c r="K14" s="108">
        <v>1</v>
      </c>
      <c r="L14" s="101" t="s">
        <v>28</v>
      </c>
    </row>
    <row r="15" spans="1:14">
      <c r="A15" s="8" t="s">
        <v>48</v>
      </c>
      <c r="B15" s="79" t="s">
        <v>49</v>
      </c>
      <c r="C15" s="101" t="s">
        <v>26</v>
      </c>
      <c r="D15" s="101" t="s">
        <v>27</v>
      </c>
      <c r="E15" s="101" t="s">
        <v>26</v>
      </c>
      <c r="F15" s="101" t="s">
        <v>26</v>
      </c>
      <c r="G15" s="101" t="s">
        <v>26</v>
      </c>
      <c r="H15" s="108">
        <v>0.99769994970684783</v>
      </c>
      <c r="I15" s="108">
        <v>0.99836497447596351</v>
      </c>
      <c r="J15" s="108">
        <v>1</v>
      </c>
      <c r="K15" s="108">
        <v>1</v>
      </c>
      <c r="L15" s="101" t="s">
        <v>28</v>
      </c>
    </row>
    <row r="16" spans="1:14">
      <c r="A16" s="92" t="s">
        <v>50</v>
      </c>
      <c r="B16" s="79" t="s">
        <v>51</v>
      </c>
      <c r="C16" s="101" t="s">
        <v>26</v>
      </c>
      <c r="D16" s="101" t="s">
        <v>31</v>
      </c>
      <c r="E16" s="101" t="s">
        <v>26</v>
      </c>
      <c r="F16" s="101" t="s">
        <v>26</v>
      </c>
      <c r="G16" s="101" t="s">
        <v>26</v>
      </c>
      <c r="H16" s="108">
        <v>0.75473690568255536</v>
      </c>
      <c r="I16" s="108">
        <v>0.84394912540188616</v>
      </c>
      <c r="J16" s="108">
        <v>1</v>
      </c>
      <c r="K16" s="108">
        <v>1</v>
      </c>
      <c r="L16" s="101" t="s">
        <v>28</v>
      </c>
    </row>
    <row r="17" spans="1:12">
      <c r="A17" s="8" t="s">
        <v>52</v>
      </c>
      <c r="B17" s="79" t="s">
        <v>53</v>
      </c>
      <c r="C17" s="101" t="s">
        <v>26</v>
      </c>
      <c r="D17" s="101" t="s">
        <v>34</v>
      </c>
      <c r="E17" s="101" t="s">
        <v>26</v>
      </c>
      <c r="F17" s="101" t="s">
        <v>26</v>
      </c>
      <c r="G17" s="101" t="s">
        <v>26</v>
      </c>
      <c r="H17" s="108">
        <v>1</v>
      </c>
      <c r="I17" s="108">
        <v>1</v>
      </c>
      <c r="J17" s="108">
        <v>1</v>
      </c>
      <c r="K17" s="108">
        <v>1</v>
      </c>
      <c r="L17" s="101" t="s">
        <v>28</v>
      </c>
    </row>
    <row r="18" spans="1:12">
      <c r="A18" s="8" t="s">
        <v>54</v>
      </c>
      <c r="B18" s="79" t="s">
        <v>55</v>
      </c>
      <c r="C18" s="101" t="s">
        <v>26</v>
      </c>
      <c r="D18" s="101" t="s">
        <v>34</v>
      </c>
      <c r="E18" s="101" t="s">
        <v>26</v>
      </c>
      <c r="F18" s="101" t="s">
        <v>26</v>
      </c>
      <c r="G18" s="101" t="s">
        <v>26</v>
      </c>
      <c r="H18" s="108">
        <v>1</v>
      </c>
      <c r="I18" s="108">
        <v>1</v>
      </c>
      <c r="J18" s="108">
        <v>1</v>
      </c>
      <c r="K18" s="108">
        <v>1</v>
      </c>
      <c r="L18" s="101" t="s">
        <v>28</v>
      </c>
    </row>
    <row r="19" spans="1:12">
      <c r="A19" s="8" t="s">
        <v>1374</v>
      </c>
      <c r="B19" s="79" t="s">
        <v>498</v>
      </c>
      <c r="C19" s="101" t="s">
        <v>26</v>
      </c>
      <c r="D19" s="101" t="s">
        <v>34</v>
      </c>
      <c r="E19" s="101" t="s">
        <v>26</v>
      </c>
      <c r="F19" s="101" t="s">
        <v>26</v>
      </c>
      <c r="G19" s="101" t="s">
        <v>26</v>
      </c>
      <c r="H19" s="108">
        <v>0.9078663464104656</v>
      </c>
      <c r="I19" s="108">
        <v>0.85132154839402852</v>
      </c>
      <c r="J19" s="108">
        <v>0.80352647829104074</v>
      </c>
      <c r="K19" s="108">
        <v>0.81081280671588229</v>
      </c>
      <c r="L19" s="101" t="s">
        <v>28</v>
      </c>
    </row>
    <row r="20" spans="1:12">
      <c r="A20" s="8" t="s">
        <v>56</v>
      </c>
      <c r="B20" s="79" t="s">
        <v>57</v>
      </c>
      <c r="C20" s="101" t="s">
        <v>26</v>
      </c>
      <c r="D20" s="101" t="s">
        <v>31</v>
      </c>
      <c r="E20" s="101" t="s">
        <v>26</v>
      </c>
      <c r="F20" s="101" t="s">
        <v>26</v>
      </c>
      <c r="G20" s="101" t="s">
        <v>26</v>
      </c>
      <c r="H20" s="108">
        <v>0.9929084054107683</v>
      </c>
      <c r="I20" s="108">
        <v>1</v>
      </c>
      <c r="J20" s="108">
        <v>0.84452807520082052</v>
      </c>
      <c r="K20" s="108">
        <v>0.86467189233864328</v>
      </c>
      <c r="L20" s="101" t="s">
        <v>28</v>
      </c>
    </row>
    <row r="21" spans="1:12" ht="13.5" thickBot="1">
      <c r="A21" s="109"/>
      <c r="B21" s="110"/>
      <c r="C21" s="110"/>
      <c r="D21" s="111"/>
      <c r="E21" s="111"/>
      <c r="F21" s="111"/>
      <c r="G21" s="111"/>
      <c r="H21" s="112"/>
      <c r="I21" s="112"/>
      <c r="J21" s="112"/>
      <c r="K21" s="112"/>
      <c r="L21" s="111"/>
    </row>
    <row r="23" spans="1:12">
      <c r="A23" s="113" t="s">
        <v>58</v>
      </c>
    </row>
    <row r="24" spans="1:12">
      <c r="A24" s="92" t="s">
        <v>59</v>
      </c>
    </row>
    <row r="25" spans="1:12">
      <c r="A25" s="92" t="s">
        <v>60</v>
      </c>
    </row>
    <row r="26" spans="1:12">
      <c r="A26" s="92" t="s">
        <v>61</v>
      </c>
    </row>
    <row r="27" spans="1:12">
      <c r="A27" s="92" t="s">
        <v>62</v>
      </c>
    </row>
    <row r="28" spans="1:12">
      <c r="A28" s="92" t="s">
        <v>63</v>
      </c>
    </row>
    <row r="29" spans="1:12">
      <c r="A29" s="92" t="s">
        <v>1366</v>
      </c>
    </row>
    <row r="30" spans="1:12">
      <c r="A30" s="92" t="s">
        <v>64</v>
      </c>
    </row>
  </sheetData>
  <mergeCells count="1">
    <mergeCell ref="A2:L2"/>
  </mergeCells>
  <conditionalFormatting sqref="A17:B21 A7:B15">
    <cfRule type="expression" dxfId="56" priority="5">
      <formula>"(blank)"</formula>
    </cfRule>
  </conditionalFormatting>
  <conditionalFormatting sqref="A17:B21 A7:B15">
    <cfRule type="expression" dxfId="55" priority="6">
      <formula>#REF!</formula>
    </cfRule>
  </conditionalFormatting>
  <conditionalFormatting sqref="C21">
    <cfRule type="expression" dxfId="54" priority="3">
      <formula>"(blank)"</formula>
    </cfRule>
  </conditionalFormatting>
  <conditionalFormatting sqref="C21">
    <cfRule type="expression" dxfId="53" priority="4">
      <formula>#REF!</formula>
    </cfRule>
  </conditionalFormatting>
  <conditionalFormatting sqref="B16">
    <cfRule type="expression" dxfId="52" priority="1">
      <formula>"(blank)"</formula>
    </cfRule>
  </conditionalFormatting>
  <conditionalFormatting sqref="B16">
    <cfRule type="expression" dxfId="51" priority="2">
      <formula>#REF!</formula>
    </cfRule>
  </conditionalFormatting>
  <printOptions horizontalCentered="1"/>
  <pageMargins left="0.45" right="0.45" top="0.75" bottom="0.75" header="0.3" footer="0.3"/>
  <pageSetup scale="61" orientation="landscape" useFirstPageNumber="1" r:id="rId1"/>
  <headerFooter scaleWithDoc="0">
    <oddHeader>&amp;R&amp;"Times New Roman,Bold"Attachment JCN-3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10"/>
  <sheetViews>
    <sheetView view="pageLayout" zoomScaleNormal="100" zoomScaleSheetLayoutView="85" workbookViewId="0">
      <selection activeCell="O13" sqref="O13"/>
    </sheetView>
  </sheetViews>
  <sheetFormatPr defaultRowHeight="12.75"/>
  <cols>
    <col min="1" max="1" width="32.7109375" customWidth="1"/>
    <col min="2" max="13" width="10.7109375" customWidth="1"/>
  </cols>
  <sheetData>
    <row r="1" spans="1:13">
      <c r="M1" s="6"/>
    </row>
    <row r="2" spans="1:13">
      <c r="A2" s="3" t="s">
        <v>65</v>
      </c>
      <c r="B2" s="3"/>
      <c r="C2" s="3"/>
      <c r="D2" s="3"/>
      <c r="E2" s="3"/>
      <c r="F2" s="3"/>
      <c r="G2" s="3"/>
      <c r="H2" s="3"/>
      <c r="I2" s="3"/>
      <c r="J2" s="3"/>
      <c r="K2" s="3"/>
      <c r="L2" s="3"/>
      <c r="M2" s="3"/>
    </row>
    <row r="4" spans="1:13" ht="13.5" thickBot="1">
      <c r="C4" s="1" t="s">
        <v>4</v>
      </c>
      <c r="D4" s="15" t="s">
        <v>5</v>
      </c>
      <c r="E4" s="15" t="s">
        <v>6</v>
      </c>
      <c r="F4" s="15" t="s">
        <v>7</v>
      </c>
      <c r="G4" s="1" t="s">
        <v>8</v>
      </c>
      <c r="H4" s="15" t="s">
        <v>9</v>
      </c>
      <c r="I4" s="1" t="s">
        <v>10</v>
      </c>
      <c r="J4" s="1" t="s">
        <v>11</v>
      </c>
      <c r="K4" s="1" t="s">
        <v>12</v>
      </c>
      <c r="L4" s="1" t="s">
        <v>13</v>
      </c>
      <c r="M4" s="1" t="s">
        <v>66</v>
      </c>
    </row>
    <row r="5" spans="1:13" ht="51">
      <c r="A5" s="90" t="s">
        <v>2</v>
      </c>
      <c r="B5" s="139" t="s">
        <v>14</v>
      </c>
      <c r="C5" s="91" t="s">
        <v>67</v>
      </c>
      <c r="D5" s="90" t="s">
        <v>68</v>
      </c>
      <c r="E5" s="91" t="s">
        <v>69</v>
      </c>
      <c r="F5" s="91" t="s">
        <v>70</v>
      </c>
      <c r="G5" s="91" t="s">
        <v>71</v>
      </c>
      <c r="H5" s="95" t="s">
        <v>72</v>
      </c>
      <c r="I5" s="95" t="s">
        <v>73</v>
      </c>
      <c r="J5" s="95" t="s">
        <v>74</v>
      </c>
      <c r="K5" s="91" t="s">
        <v>75</v>
      </c>
      <c r="L5" s="91" t="s">
        <v>76</v>
      </c>
      <c r="M5" s="91" t="s">
        <v>77</v>
      </c>
    </row>
    <row r="7" spans="1:13">
      <c r="A7" s="9" t="s">
        <v>24</v>
      </c>
      <c r="B7" s="79" t="s">
        <v>25</v>
      </c>
      <c r="C7" s="4">
        <v>2.6</v>
      </c>
      <c r="D7" s="4">
        <v>52.470333333333322</v>
      </c>
      <c r="E7" s="14">
        <f t="shared" ref="E7:E10" si="0">C7/D7</f>
        <v>4.9551810229272429E-2</v>
      </c>
      <c r="F7" s="14">
        <f>E7*(1+(0.5*J7))</f>
        <v>5.143477901798478E-2</v>
      </c>
      <c r="G7" s="5">
        <v>0.06</v>
      </c>
      <c r="H7" s="5">
        <v>8.6999999999999994E-2</v>
      </c>
      <c r="I7" s="5">
        <v>8.1000000000000003E-2</v>
      </c>
      <c r="J7" s="14">
        <f>AVERAGE(G7:I7)</f>
        <v>7.5999999999999998E-2</v>
      </c>
      <c r="K7" s="14">
        <f>E7*(1+(0.5*MIN(G7:I7)))+MIN(G7:I7)</f>
        <v>0.1110383645361506</v>
      </c>
      <c r="L7" s="14">
        <f>J7+F7</f>
        <v>0.12743477901798478</v>
      </c>
      <c r="M7" s="14">
        <f t="shared" ref="M7" si="1">E7*(1+(0.5*MAX(G7:I7)))+MAX(G7:I7)</f>
        <v>0.13870731397424579</v>
      </c>
    </row>
    <row r="8" spans="1:13">
      <c r="A8" s="9" t="s">
        <v>29</v>
      </c>
      <c r="B8" s="79" t="s">
        <v>30</v>
      </c>
      <c r="C8" s="4">
        <v>1.71</v>
      </c>
      <c r="D8" s="4">
        <v>52.884999999999991</v>
      </c>
      <c r="E8" s="14">
        <f t="shared" si="0"/>
        <v>3.2334310295925123E-2</v>
      </c>
      <c r="F8" s="14">
        <f t="shared" ref="F8:F10" si="2">E8*(1+(0.5*J8))</f>
        <v>3.3288172449654915E-2</v>
      </c>
      <c r="G8" s="5">
        <v>0.06</v>
      </c>
      <c r="H8" s="5">
        <v>5.8000000000000003E-2</v>
      </c>
      <c r="I8" s="5">
        <v>5.8999999999999997E-2</v>
      </c>
      <c r="J8" s="14">
        <f t="shared" ref="J8:J20" si="3">AVERAGE(G8:I8)</f>
        <v>5.8999999999999997E-2</v>
      </c>
      <c r="K8" s="14">
        <f t="shared" ref="K8:K20" si="4">E8*(1+(0.5*MIN(G8:I8)))+MIN(G8:I8)</f>
        <v>9.127200529450695E-2</v>
      </c>
      <c r="L8" s="14">
        <f t="shared" ref="L8:L20" si="5">J8+F8</f>
        <v>9.2288172449654912E-2</v>
      </c>
      <c r="M8" s="14">
        <f t="shared" ref="M8:M20" si="6">E8*(1+(0.5*MAX(G8:I8)))+MAX(G8:I8)</f>
        <v>9.3304339604802874E-2</v>
      </c>
    </row>
    <row r="9" spans="1:13">
      <c r="A9" s="9" t="s">
        <v>32</v>
      </c>
      <c r="B9" s="79" t="s">
        <v>33</v>
      </c>
      <c r="C9" s="4">
        <v>2.36</v>
      </c>
      <c r="D9" s="4">
        <v>81.363999999999976</v>
      </c>
      <c r="E9" s="14">
        <f t="shared" si="0"/>
        <v>2.9005456958851587E-2</v>
      </c>
      <c r="F9" s="14">
        <f t="shared" si="2"/>
        <v>2.9970371827016049E-2</v>
      </c>
      <c r="G9" s="5">
        <v>6.5000000000000002E-2</v>
      </c>
      <c r="H9" s="5">
        <v>6.2600000000000003E-2</v>
      </c>
      <c r="I9" s="5">
        <v>7.1999999999999995E-2</v>
      </c>
      <c r="J9" s="14">
        <f t="shared" si="3"/>
        <v>6.6533333333333333E-2</v>
      </c>
      <c r="K9" s="14">
        <f t="shared" si="4"/>
        <v>9.2513327761663655E-2</v>
      </c>
      <c r="L9" s="14">
        <f t="shared" si="5"/>
        <v>9.6503705160349382E-2</v>
      </c>
      <c r="M9" s="14">
        <f t="shared" si="6"/>
        <v>0.10204965340937024</v>
      </c>
    </row>
    <row r="10" spans="1:13">
      <c r="A10" s="9" t="s">
        <v>35</v>
      </c>
      <c r="B10" s="79" t="s">
        <v>36</v>
      </c>
      <c r="C10" s="4">
        <v>3.12</v>
      </c>
      <c r="D10" s="4">
        <v>88.614333333333363</v>
      </c>
      <c r="E10" s="14">
        <f t="shared" si="0"/>
        <v>3.5208751029743107E-2</v>
      </c>
      <c r="F10" s="14">
        <f t="shared" si="2"/>
        <v>3.6319587124731503E-2</v>
      </c>
      <c r="G10" s="5">
        <v>6.5000000000000002E-2</v>
      </c>
      <c r="H10" s="5">
        <v>6.2300000000000001E-2</v>
      </c>
      <c r="I10" s="5">
        <v>6.2E-2</v>
      </c>
      <c r="J10" s="14">
        <f t="shared" si="3"/>
        <v>6.3100000000000003E-2</v>
      </c>
      <c r="K10" s="14">
        <f t="shared" si="4"/>
        <v>9.8300222311665131E-2</v>
      </c>
      <c r="L10" s="14">
        <f t="shared" si="5"/>
        <v>9.9419587124731507E-2</v>
      </c>
      <c r="M10" s="14">
        <f t="shared" si="6"/>
        <v>0.10135303543820975</v>
      </c>
    </row>
    <row r="11" spans="1:13">
      <c r="A11" s="9" t="s">
        <v>39</v>
      </c>
      <c r="B11" s="79" t="s">
        <v>40</v>
      </c>
      <c r="C11" s="4">
        <v>2.8</v>
      </c>
      <c r="D11" s="4">
        <v>59.162666666666652</v>
      </c>
      <c r="E11" s="183">
        <f t="shared" ref="E11:E20" si="7">C11/D11</f>
        <v>4.7327143243486892E-2</v>
      </c>
      <c r="F11" s="183">
        <f t="shared" ref="F11:F20" si="8">E11*(1+(0.5*J11))</f>
        <v>4.9137406472550264E-2</v>
      </c>
      <c r="G11" s="184">
        <v>0.16</v>
      </c>
      <c r="H11" s="184">
        <v>4.3499999999999997E-2</v>
      </c>
      <c r="I11" s="184">
        <v>2.5999999999999999E-2</v>
      </c>
      <c r="J11" s="183">
        <f t="shared" si="3"/>
        <v>7.6499999999999999E-2</v>
      </c>
      <c r="K11" s="183">
        <f t="shared" si="4"/>
        <v>7.3942396105652217E-2</v>
      </c>
      <c r="L11" s="183">
        <f t="shared" si="5"/>
        <v>0.12563740647255026</v>
      </c>
      <c r="M11" s="183">
        <f t="shared" si="6"/>
        <v>0.21111331470296585</v>
      </c>
    </row>
    <row r="12" spans="1:13">
      <c r="A12" s="9" t="s">
        <v>41</v>
      </c>
      <c r="B12" s="79" t="s">
        <v>42</v>
      </c>
      <c r="C12" s="4">
        <v>4.04</v>
      </c>
      <c r="D12" s="4">
        <v>104.62200000000003</v>
      </c>
      <c r="E12" s="14">
        <f t="shared" si="7"/>
        <v>3.8615205214964338E-2</v>
      </c>
      <c r="F12" s="14">
        <f t="shared" si="8"/>
        <v>3.9708659109301415E-2</v>
      </c>
      <c r="G12" s="5">
        <v>0.04</v>
      </c>
      <c r="H12" s="5">
        <v>6.1899999999999997E-2</v>
      </c>
      <c r="I12" s="5">
        <v>6.8000000000000005E-2</v>
      </c>
      <c r="J12" s="14">
        <f t="shared" si="3"/>
        <v>5.6633333333333334E-2</v>
      </c>
      <c r="K12" s="14">
        <f t="shared" si="4"/>
        <v>7.9387509319263624E-2</v>
      </c>
      <c r="L12" s="14">
        <f t="shared" si="5"/>
        <v>9.634199244263475E-2</v>
      </c>
      <c r="M12" s="14">
        <f t="shared" si="6"/>
        <v>0.10792812219227313</v>
      </c>
    </row>
    <row r="13" spans="1:13">
      <c r="A13" s="9" t="s">
        <v>43</v>
      </c>
      <c r="B13" s="79" t="s">
        <v>44</v>
      </c>
      <c r="C13" s="4">
        <v>2.29</v>
      </c>
      <c r="D13" s="4">
        <v>60.141000000000005</v>
      </c>
      <c r="E13" s="14">
        <f t="shared" si="7"/>
        <v>3.8077185281255713E-2</v>
      </c>
      <c r="F13" s="14">
        <f t="shared" si="8"/>
        <v>3.9111615481396488E-2</v>
      </c>
      <c r="G13" s="5">
        <v>7.4999999999999997E-2</v>
      </c>
      <c r="H13" s="5">
        <v>3.5999999999999997E-2</v>
      </c>
      <c r="I13" s="5">
        <v>5.1999999999999998E-2</v>
      </c>
      <c r="J13" s="14">
        <f t="shared" si="3"/>
        <v>5.4333333333333324E-2</v>
      </c>
      <c r="K13" s="14">
        <f t="shared" si="4"/>
        <v>7.4762574616318314E-2</v>
      </c>
      <c r="L13" s="14">
        <f t="shared" si="5"/>
        <v>9.3444948814729811E-2</v>
      </c>
      <c r="M13" s="14">
        <f t="shared" si="6"/>
        <v>0.11450507972930279</v>
      </c>
    </row>
    <row r="14" spans="1:13">
      <c r="A14" s="9" t="s">
        <v>45</v>
      </c>
      <c r="B14" s="79" t="s">
        <v>46</v>
      </c>
      <c r="C14" s="4">
        <v>1.4</v>
      </c>
      <c r="D14" s="4">
        <v>35.924333333333337</v>
      </c>
      <c r="E14" s="14">
        <f t="shared" si="7"/>
        <v>3.897079973648316E-2</v>
      </c>
      <c r="F14" s="14">
        <f t="shared" si="8"/>
        <v>3.9483915266346856E-2</v>
      </c>
      <c r="G14" s="5">
        <v>0.04</v>
      </c>
      <c r="H14" s="5">
        <v>1.2999999999999999E-2</v>
      </c>
      <c r="I14" s="5">
        <v>2.5999999999999999E-2</v>
      </c>
      <c r="J14" s="14">
        <f t="shared" si="3"/>
        <v>2.6333333333333334E-2</v>
      </c>
      <c r="K14" s="14">
        <f t="shared" si="4"/>
        <v>5.2224109934770294E-2</v>
      </c>
      <c r="L14" s="14">
        <f t="shared" si="5"/>
        <v>6.5817248599680189E-2</v>
      </c>
      <c r="M14" s="14">
        <f t="shared" si="6"/>
        <v>7.9750215731212826E-2</v>
      </c>
    </row>
    <row r="15" spans="1:13">
      <c r="A15" s="9" t="s">
        <v>48</v>
      </c>
      <c r="B15" s="79" t="s">
        <v>49</v>
      </c>
      <c r="C15" s="4">
        <v>3</v>
      </c>
      <c r="D15" s="4">
        <v>100.85233333333332</v>
      </c>
      <c r="E15" s="14">
        <f t="shared" si="7"/>
        <v>2.9746460997431893E-2</v>
      </c>
      <c r="F15" s="14">
        <f t="shared" si="8"/>
        <v>3.0212488886391661E-2</v>
      </c>
      <c r="G15" s="5">
        <v>0.04</v>
      </c>
      <c r="H15" s="5">
        <v>2.7E-2</v>
      </c>
      <c r="I15" s="5">
        <v>2.7E-2</v>
      </c>
      <c r="J15" s="14">
        <f t="shared" si="3"/>
        <v>3.1333333333333331E-2</v>
      </c>
      <c r="K15" s="14">
        <f t="shared" si="4"/>
        <v>5.7148038220897229E-2</v>
      </c>
      <c r="L15" s="14">
        <f t="shared" si="5"/>
        <v>6.1545822219724988E-2</v>
      </c>
      <c r="M15" s="14">
        <f t="shared" si="6"/>
        <v>7.0341390217380534E-2</v>
      </c>
    </row>
    <row r="16" spans="1:13">
      <c r="A16" s="9" t="s">
        <v>79</v>
      </c>
      <c r="B16" s="79" t="s">
        <v>51</v>
      </c>
      <c r="C16" s="4">
        <v>1.7</v>
      </c>
      <c r="D16" s="4">
        <v>77.729333333333344</v>
      </c>
      <c r="E16" s="14">
        <f t="shared" si="7"/>
        <v>2.1870765219479556E-2</v>
      </c>
      <c r="F16" s="14">
        <f t="shared" si="8"/>
        <v>2.2929674768856028E-2</v>
      </c>
      <c r="G16" s="5">
        <v>0.1</v>
      </c>
      <c r="H16" s="5">
        <v>9.35E-2</v>
      </c>
      <c r="I16" s="5">
        <v>9.7000000000000003E-2</v>
      </c>
      <c r="J16" s="14">
        <f t="shared" si="3"/>
        <v>9.6833333333333327E-2</v>
      </c>
      <c r="K16" s="14">
        <f t="shared" si="4"/>
        <v>0.11639322349349022</v>
      </c>
      <c r="L16" s="14">
        <f t="shared" si="5"/>
        <v>0.11976300810218936</v>
      </c>
      <c r="M16" s="14">
        <f t="shared" si="6"/>
        <v>0.12296430348045354</v>
      </c>
    </row>
    <row r="17" spans="1:13">
      <c r="A17" s="9" t="s">
        <v>52</v>
      </c>
      <c r="B17" s="79" t="s">
        <v>53</v>
      </c>
      <c r="C17" s="4">
        <v>1.6564000000000001</v>
      </c>
      <c r="D17" s="4">
        <v>36.591666666666676</v>
      </c>
      <c r="E17" s="14">
        <f t="shared" si="7"/>
        <v>4.5267137326349342E-2</v>
      </c>
      <c r="F17" s="14">
        <f t="shared" si="8"/>
        <v>4.6164935549988607E-2</v>
      </c>
      <c r="G17" s="5">
        <v>6.5000000000000002E-2</v>
      </c>
      <c r="H17" s="5">
        <v>1.9E-2</v>
      </c>
      <c r="I17" s="5">
        <v>3.5000000000000003E-2</v>
      </c>
      <c r="J17" s="14">
        <f t="shared" si="3"/>
        <v>3.966666666666667E-2</v>
      </c>
      <c r="K17" s="14">
        <f t="shared" si="4"/>
        <v>6.4697175130949663E-2</v>
      </c>
      <c r="L17" s="14">
        <f t="shared" si="5"/>
        <v>8.5831602216655284E-2</v>
      </c>
      <c r="M17" s="14">
        <f t="shared" si="6"/>
        <v>0.1117383192894557</v>
      </c>
    </row>
    <row r="18" spans="1:13">
      <c r="A18" s="9" t="s">
        <v>54</v>
      </c>
      <c r="B18" s="79" t="s">
        <v>55</v>
      </c>
      <c r="C18" s="4">
        <v>1.81</v>
      </c>
      <c r="D18" s="4">
        <v>45.062333333333328</v>
      </c>
      <c r="E18" s="14">
        <f t="shared" si="7"/>
        <v>4.0166584065035843E-2</v>
      </c>
      <c r="F18" s="14">
        <f t="shared" si="8"/>
        <v>4.0758037015393503E-2</v>
      </c>
      <c r="G18" s="5">
        <v>4.4999999999999998E-2</v>
      </c>
      <c r="H18" s="5">
        <v>1.3899999999999999E-2</v>
      </c>
      <c r="I18" s="5" t="s">
        <v>78</v>
      </c>
      <c r="J18" s="14">
        <f t="shared" si="3"/>
        <v>2.9449999999999997E-2</v>
      </c>
      <c r="K18" s="14">
        <f t="shared" si="4"/>
        <v>5.4345741824287835E-2</v>
      </c>
      <c r="L18" s="14">
        <f t="shared" si="5"/>
        <v>7.0208037015393493E-2</v>
      </c>
      <c r="M18" s="14">
        <f t="shared" si="6"/>
        <v>8.6070332206499151E-2</v>
      </c>
    </row>
    <row r="19" spans="1:13">
      <c r="A19" s="9" t="s">
        <v>1374</v>
      </c>
      <c r="B19" s="79" t="s">
        <v>498</v>
      </c>
      <c r="C19" s="4">
        <v>2.72</v>
      </c>
      <c r="D19" s="4">
        <v>67.668000000000021</v>
      </c>
      <c r="E19" s="14">
        <f t="shared" si="7"/>
        <v>4.0196252290595251E-2</v>
      </c>
      <c r="F19" s="14">
        <f t="shared" si="8"/>
        <v>4.1333806230419094E-2</v>
      </c>
      <c r="G19" s="5">
        <v>6.5000000000000002E-2</v>
      </c>
      <c r="H19" s="5">
        <v>6.4799999999999996E-2</v>
      </c>
      <c r="I19" s="5">
        <v>0.04</v>
      </c>
      <c r="J19" s="14">
        <f t="shared" si="3"/>
        <v>5.6600000000000004E-2</v>
      </c>
      <c r="K19" s="14">
        <f t="shared" si="4"/>
        <v>8.1000177336407159E-2</v>
      </c>
      <c r="L19" s="14">
        <f>J19+F19</f>
        <v>9.7933806230419099E-2</v>
      </c>
      <c r="M19" s="14">
        <f t="shared" si="6"/>
        <v>0.10650263049003961</v>
      </c>
    </row>
    <row r="20" spans="1:13">
      <c r="A20" s="9" t="s">
        <v>56</v>
      </c>
      <c r="B20" s="79" t="s">
        <v>57</v>
      </c>
      <c r="C20" s="4">
        <v>1.95</v>
      </c>
      <c r="D20" s="4">
        <v>64.180166666666679</v>
      </c>
      <c r="E20" s="14">
        <f t="shared" si="7"/>
        <v>3.0383218076196948E-2</v>
      </c>
      <c r="F20" s="14">
        <f t="shared" si="8"/>
        <v>3.1351429958891758E-2</v>
      </c>
      <c r="G20" s="5">
        <v>0.06</v>
      </c>
      <c r="H20" s="5">
        <v>6.7199999999999996E-2</v>
      </c>
      <c r="I20" s="5">
        <v>6.4000000000000001E-2</v>
      </c>
      <c r="J20" s="14">
        <f t="shared" si="3"/>
        <v>6.3733333333333322E-2</v>
      </c>
      <c r="K20" s="14">
        <f t="shared" si="4"/>
        <v>9.1294714618482847E-2</v>
      </c>
      <c r="L20" s="14">
        <f t="shared" si="5"/>
        <v>9.508476329222508E-2</v>
      </c>
      <c r="M20" s="183">
        <f t="shared" si="6"/>
        <v>9.860409420355716E-2</v>
      </c>
    </row>
    <row r="21" spans="1:13" ht="13.5" thickBot="1">
      <c r="A21" s="65"/>
      <c r="B21" s="66"/>
      <c r="C21" s="68"/>
      <c r="D21" s="69"/>
      <c r="E21" s="67"/>
      <c r="F21" s="67"/>
      <c r="G21" s="67"/>
      <c r="H21" s="67"/>
      <c r="I21" s="67"/>
      <c r="J21" s="67"/>
      <c r="K21" s="67"/>
      <c r="L21" s="67"/>
      <c r="M21" s="67"/>
    </row>
    <row r="22" spans="1:13">
      <c r="A22" s="9" t="s">
        <v>3</v>
      </c>
      <c r="C22" t="s">
        <v>1</v>
      </c>
      <c r="D22" s="2" t="s">
        <v>1</v>
      </c>
      <c r="E22" s="5">
        <f t="shared" ref="E22:M22" si="9">AVERAGE(E7:E20)</f>
        <v>3.6908648568933659E-2</v>
      </c>
      <c r="F22" s="5">
        <f t="shared" si="9"/>
        <v>3.7943205654208785E-2</v>
      </c>
      <c r="G22" s="5">
        <f t="shared" si="9"/>
        <v>6.7142857142857157E-2</v>
      </c>
      <c r="H22" s="5">
        <f t="shared" si="9"/>
        <v>5.0692857142857151E-2</v>
      </c>
      <c r="I22" s="5">
        <f t="shared" si="9"/>
        <v>5.4538461538461543E-2</v>
      </c>
      <c r="J22" s="5">
        <f t="shared" si="9"/>
        <v>5.6860714285714278E-2</v>
      </c>
      <c r="K22" s="5">
        <f t="shared" si="9"/>
        <v>8.1308541464607545E-2</v>
      </c>
      <c r="L22" s="5">
        <f t="shared" si="9"/>
        <v>9.480391993992307E-2</v>
      </c>
      <c r="M22" s="5">
        <f t="shared" si="9"/>
        <v>0.11035229604784062</v>
      </c>
    </row>
    <row r="23" spans="1:13">
      <c r="J23" s="80"/>
      <c r="K23" s="10"/>
      <c r="L23" s="10"/>
      <c r="M23" s="10"/>
    </row>
    <row r="24" spans="1:13">
      <c r="A24" s="140" t="s">
        <v>80</v>
      </c>
    </row>
    <row r="25" spans="1:13">
      <c r="A25" s="9" t="s">
        <v>59</v>
      </c>
    </row>
    <row r="26" spans="1:13">
      <c r="A26" s="9" t="s">
        <v>1402</v>
      </c>
    </row>
    <row r="27" spans="1:13">
      <c r="A27" s="9" t="s">
        <v>81</v>
      </c>
    </row>
    <row r="28" spans="1:13">
      <c r="A28" s="9" t="s">
        <v>82</v>
      </c>
    </row>
    <row r="29" spans="1:13">
      <c r="A29" s="9" t="s">
        <v>83</v>
      </c>
    </row>
    <row r="30" spans="1:13">
      <c r="A30" s="9" t="s">
        <v>84</v>
      </c>
    </row>
    <row r="31" spans="1:13">
      <c r="A31" s="9" t="s">
        <v>85</v>
      </c>
    </row>
    <row r="32" spans="1:13">
      <c r="A32" s="12" t="s">
        <v>86</v>
      </c>
    </row>
    <row r="33" spans="1:13">
      <c r="A33" s="9" t="s">
        <v>87</v>
      </c>
    </row>
    <row r="34" spans="1:13">
      <c r="A34" s="9" t="s">
        <v>88</v>
      </c>
    </row>
    <row r="35" spans="1:13">
      <c r="A35" s="9" t="s">
        <v>89</v>
      </c>
    </row>
    <row r="36" spans="1:13">
      <c r="A36" s="11"/>
    </row>
    <row r="39" spans="1:13">
      <c r="A39" s="7" t="s">
        <v>90</v>
      </c>
      <c r="B39" s="3"/>
      <c r="C39" s="3"/>
      <c r="D39" s="3"/>
      <c r="E39" s="3"/>
      <c r="F39" s="3"/>
      <c r="G39" s="3"/>
      <c r="H39" s="3"/>
      <c r="I39" s="3"/>
      <c r="J39" s="3"/>
      <c r="K39" s="3"/>
      <c r="L39" s="3"/>
      <c r="M39" s="3"/>
    </row>
    <row r="41" spans="1:13" ht="13.5" thickBot="1">
      <c r="C41" s="1" t="s">
        <v>4</v>
      </c>
      <c r="D41" s="15" t="s">
        <v>5</v>
      </c>
      <c r="E41" s="15" t="s">
        <v>6</v>
      </c>
      <c r="F41" s="15" t="s">
        <v>7</v>
      </c>
      <c r="G41" s="1" t="s">
        <v>8</v>
      </c>
      <c r="H41" s="15" t="s">
        <v>9</v>
      </c>
      <c r="I41" s="1" t="s">
        <v>10</v>
      </c>
      <c r="J41" s="1" t="s">
        <v>11</v>
      </c>
      <c r="K41" s="1" t="s">
        <v>12</v>
      </c>
      <c r="L41" s="1" t="s">
        <v>13</v>
      </c>
      <c r="M41" s="1" t="s">
        <v>66</v>
      </c>
    </row>
    <row r="42" spans="1:13" ht="51">
      <c r="A42" s="90" t="s">
        <v>2</v>
      </c>
      <c r="B42" s="138"/>
      <c r="C42" s="91" t="s">
        <v>67</v>
      </c>
      <c r="D42" s="90" t="s">
        <v>68</v>
      </c>
      <c r="E42" s="91" t="s">
        <v>69</v>
      </c>
      <c r="F42" s="91" t="s">
        <v>70</v>
      </c>
      <c r="G42" s="91" t="s">
        <v>71</v>
      </c>
      <c r="H42" s="95" t="s">
        <v>72</v>
      </c>
      <c r="I42" s="95" t="s">
        <v>73</v>
      </c>
      <c r="J42" s="95" t="s">
        <v>74</v>
      </c>
      <c r="K42" s="91" t="s">
        <v>75</v>
      </c>
      <c r="L42" s="91" t="s">
        <v>76</v>
      </c>
      <c r="M42" s="91" t="s">
        <v>77</v>
      </c>
    </row>
    <row r="44" spans="1:13">
      <c r="A44" s="9" t="str">
        <f t="shared" ref="A44:C57" si="10">A7</f>
        <v>ALLETE, Inc.</v>
      </c>
      <c r="B44" s="13" t="str">
        <f t="shared" si="10"/>
        <v>ALE</v>
      </c>
      <c r="C44" s="4">
        <f t="shared" si="10"/>
        <v>2.6</v>
      </c>
      <c r="D44" s="4">
        <v>57.587777777777774</v>
      </c>
      <c r="E44" s="14">
        <f t="shared" ref="E44" si="11">C44/D44</f>
        <v>4.5148469003839557E-2</v>
      </c>
      <c r="F44" s="14">
        <f t="shared" ref="F44" si="12">E44*(1+(0.5*J44))</f>
        <v>4.6864110825985461E-2</v>
      </c>
      <c r="G44" s="14">
        <f t="shared" ref="G44:I57" si="13">G7</f>
        <v>0.06</v>
      </c>
      <c r="H44" s="14">
        <f t="shared" si="13"/>
        <v>8.6999999999999994E-2</v>
      </c>
      <c r="I44" s="14">
        <f t="shared" si="13"/>
        <v>8.1000000000000003E-2</v>
      </c>
      <c r="J44" s="14">
        <f t="shared" ref="J44" si="14">AVERAGE(G44:I44)</f>
        <v>7.5999999999999998E-2</v>
      </c>
      <c r="K44" s="14">
        <f t="shared" ref="K44" si="15">E44*(1+(0.5*MIN(G44:I44)))+MIN(G44:I44)</f>
        <v>0.10650292307395474</v>
      </c>
      <c r="L44" s="14">
        <f>J44+F44</f>
        <v>0.12286411082598546</v>
      </c>
      <c r="M44" s="14">
        <f t="shared" ref="M44" si="16">E44*(1+(0.5*MAX(G44:I44)))+MAX(G44:I44)</f>
        <v>0.13411242740550658</v>
      </c>
    </row>
    <row r="45" spans="1:13">
      <c r="A45" s="9" t="str">
        <f t="shared" si="10"/>
        <v>Alliant Energy Corporation</v>
      </c>
      <c r="B45" s="13" t="str">
        <f t="shared" si="10"/>
        <v>LNT</v>
      </c>
      <c r="C45" s="4">
        <f t="shared" si="10"/>
        <v>1.71</v>
      </c>
      <c r="D45" s="4">
        <v>57.96133333333335</v>
      </c>
      <c r="E45" s="14">
        <f t="shared" ref="E45:E47" si="17">C45/D45</f>
        <v>2.9502426905293175E-2</v>
      </c>
      <c r="F45" s="14">
        <f t="shared" ref="F45:F47" si="18">E45*(1+(0.5*J45))</f>
        <v>3.0372748498999326E-2</v>
      </c>
      <c r="G45" s="14">
        <f t="shared" si="13"/>
        <v>0.06</v>
      </c>
      <c r="H45" s="14">
        <f t="shared" si="13"/>
        <v>5.8000000000000003E-2</v>
      </c>
      <c r="I45" s="14">
        <f t="shared" si="13"/>
        <v>5.8999999999999997E-2</v>
      </c>
      <c r="J45" s="14">
        <f t="shared" ref="J45:J47" si="19">AVERAGE(G45:I45)</f>
        <v>5.8999999999999997E-2</v>
      </c>
      <c r="K45" s="14">
        <f t="shared" ref="K45:K47" si="20">E45*(1+(0.5*MIN(G45:I45)))+MIN(G45:I45)</f>
        <v>8.8357997285546677E-2</v>
      </c>
      <c r="L45" s="14">
        <f t="shared" ref="L45:L47" si="21">J45+F45</f>
        <v>8.9372748498999316E-2</v>
      </c>
      <c r="M45" s="14">
        <f t="shared" ref="M45:M47" si="22">E45*(1+(0.5*MAX(G45:I45)))+MAX(G45:I45)</f>
        <v>9.0387499712451969E-2</v>
      </c>
    </row>
    <row r="46" spans="1:13">
      <c r="A46" s="9" t="str">
        <f t="shared" si="10"/>
        <v>Ameren Corporation</v>
      </c>
      <c r="B46" s="13" t="str">
        <f t="shared" si="10"/>
        <v>AEE</v>
      </c>
      <c r="C46" s="4">
        <f t="shared" si="10"/>
        <v>2.36</v>
      </c>
      <c r="D46" s="4">
        <v>88.307333333333361</v>
      </c>
      <c r="E46" s="14">
        <f t="shared" si="17"/>
        <v>2.6724847313548884E-2</v>
      </c>
      <c r="F46" s="14">
        <f t="shared" si="18"/>
        <v>2.7613893900846273E-2</v>
      </c>
      <c r="G46" s="14">
        <f t="shared" si="13"/>
        <v>6.5000000000000002E-2</v>
      </c>
      <c r="H46" s="14">
        <f t="shared" si="13"/>
        <v>6.2600000000000003E-2</v>
      </c>
      <c r="I46" s="14">
        <f t="shared" si="13"/>
        <v>7.1999999999999995E-2</v>
      </c>
      <c r="J46" s="14">
        <f t="shared" si="19"/>
        <v>6.6533333333333333E-2</v>
      </c>
      <c r="K46" s="14">
        <f t="shared" si="20"/>
        <v>9.0161335034462969E-2</v>
      </c>
      <c r="L46" s="14">
        <f t="shared" si="21"/>
        <v>9.4147227234179606E-2</v>
      </c>
      <c r="M46" s="14">
        <f t="shared" si="22"/>
        <v>9.9686941816836641E-2</v>
      </c>
    </row>
    <row r="47" spans="1:13">
      <c r="A47" s="9" t="str">
        <f t="shared" si="10"/>
        <v>American Electric Power Company, Inc.</v>
      </c>
      <c r="B47" s="13" t="str">
        <f t="shared" si="10"/>
        <v>AEP</v>
      </c>
      <c r="C47" s="4">
        <f t="shared" si="10"/>
        <v>3.12</v>
      </c>
      <c r="D47" s="4">
        <v>95.647888888888929</v>
      </c>
      <c r="E47" s="14">
        <f t="shared" si="17"/>
        <v>3.2619643112294969E-2</v>
      </c>
      <c r="F47" s="14">
        <f t="shared" si="18"/>
        <v>3.3648792852487876E-2</v>
      </c>
      <c r="G47" s="14">
        <f t="shared" si="13"/>
        <v>6.5000000000000002E-2</v>
      </c>
      <c r="H47" s="14">
        <f t="shared" si="13"/>
        <v>6.2300000000000001E-2</v>
      </c>
      <c r="I47" s="14">
        <f t="shared" si="13"/>
        <v>6.2E-2</v>
      </c>
      <c r="J47" s="14">
        <f t="shared" si="19"/>
        <v>6.3100000000000003E-2</v>
      </c>
      <c r="K47" s="14">
        <f t="shared" si="20"/>
        <v>9.563085204877611E-2</v>
      </c>
      <c r="L47" s="14">
        <f t="shared" si="21"/>
        <v>9.6748792852487886E-2</v>
      </c>
      <c r="M47" s="14">
        <f t="shared" si="22"/>
        <v>9.8679781513444559E-2</v>
      </c>
    </row>
    <row r="48" spans="1:13">
      <c r="A48" s="9" t="str">
        <f t="shared" si="10"/>
        <v>Edison International</v>
      </c>
      <c r="B48" s="13" t="str">
        <f t="shared" si="10"/>
        <v>EIX</v>
      </c>
      <c r="C48" s="4">
        <f t="shared" si="10"/>
        <v>2.8</v>
      </c>
      <c r="D48" s="4">
        <v>64.00588888888889</v>
      </c>
      <c r="E48" s="14">
        <f t="shared" ref="E48:E57" si="23">C48/D48</f>
        <v>4.3745974762738844E-2</v>
      </c>
      <c r="F48" s="14">
        <f t="shared" ref="F48:F57" si="24">E48*(1+(0.5*J48))</f>
        <v>4.5419258297413598E-2</v>
      </c>
      <c r="G48" s="14">
        <f t="shared" si="13"/>
        <v>0.16</v>
      </c>
      <c r="H48" s="14">
        <f t="shared" si="13"/>
        <v>4.3499999999999997E-2</v>
      </c>
      <c r="I48" s="14">
        <f t="shared" si="13"/>
        <v>2.5999999999999999E-2</v>
      </c>
      <c r="J48" s="14">
        <f t="shared" ref="J48:J57" si="25">AVERAGE(G48:I48)</f>
        <v>7.6499999999999999E-2</v>
      </c>
      <c r="K48" s="14">
        <f t="shared" ref="K48:K57" si="26">E48*(1+(0.5*MIN(G48:I48)))+MIN(G48:I48)</f>
        <v>7.0314672434654446E-2</v>
      </c>
      <c r="L48" s="14">
        <f t="shared" ref="L48:L57" si="27">J48+F48</f>
        <v>0.1219192582974136</v>
      </c>
      <c r="M48" s="14">
        <f t="shared" ref="M48:M57" si="28">E48*(1+(0.5*MAX(G48:I48)))+MAX(G48:I48)</f>
        <v>0.20724565274375795</v>
      </c>
    </row>
    <row r="49" spans="1:13">
      <c r="A49" s="9" t="str">
        <f t="shared" si="10"/>
        <v>Entergy Corporation</v>
      </c>
      <c r="B49" s="13" t="str">
        <f t="shared" si="10"/>
        <v>ETR</v>
      </c>
      <c r="C49" s="4">
        <f t="shared" si="10"/>
        <v>4.04</v>
      </c>
      <c r="D49" s="4">
        <v>111.79788888888896</v>
      </c>
      <c r="E49" s="14">
        <f t="shared" si="23"/>
        <v>3.6136639431672807E-2</v>
      </c>
      <c r="F49" s="14">
        <f t="shared" si="24"/>
        <v>3.7159908604913014E-2</v>
      </c>
      <c r="G49" s="14">
        <f t="shared" si="13"/>
        <v>0.04</v>
      </c>
      <c r="H49" s="14">
        <f t="shared" si="13"/>
        <v>6.1899999999999997E-2</v>
      </c>
      <c r="I49" s="14">
        <f t="shared" si="13"/>
        <v>6.8000000000000005E-2</v>
      </c>
      <c r="J49" s="14">
        <f t="shared" si="25"/>
        <v>5.6633333333333334E-2</v>
      </c>
      <c r="K49" s="14">
        <f t="shared" si="26"/>
        <v>7.6859372220306255E-2</v>
      </c>
      <c r="L49" s="14">
        <f t="shared" si="27"/>
        <v>9.3793241938246341E-2</v>
      </c>
      <c r="M49" s="14">
        <f t="shared" si="28"/>
        <v>0.10536528517234969</v>
      </c>
    </row>
    <row r="50" spans="1:13">
      <c r="A50" s="9" t="str">
        <f t="shared" si="10"/>
        <v xml:space="preserve">Evergy, Inc. </v>
      </c>
      <c r="B50" s="13" t="str">
        <f t="shared" si="10"/>
        <v>EVRG</v>
      </c>
      <c r="C50" s="4">
        <f t="shared" si="10"/>
        <v>2.29</v>
      </c>
      <c r="D50" s="4">
        <v>65.125444444444426</v>
      </c>
      <c r="E50" s="14">
        <f t="shared" si="23"/>
        <v>3.5162907824045568E-2</v>
      </c>
      <c r="F50" s="14">
        <f t="shared" si="24"/>
        <v>3.6118166819932136E-2</v>
      </c>
      <c r="G50" s="14">
        <f t="shared" si="13"/>
        <v>7.4999999999999997E-2</v>
      </c>
      <c r="H50" s="14">
        <f t="shared" si="13"/>
        <v>3.5999999999999997E-2</v>
      </c>
      <c r="I50" s="14">
        <f t="shared" si="13"/>
        <v>5.1999999999999998E-2</v>
      </c>
      <c r="J50" s="14">
        <f t="shared" si="25"/>
        <v>5.4333333333333324E-2</v>
      </c>
      <c r="K50" s="14">
        <f t="shared" si="26"/>
        <v>7.1795840164878388E-2</v>
      </c>
      <c r="L50" s="14">
        <f t="shared" si="27"/>
        <v>9.045150015326546E-2</v>
      </c>
      <c r="M50" s="14">
        <f t="shared" si="28"/>
        <v>0.11148151686744728</v>
      </c>
    </row>
    <row r="51" spans="1:13">
      <c r="A51" s="9" t="str">
        <f t="shared" si="10"/>
        <v>Hawaiian Electric Industries, Inc.</v>
      </c>
      <c r="B51" s="13" t="str">
        <f t="shared" si="10"/>
        <v>HE</v>
      </c>
      <c r="C51" s="4">
        <f t="shared" si="10"/>
        <v>1.4</v>
      </c>
      <c r="D51" s="4">
        <v>39.187777777777782</v>
      </c>
      <c r="E51" s="14">
        <f t="shared" si="23"/>
        <v>3.5725424593835937E-2</v>
      </c>
      <c r="F51" s="14">
        <f t="shared" si="24"/>
        <v>3.6195809350988116E-2</v>
      </c>
      <c r="G51" s="14">
        <f t="shared" si="13"/>
        <v>0.04</v>
      </c>
      <c r="H51" s="14">
        <f t="shared" si="13"/>
        <v>1.2999999999999999E-2</v>
      </c>
      <c r="I51" s="14">
        <f t="shared" si="13"/>
        <v>2.5999999999999999E-2</v>
      </c>
      <c r="J51" s="14">
        <f t="shared" si="25"/>
        <v>2.6333333333333334E-2</v>
      </c>
      <c r="K51" s="14">
        <f t="shared" si="26"/>
        <v>4.8957639853695868E-2</v>
      </c>
      <c r="L51" s="14">
        <f t="shared" si="27"/>
        <v>6.2529142684321443E-2</v>
      </c>
      <c r="M51" s="14">
        <f t="shared" si="28"/>
        <v>7.6439933085712661E-2</v>
      </c>
    </row>
    <row r="52" spans="1:13">
      <c r="A52" s="9" t="str">
        <f t="shared" si="10"/>
        <v>IDACORP, Inc.</v>
      </c>
      <c r="B52" s="13" t="str">
        <f t="shared" si="10"/>
        <v>IDA</v>
      </c>
      <c r="C52" s="4">
        <f t="shared" si="10"/>
        <v>3</v>
      </c>
      <c r="D52" s="4">
        <v>106.44199999999999</v>
      </c>
      <c r="E52" s="14">
        <f t="shared" si="23"/>
        <v>2.8184363315232712E-2</v>
      </c>
      <c r="F52" s="14">
        <f t="shared" si="24"/>
        <v>2.8625918340504694E-2</v>
      </c>
      <c r="G52" s="14">
        <f t="shared" si="13"/>
        <v>0.04</v>
      </c>
      <c r="H52" s="14">
        <f t="shared" si="13"/>
        <v>2.7E-2</v>
      </c>
      <c r="I52" s="14">
        <f t="shared" si="13"/>
        <v>2.7E-2</v>
      </c>
      <c r="J52" s="14">
        <f t="shared" si="25"/>
        <v>3.1333333333333331E-2</v>
      </c>
      <c r="K52" s="14">
        <f t="shared" si="26"/>
        <v>5.5564852219988359E-2</v>
      </c>
      <c r="L52" s="14">
        <f t="shared" si="27"/>
        <v>5.9959251673838025E-2</v>
      </c>
      <c r="M52" s="14">
        <f t="shared" si="28"/>
        <v>6.8748050581537365E-2</v>
      </c>
    </row>
    <row r="53" spans="1:13">
      <c r="A53" s="9" t="str">
        <f t="shared" si="10"/>
        <v>NextEra Energy, Inc.</v>
      </c>
      <c r="B53" s="13" t="str">
        <f t="shared" si="10"/>
        <v>NEE</v>
      </c>
      <c r="C53" s="4">
        <f t="shared" si="10"/>
        <v>1.7</v>
      </c>
      <c r="D53" s="4">
        <v>82.316333333333333</v>
      </c>
      <c r="E53" s="14">
        <f t="shared" ref="E53" si="29">C53/D53</f>
        <v>2.0652037465225613E-2</v>
      </c>
      <c r="F53" s="14">
        <f t="shared" ref="F53" si="30">E53*(1+(0.5*J53))</f>
        <v>2.1651940279166955E-2</v>
      </c>
      <c r="G53" s="14">
        <f t="shared" si="13"/>
        <v>0.1</v>
      </c>
      <c r="H53" s="14">
        <f t="shared" si="13"/>
        <v>9.35E-2</v>
      </c>
      <c r="I53" s="14">
        <f t="shared" si="13"/>
        <v>9.7000000000000003E-2</v>
      </c>
      <c r="J53" s="14">
        <f t="shared" ref="J53" si="31">AVERAGE(G53:I53)</f>
        <v>9.6833333333333327E-2</v>
      </c>
      <c r="K53" s="14">
        <f t="shared" ref="K53" si="32">E53*(1+(0.5*MIN(G53:I53)))+MIN(G53:I53)</f>
        <v>0.11511752021672492</v>
      </c>
      <c r="L53" s="14">
        <f t="shared" ref="L53" si="33">J53+F53</f>
        <v>0.11848527361250027</v>
      </c>
      <c r="M53" s="14">
        <f t="shared" ref="M53" si="34">E53*(1+(0.5*MAX(G53:I53)))+MAX(G53:I53)</f>
        <v>0.1216846393384869</v>
      </c>
    </row>
    <row r="54" spans="1:13">
      <c r="A54" s="9" t="str">
        <f t="shared" si="10"/>
        <v>OGE Energy Corp.</v>
      </c>
      <c r="B54" s="13" t="str">
        <f t="shared" si="10"/>
        <v>OGE</v>
      </c>
      <c r="C54" s="4">
        <f t="shared" si="10"/>
        <v>1.6564000000000001</v>
      </c>
      <c r="D54" s="4">
        <v>39.096111111111099</v>
      </c>
      <c r="E54" s="14">
        <f t="shared" si="23"/>
        <v>4.236738521876289E-2</v>
      </c>
      <c r="F54" s="14">
        <f t="shared" si="24"/>
        <v>4.3207671692268357E-2</v>
      </c>
      <c r="G54" s="14">
        <f t="shared" si="13"/>
        <v>6.5000000000000002E-2</v>
      </c>
      <c r="H54" s="14">
        <f t="shared" si="13"/>
        <v>1.9E-2</v>
      </c>
      <c r="I54" s="14">
        <f t="shared" si="13"/>
        <v>3.5000000000000003E-2</v>
      </c>
      <c r="J54" s="14">
        <f t="shared" si="25"/>
        <v>3.966666666666667E-2</v>
      </c>
      <c r="K54" s="14">
        <f t="shared" si="26"/>
        <v>6.1769875378341138E-2</v>
      </c>
      <c r="L54" s="14">
        <f t="shared" si="27"/>
        <v>8.2874338358935026E-2</v>
      </c>
      <c r="M54" s="14">
        <f t="shared" si="28"/>
        <v>0.10874432523837269</v>
      </c>
    </row>
    <row r="55" spans="1:13">
      <c r="A55" s="9" t="str">
        <f t="shared" si="10"/>
        <v>Portland General Electric Company</v>
      </c>
      <c r="B55" s="13" t="str">
        <f t="shared" si="10"/>
        <v>POR</v>
      </c>
      <c r="C55" s="4">
        <f t="shared" si="10"/>
        <v>1.81</v>
      </c>
      <c r="D55" s="4">
        <v>49.267222222222223</v>
      </c>
      <c r="E55" s="14">
        <f t="shared" si="23"/>
        <v>3.6738421984416056E-2</v>
      </c>
      <c r="F55" s="14">
        <f t="shared" si="24"/>
        <v>3.7279395248136588E-2</v>
      </c>
      <c r="G55" s="14">
        <f t="shared" si="13"/>
        <v>4.4999999999999998E-2</v>
      </c>
      <c r="H55" s="14">
        <f t="shared" si="13"/>
        <v>1.3899999999999999E-2</v>
      </c>
      <c r="I55" s="14" t="str">
        <f t="shared" si="13"/>
        <v>n/a</v>
      </c>
      <c r="J55" s="14">
        <f t="shared" si="25"/>
        <v>2.9449999999999997E-2</v>
      </c>
      <c r="K55" s="14">
        <f t="shared" si="26"/>
        <v>5.0893754017207748E-2</v>
      </c>
      <c r="L55" s="14">
        <f t="shared" si="27"/>
        <v>6.6729395248136592E-2</v>
      </c>
      <c r="M55" s="14">
        <f t="shared" si="28"/>
        <v>8.2565036479065407E-2</v>
      </c>
    </row>
    <row r="56" spans="1:13">
      <c r="A56" s="9" t="str">
        <f t="shared" si="10"/>
        <v>Southern Company</v>
      </c>
      <c r="B56" s="13" t="str">
        <f t="shared" si="10"/>
        <v>SO</v>
      </c>
      <c r="C56" s="4">
        <f t="shared" si="10"/>
        <v>2.72</v>
      </c>
      <c r="D56" s="4">
        <v>73.020222222222216</v>
      </c>
      <c r="E56" s="14">
        <f t="shared" si="23"/>
        <v>3.7249955111369457E-2</v>
      </c>
      <c r="F56" s="14">
        <f t="shared" si="24"/>
        <v>3.8304128841021211E-2</v>
      </c>
      <c r="G56" s="14">
        <f t="shared" si="13"/>
        <v>6.5000000000000002E-2</v>
      </c>
      <c r="H56" s="14">
        <f t="shared" si="13"/>
        <v>6.4799999999999996E-2</v>
      </c>
      <c r="I56" s="14">
        <f t="shared" si="13"/>
        <v>0.04</v>
      </c>
      <c r="J56" s="14">
        <f t="shared" si="25"/>
        <v>5.6600000000000004E-2</v>
      </c>
      <c r="K56" s="14">
        <f t="shared" si="26"/>
        <v>7.799495421359684E-2</v>
      </c>
      <c r="L56" s="14">
        <f t="shared" si="27"/>
        <v>9.4904128841021215E-2</v>
      </c>
      <c r="M56" s="14">
        <f t="shared" si="28"/>
        <v>0.10346057865248896</v>
      </c>
    </row>
    <row r="57" spans="1:13">
      <c r="A57" s="9" t="str">
        <f t="shared" si="10"/>
        <v>Xcel Energy Inc.</v>
      </c>
      <c r="B57" s="13" t="str">
        <f t="shared" si="10"/>
        <v>XEL</v>
      </c>
      <c r="C57" s="4">
        <f t="shared" si="10"/>
        <v>1.95</v>
      </c>
      <c r="D57" s="4">
        <v>70.074944444444469</v>
      </c>
      <c r="E57" s="14">
        <f t="shared" si="23"/>
        <v>2.7827349924564881E-2</v>
      </c>
      <c r="F57" s="14">
        <f t="shared" si="24"/>
        <v>2.8714114808827684E-2</v>
      </c>
      <c r="G57" s="14">
        <f t="shared" si="13"/>
        <v>0.06</v>
      </c>
      <c r="H57" s="14">
        <f t="shared" si="13"/>
        <v>6.7199999999999996E-2</v>
      </c>
      <c r="I57" s="14">
        <f t="shared" si="13"/>
        <v>6.4000000000000001E-2</v>
      </c>
      <c r="J57" s="14">
        <f t="shared" si="25"/>
        <v>6.3733333333333322E-2</v>
      </c>
      <c r="K57" s="14">
        <f t="shared" si="26"/>
        <v>8.8662170422301831E-2</v>
      </c>
      <c r="L57" s="14">
        <f t="shared" si="27"/>
        <v>9.2447448142161007E-2</v>
      </c>
      <c r="M57" s="14">
        <f t="shared" si="28"/>
        <v>9.5962348882030257E-2</v>
      </c>
    </row>
    <row r="58" spans="1:13" ht="13.5" thickBot="1">
      <c r="A58" s="65"/>
      <c r="B58" s="66"/>
      <c r="C58" s="68"/>
      <c r="D58" s="69"/>
      <c r="E58" s="67"/>
      <c r="F58" s="67"/>
      <c r="G58" s="67"/>
      <c r="H58" s="67"/>
      <c r="I58" s="67"/>
      <c r="J58" s="67"/>
      <c r="K58" s="67"/>
      <c r="L58" s="67"/>
      <c r="M58" s="67"/>
    </row>
    <row r="59" spans="1:13">
      <c r="A59" s="9" t="s">
        <v>3</v>
      </c>
      <c r="C59" t="s">
        <v>1</v>
      </c>
      <c r="D59" s="2" t="s">
        <v>1</v>
      </c>
      <c r="E59" s="5">
        <f t="shared" ref="E59:M59" si="35">AVERAGE(E44:E57)</f>
        <v>3.4127560426202956E-2</v>
      </c>
      <c r="F59" s="5">
        <f t="shared" si="35"/>
        <v>3.5083989882963663E-2</v>
      </c>
      <c r="G59" s="5">
        <f t="shared" si="35"/>
        <v>6.7142857142857157E-2</v>
      </c>
      <c r="H59" s="5">
        <f t="shared" si="35"/>
        <v>5.0692857142857151E-2</v>
      </c>
      <c r="I59" s="5">
        <f t="shared" si="35"/>
        <v>5.4538461538461543E-2</v>
      </c>
      <c r="J59" s="5">
        <f t="shared" si="35"/>
        <v>5.6860714285714278E-2</v>
      </c>
      <c r="K59" s="5">
        <f t="shared" si="35"/>
        <v>7.8470268470316878E-2</v>
      </c>
      <c r="L59" s="5">
        <f t="shared" si="35"/>
        <v>9.1944704168677949E-2</v>
      </c>
      <c r="M59" s="5">
        <f t="shared" si="35"/>
        <v>0.10746885839210632</v>
      </c>
    </row>
    <row r="61" spans="1:13">
      <c r="A61" s="140" t="s">
        <v>80</v>
      </c>
    </row>
    <row r="62" spans="1:13">
      <c r="A62" s="9" t="s">
        <v>59</v>
      </c>
    </row>
    <row r="63" spans="1:13">
      <c r="A63" s="9" t="s">
        <v>1375</v>
      </c>
    </row>
    <row r="64" spans="1:13">
      <c r="A64" s="9" t="s">
        <v>81</v>
      </c>
    </row>
    <row r="65" spans="1:13">
      <c r="A65" s="9" t="s">
        <v>82</v>
      </c>
    </row>
    <row r="66" spans="1:13">
      <c r="A66" s="9" t="s">
        <v>83</v>
      </c>
    </row>
    <row r="67" spans="1:13">
      <c r="A67" s="9" t="s">
        <v>84</v>
      </c>
    </row>
    <row r="68" spans="1:13">
      <c r="A68" s="9" t="s">
        <v>85</v>
      </c>
    </row>
    <row r="69" spans="1:13">
      <c r="A69" s="12" t="s">
        <v>86</v>
      </c>
    </row>
    <row r="70" spans="1:13">
      <c r="A70" s="9" t="s">
        <v>87</v>
      </c>
    </row>
    <row r="71" spans="1:13">
      <c r="A71" s="9" t="s">
        <v>88</v>
      </c>
    </row>
    <row r="72" spans="1:13">
      <c r="A72" s="9" t="s">
        <v>89</v>
      </c>
    </row>
    <row r="73" spans="1:13">
      <c r="A73" s="11"/>
    </row>
    <row r="76" spans="1:13">
      <c r="A76" s="7" t="s">
        <v>91</v>
      </c>
      <c r="B76" s="3"/>
      <c r="C76" s="3"/>
      <c r="D76" s="3"/>
      <c r="E76" s="3"/>
      <c r="F76" s="3"/>
      <c r="G76" s="3"/>
      <c r="H76" s="3"/>
      <c r="I76" s="3"/>
      <c r="J76" s="3"/>
      <c r="K76" s="3"/>
      <c r="L76" s="3"/>
      <c r="M76" s="3"/>
    </row>
    <row r="78" spans="1:13" ht="13.5" thickBot="1">
      <c r="C78" s="1" t="s">
        <v>4</v>
      </c>
      <c r="D78" s="15" t="s">
        <v>5</v>
      </c>
      <c r="E78" s="15" t="s">
        <v>6</v>
      </c>
      <c r="F78" s="15" t="s">
        <v>7</v>
      </c>
      <c r="G78" s="1" t="s">
        <v>8</v>
      </c>
      <c r="H78" s="15" t="s">
        <v>9</v>
      </c>
      <c r="I78" s="1" t="s">
        <v>10</v>
      </c>
      <c r="J78" s="1" t="s">
        <v>11</v>
      </c>
      <c r="K78" s="1" t="s">
        <v>12</v>
      </c>
      <c r="L78" s="1" t="s">
        <v>13</v>
      </c>
      <c r="M78" s="1" t="s">
        <v>66</v>
      </c>
    </row>
    <row r="79" spans="1:13" ht="51">
      <c r="A79" s="90" t="s">
        <v>2</v>
      </c>
      <c r="B79" s="138"/>
      <c r="C79" s="91" t="s">
        <v>67</v>
      </c>
      <c r="D79" s="90" t="s">
        <v>68</v>
      </c>
      <c r="E79" s="91" t="s">
        <v>69</v>
      </c>
      <c r="F79" s="91" t="s">
        <v>70</v>
      </c>
      <c r="G79" s="91" t="s">
        <v>71</v>
      </c>
      <c r="H79" s="95" t="s">
        <v>72</v>
      </c>
      <c r="I79" s="95" t="s">
        <v>73</v>
      </c>
      <c r="J79" s="95" t="s">
        <v>74</v>
      </c>
      <c r="K79" s="91" t="s">
        <v>75</v>
      </c>
      <c r="L79" s="91" t="s">
        <v>76</v>
      </c>
      <c r="M79" s="91" t="s">
        <v>77</v>
      </c>
    </row>
    <row r="80" spans="1:13">
      <c r="A80" s="15"/>
      <c r="C80" s="81"/>
      <c r="D80" s="15"/>
      <c r="E80" s="81"/>
      <c r="F80" s="81"/>
      <c r="G80" s="81"/>
      <c r="H80" s="82"/>
      <c r="I80" s="82"/>
      <c r="J80" s="82"/>
      <c r="K80" s="81"/>
      <c r="L80" s="81"/>
      <c r="M80" s="81"/>
    </row>
    <row r="81" spans="1:13">
      <c r="A81" s="9" t="str">
        <f t="shared" ref="A81:B94" si="36">A7</f>
        <v>ALLETE, Inc.</v>
      </c>
      <c r="B81" s="13" t="str">
        <f t="shared" si="36"/>
        <v>ALE</v>
      </c>
      <c r="C81" s="4">
        <f t="shared" ref="C81:C94" si="37">C44</f>
        <v>2.6</v>
      </c>
      <c r="D81" s="4">
        <v>59.969111111111097</v>
      </c>
      <c r="E81" s="14">
        <f t="shared" ref="E81:E94" si="38">C81/D81</f>
        <v>4.3355653466043642E-2</v>
      </c>
      <c r="F81" s="14">
        <f t="shared" ref="F81" si="39">E81*(1+(0.5*J81))</f>
        <v>4.5003168297753304E-2</v>
      </c>
      <c r="G81" s="14">
        <f t="shared" ref="G81:I94" si="40">G7</f>
        <v>0.06</v>
      </c>
      <c r="H81" s="14">
        <f t="shared" si="40"/>
        <v>8.6999999999999994E-2</v>
      </c>
      <c r="I81" s="14">
        <f t="shared" si="40"/>
        <v>8.1000000000000003E-2</v>
      </c>
      <c r="J81" s="14">
        <f t="shared" ref="J81" si="41">AVERAGE(G81:I81)</f>
        <v>7.5999999999999998E-2</v>
      </c>
      <c r="K81" s="14">
        <f t="shared" ref="K81" si="42">E81*(1+(0.5*MIN(G81:I81)))+MIN(G81:I81)</f>
        <v>0.10465632307002495</v>
      </c>
      <c r="L81" s="14">
        <f t="shared" ref="L81" si="43">J81+F81</f>
        <v>0.1210031682977533</v>
      </c>
      <c r="M81" s="14">
        <f t="shared" ref="M81" si="44">E81*(1+(0.5*MAX(G81:I81)))+MAX(G81:I81)</f>
        <v>0.13224162439181653</v>
      </c>
    </row>
    <row r="82" spans="1:13">
      <c r="A82" s="9" t="str">
        <f t="shared" si="36"/>
        <v>Alliant Energy Corporation</v>
      </c>
      <c r="B82" s="13" t="str">
        <f t="shared" si="36"/>
        <v>LNT</v>
      </c>
      <c r="C82" s="4">
        <f t="shared" si="37"/>
        <v>1.71</v>
      </c>
      <c r="D82" s="4">
        <v>59.057444444444442</v>
      </c>
      <c r="E82" s="14">
        <f t="shared" si="38"/>
        <v>2.8954859393020355E-2</v>
      </c>
      <c r="F82" s="14">
        <f t="shared" ref="F82:F84" si="45">E82*(1+(0.5*J82))</f>
        <v>2.9809027745114458E-2</v>
      </c>
      <c r="G82" s="14">
        <f t="shared" si="40"/>
        <v>0.06</v>
      </c>
      <c r="H82" s="14">
        <f t="shared" si="40"/>
        <v>5.8000000000000003E-2</v>
      </c>
      <c r="I82" s="14">
        <f t="shared" si="40"/>
        <v>5.8999999999999997E-2</v>
      </c>
      <c r="J82" s="14">
        <f t="shared" ref="J82:J84" si="46">AVERAGE(G82:I82)</f>
        <v>5.8999999999999997E-2</v>
      </c>
      <c r="K82" s="14">
        <f t="shared" ref="K82:K84" si="47">E82*(1+(0.5*MIN(G82:I82)))+MIN(G82:I82)</f>
        <v>8.7794550315417941E-2</v>
      </c>
      <c r="L82" s="14">
        <f t="shared" ref="L82:L84" si="48">J82+F82</f>
        <v>8.8809027745114455E-2</v>
      </c>
      <c r="M82" s="14">
        <f t="shared" ref="M82:M84" si="49">E82*(1+(0.5*MAX(G82:I82)))+MAX(G82:I82)</f>
        <v>8.9823505174810969E-2</v>
      </c>
    </row>
    <row r="83" spans="1:13">
      <c r="A83" s="9" t="str">
        <f t="shared" si="36"/>
        <v>Ameren Corporation</v>
      </c>
      <c r="B83" s="13" t="str">
        <f t="shared" si="36"/>
        <v>AEE</v>
      </c>
      <c r="C83" s="4">
        <f t="shared" si="37"/>
        <v>2.36</v>
      </c>
      <c r="D83" s="4">
        <v>89.628277777777754</v>
      </c>
      <c r="E83" s="14">
        <f t="shared" si="38"/>
        <v>2.6330975653145187E-2</v>
      </c>
      <c r="F83" s="14">
        <f t="shared" si="45"/>
        <v>2.7206919443206481E-2</v>
      </c>
      <c r="G83" s="14">
        <f t="shared" si="40"/>
        <v>6.5000000000000002E-2</v>
      </c>
      <c r="H83" s="14">
        <f t="shared" si="40"/>
        <v>6.2600000000000003E-2</v>
      </c>
      <c r="I83" s="14">
        <f t="shared" si="40"/>
        <v>7.1999999999999995E-2</v>
      </c>
      <c r="J83" s="14">
        <f t="shared" si="46"/>
        <v>6.6533333333333333E-2</v>
      </c>
      <c r="K83" s="14">
        <f t="shared" si="47"/>
        <v>8.9755135191088631E-2</v>
      </c>
      <c r="L83" s="14">
        <f t="shared" si="48"/>
        <v>9.3740252776539815E-2</v>
      </c>
      <c r="M83" s="14">
        <f t="shared" si="49"/>
        <v>9.9278890776658413E-2</v>
      </c>
    </row>
    <row r="84" spans="1:13">
      <c r="A84" s="9" t="str">
        <f t="shared" si="36"/>
        <v>American Electric Power Company, Inc.</v>
      </c>
      <c r="B84" s="13" t="str">
        <f t="shared" si="36"/>
        <v>AEP</v>
      </c>
      <c r="C84" s="4">
        <f t="shared" si="37"/>
        <v>3.12</v>
      </c>
      <c r="D84" s="4">
        <v>96.355222222222295</v>
      </c>
      <c r="E84" s="14">
        <f t="shared" si="38"/>
        <v>3.2380185817063457E-2</v>
      </c>
      <c r="F84" s="14">
        <f t="shared" si="45"/>
        <v>3.3401780679591805E-2</v>
      </c>
      <c r="G84" s="14">
        <f t="shared" si="40"/>
        <v>6.5000000000000002E-2</v>
      </c>
      <c r="H84" s="14">
        <f t="shared" si="40"/>
        <v>6.2300000000000001E-2</v>
      </c>
      <c r="I84" s="14">
        <f t="shared" si="40"/>
        <v>6.2E-2</v>
      </c>
      <c r="J84" s="14">
        <f t="shared" si="46"/>
        <v>6.3100000000000003E-2</v>
      </c>
      <c r="K84" s="14">
        <f t="shared" si="47"/>
        <v>9.5383971577392423E-2</v>
      </c>
      <c r="L84" s="14">
        <f t="shared" si="48"/>
        <v>9.6501780679591809E-2</v>
      </c>
      <c r="M84" s="14">
        <f t="shared" si="49"/>
        <v>9.8432541856118022E-2</v>
      </c>
    </row>
    <row r="85" spans="1:13">
      <c r="A85" s="9" t="str">
        <f t="shared" si="36"/>
        <v>Edison International</v>
      </c>
      <c r="B85" s="13" t="str">
        <f t="shared" si="36"/>
        <v>EIX</v>
      </c>
      <c r="C85" s="4">
        <f t="shared" si="37"/>
        <v>2.8</v>
      </c>
      <c r="D85" s="4">
        <v>65.436277777777775</v>
      </c>
      <c r="E85" s="14">
        <f t="shared" si="38"/>
        <v>4.278971993958499E-2</v>
      </c>
      <c r="F85" s="14">
        <f t="shared" ref="F85:F94" si="50">E85*(1+(0.5*J85))</f>
        <v>4.4426426727274114E-2</v>
      </c>
      <c r="G85" s="14">
        <f t="shared" si="40"/>
        <v>0.16</v>
      </c>
      <c r="H85" s="14">
        <f t="shared" si="40"/>
        <v>4.3499999999999997E-2</v>
      </c>
      <c r="I85" s="14">
        <f t="shared" si="40"/>
        <v>2.5999999999999999E-2</v>
      </c>
      <c r="J85" s="14">
        <f t="shared" ref="J85:J94" si="51">AVERAGE(G85:I85)</f>
        <v>7.6499999999999999E-2</v>
      </c>
      <c r="K85" s="14">
        <f t="shared" ref="K85:K94" si="52">E85*(1+(0.5*MIN(G85:I85)))+MIN(G85:I85)</f>
        <v>6.9345986298799595E-2</v>
      </c>
      <c r="L85" s="14">
        <f t="shared" ref="L85:L94" si="53">J85+F85</f>
        <v>0.12092642672727411</v>
      </c>
      <c r="M85" s="14">
        <f t="shared" ref="M85:M94" si="54">E85*(1+(0.5*MAX(G85:I85)))+MAX(G85:I85)</f>
        <v>0.2062128975347518</v>
      </c>
    </row>
    <row r="86" spans="1:13">
      <c r="A86" s="9" t="str">
        <f t="shared" si="36"/>
        <v>Entergy Corporation</v>
      </c>
      <c r="B86" s="13" t="str">
        <f t="shared" si="36"/>
        <v>ETR</v>
      </c>
      <c r="C86" s="4">
        <f t="shared" si="37"/>
        <v>4.04</v>
      </c>
      <c r="D86" s="4">
        <v>113.30172222222227</v>
      </c>
      <c r="E86" s="14">
        <f t="shared" si="38"/>
        <v>3.5657004331109986E-2</v>
      </c>
      <c r="F86" s="14">
        <f t="shared" si="50"/>
        <v>3.6666691837085923E-2</v>
      </c>
      <c r="G86" s="14">
        <f t="shared" si="40"/>
        <v>0.04</v>
      </c>
      <c r="H86" s="14">
        <f t="shared" si="40"/>
        <v>6.1899999999999997E-2</v>
      </c>
      <c r="I86" s="14">
        <f t="shared" si="40"/>
        <v>6.8000000000000005E-2</v>
      </c>
      <c r="J86" s="14">
        <f t="shared" si="51"/>
        <v>5.6633333333333334E-2</v>
      </c>
      <c r="K86" s="14">
        <f t="shared" si="52"/>
        <v>7.6370144417732183E-2</v>
      </c>
      <c r="L86" s="14">
        <f t="shared" si="53"/>
        <v>9.3300025170419257E-2</v>
      </c>
      <c r="M86" s="14">
        <f t="shared" si="54"/>
        <v>0.10486934247836774</v>
      </c>
    </row>
    <row r="87" spans="1:13">
      <c r="A87" s="9" t="str">
        <f t="shared" si="36"/>
        <v xml:space="preserve">Evergy, Inc. </v>
      </c>
      <c r="B87" s="13" t="str">
        <f t="shared" si="36"/>
        <v>EVRG</v>
      </c>
      <c r="C87" s="4">
        <f t="shared" si="37"/>
        <v>2.29</v>
      </c>
      <c r="D87" s="4">
        <v>65.813611111111129</v>
      </c>
      <c r="E87" s="14">
        <f t="shared" si="38"/>
        <v>3.4795234015253508E-2</v>
      </c>
      <c r="F87" s="14">
        <f t="shared" si="50"/>
        <v>3.5740504539334556E-2</v>
      </c>
      <c r="G87" s="14">
        <f t="shared" si="40"/>
        <v>7.4999999999999997E-2</v>
      </c>
      <c r="H87" s="14">
        <f t="shared" si="40"/>
        <v>3.5999999999999997E-2</v>
      </c>
      <c r="I87" s="14">
        <f t="shared" si="40"/>
        <v>5.1999999999999998E-2</v>
      </c>
      <c r="J87" s="14">
        <f t="shared" si="51"/>
        <v>5.4333333333333324E-2</v>
      </c>
      <c r="K87" s="14">
        <f t="shared" si="52"/>
        <v>7.1421548227528067E-2</v>
      </c>
      <c r="L87" s="14">
        <f t="shared" si="53"/>
        <v>9.0073837872667872E-2</v>
      </c>
      <c r="M87" s="14">
        <f t="shared" si="54"/>
        <v>0.11110005529082551</v>
      </c>
    </row>
    <row r="88" spans="1:13">
      <c r="A88" s="9" t="str">
        <f t="shared" si="36"/>
        <v>Hawaiian Electric Industries, Inc.</v>
      </c>
      <c r="B88" s="13" t="str">
        <f t="shared" si="36"/>
        <v>HE</v>
      </c>
      <c r="C88" s="4">
        <f t="shared" si="37"/>
        <v>1.4</v>
      </c>
      <c r="D88" s="4">
        <v>40.521833333333319</v>
      </c>
      <c r="E88" s="14">
        <f t="shared" si="38"/>
        <v>3.4549275904759175E-2</v>
      </c>
      <c r="F88" s="14">
        <f t="shared" si="50"/>
        <v>3.5004174704171838E-2</v>
      </c>
      <c r="G88" s="14">
        <f t="shared" si="40"/>
        <v>0.04</v>
      </c>
      <c r="H88" s="14">
        <f t="shared" si="40"/>
        <v>1.2999999999999999E-2</v>
      </c>
      <c r="I88" s="14">
        <f t="shared" si="40"/>
        <v>2.5999999999999999E-2</v>
      </c>
      <c r="J88" s="14">
        <f t="shared" si="51"/>
        <v>2.6333333333333334E-2</v>
      </c>
      <c r="K88" s="14">
        <f t="shared" si="52"/>
        <v>4.7773846198140103E-2</v>
      </c>
      <c r="L88" s="14">
        <f t="shared" si="53"/>
        <v>6.1337508037505171E-2</v>
      </c>
      <c r="M88" s="14">
        <f t="shared" si="54"/>
        <v>7.5240261422854365E-2</v>
      </c>
    </row>
    <row r="89" spans="1:13">
      <c r="A89" s="9" t="str">
        <f t="shared" si="36"/>
        <v>IDACORP, Inc.</v>
      </c>
      <c r="B89" s="13" t="str">
        <f t="shared" si="36"/>
        <v>IDA</v>
      </c>
      <c r="C89" s="4">
        <f t="shared" si="37"/>
        <v>3</v>
      </c>
      <c r="D89" s="4">
        <v>107.3860555555556</v>
      </c>
      <c r="E89" s="14">
        <f t="shared" si="38"/>
        <v>2.7936588083803546E-2</v>
      </c>
      <c r="F89" s="14">
        <f t="shared" si="50"/>
        <v>2.8374261297116468E-2</v>
      </c>
      <c r="G89" s="14">
        <f t="shared" si="40"/>
        <v>0.04</v>
      </c>
      <c r="H89" s="14">
        <f t="shared" si="40"/>
        <v>2.7E-2</v>
      </c>
      <c r="I89" s="14">
        <f t="shared" si="40"/>
        <v>2.7E-2</v>
      </c>
      <c r="J89" s="14">
        <f t="shared" si="51"/>
        <v>3.1333333333333331E-2</v>
      </c>
      <c r="K89" s="14">
        <f t="shared" si="52"/>
        <v>5.5313732022934894E-2</v>
      </c>
      <c r="L89" s="14">
        <f t="shared" si="53"/>
        <v>5.9707594630449799E-2</v>
      </c>
      <c r="M89" s="14">
        <f t="shared" si="54"/>
        <v>6.8495319845479616E-2</v>
      </c>
    </row>
    <row r="90" spans="1:13">
      <c r="A90" s="9" t="str">
        <f t="shared" si="36"/>
        <v>NextEra Energy, Inc.</v>
      </c>
      <c r="B90" s="13" t="str">
        <f t="shared" si="36"/>
        <v>NEE</v>
      </c>
      <c r="C90" s="4">
        <f t="shared" si="37"/>
        <v>1.7</v>
      </c>
      <c r="D90" s="4">
        <v>79.874722222222232</v>
      </c>
      <c r="E90" s="14">
        <f t="shared" si="38"/>
        <v>2.1283329102170411E-2</v>
      </c>
      <c r="F90" s="14">
        <f t="shared" ref="F90" si="55">E90*(1+(0.5*J90))</f>
        <v>2.2313796952867164E-2</v>
      </c>
      <c r="G90" s="14">
        <f t="shared" si="40"/>
        <v>0.1</v>
      </c>
      <c r="H90" s="14">
        <f t="shared" si="40"/>
        <v>9.35E-2</v>
      </c>
      <c r="I90" s="14">
        <f t="shared" si="40"/>
        <v>9.7000000000000003E-2</v>
      </c>
      <c r="J90" s="14">
        <f t="shared" ref="J90" si="56">AVERAGE(G90:I90)</f>
        <v>9.6833333333333327E-2</v>
      </c>
      <c r="K90" s="14">
        <f t="shared" ref="K90" si="57">E90*(1+(0.5*MIN(G90:I90)))+MIN(G90:I90)</f>
        <v>0.11577832473769688</v>
      </c>
      <c r="L90" s="14">
        <f t="shared" ref="L90:L92" si="58">J90+F90</f>
        <v>0.1191471302862005</v>
      </c>
      <c r="M90" s="14">
        <f t="shared" ref="M90" si="59">E90*(1+(0.5*MAX(G90:I90)))+MAX(G90:I90)</f>
        <v>0.12234749555727895</v>
      </c>
    </row>
    <row r="91" spans="1:13">
      <c r="A91" s="9" t="str">
        <f t="shared" si="36"/>
        <v>OGE Energy Corp.</v>
      </c>
      <c r="B91" s="13" t="str">
        <f t="shared" si="36"/>
        <v>OGE</v>
      </c>
      <c r="C91" s="4">
        <f t="shared" si="37"/>
        <v>1.6564000000000001</v>
      </c>
      <c r="D91" s="4">
        <v>39.184222222222218</v>
      </c>
      <c r="E91" s="14">
        <f t="shared" si="38"/>
        <v>4.2272116328000507E-2</v>
      </c>
      <c r="F91" s="14">
        <f t="shared" si="50"/>
        <v>4.3110513301839189E-2</v>
      </c>
      <c r="G91" s="14">
        <f t="shared" si="40"/>
        <v>6.5000000000000002E-2</v>
      </c>
      <c r="H91" s="14">
        <f t="shared" si="40"/>
        <v>1.9E-2</v>
      </c>
      <c r="I91" s="14">
        <f t="shared" si="40"/>
        <v>3.5000000000000003E-2</v>
      </c>
      <c r="J91" s="14">
        <f t="shared" si="51"/>
        <v>3.966666666666667E-2</v>
      </c>
      <c r="K91" s="14">
        <f t="shared" si="52"/>
        <v>6.1673701433116512E-2</v>
      </c>
      <c r="L91" s="14">
        <f t="shared" si="58"/>
        <v>8.2777179968505865E-2</v>
      </c>
      <c r="M91" s="14">
        <f t="shared" si="54"/>
        <v>0.10864596010866052</v>
      </c>
    </row>
    <row r="92" spans="1:13">
      <c r="A92" s="9" t="str">
        <f t="shared" si="36"/>
        <v>Portland General Electric Company</v>
      </c>
      <c r="B92" s="13" t="str">
        <f t="shared" si="36"/>
        <v>POR</v>
      </c>
      <c r="C92" s="4">
        <f t="shared" si="37"/>
        <v>1.81</v>
      </c>
      <c r="D92" s="4">
        <v>50.102611111111095</v>
      </c>
      <c r="E92" s="14">
        <f t="shared" si="38"/>
        <v>3.6125861703814516E-2</v>
      </c>
      <c r="F92" s="14">
        <f t="shared" si="50"/>
        <v>3.6657815017403186E-2</v>
      </c>
      <c r="G92" s="14">
        <f t="shared" si="40"/>
        <v>4.4999999999999998E-2</v>
      </c>
      <c r="H92" s="14">
        <f t="shared" si="40"/>
        <v>1.3899999999999999E-2</v>
      </c>
      <c r="I92" s="14" t="str">
        <f t="shared" si="40"/>
        <v>n/a</v>
      </c>
      <c r="J92" s="14">
        <f t="shared" si="51"/>
        <v>2.9449999999999997E-2</v>
      </c>
      <c r="K92" s="14">
        <f t="shared" si="52"/>
        <v>5.0276936442656031E-2</v>
      </c>
      <c r="L92" s="14">
        <f t="shared" si="58"/>
        <v>6.6107815017403176E-2</v>
      </c>
      <c r="M92" s="14">
        <f t="shared" si="54"/>
        <v>8.1938693592150336E-2</v>
      </c>
    </row>
    <row r="93" spans="1:13">
      <c r="A93" s="9" t="str">
        <f t="shared" si="36"/>
        <v>Southern Company</v>
      </c>
      <c r="B93" s="13" t="str">
        <f t="shared" si="36"/>
        <v>SO</v>
      </c>
      <c r="C93" s="4">
        <f t="shared" si="37"/>
        <v>2.72</v>
      </c>
      <c r="D93" s="4">
        <v>72.203444444444443</v>
      </c>
      <c r="E93" s="14">
        <f t="shared" si="38"/>
        <v>3.7671333008120575E-2</v>
      </c>
      <c r="F93" s="14">
        <f t="shared" si="50"/>
        <v>3.8737431732250388E-2</v>
      </c>
      <c r="G93" s="14">
        <f t="shared" si="40"/>
        <v>6.5000000000000002E-2</v>
      </c>
      <c r="H93" s="14">
        <f t="shared" si="40"/>
        <v>6.4799999999999996E-2</v>
      </c>
      <c r="I93" s="14">
        <f t="shared" si="40"/>
        <v>0.04</v>
      </c>
      <c r="J93" s="14">
        <f t="shared" si="51"/>
        <v>5.6600000000000004E-2</v>
      </c>
      <c r="K93" s="14">
        <f t="shared" si="52"/>
        <v>7.8424759668282995E-2</v>
      </c>
      <c r="L93" s="14">
        <f t="shared" si="53"/>
        <v>9.5337431732250399E-2</v>
      </c>
      <c r="M93" s="14">
        <f t="shared" si="54"/>
        <v>0.10389565133088449</v>
      </c>
    </row>
    <row r="94" spans="1:13">
      <c r="A94" s="9" t="str">
        <f t="shared" si="36"/>
        <v>Xcel Energy Inc.</v>
      </c>
      <c r="B94" s="13" t="str">
        <f t="shared" si="36"/>
        <v>XEL</v>
      </c>
      <c r="C94" s="4">
        <f t="shared" si="37"/>
        <v>1.95</v>
      </c>
      <c r="D94" s="4">
        <v>70.774638888888887</v>
      </c>
      <c r="E94" s="14">
        <f t="shared" si="38"/>
        <v>2.75522423090192E-2</v>
      </c>
      <c r="F94" s="14">
        <f t="shared" si="50"/>
        <v>2.8430240430599947E-2</v>
      </c>
      <c r="G94" s="14">
        <f t="shared" si="40"/>
        <v>0.06</v>
      </c>
      <c r="H94" s="14">
        <f t="shared" si="40"/>
        <v>6.7199999999999996E-2</v>
      </c>
      <c r="I94" s="14">
        <f t="shared" si="40"/>
        <v>6.4000000000000001E-2</v>
      </c>
      <c r="J94" s="14">
        <f t="shared" si="51"/>
        <v>6.3733333333333322E-2</v>
      </c>
      <c r="K94" s="14">
        <f t="shared" si="52"/>
        <v>8.837880957828978E-2</v>
      </c>
      <c r="L94" s="14">
        <f t="shared" si="53"/>
        <v>9.2163573763933276E-2</v>
      </c>
      <c r="M94" s="14">
        <f t="shared" si="54"/>
        <v>9.5677997650602239E-2</v>
      </c>
    </row>
    <row r="95" spans="1:13" ht="13.5" thickBot="1">
      <c r="A95" s="65"/>
      <c r="B95" s="66"/>
      <c r="C95" s="68"/>
      <c r="D95" s="69"/>
      <c r="E95" s="67"/>
      <c r="F95" s="67"/>
      <c r="G95" s="67"/>
      <c r="H95" s="67"/>
      <c r="I95" s="67"/>
      <c r="J95" s="67"/>
      <c r="K95" s="67"/>
      <c r="L95" s="67"/>
      <c r="M95" s="67"/>
    </row>
    <row r="96" spans="1:13">
      <c r="A96" s="9" t="s">
        <v>3</v>
      </c>
      <c r="C96" t="s">
        <v>1</v>
      </c>
      <c r="D96" s="2" t="s">
        <v>1</v>
      </c>
      <c r="E96" s="5">
        <f t="shared" ref="E96:M96" si="60">AVERAGE(E81:E94)</f>
        <v>3.3689598503922079E-2</v>
      </c>
      <c r="F96" s="5">
        <f t="shared" si="60"/>
        <v>3.4634482336114915E-2</v>
      </c>
      <c r="G96" s="5">
        <f t="shared" si="60"/>
        <v>6.7142857142857157E-2</v>
      </c>
      <c r="H96" s="5">
        <f t="shared" si="60"/>
        <v>5.0692857142857151E-2</v>
      </c>
      <c r="I96" s="5">
        <f t="shared" si="60"/>
        <v>5.4538461538461543E-2</v>
      </c>
      <c r="J96" s="5">
        <f t="shared" si="60"/>
        <v>5.6860714285714278E-2</v>
      </c>
      <c r="K96" s="5">
        <f t="shared" si="60"/>
        <v>7.8024840655650074E-2</v>
      </c>
      <c r="L96" s="5">
        <f>AVERAGE(L81:L94)</f>
        <v>9.1495196621829214E-2</v>
      </c>
      <c r="M96" s="5">
        <f t="shared" si="60"/>
        <v>0.10701430264366137</v>
      </c>
    </row>
    <row r="98" spans="1:1">
      <c r="A98" s="140" t="s">
        <v>80</v>
      </c>
    </row>
    <row r="99" spans="1:1">
      <c r="A99" s="9" t="s">
        <v>59</v>
      </c>
    </row>
    <row r="100" spans="1:1">
      <c r="A100" s="9" t="s">
        <v>1376</v>
      </c>
    </row>
    <row r="101" spans="1:1">
      <c r="A101" s="9" t="s">
        <v>81</v>
      </c>
    </row>
    <row r="102" spans="1:1">
      <c r="A102" s="9" t="s">
        <v>82</v>
      </c>
    </row>
    <row r="103" spans="1:1">
      <c r="A103" s="9" t="s">
        <v>83</v>
      </c>
    </row>
    <row r="104" spans="1:1">
      <c r="A104" s="9" t="s">
        <v>84</v>
      </c>
    </row>
    <row r="105" spans="1:1">
      <c r="A105" s="9" t="s">
        <v>85</v>
      </c>
    </row>
    <row r="106" spans="1:1">
      <c r="A106" s="12" t="s">
        <v>86</v>
      </c>
    </row>
    <row r="107" spans="1:1">
      <c r="A107" s="9" t="s">
        <v>87</v>
      </c>
    </row>
    <row r="108" spans="1:1">
      <c r="A108" s="9" t="s">
        <v>88</v>
      </c>
    </row>
    <row r="109" spans="1:1">
      <c r="A109" s="9" t="s">
        <v>89</v>
      </c>
    </row>
    <row r="110" spans="1:1">
      <c r="A110" s="11"/>
    </row>
  </sheetData>
  <conditionalFormatting sqref="A22 A59 A96 D21 D43 D58 D95 A7:B21 A43:B58 A81:B95">
    <cfRule type="expression" dxfId="50" priority="23">
      <formula>"(blank)"</formula>
    </cfRule>
  </conditionalFormatting>
  <conditionalFormatting sqref="A22 A59 A96 D21 D43 D58 D95 A7:B21 A43:B58">
    <cfRule type="expression" dxfId="49" priority="29">
      <formula>#REF!</formula>
    </cfRule>
  </conditionalFormatting>
  <conditionalFormatting sqref="A81:B95">
    <cfRule type="expression" dxfId="48" priority="7">
      <formula>#REF!</formula>
    </cfRule>
  </conditionalFormatting>
  <printOptions horizontalCentered="1"/>
  <pageMargins left="0.45" right="0.45" top="0.75" bottom="0.75" header="0.3" footer="0.3"/>
  <pageSetup scale="61" fitToHeight="0" orientation="landscape" useFirstPageNumber="1" r:id="rId1"/>
  <headerFooter scaleWithDoc="0">
    <oddHeader>&amp;R&amp;"Times New Roman,Bold"Attachment JCN-4
Page &amp;P of &amp;N</oddHeader>
  </headerFooter>
  <rowBreaks count="2" manualBreakCount="2">
    <brk id="37"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1491E-4595-4D32-949B-4BB883237EB7}">
  <sheetPr codeName="Sheet7"/>
  <dimension ref="A2:K522"/>
  <sheetViews>
    <sheetView view="pageLayout" topLeftCell="A511" zoomScale="90" zoomScaleNormal="100" zoomScaleSheetLayoutView="85" zoomScalePageLayoutView="90" workbookViewId="0">
      <selection activeCell="J6" sqref="J6"/>
    </sheetView>
  </sheetViews>
  <sheetFormatPr defaultColWidth="9" defaultRowHeight="12.75"/>
  <cols>
    <col min="1" max="1" width="2.42578125" customWidth="1"/>
    <col min="2" max="2" width="56.140625" style="168" customWidth="1"/>
    <col min="3" max="3" width="7.28515625" style="168" bestFit="1" customWidth="1"/>
    <col min="4" max="5" width="15.7109375" style="168" bestFit="1" customWidth="1"/>
    <col min="6" max="6" width="9" style="169"/>
    <col min="7" max="7" width="10.85546875" style="169" customWidth="1"/>
    <col min="8" max="8" width="14.28515625" style="169" customWidth="1"/>
    <col min="9" max="11" width="9" style="71"/>
    <col min="12" max="16384" width="9" style="169"/>
  </cols>
  <sheetData>
    <row r="2" spans="2:11">
      <c r="B2" s="287" t="s">
        <v>1431</v>
      </c>
      <c r="C2" s="287"/>
      <c r="D2" s="287"/>
      <c r="E2" s="287"/>
      <c r="F2" s="287"/>
      <c r="G2" s="287"/>
      <c r="H2" s="287"/>
      <c r="I2" s="287"/>
      <c r="J2" s="287"/>
      <c r="K2" s="287"/>
    </row>
    <row r="3" spans="2:11">
      <c r="B3" s="58"/>
      <c r="C3" s="58"/>
      <c r="D3" s="58"/>
      <c r="E3" s="58"/>
    </row>
    <row r="4" spans="2:11">
      <c r="B4" s="53" t="s">
        <v>92</v>
      </c>
      <c r="C4" s="170">
        <f>SUM(J20:J522)/100</f>
        <v>1.718241547519932E-2</v>
      </c>
      <c r="D4" s="171"/>
      <c r="E4" s="172"/>
    </row>
    <row r="5" spans="2:11">
      <c r="B5" s="53"/>
      <c r="C5" s="53"/>
      <c r="D5" s="53"/>
      <c r="E5" s="53"/>
    </row>
    <row r="6" spans="2:11">
      <c r="B6" s="53" t="s">
        <v>93</v>
      </c>
      <c r="C6" s="173">
        <f>SUM(K20:K522)/100</f>
        <v>0.13776834848451508</v>
      </c>
      <c r="D6" s="174"/>
      <c r="E6" s="175"/>
    </row>
    <row r="7" spans="2:11">
      <c r="B7" s="53"/>
      <c r="C7" s="53"/>
      <c r="D7" s="53"/>
      <c r="E7" s="53"/>
    </row>
    <row r="8" spans="2:11">
      <c r="B8" s="53" t="s">
        <v>94</v>
      </c>
      <c r="C8" s="176">
        <f>C6*(1+0.5*C4)+C4</f>
        <v>0.1561343604612109</v>
      </c>
      <c r="D8" s="174"/>
      <c r="E8" s="175"/>
    </row>
    <row r="9" spans="2:11">
      <c r="B9" s="53"/>
      <c r="C9" s="177"/>
      <c r="D9" s="57"/>
      <c r="E9" s="57"/>
    </row>
    <row r="10" spans="2:11">
      <c r="B10" s="53"/>
      <c r="C10" s="177"/>
      <c r="D10" s="57"/>
      <c r="E10" s="57"/>
    </row>
    <row r="11" spans="2:11">
      <c r="B11" s="178" t="s">
        <v>58</v>
      </c>
      <c r="C11" s="15"/>
      <c r="D11" s="179"/>
      <c r="E11" s="179"/>
    </row>
    <row r="12" spans="2:11">
      <c r="B12" s="58" t="s">
        <v>1459</v>
      </c>
      <c r="C12" s="15"/>
      <c r="D12" s="179"/>
      <c r="E12" s="179"/>
    </row>
    <row r="13" spans="2:11">
      <c r="B13" s="58" t="s">
        <v>1407</v>
      </c>
      <c r="C13" s="15"/>
      <c r="D13" s="179"/>
      <c r="E13" s="179"/>
    </row>
    <row r="14" spans="2:11">
      <c r="B14" s="58" t="s">
        <v>95</v>
      </c>
      <c r="C14" s="15"/>
      <c r="D14" s="179"/>
      <c r="E14" s="179"/>
    </row>
    <row r="17" spans="1:11" customFormat="1" ht="13.5" thickBot="1">
      <c r="I17" s="72"/>
      <c r="J17" s="72"/>
      <c r="K17" s="72"/>
    </row>
    <row r="18" spans="1:11" s="168" customFormat="1" ht="63.75">
      <c r="A18"/>
      <c r="B18" s="180" t="s">
        <v>96</v>
      </c>
      <c r="C18" s="139" t="s">
        <v>14</v>
      </c>
      <c r="D18" s="95" t="s">
        <v>97</v>
      </c>
      <c r="E18" s="139" t="s">
        <v>98</v>
      </c>
      <c r="F18" s="95" t="s">
        <v>69</v>
      </c>
      <c r="G18" s="95" t="s">
        <v>1077</v>
      </c>
      <c r="H18" s="95" t="s">
        <v>99</v>
      </c>
      <c r="I18" s="141" t="s">
        <v>100</v>
      </c>
      <c r="J18" s="141" t="s">
        <v>101</v>
      </c>
      <c r="K18" s="74" t="s">
        <v>102</v>
      </c>
    </row>
    <row r="19" spans="1:11" customFormat="1">
      <c r="B19" s="181"/>
      <c r="I19" s="72"/>
      <c r="J19" s="72"/>
      <c r="K19" s="182"/>
    </row>
    <row r="20" spans="1:11" customFormat="1">
      <c r="B20" s="153" t="s">
        <v>103</v>
      </c>
      <c r="C20" s="154" t="s">
        <v>104</v>
      </c>
      <c r="D20" s="155">
        <v>325.62400000000002</v>
      </c>
      <c r="E20" s="155">
        <v>76.45</v>
      </c>
      <c r="F20" s="156">
        <v>6.2262916939175925</v>
      </c>
      <c r="G20" s="157">
        <v>3.5</v>
      </c>
      <c r="H20" s="157">
        <f t="shared" ref="H20:H83" si="0">IF(ISNUMBER(E20),IF(G20&lt;&gt;"",D20*E20,"Excl."),"Excl.")</f>
        <v>24893.954800000003</v>
      </c>
      <c r="I20" s="73">
        <f>IF(H20="Excl."," ",H20/(SUM($H$20:$H$522)))</f>
        <v>7.8504616305436056E-4</v>
      </c>
      <c r="J20" s="73">
        <f>IFERROR(I20*F20, "")</f>
        <v>4.887926404367241E-3</v>
      </c>
      <c r="K20" s="75">
        <f>IFERROR(I20*G20, "")</f>
        <v>2.7476615706902617E-3</v>
      </c>
    </row>
    <row r="21" spans="1:11" customFormat="1">
      <c r="B21" s="158" t="s">
        <v>105</v>
      </c>
      <c r="C21" s="159" t="s">
        <v>106</v>
      </c>
      <c r="D21" s="155">
        <v>62.927</v>
      </c>
      <c r="E21" s="155">
        <v>158.53</v>
      </c>
      <c r="F21" s="160">
        <v>1.4129817700119851</v>
      </c>
      <c r="G21" s="157">
        <v>16.5</v>
      </c>
      <c r="H21" s="157">
        <f t="shared" si="0"/>
        <v>9975.8173100000004</v>
      </c>
      <c r="I21" s="73">
        <f t="shared" ref="I21:I84" si="1">IF(H21="Excl.","Excl.",H21/(SUM($H$20:$H$522)))</f>
        <v>3.1459352945184798E-4</v>
      </c>
      <c r="J21" s="73">
        <f t="shared" ref="J21:J84" si="2">IFERROR(I21*F21, "")</f>
        <v>4.4451492207918972E-4</v>
      </c>
      <c r="K21" s="76">
        <f t="shared" ref="K21:K84" si="3">IFERROR(I21*G21, "")</f>
        <v>5.1907932359554921E-3</v>
      </c>
    </row>
    <row r="22" spans="1:11" customFormat="1">
      <c r="B22" s="158" t="s">
        <v>107</v>
      </c>
      <c r="C22" s="159" t="s">
        <v>108</v>
      </c>
      <c r="D22" s="155">
        <v>747.23299999999995</v>
      </c>
      <c r="E22" s="155">
        <v>148.44999999999999</v>
      </c>
      <c r="F22" s="160">
        <v>1.4011451667228023</v>
      </c>
      <c r="G22" s="157">
        <v>10</v>
      </c>
      <c r="H22" s="157">
        <f t="shared" si="0"/>
        <v>110926.73884999998</v>
      </c>
      <c r="I22" s="73">
        <f t="shared" si="1"/>
        <v>3.4981428790224023E-3</v>
      </c>
      <c r="J22" s="73">
        <f t="shared" si="2"/>
        <v>4.9014059874480272E-3</v>
      </c>
      <c r="K22" s="76">
        <f t="shared" si="3"/>
        <v>3.498142879022402E-2</v>
      </c>
    </row>
    <row r="23" spans="1:11" customFormat="1">
      <c r="B23" s="158" t="s">
        <v>109</v>
      </c>
      <c r="C23" s="159" t="s">
        <v>110</v>
      </c>
      <c r="D23" s="155">
        <v>4199.817</v>
      </c>
      <c r="E23" s="155">
        <v>37.369999999999997</v>
      </c>
      <c r="F23" s="160">
        <v>6.984211934706984</v>
      </c>
      <c r="G23" s="157">
        <v>2.5</v>
      </c>
      <c r="H23" s="157">
        <f t="shared" si="0"/>
        <v>156947.16128999999</v>
      </c>
      <c r="I23" s="73">
        <f t="shared" si="1"/>
        <v>4.949425182253016E-3</v>
      </c>
      <c r="J23" s="73">
        <f t="shared" si="2"/>
        <v>3.4567834427830804E-2</v>
      </c>
      <c r="K23" s="76">
        <f t="shared" si="3"/>
        <v>1.237356295563254E-2</v>
      </c>
    </row>
    <row r="24" spans="1:11" customFormat="1">
      <c r="B24" s="158" t="s">
        <v>111</v>
      </c>
      <c r="C24" s="159" t="s">
        <v>112</v>
      </c>
      <c r="D24" s="155">
        <v>405.00799999999998</v>
      </c>
      <c r="E24" s="155">
        <v>470.12</v>
      </c>
      <c r="F24" s="160">
        <v>3.4884710286735303</v>
      </c>
      <c r="G24" s="157">
        <v>29.5</v>
      </c>
      <c r="H24" s="157">
        <f t="shared" si="0"/>
        <v>190402.36095999999</v>
      </c>
      <c r="I24" s="73">
        <f t="shared" si="1"/>
        <v>6.0044554635464891E-3</v>
      </c>
      <c r="J24" s="73">
        <f t="shared" si="2"/>
        <v>2.0946368927542421E-2</v>
      </c>
      <c r="K24" s="76">
        <f t="shared" si="3"/>
        <v>0.17713143617462143</v>
      </c>
    </row>
    <row r="25" spans="1:11" customFormat="1">
      <c r="B25" s="158" t="s">
        <v>113</v>
      </c>
      <c r="C25" s="159" t="s">
        <v>114</v>
      </c>
      <c r="D25" s="155">
        <v>595.98299999999995</v>
      </c>
      <c r="E25" s="155">
        <v>142.51</v>
      </c>
      <c r="F25" s="160" t="s">
        <v>78</v>
      </c>
      <c r="G25" s="157" t="s">
        <v>1261</v>
      </c>
      <c r="H25" s="157" t="str">
        <f t="shared" si="0"/>
        <v>Excl.</v>
      </c>
      <c r="I25" s="73" t="str">
        <f t="shared" si="1"/>
        <v>Excl.</v>
      </c>
      <c r="J25" s="73" t="str">
        <f t="shared" si="2"/>
        <v/>
      </c>
      <c r="K25" s="76" t="str">
        <f t="shared" si="3"/>
        <v/>
      </c>
    </row>
    <row r="26" spans="1:11" customFormat="1">
      <c r="B26" s="158" t="s">
        <v>115</v>
      </c>
      <c r="C26" s="159" t="s">
        <v>116</v>
      </c>
      <c r="D26" s="155">
        <v>527.90899999999999</v>
      </c>
      <c r="E26" s="155">
        <v>216.46</v>
      </c>
      <c r="F26" s="160">
        <v>2.2174997690104408</v>
      </c>
      <c r="G26" s="157">
        <v>8</v>
      </c>
      <c r="H26" s="157">
        <f t="shared" si="0"/>
        <v>114271.18214</v>
      </c>
      <c r="I26" s="73">
        <f t="shared" si="1"/>
        <v>3.6036119534808898E-3</v>
      </c>
      <c r="J26" s="73">
        <f t="shared" si="2"/>
        <v>7.9910086744471361E-3</v>
      </c>
      <c r="K26" s="76">
        <f t="shared" si="3"/>
        <v>2.8828895627847118E-2</v>
      </c>
    </row>
    <row r="27" spans="1:11" customFormat="1">
      <c r="B27" s="158" t="s">
        <v>117</v>
      </c>
      <c r="C27" s="159" t="s">
        <v>118</v>
      </c>
      <c r="D27" s="155">
        <v>2932.5720000000001</v>
      </c>
      <c r="E27" s="155">
        <v>125.88</v>
      </c>
      <c r="F27" s="160">
        <v>3.1776294884016525</v>
      </c>
      <c r="G27" s="157">
        <v>5</v>
      </c>
      <c r="H27" s="157">
        <f t="shared" si="0"/>
        <v>369152.16336000001</v>
      </c>
      <c r="I27" s="73">
        <f t="shared" si="1"/>
        <v>1.1641440331890716E-2</v>
      </c>
      <c r="J27" s="73">
        <f t="shared" si="2"/>
        <v>3.6992184086084255E-2</v>
      </c>
      <c r="K27" s="76">
        <f t="shared" si="3"/>
        <v>5.8207201659453575E-2</v>
      </c>
    </row>
    <row r="28" spans="1:11" s="168" customFormat="1">
      <c r="A28"/>
      <c r="B28" s="158" t="s">
        <v>119</v>
      </c>
      <c r="C28" s="159" t="s">
        <v>120</v>
      </c>
      <c r="D28" s="155">
        <v>1957.4349999999999</v>
      </c>
      <c r="E28" s="155">
        <v>180.9</v>
      </c>
      <c r="F28" s="160">
        <v>3.1398562741846319</v>
      </c>
      <c r="G28" s="157">
        <v>44</v>
      </c>
      <c r="H28" s="157">
        <f t="shared" si="0"/>
        <v>354099.9915</v>
      </c>
      <c r="I28" s="73">
        <f t="shared" si="1"/>
        <v>1.1166760842060204E-2</v>
      </c>
      <c r="J28" s="73">
        <f t="shared" si="2"/>
        <v>3.5062024092261994E-2</v>
      </c>
      <c r="K28" s="76">
        <f t="shared" si="3"/>
        <v>0.49133747705064901</v>
      </c>
    </row>
    <row r="29" spans="1:11">
      <c r="B29" s="158" t="s">
        <v>121</v>
      </c>
      <c r="C29" s="159" t="s">
        <v>122</v>
      </c>
      <c r="D29" s="155">
        <v>4324.5129999999999</v>
      </c>
      <c r="E29" s="155">
        <v>59.85</v>
      </c>
      <c r="F29" s="160">
        <v>2.9406850459482037</v>
      </c>
      <c r="G29" s="157">
        <v>7.5</v>
      </c>
      <c r="H29" s="157">
        <f t="shared" si="0"/>
        <v>258822.10305000001</v>
      </c>
      <c r="I29" s="73">
        <f t="shared" si="1"/>
        <v>8.1621140773125694E-3</v>
      </c>
      <c r="J29" s="73">
        <f t="shared" si="2"/>
        <v>2.4002206810476392E-2</v>
      </c>
      <c r="K29" s="76">
        <f t="shared" si="3"/>
        <v>6.1215855579844269E-2</v>
      </c>
    </row>
    <row r="30" spans="1:11">
      <c r="B30" s="158" t="s">
        <v>123</v>
      </c>
      <c r="C30" s="159" t="s">
        <v>124</v>
      </c>
      <c r="D30" s="155">
        <v>1768.096</v>
      </c>
      <c r="E30" s="155">
        <v>146.4</v>
      </c>
      <c r="F30" s="160">
        <v>4.0437158469945356</v>
      </c>
      <c r="G30" s="157">
        <v>4.5</v>
      </c>
      <c r="H30" s="157">
        <f t="shared" si="0"/>
        <v>258849.25440000001</v>
      </c>
      <c r="I30" s="73">
        <f t="shared" si="1"/>
        <v>8.1629703118205246E-3</v>
      </c>
      <c r="J30" s="73">
        <f t="shared" si="2"/>
        <v>3.3008732408454582E-2</v>
      </c>
      <c r="K30" s="76">
        <f t="shared" si="3"/>
        <v>3.6733366403192358E-2</v>
      </c>
    </row>
    <row r="31" spans="1:11">
      <c r="B31" s="158" t="s">
        <v>125</v>
      </c>
      <c r="C31" s="159" t="s">
        <v>126</v>
      </c>
      <c r="D31" s="155">
        <v>1823.058</v>
      </c>
      <c r="E31" s="155">
        <v>106.54</v>
      </c>
      <c r="F31" s="160" t="s">
        <v>78</v>
      </c>
      <c r="G31" s="157">
        <v>30.5</v>
      </c>
      <c r="H31" s="157">
        <f t="shared" si="0"/>
        <v>194228.59932000001</v>
      </c>
      <c r="I31" s="73">
        <f t="shared" si="1"/>
        <v>6.1251182416218082E-3</v>
      </c>
      <c r="J31" s="73" t="str">
        <f t="shared" si="2"/>
        <v/>
      </c>
      <c r="K31" s="76">
        <f>IFERROR(I31*G31, "")</f>
        <v>0.18681610636946516</v>
      </c>
    </row>
    <row r="32" spans="1:11">
      <c r="B32" s="158" t="s">
        <v>127</v>
      </c>
      <c r="C32" s="159" t="s">
        <v>128</v>
      </c>
      <c r="D32" s="155">
        <v>75.013000000000005</v>
      </c>
      <c r="E32" s="155">
        <v>186.12</v>
      </c>
      <c r="F32" s="160" t="s">
        <v>78</v>
      </c>
      <c r="G32" s="157">
        <v>10.5</v>
      </c>
      <c r="H32" s="157">
        <f t="shared" si="0"/>
        <v>13961.419560000002</v>
      </c>
      <c r="I32" s="73">
        <f t="shared" si="1"/>
        <v>4.4028194573447602E-4</v>
      </c>
      <c r="J32" s="73" t="str">
        <f t="shared" si="2"/>
        <v/>
      </c>
      <c r="K32" s="76">
        <f t="shared" si="3"/>
        <v>4.6229604302119986E-3</v>
      </c>
    </row>
    <row r="33" spans="2:11">
      <c r="B33" s="158" t="s">
        <v>129</v>
      </c>
      <c r="C33" s="159" t="s">
        <v>130</v>
      </c>
      <c r="D33" s="155">
        <v>133.91200000000001</v>
      </c>
      <c r="E33" s="155">
        <v>177.44</v>
      </c>
      <c r="F33" s="160">
        <v>3.3814247069431924</v>
      </c>
      <c r="G33" s="157">
        <v>4</v>
      </c>
      <c r="H33" s="157">
        <f t="shared" si="0"/>
        <v>23761.345280000001</v>
      </c>
      <c r="I33" s="73">
        <f t="shared" si="1"/>
        <v>7.4932862580251165E-4</v>
      </c>
      <c r="J33" s="73">
        <f t="shared" si="2"/>
        <v>2.533798328908403E-3</v>
      </c>
      <c r="K33" s="76">
        <f t="shared" si="3"/>
        <v>2.9973145032100466E-3</v>
      </c>
    </row>
    <row r="34" spans="2:11">
      <c r="B34" s="158" t="s">
        <v>131</v>
      </c>
      <c r="C34" s="159" t="s">
        <v>132</v>
      </c>
      <c r="D34" s="155">
        <v>4118</v>
      </c>
      <c r="E34" s="155">
        <v>110.81</v>
      </c>
      <c r="F34" s="160">
        <v>3.2849020846494001</v>
      </c>
      <c r="G34" s="157" t="s">
        <v>1261</v>
      </c>
      <c r="H34" s="157" t="str">
        <f t="shared" si="0"/>
        <v>Excl.</v>
      </c>
      <c r="I34" s="73" t="str">
        <f t="shared" si="1"/>
        <v>Excl.</v>
      </c>
      <c r="J34" s="73" t="str">
        <f t="shared" si="2"/>
        <v/>
      </c>
      <c r="K34" s="76" t="str">
        <f t="shared" si="3"/>
        <v/>
      </c>
    </row>
    <row r="35" spans="2:11">
      <c r="B35" s="158" t="s">
        <v>133</v>
      </c>
      <c r="C35" s="159" t="s">
        <v>134</v>
      </c>
      <c r="D35" s="155">
        <v>481.05099999999999</v>
      </c>
      <c r="E35" s="155">
        <v>104.29</v>
      </c>
      <c r="F35" s="160">
        <v>3.7203950522581262</v>
      </c>
      <c r="G35" s="157">
        <v>85</v>
      </c>
      <c r="H35" s="157">
        <f t="shared" si="0"/>
        <v>50168.808790000003</v>
      </c>
      <c r="I35" s="73">
        <f t="shared" si="1"/>
        <v>1.5821042161447715E-3</v>
      </c>
      <c r="J35" s="73">
        <f t="shared" si="2"/>
        <v>5.8860526979017287E-3</v>
      </c>
      <c r="K35" s="76">
        <f t="shared" si="3"/>
        <v>0.13447885837230558</v>
      </c>
    </row>
    <row r="36" spans="2:11">
      <c r="B36" s="158" t="s">
        <v>135</v>
      </c>
      <c r="C36" s="159" t="s">
        <v>136</v>
      </c>
      <c r="D36" s="155">
        <v>1092.6679999999999</v>
      </c>
      <c r="E36" s="155">
        <v>77.81</v>
      </c>
      <c r="F36" s="160">
        <v>0.41125819303431432</v>
      </c>
      <c r="G36" s="157">
        <v>22</v>
      </c>
      <c r="H36" s="157">
        <f t="shared" si="0"/>
        <v>85020.497080000001</v>
      </c>
      <c r="I36" s="73">
        <f t="shared" si="1"/>
        <v>2.6811736242739726E-3</v>
      </c>
      <c r="J36" s="73">
        <f t="shared" si="2"/>
        <v>1.1026546199301775E-3</v>
      </c>
      <c r="K36" s="76">
        <f t="shared" si="3"/>
        <v>5.8985819734027396E-2</v>
      </c>
    </row>
    <row r="37" spans="2:11">
      <c r="B37" s="158" t="s">
        <v>137</v>
      </c>
      <c r="C37" s="159" t="s">
        <v>138</v>
      </c>
      <c r="D37" s="155">
        <v>1005.939</v>
      </c>
      <c r="E37" s="155">
        <v>27.62</v>
      </c>
      <c r="F37" s="160">
        <v>3.6205648081100645</v>
      </c>
      <c r="G37" s="157">
        <v>12.5</v>
      </c>
      <c r="H37" s="157">
        <f t="shared" si="0"/>
        <v>27784.035179999999</v>
      </c>
      <c r="I37" s="73">
        <f t="shared" si="1"/>
        <v>8.7618662391989106E-4</v>
      </c>
      <c r="J37" s="73">
        <f t="shared" si="2"/>
        <v>3.1722904559011258E-3</v>
      </c>
      <c r="K37" s="76">
        <f t="shared" si="3"/>
        <v>1.0952332798998638E-2</v>
      </c>
    </row>
    <row r="38" spans="2:11">
      <c r="B38" s="158" t="s">
        <v>139</v>
      </c>
      <c r="C38" s="159" t="s">
        <v>140</v>
      </c>
      <c r="D38" s="155">
        <v>1023.726</v>
      </c>
      <c r="E38" s="155">
        <v>296.13</v>
      </c>
      <c r="F38" s="160">
        <v>2.5664404146827406</v>
      </c>
      <c r="G38" s="157">
        <v>9</v>
      </c>
      <c r="H38" s="157">
        <f t="shared" si="0"/>
        <v>303155.98038000002</v>
      </c>
      <c r="I38" s="73">
        <f t="shared" si="1"/>
        <v>9.5602101440427616E-3</v>
      </c>
      <c r="J38" s="73">
        <f t="shared" si="2"/>
        <v>2.4535709686531248E-2</v>
      </c>
      <c r="K38" s="76">
        <f t="shared" si="3"/>
        <v>8.6041891296384856E-2</v>
      </c>
    </row>
    <row r="39" spans="2:11">
      <c r="B39" s="158" t="s">
        <v>141</v>
      </c>
      <c r="C39" s="159" t="s">
        <v>142</v>
      </c>
      <c r="D39" s="155">
        <v>46.941000000000003</v>
      </c>
      <c r="E39" s="155">
        <v>339.45</v>
      </c>
      <c r="F39" s="160">
        <v>0.88378258948298727</v>
      </c>
      <c r="G39" s="157">
        <v>23.5</v>
      </c>
      <c r="H39" s="157">
        <f t="shared" si="0"/>
        <v>15934.122450000001</v>
      </c>
      <c r="I39" s="73">
        <f t="shared" si="1"/>
        <v>5.0249234368381058E-4</v>
      </c>
      <c r="J39" s="73">
        <f t="shared" si="2"/>
        <v>4.4409398469625331E-4</v>
      </c>
      <c r="K39" s="76">
        <f t="shared" si="3"/>
        <v>1.1808570076569548E-2</v>
      </c>
    </row>
    <row r="40" spans="2:11">
      <c r="B40" s="158" t="s">
        <v>143</v>
      </c>
      <c r="C40" s="159" t="s">
        <v>144</v>
      </c>
      <c r="D40" s="155">
        <v>904.12599999999998</v>
      </c>
      <c r="E40" s="155">
        <v>138.29</v>
      </c>
      <c r="F40" s="160">
        <v>4.7725793622098482</v>
      </c>
      <c r="G40" s="157">
        <v>3</v>
      </c>
      <c r="H40" s="157">
        <f t="shared" si="0"/>
        <v>125031.58454</v>
      </c>
      <c r="I40" s="73">
        <f t="shared" si="1"/>
        <v>3.9429478559081296E-3</v>
      </c>
      <c r="J40" s="73">
        <f t="shared" si="2"/>
        <v>1.8818031563376709E-2</v>
      </c>
      <c r="K40" s="76">
        <f t="shared" si="3"/>
        <v>1.1828843567724389E-2</v>
      </c>
    </row>
    <row r="41" spans="2:11">
      <c r="B41" s="158" t="s">
        <v>145</v>
      </c>
      <c r="C41" s="159" t="s">
        <v>146</v>
      </c>
      <c r="D41" s="155">
        <v>2614.4839999999999</v>
      </c>
      <c r="E41" s="155">
        <v>173.97</v>
      </c>
      <c r="F41" s="160">
        <v>2.59814910616773</v>
      </c>
      <c r="G41" s="157">
        <v>8</v>
      </c>
      <c r="H41" s="157">
        <f t="shared" si="0"/>
        <v>454841.78148000001</v>
      </c>
      <c r="I41" s="73">
        <f t="shared" si="1"/>
        <v>1.4343715099365564E-2</v>
      </c>
      <c r="J41" s="73">
        <f t="shared" si="2"/>
        <v>3.7267110564541212E-2</v>
      </c>
      <c r="K41" s="76">
        <f t="shared" si="3"/>
        <v>0.11474972079492451</v>
      </c>
    </row>
    <row r="42" spans="2:11">
      <c r="B42" s="158" t="s">
        <v>147</v>
      </c>
      <c r="C42" s="159" t="s">
        <v>148</v>
      </c>
      <c r="D42" s="155">
        <v>735.71699999999998</v>
      </c>
      <c r="E42" s="155">
        <v>272.66000000000003</v>
      </c>
      <c r="F42" s="160">
        <v>2.2298833712315704</v>
      </c>
      <c r="G42" s="157">
        <v>10.5</v>
      </c>
      <c r="H42" s="157">
        <f t="shared" si="0"/>
        <v>200600.59722000003</v>
      </c>
      <c r="I42" s="73">
        <f t="shared" si="1"/>
        <v>6.326063111272871E-3</v>
      </c>
      <c r="J42" s="73">
        <f t="shared" si="2"/>
        <v>1.4106382937188827E-2</v>
      </c>
      <c r="K42" s="76">
        <f t="shared" si="3"/>
        <v>6.6423662668365149E-2</v>
      </c>
    </row>
    <row r="43" spans="2:11">
      <c r="B43" s="158" t="s">
        <v>149</v>
      </c>
      <c r="C43" s="159" t="s">
        <v>150</v>
      </c>
      <c r="D43" s="155">
        <v>2533.2800000000002</v>
      </c>
      <c r="E43" s="155">
        <v>101.2</v>
      </c>
      <c r="F43" s="160">
        <v>2.7272727272727271</v>
      </c>
      <c r="G43" s="157">
        <v>8</v>
      </c>
      <c r="H43" s="157">
        <f t="shared" si="0"/>
        <v>256367.93600000002</v>
      </c>
      <c r="I43" s="73">
        <f t="shared" si="1"/>
        <v>8.0847204111966116E-3</v>
      </c>
      <c r="J43" s="73">
        <f t="shared" si="2"/>
        <v>2.2049237485081665E-2</v>
      </c>
      <c r="K43" s="76">
        <f t="shared" si="3"/>
        <v>6.4677763289572893E-2</v>
      </c>
    </row>
    <row r="44" spans="2:11">
      <c r="B44" s="158" t="s">
        <v>151</v>
      </c>
      <c r="C44" s="159" t="s">
        <v>152</v>
      </c>
      <c r="D44" s="155">
        <v>552.74300000000005</v>
      </c>
      <c r="E44" s="155">
        <v>125.79</v>
      </c>
      <c r="F44" s="160">
        <v>4.7380554893075759</v>
      </c>
      <c r="G44" s="157">
        <v>6.5</v>
      </c>
      <c r="H44" s="157">
        <f t="shared" si="0"/>
        <v>69529.541970000006</v>
      </c>
      <c r="I44" s="73">
        <f t="shared" si="1"/>
        <v>2.1926568350029954E-3</v>
      </c>
      <c r="J44" s="73">
        <f t="shared" si="2"/>
        <v>1.0388929753253718E-2</v>
      </c>
      <c r="K44" s="76">
        <f t="shared" si="3"/>
        <v>1.4252269427519471E-2</v>
      </c>
    </row>
    <row r="45" spans="2:11">
      <c r="B45" s="158" t="s">
        <v>153</v>
      </c>
      <c r="C45" s="159" t="s">
        <v>154</v>
      </c>
      <c r="D45" s="155">
        <v>181.828</v>
      </c>
      <c r="E45" s="155">
        <v>145.34</v>
      </c>
      <c r="F45" s="160">
        <v>1.8026696023118207</v>
      </c>
      <c r="G45" s="157">
        <v>3</v>
      </c>
      <c r="H45" s="157">
        <f t="shared" si="0"/>
        <v>26426.881520000003</v>
      </c>
      <c r="I45" s="73">
        <f t="shared" si="1"/>
        <v>8.3338794922083604E-4</v>
      </c>
      <c r="J45" s="73">
        <f t="shared" si="2"/>
        <v>1.5023231229933883E-3</v>
      </c>
      <c r="K45" s="76">
        <f t="shared" si="3"/>
        <v>2.500163847662508E-3</v>
      </c>
    </row>
    <row r="46" spans="2:11">
      <c r="B46" s="158" t="s">
        <v>155</v>
      </c>
      <c r="C46" s="159" t="s">
        <v>156</v>
      </c>
      <c r="D46" s="155">
        <v>8022.4319999999998</v>
      </c>
      <c r="E46" s="155">
        <v>36.04</v>
      </c>
      <c r="F46" s="160">
        <v>2.4417314095449503</v>
      </c>
      <c r="G46" s="157">
        <v>8.5</v>
      </c>
      <c r="H46" s="157">
        <f t="shared" si="0"/>
        <v>289128.44928</v>
      </c>
      <c r="I46" s="73">
        <f t="shared" si="1"/>
        <v>9.1178433302659193E-3</v>
      </c>
      <c r="J46" s="73">
        <f t="shared" si="2"/>
        <v>2.2263324446820228E-2</v>
      </c>
      <c r="K46" s="76">
        <f t="shared" si="3"/>
        <v>7.750166830726031E-2</v>
      </c>
    </row>
    <row r="47" spans="2:11">
      <c r="B47" s="158" t="s">
        <v>157</v>
      </c>
      <c r="C47" s="159" t="s">
        <v>158</v>
      </c>
      <c r="D47" s="155">
        <v>5612.3519999999999</v>
      </c>
      <c r="E47" s="155">
        <v>46.55</v>
      </c>
      <c r="F47" s="160">
        <v>3.4371643394199793</v>
      </c>
      <c r="G47" s="157">
        <v>6.5</v>
      </c>
      <c r="H47" s="157">
        <f t="shared" si="0"/>
        <v>261254.98559999999</v>
      </c>
      <c r="I47" s="73">
        <f t="shared" si="1"/>
        <v>8.2388365236407586E-3</v>
      </c>
      <c r="J47" s="73">
        <f t="shared" si="2"/>
        <v>2.8318235097368888E-2</v>
      </c>
      <c r="K47" s="76">
        <f t="shared" si="3"/>
        <v>5.3552437403664929E-2</v>
      </c>
    </row>
    <row r="48" spans="2:11">
      <c r="B48" s="158" t="s">
        <v>159</v>
      </c>
      <c r="C48" s="159" t="s">
        <v>160</v>
      </c>
      <c r="D48" s="155">
        <v>2369.6970000000001</v>
      </c>
      <c r="E48" s="155">
        <v>134.66999999999999</v>
      </c>
      <c r="F48" s="160">
        <v>2.7127051310611128</v>
      </c>
      <c r="G48" s="157">
        <v>6.5</v>
      </c>
      <c r="H48" s="157">
        <f t="shared" si="0"/>
        <v>319127.09499000001</v>
      </c>
      <c r="I48" s="73">
        <f t="shared" si="1"/>
        <v>1.006386905822549E-2</v>
      </c>
      <c r="J48" s="73">
        <f t="shared" si="2"/>
        <v>2.7300309232575454E-2</v>
      </c>
      <c r="K48" s="76">
        <f t="shared" si="3"/>
        <v>6.5415148878465681E-2</v>
      </c>
    </row>
    <row r="49" spans="2:11">
      <c r="B49" s="158" t="s">
        <v>161</v>
      </c>
      <c r="C49" s="159" t="s">
        <v>162</v>
      </c>
      <c r="D49" s="155">
        <v>7126</v>
      </c>
      <c r="E49" s="155">
        <v>18.23</v>
      </c>
      <c r="F49" s="160">
        <v>6.0888645090510156</v>
      </c>
      <c r="G49" s="157">
        <v>0.5</v>
      </c>
      <c r="H49" s="157">
        <f t="shared" si="0"/>
        <v>129906.98</v>
      </c>
      <c r="I49" s="73">
        <f t="shared" si="1"/>
        <v>4.0966964478853932E-3</v>
      </c>
      <c r="J49" s="73">
        <f t="shared" si="2"/>
        <v>2.4944229605884733E-2</v>
      </c>
      <c r="K49" s="76">
        <f t="shared" si="3"/>
        <v>2.0483482239426966E-3</v>
      </c>
    </row>
    <row r="50" spans="2:11">
      <c r="B50" s="158" t="s">
        <v>163</v>
      </c>
      <c r="C50" s="159" t="s">
        <v>164</v>
      </c>
      <c r="D50" s="155">
        <v>234.34800000000001</v>
      </c>
      <c r="E50" s="155">
        <v>184.46</v>
      </c>
      <c r="F50" s="160">
        <v>2.0166973869673646</v>
      </c>
      <c r="G50" s="157">
        <v>6.5</v>
      </c>
      <c r="H50" s="157">
        <f t="shared" si="0"/>
        <v>43227.832080000007</v>
      </c>
      <c r="I50" s="73">
        <f t="shared" si="1"/>
        <v>1.3632162500577128E-3</v>
      </c>
      <c r="J50" s="73">
        <f t="shared" si="2"/>
        <v>2.7491946493628391E-3</v>
      </c>
      <c r="K50" s="76">
        <f t="shared" si="3"/>
        <v>8.8609056253751324E-3</v>
      </c>
    </row>
    <row r="51" spans="2:11">
      <c r="B51" s="158" t="s">
        <v>165</v>
      </c>
      <c r="C51" s="159" t="s">
        <v>166</v>
      </c>
      <c r="D51" s="155">
        <v>1470.0609999999999</v>
      </c>
      <c r="E51" s="155">
        <v>94.82</v>
      </c>
      <c r="F51" s="160">
        <v>2.3201856148491884</v>
      </c>
      <c r="G51" s="157">
        <v>7</v>
      </c>
      <c r="H51" s="157">
        <f t="shared" si="0"/>
        <v>139391.18401999999</v>
      </c>
      <c r="I51" s="73">
        <f t="shared" si="1"/>
        <v>4.3957866501189791E-3</v>
      </c>
      <c r="J51" s="73">
        <f t="shared" si="2"/>
        <v>1.0199040951552158E-2</v>
      </c>
      <c r="K51" s="76">
        <f t="shared" si="3"/>
        <v>3.0770506550832855E-2</v>
      </c>
    </row>
    <row r="52" spans="2:11">
      <c r="B52" s="158" t="s">
        <v>167</v>
      </c>
      <c r="C52" s="159" t="s">
        <v>168</v>
      </c>
      <c r="D52" s="155">
        <v>514.34199999999998</v>
      </c>
      <c r="E52" s="155">
        <v>142.62</v>
      </c>
      <c r="F52" s="160">
        <v>2.1315383536670875</v>
      </c>
      <c r="G52" s="157">
        <v>14</v>
      </c>
      <c r="H52" s="157">
        <f t="shared" si="0"/>
        <v>73355.456040000005</v>
      </c>
      <c r="I52" s="73">
        <f t="shared" si="1"/>
        <v>2.3133093863938734E-3</v>
      </c>
      <c r="J52" s="73">
        <f t="shared" si="2"/>
        <v>4.9309076809966176E-3</v>
      </c>
      <c r="K52" s="76">
        <f t="shared" si="3"/>
        <v>3.2386331409514225E-2</v>
      </c>
    </row>
    <row r="53" spans="2:11">
      <c r="B53" s="158" t="s">
        <v>169</v>
      </c>
      <c r="C53" s="159" t="s">
        <v>170</v>
      </c>
      <c r="D53" s="155">
        <v>2714.2379999999998</v>
      </c>
      <c r="E53" s="155">
        <v>142.33000000000001</v>
      </c>
      <c r="F53" s="160">
        <v>1.5738073491182465</v>
      </c>
      <c r="G53" s="157">
        <v>7.5</v>
      </c>
      <c r="H53" s="157">
        <f t="shared" si="0"/>
        <v>386317.49453999999</v>
      </c>
      <c r="I53" s="73">
        <f t="shared" si="1"/>
        <v>1.2182759599507301E-2</v>
      </c>
      <c r="J53" s="73">
        <f t="shared" si="2"/>
        <v>1.9173316590245456E-2</v>
      </c>
      <c r="K53" s="76">
        <f t="shared" si="3"/>
        <v>9.1370696996304762E-2</v>
      </c>
    </row>
    <row r="54" spans="2:11">
      <c r="B54" s="158" t="s">
        <v>171</v>
      </c>
      <c r="C54" s="159" t="s">
        <v>172</v>
      </c>
      <c r="D54" s="155">
        <v>4105.9690000000001</v>
      </c>
      <c r="E54" s="155">
        <v>45.43</v>
      </c>
      <c r="F54" s="160">
        <v>3.3458067356372441</v>
      </c>
      <c r="G54" s="157">
        <v>8</v>
      </c>
      <c r="H54" s="157">
        <f t="shared" si="0"/>
        <v>186534.17167000001</v>
      </c>
      <c r="I54" s="73">
        <f t="shared" si="1"/>
        <v>5.8824697371129197E-3</v>
      </c>
      <c r="J54" s="73">
        <f t="shared" si="2"/>
        <v>1.9681606868614657E-2</v>
      </c>
      <c r="K54" s="76">
        <f t="shared" si="3"/>
        <v>4.7059757896903358E-2</v>
      </c>
    </row>
    <row r="55" spans="2:11">
      <c r="B55" s="158" t="s">
        <v>173</v>
      </c>
      <c r="C55" s="159" t="s">
        <v>174</v>
      </c>
      <c r="D55" s="155">
        <v>4127</v>
      </c>
      <c r="E55" s="155">
        <v>28.43</v>
      </c>
      <c r="F55" s="160">
        <v>5.1354203306366513</v>
      </c>
      <c r="G55" s="157">
        <v>2.5</v>
      </c>
      <c r="H55" s="157">
        <f t="shared" si="0"/>
        <v>117330.61</v>
      </c>
      <c r="I55" s="73">
        <f t="shared" si="1"/>
        <v>3.7000928911997371E-3</v>
      </c>
      <c r="J55" s="73">
        <f t="shared" si="2"/>
        <v>1.9001532258711276E-2</v>
      </c>
      <c r="K55" s="76">
        <f t="shared" si="3"/>
        <v>9.2502322279993422E-3</v>
      </c>
    </row>
    <row r="56" spans="2:11">
      <c r="B56" s="158" t="s">
        <v>175</v>
      </c>
      <c r="C56" s="159" t="s">
        <v>176</v>
      </c>
      <c r="D56" s="155">
        <v>1420.6969999999999</v>
      </c>
      <c r="E56" s="155">
        <v>39.25</v>
      </c>
      <c r="F56" s="160">
        <v>0.91719745222929927</v>
      </c>
      <c r="G56" s="157">
        <v>10</v>
      </c>
      <c r="H56" s="157">
        <f t="shared" si="0"/>
        <v>55762.357249999994</v>
      </c>
      <c r="I56" s="73">
        <f t="shared" si="1"/>
        <v>1.7585002043138198E-3</v>
      </c>
      <c r="J56" s="73">
        <f t="shared" si="2"/>
        <v>1.6128919071413377E-3</v>
      </c>
      <c r="K56" s="76">
        <f t="shared" si="3"/>
        <v>1.7585002043138197E-2</v>
      </c>
    </row>
    <row r="57" spans="2:11">
      <c r="B57" s="158" t="s">
        <v>177</v>
      </c>
      <c r="C57" s="159" t="s">
        <v>178</v>
      </c>
      <c r="D57" s="155">
        <v>7454.473</v>
      </c>
      <c r="E57" s="155">
        <v>232.13</v>
      </c>
      <c r="F57" s="160">
        <v>1.1717572050144316</v>
      </c>
      <c r="G57" s="157">
        <v>16.5</v>
      </c>
      <c r="H57" s="157">
        <f t="shared" si="0"/>
        <v>1730406.81749</v>
      </c>
      <c r="I57" s="73">
        <f t="shared" si="1"/>
        <v>5.4569442401077695E-2</v>
      </c>
      <c r="J57" s="73">
        <f t="shared" si="2"/>
        <v>6.3942137307082814E-2</v>
      </c>
      <c r="K57" s="76">
        <f t="shared" si="3"/>
        <v>0.90039579961778193</v>
      </c>
    </row>
    <row r="58" spans="2:11">
      <c r="B58" s="158" t="s">
        <v>179</v>
      </c>
      <c r="C58" s="159" t="s">
        <v>180</v>
      </c>
      <c r="D58" s="155">
        <v>225.572</v>
      </c>
      <c r="E58" s="155">
        <v>255.05</v>
      </c>
      <c r="F58" s="160">
        <v>0.86257596549696136</v>
      </c>
      <c r="G58" s="157">
        <v>10</v>
      </c>
      <c r="H58" s="157">
        <f t="shared" si="0"/>
        <v>57532.138600000006</v>
      </c>
      <c r="I58" s="73">
        <f t="shared" si="1"/>
        <v>1.8143113467949926E-3</v>
      </c>
      <c r="J58" s="73">
        <f t="shared" si="2"/>
        <v>1.5649813616737829E-3</v>
      </c>
      <c r="K58" s="76">
        <f t="shared" si="3"/>
        <v>1.8143113467949924E-2</v>
      </c>
    </row>
    <row r="59" spans="2:11">
      <c r="B59" s="158" t="s">
        <v>181</v>
      </c>
      <c r="C59" s="159" t="s">
        <v>182</v>
      </c>
      <c r="D59" s="155">
        <v>305.11599999999999</v>
      </c>
      <c r="E59" s="155">
        <v>323.06</v>
      </c>
      <c r="F59" s="160">
        <v>1.3867393053921873</v>
      </c>
      <c r="G59" s="157">
        <v>10</v>
      </c>
      <c r="H59" s="157">
        <f t="shared" si="0"/>
        <v>98570.774959999995</v>
      </c>
      <c r="I59" s="73">
        <f t="shared" si="1"/>
        <v>3.1084899644649002E-3</v>
      </c>
      <c r="J59" s="73">
        <f t="shared" si="2"/>
        <v>4.3106652141406401E-3</v>
      </c>
      <c r="K59" s="76">
        <f t="shared" si="3"/>
        <v>3.1084899644649E-2</v>
      </c>
    </row>
    <row r="60" spans="2:11">
      <c r="B60" s="158" t="s">
        <v>183</v>
      </c>
      <c r="C60" s="159" t="s">
        <v>184</v>
      </c>
      <c r="D60" s="155">
        <v>2247.7420000000002</v>
      </c>
      <c r="E60" s="155">
        <v>18.12</v>
      </c>
      <c r="F60" s="160">
        <v>6.1258278145695364</v>
      </c>
      <c r="G60" s="157">
        <v>19</v>
      </c>
      <c r="H60" s="157">
        <f t="shared" si="0"/>
        <v>40729.085040000005</v>
      </c>
      <c r="I60" s="73">
        <f t="shared" si="1"/>
        <v>1.2844167265607294E-3</v>
      </c>
      <c r="J60" s="73">
        <f t="shared" si="2"/>
        <v>7.8681157090640698E-3</v>
      </c>
      <c r="K60" s="76">
        <f t="shared" si="3"/>
        <v>2.4403917804653858E-2</v>
      </c>
    </row>
    <row r="61" spans="2:11">
      <c r="B61" s="158" t="s">
        <v>185</v>
      </c>
      <c r="C61" s="159" t="s">
        <v>186</v>
      </c>
      <c r="D61" s="155">
        <v>1936.9</v>
      </c>
      <c r="E61" s="155">
        <v>45.86</v>
      </c>
      <c r="F61" s="160">
        <v>4.4483209768861753</v>
      </c>
      <c r="G61" s="157">
        <v>3.5</v>
      </c>
      <c r="H61" s="157">
        <f t="shared" si="0"/>
        <v>88826.233999999997</v>
      </c>
      <c r="I61" s="73">
        <f t="shared" si="1"/>
        <v>2.8011898768398494E-3</v>
      </c>
      <c r="J61" s="73">
        <f t="shared" si="2"/>
        <v>1.2460591689387904E-2</v>
      </c>
      <c r="K61" s="76">
        <f t="shared" si="3"/>
        <v>9.8041645689394726E-3</v>
      </c>
    </row>
    <row r="62" spans="2:11">
      <c r="B62" s="158" t="s">
        <v>187</v>
      </c>
      <c r="C62" s="159" t="s">
        <v>188</v>
      </c>
      <c r="D62" s="155">
        <v>760.41600000000005</v>
      </c>
      <c r="E62" s="155">
        <v>57</v>
      </c>
      <c r="F62" s="160">
        <v>2.2456140350877196</v>
      </c>
      <c r="G62" s="157">
        <v>6.5</v>
      </c>
      <c r="H62" s="157">
        <f t="shared" si="0"/>
        <v>43343.712</v>
      </c>
      <c r="I62" s="73">
        <f t="shared" si="1"/>
        <v>1.3668705945482492E-3</v>
      </c>
      <c r="J62" s="73">
        <f t="shared" si="2"/>
        <v>3.0694637912662445E-3</v>
      </c>
      <c r="K62" s="76">
        <f t="shared" si="3"/>
        <v>8.8846588645636205E-3</v>
      </c>
    </row>
    <row r="63" spans="2:11">
      <c r="B63" s="158" t="s">
        <v>189</v>
      </c>
      <c r="C63" s="159" t="s">
        <v>190</v>
      </c>
      <c r="D63" s="155">
        <v>1792.173</v>
      </c>
      <c r="E63" s="155">
        <v>46.27</v>
      </c>
      <c r="F63" s="160">
        <v>8.1262156905122112</v>
      </c>
      <c r="G63" s="157">
        <v>5.5</v>
      </c>
      <c r="H63" s="157">
        <f t="shared" si="0"/>
        <v>82923.844710000005</v>
      </c>
      <c r="I63" s="73">
        <f t="shared" si="1"/>
        <v>2.6150544033003999E-3</v>
      </c>
      <c r="J63" s="73">
        <f t="shared" si="2"/>
        <v>2.1250496123642756E-2</v>
      </c>
      <c r="K63" s="76">
        <f t="shared" si="3"/>
        <v>1.4382799218152199E-2</v>
      </c>
    </row>
    <row r="64" spans="2:11">
      <c r="B64" s="158" t="s">
        <v>191</v>
      </c>
      <c r="C64" s="159" t="s">
        <v>192</v>
      </c>
      <c r="D64" s="155">
        <v>287.02499999999998</v>
      </c>
      <c r="E64" s="155">
        <v>217.47</v>
      </c>
      <c r="F64" s="160">
        <v>1.0300271301788753</v>
      </c>
      <c r="G64" s="157">
        <v>12.5</v>
      </c>
      <c r="H64" s="157">
        <f t="shared" si="0"/>
        <v>62419.326749999993</v>
      </c>
      <c r="I64" s="73">
        <f t="shared" si="1"/>
        <v>1.9684318284985355E-3</v>
      </c>
      <c r="J64" s="73">
        <f t="shared" si="2"/>
        <v>2.0275381872611026E-3</v>
      </c>
      <c r="K64" s="76">
        <f t="shared" si="3"/>
        <v>2.4605397856231694E-2</v>
      </c>
    </row>
    <row r="65" spans="2:11">
      <c r="B65" s="158" t="s">
        <v>193</v>
      </c>
      <c r="C65" s="159" t="s">
        <v>194</v>
      </c>
      <c r="D65" s="156">
        <v>355.67</v>
      </c>
      <c r="E65" s="156">
        <v>33.61</v>
      </c>
      <c r="F65" s="160">
        <v>5.504314192204701</v>
      </c>
      <c r="G65" s="157">
        <v>12.5</v>
      </c>
      <c r="H65" s="186">
        <f t="shared" si="0"/>
        <v>11954.0687</v>
      </c>
      <c r="I65" s="73">
        <f t="shared" si="1"/>
        <v>3.7697890275848123E-4</v>
      </c>
      <c r="J65" s="73">
        <f t="shared" si="2"/>
        <v>2.0750103246152643E-3</v>
      </c>
      <c r="K65" s="76">
        <f t="shared" si="3"/>
        <v>4.712236284481015E-3</v>
      </c>
    </row>
    <row r="66" spans="2:11">
      <c r="B66" s="158" t="s">
        <v>195</v>
      </c>
      <c r="C66" s="159" t="s">
        <v>196</v>
      </c>
      <c r="D66" s="155">
        <v>1286.701</v>
      </c>
      <c r="E66" s="155">
        <v>14.27</v>
      </c>
      <c r="F66" s="160">
        <v>3.3637000700770843</v>
      </c>
      <c r="G66" s="157">
        <v>7.5</v>
      </c>
      <c r="H66" s="157">
        <f t="shared" si="0"/>
        <v>18361.223269999999</v>
      </c>
      <c r="I66" s="73">
        <f t="shared" si="1"/>
        <v>5.7903245960332246E-4</v>
      </c>
      <c r="J66" s="73">
        <f t="shared" si="2"/>
        <v>1.9476915249446022E-3</v>
      </c>
      <c r="K66" s="76">
        <f t="shared" si="3"/>
        <v>4.3427434470249184E-3</v>
      </c>
    </row>
    <row r="67" spans="2:11">
      <c r="B67" s="158" t="s">
        <v>197</v>
      </c>
      <c r="C67" s="159" t="s">
        <v>198</v>
      </c>
      <c r="D67" s="155">
        <v>1751.22</v>
      </c>
      <c r="E67" s="155">
        <v>98.94</v>
      </c>
      <c r="F67" s="160">
        <v>1.9001414998989286</v>
      </c>
      <c r="G67" s="157">
        <v>8</v>
      </c>
      <c r="H67" s="157">
        <f t="shared" si="0"/>
        <v>173265.70679999999</v>
      </c>
      <c r="I67" s="73">
        <f t="shared" si="1"/>
        <v>5.4640405433789008E-3</v>
      </c>
      <c r="J67" s="73">
        <f t="shared" si="2"/>
        <v>1.0382450193604542E-2</v>
      </c>
      <c r="K67" s="76">
        <f t="shared" si="3"/>
        <v>4.3712324347031206E-2</v>
      </c>
    </row>
    <row r="68" spans="2:11">
      <c r="B68" s="158" t="s">
        <v>199</v>
      </c>
      <c r="C68" s="159" t="s">
        <v>200</v>
      </c>
      <c r="D68" s="155">
        <v>631.91600000000005</v>
      </c>
      <c r="E68" s="155">
        <v>65.11</v>
      </c>
      <c r="F68" s="160">
        <v>2.4573798187682385</v>
      </c>
      <c r="G68" s="157">
        <v>9</v>
      </c>
      <c r="H68" s="157">
        <f t="shared" si="0"/>
        <v>41144.050760000006</v>
      </c>
      <c r="I68" s="73">
        <f t="shared" si="1"/>
        <v>1.2975029255557196E-3</v>
      </c>
      <c r="J68" s="73">
        <f t="shared" si="2"/>
        <v>3.1884575040533737E-3</v>
      </c>
      <c r="K68" s="76">
        <f t="shared" si="3"/>
        <v>1.1677526330001476E-2</v>
      </c>
    </row>
    <row r="69" spans="2:11">
      <c r="B69" s="158" t="s">
        <v>201</v>
      </c>
      <c r="C69" s="159" t="s">
        <v>202</v>
      </c>
      <c r="D69" s="155">
        <v>221.79900000000001</v>
      </c>
      <c r="E69" s="155">
        <v>250.4</v>
      </c>
      <c r="F69" s="160">
        <v>2.5878594249201279</v>
      </c>
      <c r="G69" s="157">
        <v>11</v>
      </c>
      <c r="H69" s="157">
        <f t="shared" si="0"/>
        <v>55538.469600000004</v>
      </c>
      <c r="I69" s="73">
        <f t="shared" si="1"/>
        <v>1.751439769682206E-3</v>
      </c>
      <c r="J69" s="73">
        <f t="shared" si="2"/>
        <v>4.5324799151520347E-3</v>
      </c>
      <c r="K69" s="76">
        <f t="shared" si="3"/>
        <v>1.9265837466504267E-2</v>
      </c>
    </row>
    <row r="70" spans="2:11">
      <c r="B70" s="158" t="s">
        <v>203</v>
      </c>
      <c r="C70" s="159" t="s">
        <v>204</v>
      </c>
      <c r="D70" s="155">
        <v>255.059</v>
      </c>
      <c r="E70" s="155">
        <v>53.38</v>
      </c>
      <c r="F70" s="160" t="s">
        <v>78</v>
      </c>
      <c r="G70" s="157" t="s">
        <v>1261</v>
      </c>
      <c r="H70" s="157" t="str">
        <f t="shared" si="0"/>
        <v>Excl.</v>
      </c>
      <c r="I70" s="73" t="str">
        <f t="shared" si="1"/>
        <v>Excl.</v>
      </c>
      <c r="J70" s="73" t="str">
        <f t="shared" si="2"/>
        <v/>
      </c>
      <c r="K70" s="76" t="str">
        <f t="shared" si="3"/>
        <v/>
      </c>
    </row>
    <row r="71" spans="2:11">
      <c r="B71" s="158" t="s">
        <v>205</v>
      </c>
      <c r="C71" s="159" t="s">
        <v>206</v>
      </c>
      <c r="D71" s="155">
        <v>309.61500000000001</v>
      </c>
      <c r="E71" s="155">
        <v>141.08000000000001</v>
      </c>
      <c r="F71" s="160">
        <v>1.0632265381343917</v>
      </c>
      <c r="G71" s="157" t="s">
        <v>1261</v>
      </c>
      <c r="H71" s="157" t="str">
        <f t="shared" si="0"/>
        <v>Excl.</v>
      </c>
      <c r="I71" s="73" t="str">
        <f t="shared" si="1"/>
        <v>Excl.</v>
      </c>
      <c r="J71" s="73" t="str">
        <f t="shared" si="2"/>
        <v/>
      </c>
      <c r="K71" s="76" t="str">
        <f t="shared" si="3"/>
        <v/>
      </c>
    </row>
    <row r="72" spans="2:11">
      <c r="B72" s="158" t="s">
        <v>207</v>
      </c>
      <c r="C72" s="159" t="s">
        <v>208</v>
      </c>
      <c r="D72" s="155">
        <v>549.33399999999995</v>
      </c>
      <c r="E72" s="155">
        <v>96.98</v>
      </c>
      <c r="F72" s="160">
        <v>1.6498247061249742</v>
      </c>
      <c r="G72" s="157">
        <v>13</v>
      </c>
      <c r="H72" s="157">
        <f t="shared" si="0"/>
        <v>53274.411319999999</v>
      </c>
      <c r="I72" s="73">
        <f t="shared" si="1"/>
        <v>1.6800413004584465E-3</v>
      </c>
      <c r="J72" s="73">
        <f t="shared" si="2"/>
        <v>2.7717736448066759E-3</v>
      </c>
      <c r="K72" s="76">
        <f t="shared" si="3"/>
        <v>2.1840536905959804E-2</v>
      </c>
    </row>
    <row r="73" spans="2:11">
      <c r="B73" s="158" t="s">
        <v>209</v>
      </c>
      <c r="C73" s="159" t="s">
        <v>210</v>
      </c>
      <c r="D73" s="155">
        <v>415.2</v>
      </c>
      <c r="E73" s="155">
        <v>241.7</v>
      </c>
      <c r="F73" s="160">
        <v>1.7211419114604882</v>
      </c>
      <c r="G73" s="157">
        <v>10</v>
      </c>
      <c r="H73" s="157">
        <f t="shared" si="0"/>
        <v>100353.84</v>
      </c>
      <c r="I73" s="73">
        <f t="shared" si="1"/>
        <v>3.1647200162736376E-3</v>
      </c>
      <c r="J73" s="73">
        <f t="shared" si="2"/>
        <v>5.4469322580464764E-3</v>
      </c>
      <c r="K73" s="76">
        <f t="shared" si="3"/>
        <v>3.1647200162736373E-2</v>
      </c>
    </row>
    <row r="74" spans="2:11">
      <c r="B74" s="158" t="s">
        <v>211</v>
      </c>
      <c r="C74" s="159" t="s">
        <v>212</v>
      </c>
      <c r="D74" s="155">
        <v>156.96</v>
      </c>
      <c r="E74" s="155">
        <v>182.83</v>
      </c>
      <c r="F74" s="160">
        <v>0.67822567412350265</v>
      </c>
      <c r="G74" s="157">
        <v>10.5</v>
      </c>
      <c r="H74" s="157">
        <f t="shared" si="0"/>
        <v>28696.996800000004</v>
      </c>
      <c r="I74" s="73">
        <f t="shared" si="1"/>
        <v>9.0497742966188979E-4</v>
      </c>
      <c r="J74" s="73">
        <f t="shared" si="2"/>
        <v>6.1377892729898992E-4</v>
      </c>
      <c r="K74" s="76">
        <f t="shared" si="3"/>
        <v>9.5022630114498432E-3</v>
      </c>
    </row>
    <row r="75" spans="2:11">
      <c r="B75" s="158" t="s">
        <v>213</v>
      </c>
      <c r="C75" s="159" t="s">
        <v>214</v>
      </c>
      <c r="D75" s="155">
        <v>18.981000000000002</v>
      </c>
      <c r="E75" s="155">
        <v>2532.88</v>
      </c>
      <c r="F75" s="160" t="s">
        <v>78</v>
      </c>
      <c r="G75" s="157">
        <v>14.5</v>
      </c>
      <c r="H75" s="157">
        <f t="shared" si="0"/>
        <v>48076.595280000009</v>
      </c>
      <c r="I75" s="73">
        <f t="shared" si="1"/>
        <v>1.5161249773491749E-3</v>
      </c>
      <c r="J75" s="73" t="str">
        <f t="shared" si="2"/>
        <v/>
      </c>
      <c r="K75" s="76">
        <f t="shared" si="3"/>
        <v>2.1983812171563036E-2</v>
      </c>
    </row>
    <row r="76" spans="2:11">
      <c r="B76" s="158" t="s">
        <v>215</v>
      </c>
      <c r="C76" s="159" t="s">
        <v>216</v>
      </c>
      <c r="D76" s="155">
        <v>81.256</v>
      </c>
      <c r="E76" s="155">
        <v>169.55</v>
      </c>
      <c r="F76" s="160">
        <v>1.7693895606015924</v>
      </c>
      <c r="G76" s="157">
        <v>12</v>
      </c>
      <c r="H76" s="157">
        <f t="shared" si="0"/>
        <v>13776.954800000001</v>
      </c>
      <c r="I76" s="73">
        <f t="shared" si="1"/>
        <v>4.3446473616612157E-4</v>
      </c>
      <c r="J76" s="73">
        <f t="shared" si="2"/>
        <v>7.687373686218606E-4</v>
      </c>
      <c r="K76" s="76">
        <f t="shared" si="3"/>
        <v>5.2135768339934586E-3</v>
      </c>
    </row>
    <row r="77" spans="2:11">
      <c r="B77" s="158" t="s">
        <v>217</v>
      </c>
      <c r="C77" s="159" t="s">
        <v>218</v>
      </c>
      <c r="D77" s="155">
        <v>135.92400000000001</v>
      </c>
      <c r="E77" s="155">
        <v>307</v>
      </c>
      <c r="F77" s="160" t="s">
        <v>78</v>
      </c>
      <c r="G77" s="157">
        <v>26.5</v>
      </c>
      <c r="H77" s="157">
        <f t="shared" si="0"/>
        <v>41728.668000000005</v>
      </c>
      <c r="I77" s="73">
        <f t="shared" si="1"/>
        <v>1.3159391894922729E-3</v>
      </c>
      <c r="J77" s="73" t="str">
        <f t="shared" si="2"/>
        <v/>
      </c>
      <c r="K77" s="76">
        <f t="shared" si="3"/>
        <v>3.4872388521545235E-2</v>
      </c>
    </row>
    <row r="78" spans="2:11">
      <c r="B78" s="158" t="s">
        <v>219</v>
      </c>
      <c r="C78" s="159" t="s">
        <v>220</v>
      </c>
      <c r="D78" s="155">
        <v>79.957999999999998</v>
      </c>
      <c r="E78" s="155">
        <v>468.86</v>
      </c>
      <c r="F78" s="160">
        <v>1.0664164142814485</v>
      </c>
      <c r="G78" s="157">
        <v>15.5</v>
      </c>
      <c r="H78" s="157">
        <f t="shared" si="0"/>
        <v>37489.107880000003</v>
      </c>
      <c r="I78" s="73">
        <f t="shared" si="1"/>
        <v>1.1822420557108504E-3</v>
      </c>
      <c r="J78" s="73">
        <f t="shared" si="2"/>
        <v>1.2607623338638937E-3</v>
      </c>
      <c r="K78" s="76">
        <f t="shared" si="3"/>
        <v>1.8324751863518181E-2</v>
      </c>
    </row>
    <row r="79" spans="2:11">
      <c r="B79" s="158" t="s">
        <v>221</v>
      </c>
      <c r="C79" s="159" t="s">
        <v>1379</v>
      </c>
      <c r="D79" s="155">
        <v>314.30700000000002</v>
      </c>
      <c r="E79" s="155">
        <v>49.39</v>
      </c>
      <c r="F79" s="160">
        <v>1.6197610852399271</v>
      </c>
      <c r="G79" s="157">
        <v>21.5</v>
      </c>
      <c r="H79" s="157">
        <f t="shared" si="0"/>
        <v>15523.622730000001</v>
      </c>
      <c r="I79" s="73">
        <f t="shared" si="1"/>
        <v>4.8954698274337495E-4</v>
      </c>
      <c r="J79" s="73">
        <f t="shared" si="2"/>
        <v>7.9294915204434092E-4</v>
      </c>
      <c r="K79" s="76">
        <f t="shared" si="3"/>
        <v>1.0525260128982562E-2</v>
      </c>
    </row>
    <row r="80" spans="2:11">
      <c r="B80" s="158" t="s">
        <v>222</v>
      </c>
      <c r="C80" s="185" t="s">
        <v>223</v>
      </c>
      <c r="D80" s="156">
        <v>153.05699999999999</v>
      </c>
      <c r="E80" s="155">
        <v>66.19</v>
      </c>
      <c r="F80" s="160" t="s">
        <v>78</v>
      </c>
      <c r="G80" s="157" t="s">
        <v>1261</v>
      </c>
      <c r="H80" s="157" t="str">
        <f t="shared" si="0"/>
        <v>Excl.</v>
      </c>
      <c r="I80" s="73" t="str">
        <f t="shared" si="1"/>
        <v>Excl.</v>
      </c>
      <c r="J80" s="73" t="str">
        <f t="shared" si="2"/>
        <v/>
      </c>
      <c r="K80" s="76" t="str">
        <f t="shared" si="3"/>
        <v/>
      </c>
    </row>
    <row r="81" spans="2:11">
      <c r="B81" s="158" t="s">
        <v>224</v>
      </c>
      <c r="C81" s="159" t="s">
        <v>225</v>
      </c>
      <c r="D81" s="155">
        <v>836.26199999999994</v>
      </c>
      <c r="E81" s="155">
        <v>39.76</v>
      </c>
      <c r="F81" s="160">
        <v>1.5090543259557343</v>
      </c>
      <c r="G81" s="157" t="s">
        <v>1261</v>
      </c>
      <c r="H81" s="157" t="str">
        <f t="shared" si="0"/>
        <v>Excl.</v>
      </c>
      <c r="I81" s="73" t="str">
        <f t="shared" si="1"/>
        <v>Excl.</v>
      </c>
      <c r="J81" s="73" t="str">
        <f t="shared" si="2"/>
        <v/>
      </c>
      <c r="K81" s="76" t="str">
        <f t="shared" si="3"/>
        <v/>
      </c>
    </row>
    <row r="82" spans="2:11">
      <c r="B82" s="158" t="s">
        <v>226</v>
      </c>
      <c r="C82" s="159" t="s">
        <v>227</v>
      </c>
      <c r="D82" s="155">
        <v>808.10299999999995</v>
      </c>
      <c r="E82" s="155">
        <v>42.11</v>
      </c>
      <c r="F82" s="160">
        <v>3.5146046069817145</v>
      </c>
      <c r="G82" s="157">
        <v>6</v>
      </c>
      <c r="H82" s="157">
        <f t="shared" si="0"/>
        <v>34029.217329999999</v>
      </c>
      <c r="I82" s="73">
        <f t="shared" si="1"/>
        <v>1.0731322809608159E-3</v>
      </c>
      <c r="J82" s="73">
        <f t="shared" si="2"/>
        <v>3.7716356585656792E-3</v>
      </c>
      <c r="K82" s="76">
        <f t="shared" si="3"/>
        <v>6.4387936857648953E-3</v>
      </c>
    </row>
    <row r="83" spans="2:11">
      <c r="B83" s="158" t="s">
        <v>228</v>
      </c>
      <c r="C83" s="159" t="s">
        <v>229</v>
      </c>
      <c r="D83" s="155">
        <v>416.58600000000001</v>
      </c>
      <c r="E83" s="155">
        <v>70.64</v>
      </c>
      <c r="F83" s="160">
        <v>1.6421291053227631</v>
      </c>
      <c r="G83" s="157" t="s">
        <v>1261</v>
      </c>
      <c r="H83" s="157" t="str">
        <f t="shared" si="0"/>
        <v>Excl.</v>
      </c>
      <c r="I83" s="73" t="str">
        <f t="shared" si="1"/>
        <v>Excl.</v>
      </c>
      <c r="J83" s="73" t="str">
        <f t="shared" si="2"/>
        <v/>
      </c>
      <c r="K83" s="76" t="str">
        <f t="shared" si="3"/>
        <v/>
      </c>
    </row>
    <row r="84" spans="2:11">
      <c r="B84" s="158" t="s">
        <v>230</v>
      </c>
      <c r="C84" s="159" t="s">
        <v>231</v>
      </c>
      <c r="D84" s="155">
        <v>504.12099999999998</v>
      </c>
      <c r="E84" s="155">
        <v>54.35</v>
      </c>
      <c r="F84" s="160">
        <v>2.1343146274149034</v>
      </c>
      <c r="G84" s="157">
        <v>10</v>
      </c>
      <c r="H84" s="157">
        <f t="shared" ref="H84:H147" si="4">IF(ISNUMBER(E84),IF(G84&lt;&gt;"",D84*E84,"Excl."),"Excl.")</f>
        <v>27398.976350000001</v>
      </c>
      <c r="I84" s="73">
        <f t="shared" si="1"/>
        <v>8.6404355708015771E-4</v>
      </c>
      <c r="J84" s="73">
        <f t="shared" si="2"/>
        <v>1.8441408025997846E-3</v>
      </c>
      <c r="K84" s="76">
        <f t="shared" si="3"/>
        <v>8.640435570801578E-3</v>
      </c>
    </row>
    <row r="85" spans="2:11">
      <c r="B85" s="158" t="s">
        <v>232</v>
      </c>
      <c r="C85" s="159" t="s">
        <v>233</v>
      </c>
      <c r="D85" s="155">
        <v>285.19499999999999</v>
      </c>
      <c r="E85" s="155">
        <v>235.97</v>
      </c>
      <c r="F85" s="160">
        <v>1.4747637411535364</v>
      </c>
      <c r="G85" s="157">
        <v>4.5</v>
      </c>
      <c r="H85" s="157">
        <f t="shared" si="4"/>
        <v>67297.46415</v>
      </c>
      <c r="I85" s="73">
        <f t="shared" ref="I85:I148" si="5">IF(H85="Excl.","Excl.",H85/(SUM($H$20:$H$522)))</f>
        <v>2.1222668892387432E-3</v>
      </c>
      <c r="J85" s="73">
        <f t="shared" ref="J85:J148" si="6">IFERROR(I85*F85, "")</f>
        <v>3.1298422573000067E-3</v>
      </c>
      <c r="K85" s="76">
        <f t="shared" ref="K85:K148" si="7">IFERROR(I85*G85, "")</f>
        <v>9.5502010015743443E-3</v>
      </c>
    </row>
    <row r="86" spans="2:11">
      <c r="B86" s="158" t="s">
        <v>234</v>
      </c>
      <c r="C86" s="159" t="s">
        <v>235</v>
      </c>
      <c r="D86" s="155">
        <v>1301.126</v>
      </c>
      <c r="E86" s="155">
        <v>295.08999999999997</v>
      </c>
      <c r="F86" s="160" t="s">
        <v>78</v>
      </c>
      <c r="G86" s="157">
        <v>6</v>
      </c>
      <c r="H86" s="157">
        <f t="shared" si="4"/>
        <v>383949.27133999998</v>
      </c>
      <c r="I86" s="73">
        <f t="shared" si="5"/>
        <v>1.210807622551739E-2</v>
      </c>
      <c r="J86" s="73" t="str">
        <f t="shared" si="6"/>
        <v/>
      </c>
      <c r="K86" s="76">
        <f t="shared" si="7"/>
        <v>7.2648457353104337E-2</v>
      </c>
    </row>
    <row r="87" spans="2:11">
      <c r="B87" s="158" t="s">
        <v>236</v>
      </c>
      <c r="C87" s="159" t="s">
        <v>237</v>
      </c>
      <c r="D87" s="155">
        <v>225.131</v>
      </c>
      <c r="E87" s="155">
        <v>68.41</v>
      </c>
      <c r="F87" s="160">
        <v>5.1454465721385771</v>
      </c>
      <c r="G87" s="157">
        <v>4</v>
      </c>
      <c r="H87" s="157">
        <f t="shared" si="4"/>
        <v>15401.21171</v>
      </c>
      <c r="I87" s="73">
        <f t="shared" si="5"/>
        <v>4.8568667600068857E-4</v>
      </c>
      <c r="J87" s="73">
        <f t="shared" si="6"/>
        <v>2.499074842161123E-3</v>
      </c>
      <c r="K87" s="76">
        <f t="shared" si="7"/>
        <v>1.9427467040027543E-3</v>
      </c>
    </row>
    <row r="88" spans="2:11">
      <c r="B88" s="158" t="s">
        <v>238</v>
      </c>
      <c r="C88" s="159" t="s">
        <v>239</v>
      </c>
      <c r="D88" s="155">
        <v>1431.614</v>
      </c>
      <c r="E88" s="155">
        <v>43.11</v>
      </c>
      <c r="F88" s="160" t="s">
        <v>78</v>
      </c>
      <c r="G88" s="157">
        <v>16</v>
      </c>
      <c r="H88" s="157">
        <f t="shared" si="4"/>
        <v>61716.879540000002</v>
      </c>
      <c r="I88" s="73">
        <f t="shared" si="5"/>
        <v>1.946279724046304E-3</v>
      </c>
      <c r="J88" s="73" t="str">
        <f t="shared" si="6"/>
        <v/>
      </c>
      <c r="K88" s="76">
        <f t="shared" si="7"/>
        <v>3.1140475584740864E-2</v>
      </c>
    </row>
    <row r="89" spans="2:11">
      <c r="B89" s="158" t="s">
        <v>240</v>
      </c>
      <c r="C89" s="159" t="s">
        <v>241</v>
      </c>
      <c r="D89" s="155">
        <v>2126.16</v>
      </c>
      <c r="E89" s="155">
        <v>77.47</v>
      </c>
      <c r="F89" s="160">
        <v>2.7881760681554151</v>
      </c>
      <c r="G89" s="157" t="s">
        <v>1261</v>
      </c>
      <c r="H89" s="157" t="str">
        <f t="shared" si="4"/>
        <v>Excl.</v>
      </c>
      <c r="I89" s="73" t="str">
        <f t="shared" si="5"/>
        <v>Excl.</v>
      </c>
      <c r="J89" s="73" t="str">
        <f t="shared" si="6"/>
        <v/>
      </c>
      <c r="K89" s="76" t="str">
        <f t="shared" si="7"/>
        <v/>
      </c>
    </row>
    <row r="90" spans="2:11">
      <c r="B90" s="158" t="s">
        <v>242</v>
      </c>
      <c r="C90" s="159" t="s">
        <v>243</v>
      </c>
      <c r="D90" s="155">
        <v>128.24299999999999</v>
      </c>
      <c r="E90" s="155">
        <v>60.32</v>
      </c>
      <c r="F90" s="160">
        <v>1.8567639257294433</v>
      </c>
      <c r="G90" s="157">
        <v>10</v>
      </c>
      <c r="H90" s="157">
        <f t="shared" si="4"/>
        <v>7735.6177600000001</v>
      </c>
      <c r="I90" s="73">
        <f t="shared" si="5"/>
        <v>2.4394745994088358E-4</v>
      </c>
      <c r="J90" s="73">
        <f t="shared" si="6"/>
        <v>4.5295284339156108E-4</v>
      </c>
      <c r="K90" s="76">
        <f t="shared" si="7"/>
        <v>2.439474599408836E-3</v>
      </c>
    </row>
    <row r="91" spans="2:11">
      <c r="B91" s="158" t="s">
        <v>244</v>
      </c>
      <c r="C91" s="159" t="s">
        <v>245</v>
      </c>
      <c r="D91" s="155">
        <v>309.92399999999998</v>
      </c>
      <c r="E91" s="155">
        <v>68</v>
      </c>
      <c r="F91" s="160">
        <v>1.1088235294117648</v>
      </c>
      <c r="G91" s="157">
        <v>14</v>
      </c>
      <c r="H91" s="157">
        <f t="shared" si="4"/>
        <v>21074.831999999999</v>
      </c>
      <c r="I91" s="73">
        <f t="shared" si="5"/>
        <v>6.6460777853646837E-4</v>
      </c>
      <c r="J91" s="73">
        <f t="shared" si="6"/>
        <v>7.3693274267131934E-4</v>
      </c>
      <c r="K91" s="76">
        <f t="shared" si="7"/>
        <v>9.3045088995105576E-3</v>
      </c>
    </row>
    <row r="92" spans="2:11">
      <c r="B92" s="158" t="s">
        <v>246</v>
      </c>
      <c r="C92" s="159" t="s">
        <v>247</v>
      </c>
      <c r="D92" s="155">
        <v>795.59500000000003</v>
      </c>
      <c r="E92" s="155">
        <v>31.13</v>
      </c>
      <c r="F92" s="160">
        <v>8.3520719563122388</v>
      </c>
      <c r="G92" s="157" t="s">
        <v>1261</v>
      </c>
      <c r="H92" s="157" t="str">
        <f t="shared" si="4"/>
        <v>Excl.</v>
      </c>
      <c r="I92" s="73" t="str">
        <f t="shared" si="5"/>
        <v>Excl.</v>
      </c>
      <c r="J92" s="73" t="str">
        <f t="shared" si="6"/>
        <v/>
      </c>
      <c r="K92" s="76" t="str">
        <f t="shared" si="7"/>
        <v/>
      </c>
    </row>
    <row r="93" spans="2:11">
      <c r="B93" s="158" t="s">
        <v>248</v>
      </c>
      <c r="C93" s="159" t="s">
        <v>249</v>
      </c>
      <c r="D93" s="155">
        <v>299.75799999999998</v>
      </c>
      <c r="E93" s="155">
        <v>52.91</v>
      </c>
      <c r="F93" s="160">
        <v>2.7972027972027971</v>
      </c>
      <c r="G93" s="157">
        <v>5</v>
      </c>
      <c r="H93" s="157">
        <f t="shared" si="4"/>
        <v>15860.195779999998</v>
      </c>
      <c r="I93" s="73">
        <f t="shared" si="5"/>
        <v>5.001610207141518E-4</v>
      </c>
      <c r="J93" s="73">
        <f t="shared" si="6"/>
        <v>1.3990518061934316E-3</v>
      </c>
      <c r="K93" s="76">
        <f t="shared" si="7"/>
        <v>2.5008051035707588E-3</v>
      </c>
    </row>
    <row r="94" spans="2:11">
      <c r="B94" s="158" t="s">
        <v>250</v>
      </c>
      <c r="C94" s="159" t="s">
        <v>251</v>
      </c>
      <c r="D94" s="155">
        <v>270.45600000000002</v>
      </c>
      <c r="E94" s="155">
        <v>135.26</v>
      </c>
      <c r="F94" s="160">
        <v>0.44359012272660064</v>
      </c>
      <c r="G94" s="157" t="s">
        <v>1261</v>
      </c>
      <c r="H94" s="157" t="str">
        <f t="shared" si="4"/>
        <v>Excl.</v>
      </c>
      <c r="I94" s="73" t="str">
        <f t="shared" si="5"/>
        <v>Excl.</v>
      </c>
      <c r="J94" s="73" t="str">
        <f t="shared" si="6"/>
        <v/>
      </c>
      <c r="K94" s="76" t="str">
        <f t="shared" si="7"/>
        <v/>
      </c>
    </row>
    <row r="95" spans="2:11">
      <c r="B95" s="158" t="s">
        <v>252</v>
      </c>
      <c r="C95" s="159" t="s">
        <v>253</v>
      </c>
      <c r="D95" s="155">
        <v>1112.7070000000001</v>
      </c>
      <c r="E95" s="155">
        <v>9.06</v>
      </c>
      <c r="F95" s="160" t="s">
        <v>78</v>
      </c>
      <c r="G95" s="157" t="s">
        <v>1261</v>
      </c>
      <c r="H95" s="157" t="str">
        <f t="shared" si="4"/>
        <v>Excl.</v>
      </c>
      <c r="I95" s="73" t="str">
        <f t="shared" si="5"/>
        <v>Excl.</v>
      </c>
      <c r="J95" s="73" t="str">
        <f t="shared" si="6"/>
        <v/>
      </c>
      <c r="K95" s="76" t="str">
        <f>IFERROR(I95*G95, "")</f>
        <v/>
      </c>
    </row>
    <row r="96" spans="2:11">
      <c r="B96" s="158" t="s">
        <v>254</v>
      </c>
      <c r="C96" s="159" t="s">
        <v>255</v>
      </c>
      <c r="D96" s="155">
        <v>103.20399999999999</v>
      </c>
      <c r="E96" s="155">
        <v>86.08</v>
      </c>
      <c r="F96" s="160" t="s">
        <v>78</v>
      </c>
      <c r="G96" s="157">
        <v>14.5</v>
      </c>
      <c r="H96" s="157">
        <f t="shared" si="4"/>
        <v>8883.8003199999985</v>
      </c>
      <c r="I96" s="73">
        <f t="shared" si="5"/>
        <v>2.8015610257945431E-4</v>
      </c>
      <c r="J96" s="73" t="str">
        <f t="shared" si="6"/>
        <v/>
      </c>
      <c r="K96" s="76">
        <f>IFERROR(I96*G96, "")</f>
        <v>4.0622634874020874E-3</v>
      </c>
    </row>
    <row r="97" spans="2:11">
      <c r="B97" s="158" t="s">
        <v>256</v>
      </c>
      <c r="C97" s="159" t="s">
        <v>257</v>
      </c>
      <c r="D97" s="155">
        <v>1035.3389999999999</v>
      </c>
      <c r="E97" s="155">
        <v>7.36</v>
      </c>
      <c r="F97" s="160">
        <v>13.586956521739129</v>
      </c>
      <c r="G97" s="157">
        <v>3.5</v>
      </c>
      <c r="H97" s="157">
        <f t="shared" si="4"/>
        <v>7620.0950400000002</v>
      </c>
      <c r="I97" s="73">
        <f t="shared" si="5"/>
        <v>2.4030437997186224E-4</v>
      </c>
      <c r="J97" s="73">
        <f t="shared" si="6"/>
        <v>3.2650051626611715E-3</v>
      </c>
      <c r="K97" s="76">
        <f t="shared" si="7"/>
        <v>8.4106532990151778E-4</v>
      </c>
    </row>
    <row r="98" spans="2:11">
      <c r="B98" s="158" t="s">
        <v>258</v>
      </c>
      <c r="C98" s="159" t="s">
        <v>259</v>
      </c>
      <c r="D98" s="155">
        <v>325.54199999999997</v>
      </c>
      <c r="E98" s="155">
        <v>39.76</v>
      </c>
      <c r="F98" s="160">
        <v>3.8229376257545273</v>
      </c>
      <c r="G98" s="157">
        <v>10.5</v>
      </c>
      <c r="H98" s="157">
        <f t="shared" si="4"/>
        <v>12943.549919999998</v>
      </c>
      <c r="I98" s="73">
        <f t="shared" si="5"/>
        <v>4.0818280111115863E-4</v>
      </c>
      <c r="J98" s="73">
        <f t="shared" si="6"/>
        <v>1.5604573885537251E-3</v>
      </c>
      <c r="K98" s="76">
        <f t="shared" si="7"/>
        <v>4.2859194116671656E-3</v>
      </c>
    </row>
    <row r="99" spans="2:11">
      <c r="B99" s="158" t="s">
        <v>260</v>
      </c>
      <c r="C99" s="159" t="s">
        <v>261</v>
      </c>
      <c r="D99" s="155">
        <v>123.35599999999999</v>
      </c>
      <c r="E99" s="155">
        <v>146.04</v>
      </c>
      <c r="F99" s="160">
        <v>3.2319912352780062</v>
      </c>
      <c r="G99" s="157">
        <v>7.5</v>
      </c>
      <c r="H99" s="157">
        <f t="shared" si="4"/>
        <v>18014.910239999997</v>
      </c>
      <c r="I99" s="73">
        <f t="shared" si="5"/>
        <v>5.6811126537759701E-4</v>
      </c>
      <c r="J99" s="73">
        <f t="shared" si="6"/>
        <v>1.836130630363091E-3</v>
      </c>
      <c r="K99" s="76">
        <f t="shared" si="7"/>
        <v>4.2608344903319779E-3</v>
      </c>
    </row>
    <row r="100" spans="2:11">
      <c r="B100" s="158" t="s">
        <v>262</v>
      </c>
      <c r="C100" s="159" t="s">
        <v>263</v>
      </c>
      <c r="D100" s="155">
        <v>60.026000000000003</v>
      </c>
      <c r="E100" s="155">
        <v>346</v>
      </c>
      <c r="F100" s="160" t="s">
        <v>78</v>
      </c>
      <c r="G100" s="157">
        <v>21</v>
      </c>
      <c r="H100" s="157">
        <f t="shared" si="4"/>
        <v>20768.996000000003</v>
      </c>
      <c r="I100" s="73">
        <f t="shared" si="5"/>
        <v>6.5496305232671842E-4</v>
      </c>
      <c r="J100" s="73" t="str">
        <f t="shared" si="6"/>
        <v/>
      </c>
      <c r="K100" s="76">
        <f t="shared" si="7"/>
        <v>1.3754224098861087E-2</v>
      </c>
    </row>
    <row r="101" spans="2:11">
      <c r="B101" s="158" t="s">
        <v>264</v>
      </c>
      <c r="C101" s="159" t="s">
        <v>265</v>
      </c>
      <c r="D101" s="155">
        <v>290.25200000000001</v>
      </c>
      <c r="E101" s="155">
        <v>57.05</v>
      </c>
      <c r="F101" s="160">
        <v>3.2252410166520598</v>
      </c>
      <c r="G101" s="157">
        <v>6.5</v>
      </c>
      <c r="H101" s="157">
        <f t="shared" si="4"/>
        <v>16558.8766</v>
      </c>
      <c r="I101" s="73">
        <f t="shared" si="5"/>
        <v>5.2219434974312055E-4</v>
      </c>
      <c r="J101" s="73">
        <f t="shared" si="6"/>
        <v>1.6842026354554633E-3</v>
      </c>
      <c r="K101" s="76">
        <f t="shared" si="7"/>
        <v>3.3942632733302835E-3</v>
      </c>
    </row>
    <row r="102" spans="2:11">
      <c r="B102" s="158" t="s">
        <v>266</v>
      </c>
      <c r="C102" s="159" t="s">
        <v>267</v>
      </c>
      <c r="D102" s="155">
        <v>413.6</v>
      </c>
      <c r="E102" s="155">
        <v>13.81</v>
      </c>
      <c r="F102" s="160">
        <v>6.6618392469225203</v>
      </c>
      <c r="G102" s="157" t="s">
        <v>1261</v>
      </c>
      <c r="H102" s="157" t="str">
        <f t="shared" si="4"/>
        <v>Excl.</v>
      </c>
      <c r="I102" s="73" t="str">
        <f t="shared" si="5"/>
        <v>Excl.</v>
      </c>
      <c r="J102" s="73" t="str">
        <f t="shared" si="6"/>
        <v/>
      </c>
      <c r="K102" s="76" t="str">
        <f t="shared" si="7"/>
        <v/>
      </c>
    </row>
    <row r="103" spans="2:11">
      <c r="B103" s="158" t="s">
        <v>268</v>
      </c>
      <c r="C103" s="159" t="s">
        <v>269</v>
      </c>
      <c r="D103" s="155">
        <v>835.21400000000006</v>
      </c>
      <c r="E103" s="155">
        <v>73.84</v>
      </c>
      <c r="F103" s="160">
        <v>2.5460455037919822</v>
      </c>
      <c r="G103" s="157">
        <v>6.5</v>
      </c>
      <c r="H103" s="157">
        <f t="shared" si="4"/>
        <v>61672.201760000004</v>
      </c>
      <c r="I103" s="73">
        <f t="shared" si="5"/>
        <v>1.9448707827975321E-3</v>
      </c>
      <c r="J103" s="73">
        <f t="shared" si="6"/>
        <v>4.9517295119980492E-3</v>
      </c>
      <c r="K103" s="76">
        <f t="shared" si="7"/>
        <v>1.2641660088183959E-2</v>
      </c>
    </row>
    <row r="104" spans="2:11">
      <c r="B104" s="158" t="s">
        <v>270</v>
      </c>
      <c r="C104" s="159" t="s">
        <v>271</v>
      </c>
      <c r="D104" s="155">
        <v>57.366999999999997</v>
      </c>
      <c r="E104" s="155">
        <v>350</v>
      </c>
      <c r="F104" s="160" t="s">
        <v>78</v>
      </c>
      <c r="G104" s="157">
        <v>20.5</v>
      </c>
      <c r="H104" s="157">
        <f t="shared" si="4"/>
        <v>20078.45</v>
      </c>
      <c r="I104" s="73">
        <f t="shared" si="5"/>
        <v>6.3318625984565638E-4</v>
      </c>
      <c r="J104" s="73" t="str">
        <f t="shared" si="6"/>
        <v/>
      </c>
      <c r="K104" s="76">
        <f t="shared" si="7"/>
        <v>1.2980318326835955E-2</v>
      </c>
    </row>
    <row r="105" spans="2:11">
      <c r="B105" s="158" t="s">
        <v>272</v>
      </c>
      <c r="C105" s="159" t="s">
        <v>273</v>
      </c>
      <c r="D105" s="155">
        <v>130.952</v>
      </c>
      <c r="E105" s="155">
        <v>70.5</v>
      </c>
      <c r="F105" s="160">
        <v>3.858156028368795</v>
      </c>
      <c r="G105" s="157">
        <v>9</v>
      </c>
      <c r="H105" s="157">
        <f t="shared" si="4"/>
        <v>9232.116</v>
      </c>
      <c r="I105" s="73">
        <f t="shared" si="5"/>
        <v>2.9114045160364679E-4</v>
      </c>
      <c r="J105" s="73">
        <f t="shared" si="6"/>
        <v>1.1232652884566232E-3</v>
      </c>
      <c r="K105" s="76">
        <f t="shared" si="7"/>
        <v>2.6202640644328212E-3</v>
      </c>
    </row>
    <row r="106" spans="2:11">
      <c r="B106" s="158" t="s">
        <v>274</v>
      </c>
      <c r="C106" s="159" t="s">
        <v>275</v>
      </c>
      <c r="D106" s="155">
        <v>479.255</v>
      </c>
      <c r="E106" s="155">
        <v>36.700000000000003</v>
      </c>
      <c r="F106" s="160">
        <v>3.5967302452316074</v>
      </c>
      <c r="G106" s="157">
        <v>4</v>
      </c>
      <c r="H106" s="157">
        <f t="shared" si="4"/>
        <v>17588.658500000001</v>
      </c>
      <c r="I106" s="73">
        <f t="shared" si="5"/>
        <v>5.5466915480614852E-4</v>
      </c>
      <c r="J106" s="73">
        <f t="shared" si="6"/>
        <v>1.9949953251883271E-3</v>
      </c>
      <c r="K106" s="76">
        <f t="shared" si="7"/>
        <v>2.2186766192245941E-3</v>
      </c>
    </row>
    <row r="107" spans="2:11">
      <c r="B107" s="158" t="s">
        <v>276</v>
      </c>
      <c r="C107" s="159" t="s">
        <v>277</v>
      </c>
      <c r="D107" s="156">
        <v>354.58199999999999</v>
      </c>
      <c r="E107" s="156">
        <v>87.96</v>
      </c>
      <c r="F107" s="160">
        <v>3.5925420645748072</v>
      </c>
      <c r="G107" s="157">
        <v>4</v>
      </c>
      <c r="H107" s="187">
        <f t="shared" si="4"/>
        <v>31189.032719999996</v>
      </c>
      <c r="I107" s="73">
        <f t="shared" si="5"/>
        <v>9.8356531386539271E-4</v>
      </c>
      <c r="J107" s="73">
        <f t="shared" si="6"/>
        <v>3.5334997633181459E-3</v>
      </c>
      <c r="K107" s="76">
        <f t="shared" si="7"/>
        <v>3.9342612554615708E-3</v>
      </c>
    </row>
    <row r="108" spans="2:11">
      <c r="B108" s="158" t="s">
        <v>278</v>
      </c>
      <c r="C108" s="159" t="s">
        <v>279</v>
      </c>
      <c r="D108" s="155">
        <v>845.81100000000004</v>
      </c>
      <c r="E108" s="155">
        <v>32.17</v>
      </c>
      <c r="F108" s="160">
        <v>3.3571650606154799</v>
      </c>
      <c r="G108" s="157">
        <v>17.5</v>
      </c>
      <c r="H108" s="157">
        <f t="shared" si="4"/>
        <v>27209.739870000001</v>
      </c>
      <c r="I108" s="73">
        <f t="shared" si="5"/>
        <v>8.5807586838917028E-4</v>
      </c>
      <c r="J108" s="73">
        <f t="shared" si="6"/>
        <v>2.8807023247134095E-3</v>
      </c>
      <c r="K108" s="76">
        <f t="shared" si="7"/>
        <v>1.501632769681048E-2</v>
      </c>
    </row>
    <row r="109" spans="2:11">
      <c r="B109" s="158" t="s">
        <v>280</v>
      </c>
      <c r="C109" s="159" t="s">
        <v>281</v>
      </c>
      <c r="D109" s="155">
        <v>140.99199999999999</v>
      </c>
      <c r="E109" s="155">
        <v>244.51</v>
      </c>
      <c r="F109" s="160">
        <v>2.5684021103431354</v>
      </c>
      <c r="G109" s="157">
        <v>8.5</v>
      </c>
      <c r="H109" s="157">
        <f t="shared" si="4"/>
        <v>34473.95392</v>
      </c>
      <c r="I109" s="73">
        <f t="shared" si="5"/>
        <v>1.0871573226367724E-3</v>
      </c>
      <c r="J109" s="73">
        <f t="shared" si="6"/>
        <v>2.7922571617352791E-3</v>
      </c>
      <c r="K109" s="76">
        <f t="shared" si="7"/>
        <v>9.2408372424125657E-3</v>
      </c>
    </row>
    <row r="110" spans="2:11">
      <c r="B110" s="158" t="s">
        <v>282</v>
      </c>
      <c r="C110" s="159" t="s">
        <v>283</v>
      </c>
      <c r="D110" s="155">
        <v>214.417</v>
      </c>
      <c r="E110" s="155">
        <v>43.73</v>
      </c>
      <c r="F110" s="160" t="s">
        <v>78</v>
      </c>
      <c r="G110" s="157" t="s">
        <v>1261</v>
      </c>
      <c r="H110" s="157" t="str">
        <f t="shared" si="4"/>
        <v>Excl.</v>
      </c>
      <c r="I110" s="73" t="str">
        <f t="shared" si="5"/>
        <v>Excl.</v>
      </c>
      <c r="J110" s="73" t="str">
        <f t="shared" si="6"/>
        <v/>
      </c>
      <c r="K110" s="76" t="str">
        <f t="shared" si="7"/>
        <v/>
      </c>
    </row>
    <row r="111" spans="2:11">
      <c r="B111" s="158" t="s">
        <v>284</v>
      </c>
      <c r="C111" s="159" t="s">
        <v>285</v>
      </c>
      <c r="D111" s="155">
        <v>727.96299999999997</v>
      </c>
      <c r="E111" s="155">
        <v>251.67</v>
      </c>
      <c r="F111" s="160">
        <v>0.39734573052012556</v>
      </c>
      <c r="G111" s="157">
        <v>17</v>
      </c>
      <c r="H111" s="157">
        <f t="shared" si="4"/>
        <v>183206.44820999997</v>
      </c>
      <c r="I111" s="73">
        <f t="shared" si="5"/>
        <v>5.7775279327685562E-3</v>
      </c>
      <c r="J111" s="73">
        <f t="shared" si="6"/>
        <v>2.2956760570463529E-3</v>
      </c>
      <c r="K111" s="76">
        <f t="shared" si="7"/>
        <v>9.821797485706546E-2</v>
      </c>
    </row>
    <row r="112" spans="2:11">
      <c r="B112" s="158" t="s">
        <v>286</v>
      </c>
      <c r="C112" s="159" t="s">
        <v>287</v>
      </c>
      <c r="D112" s="155">
        <v>460.26299999999998</v>
      </c>
      <c r="E112" s="155">
        <v>164.25</v>
      </c>
      <c r="F112" s="160">
        <v>2.6301369863013702</v>
      </c>
      <c r="G112" s="157">
        <v>12</v>
      </c>
      <c r="H112" s="157">
        <f t="shared" si="4"/>
        <v>75598.197749999992</v>
      </c>
      <c r="I112" s="73">
        <f t="shared" si="5"/>
        <v>2.3840356244827069E-3</v>
      </c>
      <c r="J112" s="73">
        <f t="shared" si="6"/>
        <v>6.270340272612052E-3</v>
      </c>
      <c r="K112" s="76">
        <f t="shared" si="7"/>
        <v>2.8608427493792485E-2</v>
      </c>
    </row>
    <row r="113" spans="2:11">
      <c r="B113" s="158" t="s">
        <v>288</v>
      </c>
      <c r="C113" s="159" t="s">
        <v>289</v>
      </c>
      <c r="D113" s="155">
        <v>301.82</v>
      </c>
      <c r="E113" s="155">
        <v>395.82</v>
      </c>
      <c r="F113" s="160">
        <v>1.1419332019604871</v>
      </c>
      <c r="G113" s="157">
        <v>15</v>
      </c>
      <c r="H113" s="157">
        <f t="shared" si="4"/>
        <v>119466.3924</v>
      </c>
      <c r="I113" s="73">
        <f t="shared" si="5"/>
        <v>3.767446101716494E-3</v>
      </c>
      <c r="J113" s="73">
        <f t="shared" si="6"/>
        <v>4.3021717901466708E-3</v>
      </c>
      <c r="K113" s="76">
        <f t="shared" si="7"/>
        <v>5.6511691525747407E-2</v>
      </c>
    </row>
    <row r="114" spans="2:11">
      <c r="B114" s="158" t="s">
        <v>290</v>
      </c>
      <c r="C114" s="159" t="s">
        <v>291</v>
      </c>
      <c r="D114" s="155">
        <v>832.50300000000004</v>
      </c>
      <c r="E114" s="155">
        <v>69.97</v>
      </c>
      <c r="F114" s="160">
        <v>3.8159211090467342</v>
      </c>
      <c r="G114" s="157">
        <v>5</v>
      </c>
      <c r="H114" s="157">
        <f t="shared" si="4"/>
        <v>58250.234909999999</v>
      </c>
      <c r="I114" s="73">
        <f t="shared" si="5"/>
        <v>1.8369569552327885E-3</v>
      </c>
      <c r="J114" s="73">
        <f t="shared" si="6"/>
        <v>7.0096828218830145E-3</v>
      </c>
      <c r="K114" s="76">
        <f t="shared" si="7"/>
        <v>9.1847847761639435E-3</v>
      </c>
    </row>
    <row r="115" spans="2:11">
      <c r="B115" s="158" t="s">
        <v>292</v>
      </c>
      <c r="C115" s="159" t="s">
        <v>293</v>
      </c>
      <c r="D115" s="155">
        <v>140.35400000000001</v>
      </c>
      <c r="E115" s="155">
        <v>130.69</v>
      </c>
      <c r="F115" s="160">
        <v>1.5456423597826918</v>
      </c>
      <c r="G115" s="157">
        <v>9</v>
      </c>
      <c r="H115" s="157">
        <f t="shared" si="4"/>
        <v>18342.864260000002</v>
      </c>
      <c r="I115" s="73">
        <f t="shared" si="5"/>
        <v>5.7845349694054886E-4</v>
      </c>
      <c r="J115" s="73">
        <f t="shared" si="6"/>
        <v>8.9408222803574007E-4</v>
      </c>
      <c r="K115" s="76">
        <f t="shared" si="7"/>
        <v>5.20608147246494E-3</v>
      </c>
    </row>
    <row r="116" spans="2:11">
      <c r="B116" s="158" t="s">
        <v>294</v>
      </c>
      <c r="C116" s="159" t="s">
        <v>30</v>
      </c>
      <c r="D116" s="155">
        <v>250.92599999999999</v>
      </c>
      <c r="E116" s="155">
        <v>52.17</v>
      </c>
      <c r="F116" s="160">
        <v>3.2777458309373202</v>
      </c>
      <c r="G116" s="157">
        <v>6</v>
      </c>
      <c r="H116" s="157">
        <f t="shared" si="4"/>
        <v>13090.80942</v>
      </c>
      <c r="I116" s="73">
        <f t="shared" si="5"/>
        <v>4.1282671994113517E-4</v>
      </c>
      <c r="J116" s="73">
        <f t="shared" si="6"/>
        <v>1.3531410601865844E-3</v>
      </c>
      <c r="K116" s="76">
        <f t="shared" si="7"/>
        <v>2.476960319646811E-3</v>
      </c>
    </row>
    <row r="117" spans="2:11">
      <c r="B117" s="158" t="s">
        <v>295</v>
      </c>
      <c r="C117" s="159" t="s">
        <v>38</v>
      </c>
      <c r="D117" s="155">
        <v>770</v>
      </c>
      <c r="E117" s="155">
        <v>93.18</v>
      </c>
      <c r="F117" s="160">
        <v>4.3142305215711518</v>
      </c>
      <c r="G117" s="157">
        <v>5</v>
      </c>
      <c r="H117" s="157">
        <f t="shared" si="4"/>
        <v>71748.600000000006</v>
      </c>
      <c r="I117" s="73">
        <f t="shared" si="5"/>
        <v>2.2626361936883607E-3</v>
      </c>
      <c r="J117" s="73">
        <f t="shared" si="6"/>
        <v>9.7615341260219018E-3</v>
      </c>
      <c r="K117" s="76">
        <f t="shared" si="7"/>
        <v>1.1313180968441803E-2</v>
      </c>
    </row>
    <row r="118" spans="2:11">
      <c r="B118" s="158" t="s">
        <v>296</v>
      </c>
      <c r="C118" s="159" t="s">
        <v>297</v>
      </c>
      <c r="D118" s="155">
        <v>171.11600000000001</v>
      </c>
      <c r="E118" s="155">
        <v>60.51</v>
      </c>
      <c r="F118" s="160">
        <v>4.1315485043794418</v>
      </c>
      <c r="G118" s="157">
        <v>12.5</v>
      </c>
      <c r="H118" s="157">
        <f t="shared" si="4"/>
        <v>10354.229160000001</v>
      </c>
      <c r="I118" s="73">
        <f t="shared" si="5"/>
        <v>3.2652697969241812E-4</v>
      </c>
      <c r="J118" s="73">
        <f t="shared" si="6"/>
        <v>1.3490620545877465E-3</v>
      </c>
      <c r="K118" s="76">
        <f t="shared" si="7"/>
        <v>4.0815872461552266E-3</v>
      </c>
    </row>
    <row r="119" spans="2:11">
      <c r="B119" s="158" t="s">
        <v>298</v>
      </c>
      <c r="C119" s="159" t="s">
        <v>299</v>
      </c>
      <c r="D119" s="155">
        <v>398.3</v>
      </c>
      <c r="E119" s="155">
        <v>150.07</v>
      </c>
      <c r="F119" s="160">
        <v>2.1589924701805825</v>
      </c>
      <c r="G119" s="157">
        <v>12</v>
      </c>
      <c r="H119" s="157">
        <f t="shared" si="4"/>
        <v>59772.881000000001</v>
      </c>
      <c r="I119" s="73">
        <f t="shared" si="5"/>
        <v>1.8849745354143123E-3</v>
      </c>
      <c r="J119" s="73">
        <f t="shared" si="6"/>
        <v>4.0696458284416419E-3</v>
      </c>
      <c r="K119" s="76">
        <f t="shared" si="7"/>
        <v>2.2619694424971748E-2</v>
      </c>
    </row>
    <row r="120" spans="2:11">
      <c r="B120" s="158" t="s">
        <v>300</v>
      </c>
      <c r="C120" s="159" t="s">
        <v>301</v>
      </c>
      <c r="D120" s="155">
        <v>284.98899999999998</v>
      </c>
      <c r="E120" s="155">
        <v>157.07</v>
      </c>
      <c r="F120" s="160">
        <v>1.2987839816642262</v>
      </c>
      <c r="G120" s="157">
        <v>10.5</v>
      </c>
      <c r="H120" s="157">
        <f t="shared" si="4"/>
        <v>44763.222229999992</v>
      </c>
      <c r="I120" s="73">
        <f t="shared" si="5"/>
        <v>1.4116357220031244E-3</v>
      </c>
      <c r="J120" s="73">
        <f t="shared" si="6"/>
        <v>1.8334098636826727E-3</v>
      </c>
      <c r="K120" s="76">
        <f t="shared" si="7"/>
        <v>1.4822175081032807E-2</v>
      </c>
    </row>
    <row r="121" spans="2:11">
      <c r="B121" s="158" t="s">
        <v>302</v>
      </c>
      <c r="C121" s="159" t="s">
        <v>303</v>
      </c>
      <c r="D121" s="155">
        <v>126.224</v>
      </c>
      <c r="E121" s="155">
        <v>133.58000000000001</v>
      </c>
      <c r="F121" s="160">
        <v>0.20961221739781402</v>
      </c>
      <c r="G121" s="157">
        <v>4</v>
      </c>
      <c r="H121" s="157">
        <f t="shared" si="4"/>
        <v>16861.001920000002</v>
      </c>
      <c r="I121" s="73">
        <f t="shared" si="5"/>
        <v>5.3172205737869369E-4</v>
      </c>
      <c r="J121" s="73">
        <f t="shared" si="6"/>
        <v>1.1145543948647568E-4</v>
      </c>
      <c r="K121" s="76">
        <f t="shared" si="7"/>
        <v>2.1268882295147748E-3</v>
      </c>
    </row>
    <row r="122" spans="2:11">
      <c r="B122" s="158" t="s">
        <v>304</v>
      </c>
      <c r="C122" s="159" t="s">
        <v>305</v>
      </c>
      <c r="D122" s="155">
        <v>591.29999999999995</v>
      </c>
      <c r="E122" s="155">
        <v>86.6</v>
      </c>
      <c r="F122" s="160">
        <v>2.401847575057737</v>
      </c>
      <c r="G122" s="157">
        <v>10.5</v>
      </c>
      <c r="H122" s="157">
        <f t="shared" si="4"/>
        <v>51206.579999999994</v>
      </c>
      <c r="I122" s="73">
        <f t="shared" si="5"/>
        <v>1.6148309690084336E-3</v>
      </c>
      <c r="J122" s="73">
        <f t="shared" si="6"/>
        <v>3.8785778470410421E-3</v>
      </c>
      <c r="K122" s="76">
        <f t="shared" si="7"/>
        <v>1.6955725174588553E-2</v>
      </c>
    </row>
    <row r="123" spans="2:11">
      <c r="B123" s="158" t="s">
        <v>306</v>
      </c>
      <c r="C123" s="159" t="s">
        <v>307</v>
      </c>
      <c r="D123" s="155">
        <v>586.04499999999996</v>
      </c>
      <c r="E123" s="155">
        <v>136.52000000000001</v>
      </c>
      <c r="F123" s="160">
        <v>2.1974802226779957</v>
      </c>
      <c r="G123" s="157">
        <v>18</v>
      </c>
      <c r="H123" s="157">
        <f t="shared" si="4"/>
        <v>80006.863400000002</v>
      </c>
      <c r="I123" s="73">
        <f t="shared" si="5"/>
        <v>2.523065605075508E-3</v>
      </c>
      <c r="J123" s="73">
        <f t="shared" si="6"/>
        <v>5.5443867676725194E-3</v>
      </c>
      <c r="K123" s="76">
        <f t="shared" si="7"/>
        <v>4.5415180891359146E-2</v>
      </c>
    </row>
    <row r="124" spans="2:11">
      <c r="B124" s="158" t="s">
        <v>308</v>
      </c>
      <c r="C124" s="159" t="s">
        <v>309</v>
      </c>
      <c r="D124" s="155">
        <v>206.85300000000001</v>
      </c>
      <c r="E124" s="155">
        <v>281.49</v>
      </c>
      <c r="F124" s="160">
        <v>0.79576539131052615</v>
      </c>
      <c r="G124" s="157">
        <v>7.5</v>
      </c>
      <c r="H124" s="157">
        <f t="shared" si="4"/>
        <v>58227.050970000004</v>
      </c>
      <c r="I124" s="73">
        <f t="shared" si="5"/>
        <v>1.8362258354373321E-3</v>
      </c>
      <c r="J124" s="73">
        <f t="shared" si="6"/>
        <v>1.4612049704712865E-3</v>
      </c>
      <c r="K124" s="76">
        <f t="shared" si="7"/>
        <v>1.3771693765779991E-2</v>
      </c>
    </row>
    <row r="125" spans="2:11">
      <c r="B125" s="158" t="s">
        <v>310</v>
      </c>
      <c r="C125" s="159" t="s">
        <v>42</v>
      </c>
      <c r="D125" s="155">
        <v>203.41800000000001</v>
      </c>
      <c r="E125" s="155">
        <v>107.14</v>
      </c>
      <c r="F125" s="160">
        <v>3.9947731939518385</v>
      </c>
      <c r="G125" s="157">
        <v>4</v>
      </c>
      <c r="H125" s="157">
        <f t="shared" si="4"/>
        <v>21794.204519999999</v>
      </c>
      <c r="I125" s="73">
        <f t="shared" si="5"/>
        <v>6.8729363304090199E-4</v>
      </c>
      <c r="J125" s="73">
        <f t="shared" si="6"/>
        <v>2.745582181645567E-3</v>
      </c>
      <c r="K125" s="76">
        <f t="shared" si="7"/>
        <v>2.7491745321636079E-3</v>
      </c>
    </row>
    <row r="126" spans="2:11">
      <c r="B126" s="158" t="s">
        <v>311</v>
      </c>
      <c r="C126" s="159" t="s">
        <v>312</v>
      </c>
      <c r="D126" s="155">
        <v>122.443</v>
      </c>
      <c r="E126" s="155">
        <v>169.54</v>
      </c>
      <c r="F126" s="160">
        <v>0.92013684086351311</v>
      </c>
      <c r="G126" s="157">
        <v>10</v>
      </c>
      <c r="H126" s="157">
        <f t="shared" si="4"/>
        <v>20758.986219999999</v>
      </c>
      <c r="I126" s="73">
        <f t="shared" si="5"/>
        <v>6.5464738776296568E-4</v>
      </c>
      <c r="J126" s="73">
        <f t="shared" si="6"/>
        <v>6.0236517925576648E-4</v>
      </c>
      <c r="K126" s="76">
        <f t="shared" si="7"/>
        <v>6.546473877629657E-3</v>
      </c>
    </row>
    <row r="127" spans="2:11">
      <c r="B127" s="158" t="s">
        <v>313</v>
      </c>
      <c r="C127" s="159" t="s">
        <v>314</v>
      </c>
      <c r="D127" s="155">
        <v>185.74</v>
      </c>
      <c r="E127" s="155">
        <v>209.67</v>
      </c>
      <c r="F127" s="160" t="s">
        <v>78</v>
      </c>
      <c r="G127" s="157">
        <v>14.5</v>
      </c>
      <c r="H127" s="157">
        <f t="shared" si="4"/>
        <v>38944.105799999998</v>
      </c>
      <c r="I127" s="73">
        <f t="shared" si="5"/>
        <v>1.2281263092786311E-3</v>
      </c>
      <c r="J127" s="73" t="str">
        <f t="shared" si="6"/>
        <v/>
      </c>
      <c r="K127" s="76">
        <f t="shared" si="7"/>
        <v>1.7807831484540151E-2</v>
      </c>
    </row>
    <row r="128" spans="2:11">
      <c r="B128" s="158" t="s">
        <v>315</v>
      </c>
      <c r="C128" s="159" t="s">
        <v>316</v>
      </c>
      <c r="D128" s="155">
        <v>79.093999999999994</v>
      </c>
      <c r="E128" s="155">
        <v>301.92</v>
      </c>
      <c r="F128" s="160" t="s">
        <v>78</v>
      </c>
      <c r="G128" s="157">
        <v>15.5</v>
      </c>
      <c r="H128" s="157">
        <f t="shared" si="4"/>
        <v>23880.06048</v>
      </c>
      <c r="I128" s="73">
        <f t="shared" si="5"/>
        <v>7.5307238259025324E-4</v>
      </c>
      <c r="J128" s="73" t="str">
        <f t="shared" si="6"/>
        <v/>
      </c>
      <c r="K128" s="76">
        <f t="shared" si="7"/>
        <v>1.1672621930148926E-2</v>
      </c>
    </row>
    <row r="129" spans="2:11">
      <c r="B129" s="158" t="s">
        <v>317</v>
      </c>
      <c r="C129" s="159" t="s">
        <v>318</v>
      </c>
      <c r="D129" s="155">
        <v>260.22000000000003</v>
      </c>
      <c r="E129" s="155">
        <v>160.28</v>
      </c>
      <c r="F129" s="160">
        <v>2.8699775393062139</v>
      </c>
      <c r="G129" s="157">
        <v>13</v>
      </c>
      <c r="H129" s="157">
        <f t="shared" si="4"/>
        <v>41708.061600000008</v>
      </c>
      <c r="I129" s="73">
        <f t="shared" si="5"/>
        <v>1.3152893540047288E-3</v>
      </c>
      <c r="J129" s="73">
        <f t="shared" si="6"/>
        <v>3.7748509036821514E-3</v>
      </c>
      <c r="K129" s="76">
        <f t="shared" si="7"/>
        <v>1.7098761602061474E-2</v>
      </c>
    </row>
    <row r="130" spans="2:11">
      <c r="B130" s="158" t="s">
        <v>319</v>
      </c>
      <c r="C130" s="159" t="s">
        <v>320</v>
      </c>
      <c r="D130" s="155">
        <v>125.959</v>
      </c>
      <c r="E130" s="155">
        <v>118.9</v>
      </c>
      <c r="F130" s="160">
        <v>1.7830109335576116</v>
      </c>
      <c r="G130" s="157">
        <v>11</v>
      </c>
      <c r="H130" s="157">
        <f t="shared" si="4"/>
        <v>14976.525100000001</v>
      </c>
      <c r="I130" s="73">
        <f t="shared" si="5"/>
        <v>4.7229392276563158E-4</v>
      </c>
      <c r="J130" s="73">
        <f t="shared" si="6"/>
        <v>8.4210522814393528E-4</v>
      </c>
      <c r="K130" s="76">
        <f t="shared" si="7"/>
        <v>5.1952331504219471E-3</v>
      </c>
    </row>
    <row r="131" spans="2:11">
      <c r="B131" s="158" t="s">
        <v>321</v>
      </c>
      <c r="C131" s="159" t="s">
        <v>322</v>
      </c>
      <c r="D131" s="155">
        <v>282.45400000000001</v>
      </c>
      <c r="E131" s="155">
        <v>58.79</v>
      </c>
      <c r="F131" s="160">
        <v>0.78244599421670358</v>
      </c>
      <c r="G131" s="157">
        <v>8</v>
      </c>
      <c r="H131" s="157">
        <f t="shared" si="4"/>
        <v>16605.470659999999</v>
      </c>
      <c r="I131" s="73">
        <f t="shared" si="5"/>
        <v>5.2366372205933133E-4</v>
      </c>
      <c r="J131" s="73">
        <f t="shared" si="6"/>
        <v>4.0973858164193301E-4</v>
      </c>
      <c r="K131" s="76">
        <f t="shared" si="7"/>
        <v>4.1893097764746506E-3</v>
      </c>
    </row>
    <row r="132" spans="2:11">
      <c r="B132" s="158" t="s">
        <v>323</v>
      </c>
      <c r="C132" s="159" t="s">
        <v>324</v>
      </c>
      <c r="D132" s="155">
        <v>3949.6419999999998</v>
      </c>
      <c r="E132" s="155">
        <v>13.37</v>
      </c>
      <c r="F132" s="160">
        <v>4.4876589379207177</v>
      </c>
      <c r="G132" s="157">
        <v>33.5</v>
      </c>
      <c r="H132" s="157">
        <f t="shared" si="4"/>
        <v>52806.713539999997</v>
      </c>
      <c r="I132" s="73">
        <f t="shared" si="5"/>
        <v>1.6652921635451729E-3</v>
      </c>
      <c r="J132" s="73">
        <f t="shared" si="6"/>
        <v>7.4732632619828251E-3</v>
      </c>
      <c r="K132" s="76">
        <f t="shared" si="7"/>
        <v>5.5787287478763291E-2</v>
      </c>
    </row>
    <row r="133" spans="2:11">
      <c r="B133" s="158" t="s">
        <v>325</v>
      </c>
      <c r="C133" s="159" t="s">
        <v>51</v>
      </c>
      <c r="D133" s="155">
        <v>1964.779</v>
      </c>
      <c r="E133" s="155">
        <v>77.5</v>
      </c>
      <c r="F133" s="160">
        <v>2.193548387096774</v>
      </c>
      <c r="G133" s="157">
        <v>10</v>
      </c>
      <c r="H133" s="157">
        <f t="shared" si="4"/>
        <v>152270.3725</v>
      </c>
      <c r="I133" s="73">
        <f t="shared" si="5"/>
        <v>4.8019397736667859E-3</v>
      </c>
      <c r="J133" s="73">
        <f t="shared" si="6"/>
        <v>1.0533287245462626E-2</v>
      </c>
      <c r="K133" s="76">
        <f t="shared" si="7"/>
        <v>4.8019397736667857E-2</v>
      </c>
    </row>
    <row r="134" spans="2:11">
      <c r="B134" s="158" t="s">
        <v>326</v>
      </c>
      <c r="C134" s="159" t="s">
        <v>327</v>
      </c>
      <c r="D134" s="155">
        <v>498.35700000000003</v>
      </c>
      <c r="E134" s="155">
        <v>23.45</v>
      </c>
      <c r="F134" s="160">
        <v>4.9466950959488267</v>
      </c>
      <c r="G134" s="157">
        <v>4</v>
      </c>
      <c r="H134" s="157">
        <f t="shared" si="4"/>
        <v>11686.471649999999</v>
      </c>
      <c r="I134" s="73">
        <f t="shared" si="5"/>
        <v>3.6854006533650735E-4</v>
      </c>
      <c r="J134" s="73">
        <f t="shared" si="6"/>
        <v>1.8230553338607612E-3</v>
      </c>
      <c r="K134" s="76">
        <f t="shared" si="7"/>
        <v>1.4741602613460294E-3</v>
      </c>
    </row>
    <row r="135" spans="2:11">
      <c r="B135" s="158" t="s">
        <v>328</v>
      </c>
      <c r="C135" s="159" t="s">
        <v>329</v>
      </c>
      <c r="D135" s="155">
        <v>191.66399999999999</v>
      </c>
      <c r="E135" s="155">
        <v>88.04</v>
      </c>
      <c r="F135" s="160">
        <v>3.3166742389822805</v>
      </c>
      <c r="G135" s="157">
        <v>6</v>
      </c>
      <c r="H135" s="157">
        <f t="shared" si="4"/>
        <v>16874.098559999999</v>
      </c>
      <c r="I135" s="73">
        <f t="shared" si="5"/>
        <v>5.3213506796955814E-4</v>
      </c>
      <c r="J135" s="73">
        <f t="shared" si="6"/>
        <v>1.7649186715937184E-3</v>
      </c>
      <c r="K135" s="76">
        <f t="shared" si="7"/>
        <v>3.1928104078173488E-3</v>
      </c>
    </row>
    <row r="136" spans="2:11">
      <c r="B136" s="158" t="s">
        <v>330</v>
      </c>
      <c r="C136" s="159" t="s">
        <v>331</v>
      </c>
      <c r="D136" s="155">
        <v>1429.27</v>
      </c>
      <c r="E136" s="155">
        <v>31.69</v>
      </c>
      <c r="F136" s="160">
        <v>1.8933417481855472</v>
      </c>
      <c r="G136" s="157">
        <v>27</v>
      </c>
      <c r="H136" s="157">
        <f t="shared" si="4"/>
        <v>45293.566299999999</v>
      </c>
      <c r="I136" s="73">
        <f t="shared" si="5"/>
        <v>1.4283604481704645E-3</v>
      </c>
      <c r="J136" s="73">
        <f t="shared" si="6"/>
        <v>2.7043744679781591E-3</v>
      </c>
      <c r="K136" s="76">
        <f t="shared" si="7"/>
        <v>3.8565732100602546E-2</v>
      </c>
    </row>
    <row r="137" spans="2:11">
      <c r="B137" s="158" t="s">
        <v>332</v>
      </c>
      <c r="C137" s="159" t="s">
        <v>333</v>
      </c>
      <c r="D137" s="155">
        <v>386.25799999999998</v>
      </c>
      <c r="E137" s="155">
        <v>120.78</v>
      </c>
      <c r="F137" s="160" t="s">
        <v>78</v>
      </c>
      <c r="G137" s="157" t="s">
        <v>1261</v>
      </c>
      <c r="H137" s="157" t="str">
        <f t="shared" si="4"/>
        <v>Excl.</v>
      </c>
      <c r="I137" s="73" t="str">
        <f t="shared" si="5"/>
        <v>Excl.</v>
      </c>
      <c r="J137" s="73" t="str">
        <f t="shared" si="6"/>
        <v/>
      </c>
      <c r="K137" s="76" t="str">
        <f t="shared" si="7"/>
        <v/>
      </c>
    </row>
    <row r="138" spans="2:11">
      <c r="B138" s="158" t="s">
        <v>334</v>
      </c>
      <c r="C138" s="159" t="s">
        <v>335</v>
      </c>
      <c r="D138" s="155">
        <v>274.54899999999998</v>
      </c>
      <c r="E138" s="155">
        <v>249.8</v>
      </c>
      <c r="F138" s="160">
        <v>2.0176140912730181</v>
      </c>
      <c r="G138" s="157">
        <v>8.5</v>
      </c>
      <c r="H138" s="157">
        <f t="shared" si="4"/>
        <v>68582.340199999991</v>
      </c>
      <c r="I138" s="73">
        <f t="shared" si="5"/>
        <v>2.1627862450886597E-3</v>
      </c>
      <c r="J138" s="73">
        <f t="shared" si="6"/>
        <v>4.3636680045023388E-3</v>
      </c>
      <c r="K138" s="76">
        <f t="shared" si="7"/>
        <v>1.8383683083253607E-2</v>
      </c>
    </row>
    <row r="139" spans="2:11">
      <c r="B139" s="158" t="s">
        <v>336</v>
      </c>
      <c r="C139" s="159" t="s">
        <v>337</v>
      </c>
      <c r="D139" s="155">
        <v>593.53599999999994</v>
      </c>
      <c r="E139" s="155">
        <v>81.58</v>
      </c>
      <c r="F139" s="160">
        <v>2.6477077715126258</v>
      </c>
      <c r="G139" s="157">
        <v>3.5</v>
      </c>
      <c r="H139" s="157">
        <f t="shared" si="4"/>
        <v>48420.666879999997</v>
      </c>
      <c r="I139" s="73">
        <f t="shared" si="5"/>
        <v>1.526975486702392E-3</v>
      </c>
      <c r="J139" s="73">
        <f t="shared" si="6"/>
        <v>4.0429848630511977E-3</v>
      </c>
      <c r="K139" s="76">
        <f t="shared" si="7"/>
        <v>5.3444142034583721E-3</v>
      </c>
    </row>
    <row r="140" spans="2:11">
      <c r="B140" s="158" t="s">
        <v>338</v>
      </c>
      <c r="C140" s="159" t="s">
        <v>339</v>
      </c>
      <c r="D140" s="155">
        <v>141.161</v>
      </c>
      <c r="E140" s="155">
        <v>177.86</v>
      </c>
      <c r="F140" s="160">
        <v>2.0128190711795795</v>
      </c>
      <c r="G140" s="157">
        <v>9</v>
      </c>
      <c r="H140" s="157">
        <f t="shared" si="4"/>
        <v>25106.895460000003</v>
      </c>
      <c r="I140" s="73">
        <f t="shared" si="5"/>
        <v>7.9176137762891521E-4</v>
      </c>
      <c r="J140" s="73">
        <f t="shared" si="6"/>
        <v>1.5936724007148974E-3</v>
      </c>
      <c r="K140" s="76">
        <f t="shared" si="7"/>
        <v>7.125852398660237E-3</v>
      </c>
    </row>
    <row r="141" spans="2:11">
      <c r="B141" s="158" t="s">
        <v>340</v>
      </c>
      <c r="C141" s="159" t="s">
        <v>341</v>
      </c>
      <c r="D141" s="155">
        <v>139.892</v>
      </c>
      <c r="E141" s="155">
        <v>106.55</v>
      </c>
      <c r="F141" s="160">
        <v>2.552792116377288</v>
      </c>
      <c r="G141" s="157">
        <v>7.5</v>
      </c>
      <c r="H141" s="157">
        <f t="shared" si="4"/>
        <v>14905.4926</v>
      </c>
      <c r="I141" s="73">
        <f t="shared" si="5"/>
        <v>4.7005386922551828E-4</v>
      </c>
      <c r="J141" s="73">
        <f t="shared" si="6"/>
        <v>1.1999498116315437E-3</v>
      </c>
      <c r="K141" s="76">
        <f t="shared" si="7"/>
        <v>3.525404019191387E-3</v>
      </c>
    </row>
    <row r="142" spans="2:11">
      <c r="B142" s="158" t="s">
        <v>342</v>
      </c>
      <c r="C142" s="159" t="s">
        <v>343</v>
      </c>
      <c r="D142" s="155">
        <v>50.529000000000003</v>
      </c>
      <c r="E142" s="155">
        <v>584.35</v>
      </c>
      <c r="F142" s="160">
        <v>1.1773765722597758</v>
      </c>
      <c r="G142" s="157">
        <v>9.5</v>
      </c>
      <c r="H142" s="157">
        <f t="shared" si="4"/>
        <v>29526.621150000003</v>
      </c>
      <c r="I142" s="73">
        <f t="shared" si="5"/>
        <v>9.3114014337999961E-4</v>
      </c>
      <c r="J142" s="73">
        <f t="shared" si="6"/>
        <v>1.0963025903062201E-3</v>
      </c>
      <c r="K142" s="76">
        <f t="shared" si="7"/>
        <v>8.8458313621099967E-3</v>
      </c>
    </row>
    <row r="143" spans="2:11">
      <c r="B143" s="158" t="s">
        <v>344</v>
      </c>
      <c r="C143" s="159" t="s">
        <v>345</v>
      </c>
      <c r="D143" s="155">
        <v>908.04700000000003</v>
      </c>
      <c r="E143" s="155">
        <v>36.42</v>
      </c>
      <c r="F143" s="160">
        <v>1.3179571663920921</v>
      </c>
      <c r="G143" s="157">
        <v>31</v>
      </c>
      <c r="H143" s="157">
        <f t="shared" si="4"/>
        <v>33071.071739999999</v>
      </c>
      <c r="I143" s="73">
        <f t="shared" si="5"/>
        <v>1.042916570957319E-3</v>
      </c>
      <c r="J143" s="73">
        <f t="shared" si="6"/>
        <v>1.3745193686422654E-3</v>
      </c>
      <c r="K143" s="76">
        <f t="shared" si="7"/>
        <v>3.2330413699676888E-2</v>
      </c>
    </row>
    <row r="144" spans="2:11">
      <c r="B144" s="158" t="s">
        <v>346</v>
      </c>
      <c r="C144" s="159" t="s">
        <v>347</v>
      </c>
      <c r="D144" s="155">
        <v>190.40299999999999</v>
      </c>
      <c r="E144" s="155">
        <v>246.47</v>
      </c>
      <c r="F144" s="160">
        <v>1.8176654359556947</v>
      </c>
      <c r="G144" s="157">
        <v>18</v>
      </c>
      <c r="H144" s="157">
        <f t="shared" si="4"/>
        <v>46928.627410000001</v>
      </c>
      <c r="I144" s="73">
        <f t="shared" si="5"/>
        <v>1.4799231050916905E-3</v>
      </c>
      <c r="J144" s="73">
        <f t="shared" si="6"/>
        <v>2.6900050759973929E-3</v>
      </c>
      <c r="K144" s="76">
        <f t="shared" si="7"/>
        <v>2.6638615891650428E-2</v>
      </c>
    </row>
    <row r="145" spans="2:11">
      <c r="B145" s="158" t="s">
        <v>348</v>
      </c>
      <c r="C145" s="159" t="s">
        <v>349</v>
      </c>
      <c r="D145" s="155">
        <v>539.58100000000002</v>
      </c>
      <c r="E145" s="155">
        <v>23.73</v>
      </c>
      <c r="F145" s="160">
        <v>5.0568900126422252</v>
      </c>
      <c r="G145" s="157">
        <v>17</v>
      </c>
      <c r="H145" s="157">
        <f t="shared" si="4"/>
        <v>12804.25713</v>
      </c>
      <c r="I145" s="73">
        <f t="shared" si="5"/>
        <v>4.037901173769279E-4</v>
      </c>
      <c r="J145" s="73">
        <f t="shared" si="6"/>
        <v>2.0419222117670187E-3</v>
      </c>
      <c r="K145" s="76">
        <f t="shared" si="7"/>
        <v>6.8644319954077743E-3</v>
      </c>
    </row>
    <row r="146" spans="2:11">
      <c r="B146" s="158" t="s">
        <v>350</v>
      </c>
      <c r="C146" s="159" t="s">
        <v>351</v>
      </c>
      <c r="D146" s="155">
        <v>179.89599999999999</v>
      </c>
      <c r="E146" s="155">
        <v>65.73</v>
      </c>
      <c r="F146" s="160" t="s">
        <v>78</v>
      </c>
      <c r="G146" s="157">
        <v>21</v>
      </c>
      <c r="H146" s="157">
        <f t="shared" si="4"/>
        <v>11824.56408</v>
      </c>
      <c r="I146" s="73">
        <f t="shared" si="5"/>
        <v>3.7289489498046384E-4</v>
      </c>
      <c r="J146" s="73" t="str">
        <f t="shared" si="6"/>
        <v/>
      </c>
      <c r="K146" s="76">
        <f t="shared" si="7"/>
        <v>7.8307927945897408E-3</v>
      </c>
    </row>
    <row r="147" spans="2:11">
      <c r="B147" s="158" t="s">
        <v>352</v>
      </c>
      <c r="C147" s="159" t="s">
        <v>353</v>
      </c>
      <c r="D147" s="155">
        <v>353.80799999999999</v>
      </c>
      <c r="E147" s="155">
        <v>63.9</v>
      </c>
      <c r="F147" s="160">
        <v>0.43818466353677626</v>
      </c>
      <c r="G147" s="157">
        <v>12</v>
      </c>
      <c r="H147" s="157">
        <f t="shared" si="4"/>
        <v>22608.331200000001</v>
      </c>
      <c r="I147" s="73">
        <f t="shared" si="5"/>
        <v>7.1296761821155812E-4</v>
      </c>
      <c r="J147" s="73">
        <f t="shared" si="6"/>
        <v>3.1241147589864836E-4</v>
      </c>
      <c r="K147" s="76">
        <f t="shared" si="7"/>
        <v>8.5556114185386979E-3</v>
      </c>
    </row>
    <row r="148" spans="2:11">
      <c r="B148" s="158" t="s">
        <v>354</v>
      </c>
      <c r="C148" s="159" t="s">
        <v>355</v>
      </c>
      <c r="D148" s="155">
        <v>146.87</v>
      </c>
      <c r="E148" s="155">
        <v>238.77</v>
      </c>
      <c r="F148" s="160">
        <v>1.7355614189387274</v>
      </c>
      <c r="G148" s="157">
        <v>9</v>
      </c>
      <c r="H148" s="157">
        <f t="shared" ref="H148:H211" si="8">IF(ISNUMBER(E148),IF(G148&lt;&gt;"",D148*E148,"Excl."),"Excl.")</f>
        <v>35068.149900000004</v>
      </c>
      <c r="I148" s="73">
        <f t="shared" si="5"/>
        <v>1.1058956580257853E-3</v>
      </c>
      <c r="J148" s="73">
        <f t="shared" si="6"/>
        <v>1.9193498374414095E-3</v>
      </c>
      <c r="K148" s="76">
        <f t="shared" si="7"/>
        <v>9.9530609222320682E-3</v>
      </c>
    </row>
    <row r="149" spans="2:11">
      <c r="B149" s="158" t="s">
        <v>356</v>
      </c>
      <c r="C149" s="159" t="s">
        <v>357</v>
      </c>
      <c r="D149" s="155">
        <v>450.541</v>
      </c>
      <c r="E149" s="155">
        <v>35.56</v>
      </c>
      <c r="F149" s="160">
        <v>2.5871766029246341</v>
      </c>
      <c r="G149" s="157">
        <v>9.5</v>
      </c>
      <c r="H149" s="157">
        <f t="shared" si="8"/>
        <v>16021.23796</v>
      </c>
      <c r="I149" s="73">
        <f t="shared" ref="I149:I212" si="9">IF(H149="Excl.","Excl.",H149/(SUM($H$20:$H$522)))</f>
        <v>5.0523958482799483E-4</v>
      </c>
      <c r="J149" s="73">
        <f t="shared" ref="J149:J212" si="10">IFERROR(I149*F149, "")</f>
        <v>1.3071440327383443E-3</v>
      </c>
      <c r="K149" s="76">
        <f t="shared" ref="K149:K212" si="11">IFERROR(I149*G149, "")</f>
        <v>4.7997760558659511E-3</v>
      </c>
    </row>
    <row r="150" spans="2:11">
      <c r="B150" s="158" t="s">
        <v>358</v>
      </c>
      <c r="C150" s="159" t="s">
        <v>359</v>
      </c>
      <c r="D150" s="155">
        <v>546.19799999999998</v>
      </c>
      <c r="E150" s="155">
        <v>46.45</v>
      </c>
      <c r="F150" s="160">
        <v>2.2389666307857912</v>
      </c>
      <c r="G150" s="157">
        <v>6.5</v>
      </c>
      <c r="H150" s="157">
        <f t="shared" si="8"/>
        <v>25370.897100000002</v>
      </c>
      <c r="I150" s="73">
        <f t="shared" si="9"/>
        <v>8.0008683158700052E-4</v>
      </c>
      <c r="J150" s="73">
        <f t="shared" si="10"/>
        <v>1.7913677176544253E-3</v>
      </c>
      <c r="K150" s="76">
        <f t="shared" si="11"/>
        <v>5.2005644053155038E-3</v>
      </c>
    </row>
    <row r="151" spans="2:11">
      <c r="B151" s="158" t="s">
        <v>360</v>
      </c>
      <c r="C151" s="159" t="s">
        <v>361</v>
      </c>
      <c r="D151" s="155">
        <v>210.8</v>
      </c>
      <c r="E151" s="155">
        <v>187.08</v>
      </c>
      <c r="F151" s="160">
        <v>1.0904425914047464</v>
      </c>
      <c r="G151" s="157">
        <v>18.5</v>
      </c>
      <c r="H151" s="157">
        <f t="shared" si="8"/>
        <v>39436.464000000007</v>
      </c>
      <c r="I151" s="73">
        <f t="shared" si="9"/>
        <v>1.2436531276915238E-3</v>
      </c>
      <c r="J151" s="73">
        <f t="shared" si="10"/>
        <v>1.3561323393685631E-3</v>
      </c>
      <c r="K151" s="76">
        <f t="shared" si="11"/>
        <v>2.300758286229319E-2</v>
      </c>
    </row>
    <row r="152" spans="2:11">
      <c r="B152" s="158" t="s">
        <v>362</v>
      </c>
      <c r="C152" s="159" t="s">
        <v>363</v>
      </c>
      <c r="D152" s="155">
        <v>1370.566</v>
      </c>
      <c r="E152" s="155">
        <v>61.48</v>
      </c>
      <c r="F152" s="160">
        <v>2.5048796356538712</v>
      </c>
      <c r="G152" s="157">
        <v>9.5</v>
      </c>
      <c r="H152" s="157">
        <f t="shared" si="8"/>
        <v>84262.397679999995</v>
      </c>
      <c r="I152" s="73">
        <f t="shared" si="9"/>
        <v>2.6572664938093581E-3</v>
      </c>
      <c r="J152" s="73">
        <f t="shared" si="10"/>
        <v>6.6561327268484247E-3</v>
      </c>
      <c r="K152" s="76">
        <f t="shared" si="11"/>
        <v>2.5244031691188901E-2</v>
      </c>
    </row>
    <row r="153" spans="2:11">
      <c r="B153" s="158" t="s">
        <v>364</v>
      </c>
      <c r="C153" s="159" t="s">
        <v>365</v>
      </c>
      <c r="D153" s="155">
        <v>629.43200000000002</v>
      </c>
      <c r="E153" s="155">
        <v>28.61</v>
      </c>
      <c r="F153" s="160">
        <v>2.5166025865082138</v>
      </c>
      <c r="G153" s="157">
        <v>6.5</v>
      </c>
      <c r="H153" s="157">
        <f t="shared" si="8"/>
        <v>18008.04952</v>
      </c>
      <c r="I153" s="73">
        <f t="shared" si="9"/>
        <v>5.6789490835618128E-4</v>
      </c>
      <c r="J153" s="73">
        <f t="shared" si="10"/>
        <v>1.4291657952340108E-3</v>
      </c>
      <c r="K153" s="76">
        <f t="shared" si="11"/>
        <v>3.6913169043151783E-3</v>
      </c>
    </row>
    <row r="154" spans="2:11">
      <c r="B154" s="158" t="s">
        <v>366</v>
      </c>
      <c r="C154" s="159" t="s">
        <v>367</v>
      </c>
      <c r="D154" s="155">
        <v>126.554</v>
      </c>
      <c r="E154" s="155">
        <v>558.08000000000004</v>
      </c>
      <c r="F154" s="160">
        <v>0.56443520642201828</v>
      </c>
      <c r="G154" s="157">
        <v>11</v>
      </c>
      <c r="H154" s="157">
        <f t="shared" si="8"/>
        <v>70627.25632</v>
      </c>
      <c r="I154" s="73">
        <f t="shared" si="9"/>
        <v>2.2272739316242687E-3</v>
      </c>
      <c r="J154" s="73">
        <f t="shared" si="10"/>
        <v>1.2571518213547244E-3</v>
      </c>
      <c r="K154" s="76">
        <f t="shared" si="11"/>
        <v>2.4500013247866957E-2</v>
      </c>
    </row>
    <row r="155" spans="2:11">
      <c r="B155" s="158" t="s">
        <v>368</v>
      </c>
      <c r="C155" s="159" t="s">
        <v>369</v>
      </c>
      <c r="D155" s="155">
        <v>108.238</v>
      </c>
      <c r="E155" s="155">
        <v>218.21</v>
      </c>
      <c r="F155" s="160">
        <v>1.5031391778561933</v>
      </c>
      <c r="G155" s="157">
        <v>8.5</v>
      </c>
      <c r="H155" s="157">
        <f t="shared" si="8"/>
        <v>23618.613980000002</v>
      </c>
      <c r="I155" s="73">
        <f t="shared" si="9"/>
        <v>7.4482750654231438E-4</v>
      </c>
      <c r="J155" s="73">
        <f t="shared" si="10"/>
        <v>1.1195794058286928E-3</v>
      </c>
      <c r="K155" s="76">
        <f t="shared" si="11"/>
        <v>6.3310338056096725E-3</v>
      </c>
    </row>
    <row r="156" spans="2:11">
      <c r="B156" s="158" t="s">
        <v>370</v>
      </c>
      <c r="C156" s="159" t="s">
        <v>371</v>
      </c>
      <c r="D156" s="155">
        <v>307.18599999999998</v>
      </c>
      <c r="E156" s="155">
        <v>213.53</v>
      </c>
      <c r="F156" s="160">
        <v>2.4539877300613497</v>
      </c>
      <c r="G156" s="157">
        <v>11</v>
      </c>
      <c r="H156" s="157">
        <f t="shared" si="8"/>
        <v>65593.426579999999</v>
      </c>
      <c r="I156" s="73">
        <f t="shared" si="9"/>
        <v>2.0685290172623317E-3</v>
      </c>
      <c r="J156" s="73">
        <f t="shared" si="10"/>
        <v>5.0761448276376237E-3</v>
      </c>
      <c r="K156" s="76">
        <f t="shared" si="11"/>
        <v>2.275381918988565E-2</v>
      </c>
    </row>
    <row r="157" spans="2:11">
      <c r="B157" s="158" t="s">
        <v>372</v>
      </c>
      <c r="C157" s="159" t="s">
        <v>373</v>
      </c>
      <c r="D157" s="155">
        <v>135.24299999999999</v>
      </c>
      <c r="E157" s="155">
        <v>172.81</v>
      </c>
      <c r="F157" s="160">
        <v>1.157340431687981</v>
      </c>
      <c r="G157" s="157">
        <v>8.5</v>
      </c>
      <c r="H157" s="157">
        <f t="shared" si="8"/>
        <v>23371.342829999998</v>
      </c>
      <c r="I157" s="73">
        <f t="shared" si="9"/>
        <v>7.3702965886800502E-4</v>
      </c>
      <c r="J157" s="73">
        <f t="shared" si="10"/>
        <v>8.5299422356114229E-4</v>
      </c>
      <c r="K157" s="76">
        <f t="shared" si="11"/>
        <v>6.2647521003780429E-3</v>
      </c>
    </row>
    <row r="158" spans="2:11">
      <c r="B158" s="158" t="s">
        <v>374</v>
      </c>
      <c r="C158" s="159" t="s">
        <v>375</v>
      </c>
      <c r="D158" s="155">
        <v>231.71700000000001</v>
      </c>
      <c r="E158" s="155">
        <v>159.63</v>
      </c>
      <c r="F158" s="160">
        <v>1.6788824155860429</v>
      </c>
      <c r="G158" s="157" t="s">
        <v>1261</v>
      </c>
      <c r="H158" s="157" t="str">
        <f t="shared" si="8"/>
        <v>Excl.</v>
      </c>
      <c r="I158" s="73" t="str">
        <f t="shared" si="9"/>
        <v>Excl.</v>
      </c>
      <c r="J158" s="73" t="str">
        <f t="shared" si="10"/>
        <v/>
      </c>
      <c r="K158" s="76" t="str">
        <f t="shared" si="11"/>
        <v/>
      </c>
    </row>
    <row r="159" spans="2:11">
      <c r="B159" s="158" t="s">
        <v>376</v>
      </c>
      <c r="C159" s="159" t="s">
        <v>377</v>
      </c>
      <c r="D159" s="155">
        <v>388.52499999999998</v>
      </c>
      <c r="E159" s="155">
        <v>29.79</v>
      </c>
      <c r="F159" s="160">
        <v>3.8939241356159782</v>
      </c>
      <c r="G159" s="157">
        <v>10</v>
      </c>
      <c r="H159" s="157">
        <f t="shared" si="8"/>
        <v>11574.159749999999</v>
      </c>
      <c r="I159" s="73">
        <f t="shared" si="9"/>
        <v>3.6499824054937686E-4</v>
      </c>
      <c r="J159" s="73">
        <f t="shared" si="10"/>
        <v>1.4212754583325853E-3</v>
      </c>
      <c r="K159" s="76">
        <f t="shared" si="11"/>
        <v>3.6499824054937687E-3</v>
      </c>
    </row>
    <row r="160" spans="2:11">
      <c r="B160" s="158" t="s">
        <v>378</v>
      </c>
      <c r="C160" s="159" t="s">
        <v>379</v>
      </c>
      <c r="D160" s="155">
        <v>254.947</v>
      </c>
      <c r="E160" s="155">
        <v>97.61</v>
      </c>
      <c r="F160" s="160">
        <v>3.3193320356520855</v>
      </c>
      <c r="G160" s="157">
        <v>7.5</v>
      </c>
      <c r="H160" s="157">
        <f t="shared" si="8"/>
        <v>24885.376670000001</v>
      </c>
      <c r="I160" s="73">
        <f t="shared" si="9"/>
        <v>7.8477564645317022E-4</v>
      </c>
      <c r="J160" s="73">
        <f t="shared" si="10"/>
        <v>2.6049309440715827E-3</v>
      </c>
      <c r="K160" s="76">
        <f t="shared" si="11"/>
        <v>5.8858173483987766E-3</v>
      </c>
    </row>
    <row r="161" spans="2:11">
      <c r="B161" s="158" t="s">
        <v>381</v>
      </c>
      <c r="C161" s="159" t="s">
        <v>382</v>
      </c>
      <c r="D161" s="155">
        <v>63.831000000000003</v>
      </c>
      <c r="E161" s="155">
        <v>115.91</v>
      </c>
      <c r="F161" s="160" t="s">
        <v>78</v>
      </c>
      <c r="G161" s="157">
        <v>23.5</v>
      </c>
      <c r="H161" s="157">
        <f t="shared" si="8"/>
        <v>7398.65121</v>
      </c>
      <c r="I161" s="73">
        <f t="shared" si="9"/>
        <v>2.3332101270578354E-4</v>
      </c>
      <c r="J161" s="73" t="str">
        <f t="shared" si="10"/>
        <v/>
      </c>
      <c r="K161" s="76">
        <f t="shared" si="11"/>
        <v>5.4830437985859135E-3</v>
      </c>
    </row>
    <row r="162" spans="2:11">
      <c r="B162" s="158" t="s">
        <v>383</v>
      </c>
      <c r="C162" s="159" t="s">
        <v>384</v>
      </c>
      <c r="D162" s="155">
        <v>262.59800000000001</v>
      </c>
      <c r="E162" s="155">
        <v>146.08000000000001</v>
      </c>
      <c r="F162" s="160">
        <v>2.3138006571741507</v>
      </c>
      <c r="G162" s="157">
        <v>12</v>
      </c>
      <c r="H162" s="157">
        <f t="shared" si="8"/>
        <v>38360.315840000003</v>
      </c>
      <c r="I162" s="73">
        <f t="shared" si="9"/>
        <v>1.2097161341252779E-3</v>
      </c>
      <c r="J162" s="73">
        <f t="shared" si="10"/>
        <v>2.799041986133241E-3</v>
      </c>
      <c r="K162" s="76">
        <f t="shared" si="11"/>
        <v>1.4516593609503334E-2</v>
      </c>
    </row>
    <row r="163" spans="2:11">
      <c r="B163" s="158" t="s">
        <v>385</v>
      </c>
      <c r="C163" s="159" t="s">
        <v>386</v>
      </c>
      <c r="D163" s="155">
        <v>340.113</v>
      </c>
      <c r="E163" s="155">
        <v>76.819999999999993</v>
      </c>
      <c r="F163" s="160">
        <v>3.0721166362926322</v>
      </c>
      <c r="G163" s="157">
        <v>3.5</v>
      </c>
      <c r="H163" s="157">
        <f t="shared" si="8"/>
        <v>26127.480659999997</v>
      </c>
      <c r="I163" s="73">
        <f t="shared" si="9"/>
        <v>8.2394615910566396E-4</v>
      </c>
      <c r="J163" s="73">
        <f t="shared" si="10"/>
        <v>2.5312587027979264E-3</v>
      </c>
      <c r="K163" s="76">
        <f t="shared" si="11"/>
        <v>2.8838115568698237E-3</v>
      </c>
    </row>
    <row r="164" spans="2:11">
      <c r="B164" s="158" t="s">
        <v>387</v>
      </c>
      <c r="C164" s="159" t="s">
        <v>388</v>
      </c>
      <c r="D164" s="155">
        <v>117.645</v>
      </c>
      <c r="E164" s="155">
        <v>150.06</v>
      </c>
      <c r="F164" s="160">
        <v>1.9325603092096495</v>
      </c>
      <c r="G164" s="157">
        <v>9</v>
      </c>
      <c r="H164" s="157">
        <f t="shared" si="8"/>
        <v>17653.808700000001</v>
      </c>
      <c r="I164" s="73">
        <f t="shared" si="9"/>
        <v>5.567237064008282E-4</v>
      </c>
      <c r="J164" s="73">
        <f t="shared" si="10"/>
        <v>1.0759021381863266E-3</v>
      </c>
      <c r="K164" s="76">
        <f t="shared" si="11"/>
        <v>5.0105133576074535E-3</v>
      </c>
    </row>
    <row r="165" spans="2:11">
      <c r="B165" s="158" t="s">
        <v>389</v>
      </c>
      <c r="C165" s="159" t="s">
        <v>390</v>
      </c>
      <c r="D165" s="155">
        <v>337.49200000000002</v>
      </c>
      <c r="E165" s="155">
        <v>124.46</v>
      </c>
      <c r="F165" s="160">
        <v>3.7281054153945044</v>
      </c>
      <c r="G165" s="157">
        <v>5.5</v>
      </c>
      <c r="H165" s="157">
        <f t="shared" si="8"/>
        <v>42004.25432</v>
      </c>
      <c r="I165" s="73">
        <f t="shared" si="9"/>
        <v>1.3246299734534564E-3</v>
      </c>
      <c r="J165" s="73">
        <f t="shared" si="10"/>
        <v>4.9383601774257097E-3</v>
      </c>
      <c r="K165" s="76">
        <f t="shared" si="11"/>
        <v>7.2854648539940102E-3</v>
      </c>
    </row>
    <row r="166" spans="2:11">
      <c r="B166" s="158" t="s">
        <v>391</v>
      </c>
      <c r="C166" s="159" t="s">
        <v>392</v>
      </c>
      <c r="D166" s="155">
        <v>618.46100000000001</v>
      </c>
      <c r="E166" s="155">
        <v>21.38</v>
      </c>
      <c r="F166" s="160">
        <v>4.3030869971936392</v>
      </c>
      <c r="G166" s="157">
        <v>8.5</v>
      </c>
      <c r="H166" s="157">
        <f t="shared" si="8"/>
        <v>13222.696179999999</v>
      </c>
      <c r="I166" s="73">
        <f t="shared" si="9"/>
        <v>4.1698584996798291E-4</v>
      </c>
      <c r="J166" s="73">
        <f t="shared" si="10"/>
        <v>1.7943263890109649E-3</v>
      </c>
      <c r="K166" s="76">
        <f t="shared" si="11"/>
        <v>3.5443797247278548E-3</v>
      </c>
    </row>
    <row r="167" spans="2:11">
      <c r="B167" s="158" t="s">
        <v>393</v>
      </c>
      <c r="C167" s="159" t="s">
        <v>394</v>
      </c>
      <c r="D167" s="155">
        <v>2696.1660000000002</v>
      </c>
      <c r="E167" s="155">
        <v>78.069999999999993</v>
      </c>
      <c r="F167" s="160">
        <v>1.6395542461893176</v>
      </c>
      <c r="G167" s="157">
        <v>10</v>
      </c>
      <c r="H167" s="157">
        <f t="shared" si="8"/>
        <v>210489.67961999998</v>
      </c>
      <c r="I167" s="73">
        <f t="shared" si="9"/>
        <v>6.637921402035429E-3</v>
      </c>
      <c r="J167" s="73">
        <f t="shared" si="10"/>
        <v>1.0883232220578135E-2</v>
      </c>
      <c r="K167" s="76">
        <f t="shared" si="11"/>
        <v>6.6379214020354294E-2</v>
      </c>
    </row>
    <row r="168" spans="2:11">
      <c r="B168" s="158" t="s">
        <v>395</v>
      </c>
      <c r="C168" s="159" t="s">
        <v>396</v>
      </c>
      <c r="D168" s="155">
        <v>715.80600000000004</v>
      </c>
      <c r="E168" s="155">
        <v>47.29</v>
      </c>
      <c r="F168" s="160">
        <v>2.1991964474518926</v>
      </c>
      <c r="G168" s="157">
        <v>6.5</v>
      </c>
      <c r="H168" s="157">
        <f t="shared" si="8"/>
        <v>33850.46574</v>
      </c>
      <c r="I168" s="73">
        <f t="shared" si="9"/>
        <v>1.067495239719407E-3</v>
      </c>
      <c r="J168" s="73">
        <f t="shared" si="10"/>
        <v>2.3476317388627264E-3</v>
      </c>
      <c r="K168" s="76">
        <f t="shared" si="11"/>
        <v>6.9387190581761456E-3</v>
      </c>
    </row>
    <row r="169" spans="2:11">
      <c r="B169" s="158" t="s">
        <v>397</v>
      </c>
      <c r="C169" s="159" t="s">
        <v>398</v>
      </c>
      <c r="D169" s="155">
        <v>254.767</v>
      </c>
      <c r="E169" s="155">
        <v>80.7</v>
      </c>
      <c r="F169" s="160">
        <v>1.8587360594795539</v>
      </c>
      <c r="G169" s="157">
        <v>9</v>
      </c>
      <c r="H169" s="157">
        <f t="shared" si="8"/>
        <v>20559.696899999999</v>
      </c>
      <c r="I169" s="73">
        <f t="shared" si="9"/>
        <v>6.4836267658466339E-4</v>
      </c>
      <c r="J169" s="73">
        <f t="shared" si="10"/>
        <v>1.2051350865885937E-3</v>
      </c>
      <c r="K169" s="76">
        <f t="shared" si="11"/>
        <v>5.8352640892619708E-3</v>
      </c>
    </row>
    <row r="170" spans="2:11">
      <c r="B170" s="158" t="s">
        <v>399</v>
      </c>
      <c r="C170" s="159" t="s">
        <v>400</v>
      </c>
      <c r="D170" s="155">
        <v>950.17499999999995</v>
      </c>
      <c r="E170" s="155">
        <v>362.09</v>
      </c>
      <c r="F170" s="160">
        <v>1.082603772542738</v>
      </c>
      <c r="G170" s="157">
        <v>11.5</v>
      </c>
      <c r="H170" s="157">
        <f t="shared" si="8"/>
        <v>344048.86574999994</v>
      </c>
      <c r="I170" s="73">
        <f t="shared" si="9"/>
        <v>1.0849792414672587E-2</v>
      </c>
      <c r="J170" s="73">
        <f t="shared" si="10"/>
        <v>1.1746026199430125E-2</v>
      </c>
      <c r="K170" s="76">
        <f t="shared" si="11"/>
        <v>0.12477261276873475</v>
      </c>
    </row>
    <row r="171" spans="2:11">
      <c r="B171" s="158" t="s">
        <v>401</v>
      </c>
      <c r="C171" s="159" t="s">
        <v>402</v>
      </c>
      <c r="D171" s="155">
        <v>228.374</v>
      </c>
      <c r="E171" s="155">
        <v>33.380000000000003</v>
      </c>
      <c r="F171" s="160">
        <v>2.3966446974236071</v>
      </c>
      <c r="G171" s="157">
        <v>26.5</v>
      </c>
      <c r="H171" s="157">
        <f t="shared" si="8"/>
        <v>7623.1241200000004</v>
      </c>
      <c r="I171" s="73">
        <f t="shared" si="9"/>
        <v>2.4039990387116587E-4</v>
      </c>
      <c r="J171" s="73">
        <f t="shared" si="10"/>
        <v>5.7615315487397458E-4</v>
      </c>
      <c r="K171" s="76">
        <f t="shared" si="11"/>
        <v>6.3705974525858954E-3</v>
      </c>
    </row>
    <row r="172" spans="2:11">
      <c r="B172" s="158" t="s">
        <v>403</v>
      </c>
      <c r="C172" s="159" t="s">
        <v>404</v>
      </c>
      <c r="D172" s="155">
        <v>155.672</v>
      </c>
      <c r="E172" s="155">
        <v>367.62</v>
      </c>
      <c r="F172" s="160" t="s">
        <v>78</v>
      </c>
      <c r="G172" s="157">
        <v>22.5</v>
      </c>
      <c r="H172" s="157">
        <f t="shared" si="8"/>
        <v>57228.140639999998</v>
      </c>
      <c r="I172" s="73">
        <f t="shared" si="9"/>
        <v>1.8047245843061991E-3</v>
      </c>
      <c r="J172" s="73" t="str">
        <f t="shared" si="10"/>
        <v/>
      </c>
      <c r="K172" s="76">
        <f t="shared" si="11"/>
        <v>4.0606303146889476E-2</v>
      </c>
    </row>
    <row r="173" spans="2:11">
      <c r="B173" s="158" t="s">
        <v>405</v>
      </c>
      <c r="C173" s="159" t="s">
        <v>406</v>
      </c>
      <c r="D173" s="155">
        <v>170.226</v>
      </c>
      <c r="E173" s="155">
        <v>53.87</v>
      </c>
      <c r="F173" s="160">
        <v>3.3413773900129944</v>
      </c>
      <c r="G173" s="157">
        <v>11.5</v>
      </c>
      <c r="H173" s="157">
        <f t="shared" si="8"/>
        <v>9170.0746199999994</v>
      </c>
      <c r="I173" s="73">
        <f t="shared" si="9"/>
        <v>2.8918393855817447E-4</v>
      </c>
      <c r="J173" s="73">
        <f t="shared" si="10"/>
        <v>9.6627267385319114E-4</v>
      </c>
      <c r="K173" s="76">
        <f t="shared" si="11"/>
        <v>3.3256152934190066E-3</v>
      </c>
    </row>
    <row r="174" spans="2:11">
      <c r="B174" s="158" t="s">
        <v>407</v>
      </c>
      <c r="C174" s="159" t="s">
        <v>408</v>
      </c>
      <c r="D174" s="155">
        <v>237.42699999999999</v>
      </c>
      <c r="E174" s="155">
        <v>57.02</v>
      </c>
      <c r="F174" s="160">
        <v>0.43844265170115743</v>
      </c>
      <c r="G174" s="157">
        <v>18.5</v>
      </c>
      <c r="H174" s="157">
        <f t="shared" si="8"/>
        <v>13538.08754</v>
      </c>
      <c r="I174" s="73">
        <f t="shared" si="9"/>
        <v>4.2693191032752443E-4</v>
      </c>
      <c r="J174" s="73">
        <f t="shared" si="10"/>
        <v>1.8718515885984057E-4</v>
      </c>
      <c r="K174" s="76">
        <f t="shared" si="11"/>
        <v>7.8982403410592025E-3</v>
      </c>
    </row>
    <row r="175" spans="2:11">
      <c r="B175" s="158" t="s">
        <v>409</v>
      </c>
      <c r="C175" s="159" t="s">
        <v>410</v>
      </c>
      <c r="D175" s="155">
        <v>620.70100000000002</v>
      </c>
      <c r="E175" s="155">
        <v>194.95</v>
      </c>
      <c r="F175" s="160">
        <v>2.1543985637342908</v>
      </c>
      <c r="G175" s="157">
        <v>12.5</v>
      </c>
      <c r="H175" s="157">
        <f t="shared" si="8"/>
        <v>121005.65995</v>
      </c>
      <c r="I175" s="73">
        <f t="shared" si="9"/>
        <v>3.8159878498537402E-3</v>
      </c>
      <c r="J175" s="73">
        <f t="shared" si="10"/>
        <v>8.221158742952402E-3</v>
      </c>
      <c r="K175" s="76">
        <f t="shared" si="11"/>
        <v>4.7699848123171754E-2</v>
      </c>
    </row>
    <row r="176" spans="2:11">
      <c r="B176" s="158" t="s">
        <v>411</v>
      </c>
      <c r="C176" s="159" t="s">
        <v>412</v>
      </c>
      <c r="D176" s="155">
        <v>75.421000000000006</v>
      </c>
      <c r="E176" s="155">
        <v>222.31</v>
      </c>
      <c r="F176" s="160">
        <v>1.0795735684404661</v>
      </c>
      <c r="G176" s="157">
        <v>11</v>
      </c>
      <c r="H176" s="157">
        <f t="shared" si="8"/>
        <v>16766.842510000002</v>
      </c>
      <c r="I176" s="73">
        <f t="shared" si="9"/>
        <v>5.2875268251922122E-4</v>
      </c>
      <c r="J176" s="73">
        <f t="shared" si="10"/>
        <v>5.7082742028974451E-4</v>
      </c>
      <c r="K176" s="76">
        <f t="shared" si="11"/>
        <v>5.8162795077114334E-3</v>
      </c>
    </row>
    <row r="177" spans="2:11">
      <c r="B177" s="158" t="s">
        <v>413</v>
      </c>
      <c r="C177" s="159" t="s">
        <v>414</v>
      </c>
      <c r="D177" s="155">
        <v>496.01</v>
      </c>
      <c r="E177" s="155">
        <v>161.49</v>
      </c>
      <c r="F177" s="160">
        <v>1.4613907981918384</v>
      </c>
      <c r="G177" s="157">
        <v>11</v>
      </c>
      <c r="H177" s="157">
        <f t="shared" si="8"/>
        <v>80100.654900000009</v>
      </c>
      <c r="I177" s="73">
        <f t="shared" si="9"/>
        <v>2.5260233776670336E-3</v>
      </c>
      <c r="J177" s="73">
        <f t="shared" si="10"/>
        <v>3.69150732014007E-3</v>
      </c>
      <c r="K177" s="76">
        <f t="shared" si="11"/>
        <v>2.7786257154337371E-2</v>
      </c>
    </row>
    <row r="178" spans="2:11">
      <c r="B178" s="158" t="s">
        <v>415</v>
      </c>
      <c r="C178" s="159" t="s">
        <v>416</v>
      </c>
      <c r="D178" s="155">
        <v>225.529</v>
      </c>
      <c r="E178" s="155">
        <v>46.27</v>
      </c>
      <c r="F178" s="160">
        <v>2.4205748865355523</v>
      </c>
      <c r="G178" s="157">
        <v>8.5</v>
      </c>
      <c r="H178" s="157">
        <f t="shared" si="8"/>
        <v>10435.226830000001</v>
      </c>
      <c r="I178" s="73">
        <f t="shared" si="9"/>
        <v>3.2908129099251915E-4</v>
      </c>
      <c r="J178" s="73">
        <f t="shared" si="10"/>
        <v>7.9656590860519006E-4</v>
      </c>
      <c r="K178" s="76">
        <f t="shared" si="11"/>
        <v>2.7971909734364128E-3</v>
      </c>
    </row>
    <row r="179" spans="2:11">
      <c r="B179" s="158" t="s">
        <v>417</v>
      </c>
      <c r="C179" s="159" t="s">
        <v>418</v>
      </c>
      <c r="D179" s="155">
        <v>325.8</v>
      </c>
      <c r="E179" s="155">
        <v>321.25</v>
      </c>
      <c r="F179" s="160">
        <v>1.0583657587548638</v>
      </c>
      <c r="G179" s="157">
        <v>9.5</v>
      </c>
      <c r="H179" s="157">
        <f t="shared" si="8"/>
        <v>104663.25</v>
      </c>
      <c r="I179" s="73">
        <f t="shared" si="9"/>
        <v>3.3006199089467012E-3</v>
      </c>
      <c r="J179" s="73">
        <f t="shared" si="10"/>
        <v>3.4932630942937849E-3</v>
      </c>
      <c r="K179" s="76">
        <f t="shared" si="11"/>
        <v>3.135588913499366E-2</v>
      </c>
    </row>
    <row r="180" spans="2:11">
      <c r="B180" s="158" t="s">
        <v>419</v>
      </c>
      <c r="C180" s="159" t="s">
        <v>420</v>
      </c>
      <c r="D180" s="155">
        <v>1329.153</v>
      </c>
      <c r="E180" s="155">
        <v>87.34</v>
      </c>
      <c r="F180" s="160">
        <v>3.1142660865582781</v>
      </c>
      <c r="G180" s="157">
        <v>9</v>
      </c>
      <c r="H180" s="157">
        <f t="shared" si="8"/>
        <v>116088.22302</v>
      </c>
      <c r="I180" s="73">
        <f t="shared" si="9"/>
        <v>3.6609134542836836E-3</v>
      </c>
      <c r="J180" s="73">
        <f t="shared" si="10"/>
        <v>1.1401058616500596E-2</v>
      </c>
      <c r="K180" s="76">
        <f t="shared" si="11"/>
        <v>3.2948221088553151E-2</v>
      </c>
    </row>
    <row r="181" spans="2:11">
      <c r="B181" s="158" t="s">
        <v>421</v>
      </c>
      <c r="C181" s="159" t="s">
        <v>422</v>
      </c>
      <c r="D181" s="155">
        <v>1212.6690000000001</v>
      </c>
      <c r="E181" s="155">
        <v>10.130000000000001</v>
      </c>
      <c r="F181" s="160">
        <v>4.7384007897334639</v>
      </c>
      <c r="G181" s="157" t="s">
        <v>1261</v>
      </c>
      <c r="H181" s="157" t="str">
        <f t="shared" si="8"/>
        <v>Excl.</v>
      </c>
      <c r="I181" s="73" t="str">
        <f t="shared" si="9"/>
        <v>Excl.</v>
      </c>
      <c r="J181" s="73" t="str">
        <f t="shared" si="10"/>
        <v/>
      </c>
      <c r="K181" s="76" t="str">
        <f t="shared" si="11"/>
        <v/>
      </c>
    </row>
    <row r="182" spans="2:11">
      <c r="B182" s="158" t="s">
        <v>423</v>
      </c>
      <c r="C182" s="159" t="s">
        <v>424</v>
      </c>
      <c r="D182" s="155">
        <v>1312.829</v>
      </c>
      <c r="E182" s="155">
        <v>94.7</v>
      </c>
      <c r="F182" s="160">
        <v>2.3231256599788805</v>
      </c>
      <c r="G182" s="157">
        <v>6</v>
      </c>
      <c r="H182" s="157">
        <f t="shared" si="8"/>
        <v>124324.9063</v>
      </c>
      <c r="I182" s="73">
        <f t="shared" si="9"/>
        <v>3.9206623233246926E-3</v>
      </c>
      <c r="J182" s="73">
        <f t="shared" si="10"/>
        <v>9.1081912474280085E-3</v>
      </c>
      <c r="K182" s="76">
        <f t="shared" si="11"/>
        <v>2.3523973939948158E-2</v>
      </c>
    </row>
    <row r="183" spans="2:11">
      <c r="B183" s="158" t="s">
        <v>425</v>
      </c>
      <c r="C183" s="159" t="s">
        <v>426</v>
      </c>
      <c r="D183" s="155">
        <v>500.90199999999999</v>
      </c>
      <c r="E183" s="155">
        <v>57.2</v>
      </c>
      <c r="F183" s="160">
        <v>2.3076923076923079</v>
      </c>
      <c r="G183" s="157">
        <v>10</v>
      </c>
      <c r="H183" s="157">
        <f t="shared" si="8"/>
        <v>28651.594400000002</v>
      </c>
      <c r="I183" s="73">
        <f t="shared" si="9"/>
        <v>9.0354563707610667E-4</v>
      </c>
      <c r="J183" s="73">
        <f t="shared" si="10"/>
        <v>2.0851053163294772E-3</v>
      </c>
      <c r="K183" s="76">
        <f t="shared" si="11"/>
        <v>9.0354563707610667E-3</v>
      </c>
    </row>
    <row r="184" spans="2:11">
      <c r="B184" s="158" t="s">
        <v>427</v>
      </c>
      <c r="C184" s="159" t="s">
        <v>428</v>
      </c>
      <c r="D184" s="155">
        <v>1087.1690000000001</v>
      </c>
      <c r="E184" s="155">
        <v>54.1</v>
      </c>
      <c r="F184" s="160">
        <v>0.85027726432532336</v>
      </c>
      <c r="G184" s="157">
        <v>16</v>
      </c>
      <c r="H184" s="157">
        <f t="shared" si="8"/>
        <v>58815.842900000003</v>
      </c>
      <c r="I184" s="73">
        <f t="shared" si="9"/>
        <v>1.8547937507885671E-3</v>
      </c>
      <c r="J184" s="73">
        <f t="shared" si="10"/>
        <v>1.5770889563082085E-3</v>
      </c>
      <c r="K184" s="76">
        <f t="shared" si="11"/>
        <v>2.9676700012617074E-2</v>
      </c>
    </row>
    <row r="185" spans="2:11">
      <c r="B185" s="158" t="s">
        <v>429</v>
      </c>
      <c r="C185" s="159" t="s">
        <v>430</v>
      </c>
      <c r="D185" s="155">
        <v>166.88499999999999</v>
      </c>
      <c r="E185" s="155">
        <v>249.71</v>
      </c>
      <c r="F185" s="160">
        <v>1.2654679428136639</v>
      </c>
      <c r="G185" s="157">
        <v>8</v>
      </c>
      <c r="H185" s="157">
        <f t="shared" si="8"/>
        <v>41672.853349999998</v>
      </c>
      <c r="I185" s="73">
        <f t="shared" si="9"/>
        <v>1.3141790402039515E-3</v>
      </c>
      <c r="J185" s="73">
        <f t="shared" si="10"/>
        <v>1.6630514464957297E-3</v>
      </c>
      <c r="K185" s="76">
        <f t="shared" si="11"/>
        <v>1.0513432321631612E-2</v>
      </c>
    </row>
    <row r="186" spans="2:11">
      <c r="B186" s="158" t="s">
        <v>431</v>
      </c>
      <c r="C186" s="159" t="s">
        <v>432</v>
      </c>
      <c r="D186" s="155">
        <v>106.062</v>
      </c>
      <c r="E186" s="155">
        <v>124.5</v>
      </c>
      <c r="F186" s="160">
        <v>1.6064257028112447</v>
      </c>
      <c r="G186" s="157">
        <v>10</v>
      </c>
      <c r="H186" s="157">
        <f t="shared" si="8"/>
        <v>13204.718999999999</v>
      </c>
      <c r="I186" s="73">
        <f t="shared" si="9"/>
        <v>4.1641892854891066E-4</v>
      </c>
      <c r="J186" s="73">
        <f t="shared" si="10"/>
        <v>6.6894606995808936E-4</v>
      </c>
      <c r="K186" s="76">
        <f t="shared" si="11"/>
        <v>4.1641892854891067E-3</v>
      </c>
    </row>
    <row r="187" spans="2:11">
      <c r="B187" s="158" t="s">
        <v>433</v>
      </c>
      <c r="C187" s="159" t="s">
        <v>434</v>
      </c>
      <c r="D187" s="155">
        <v>90.4</v>
      </c>
      <c r="E187" s="155">
        <v>221.86</v>
      </c>
      <c r="F187" s="160">
        <v>1.2981159289642115</v>
      </c>
      <c r="G187" s="157">
        <v>1.5</v>
      </c>
      <c r="H187" s="157">
        <f t="shared" si="8"/>
        <v>20056.144000000004</v>
      </c>
      <c r="I187" s="73">
        <f t="shared" si="9"/>
        <v>6.3248282642763278E-4</v>
      </c>
      <c r="J187" s="73">
        <f t="shared" si="10"/>
        <v>8.2103603178201661E-4</v>
      </c>
      <c r="K187" s="76">
        <f t="shared" si="11"/>
        <v>9.4872423964144923E-4</v>
      </c>
    </row>
    <row r="188" spans="2:11">
      <c r="B188" s="158" t="s">
        <v>435</v>
      </c>
      <c r="C188" s="159" t="s">
        <v>436</v>
      </c>
      <c r="D188" s="155">
        <v>793.68</v>
      </c>
      <c r="E188" s="155">
        <v>42.32</v>
      </c>
      <c r="F188" s="160">
        <v>5.1984877126654068</v>
      </c>
      <c r="G188" s="157">
        <v>9.5</v>
      </c>
      <c r="H188" s="157">
        <f t="shared" si="8"/>
        <v>33588.537599999996</v>
      </c>
      <c r="I188" s="73">
        <f t="shared" si="9"/>
        <v>1.0592351748580789E-3</v>
      </c>
      <c r="J188" s="73">
        <f t="shared" si="10"/>
        <v>5.506421041322717E-3</v>
      </c>
      <c r="K188" s="76">
        <f t="shared" si="11"/>
        <v>1.006273416115175E-2</v>
      </c>
    </row>
    <row r="189" spans="2:11">
      <c r="B189" s="158" t="s">
        <v>437</v>
      </c>
      <c r="C189" s="159" t="s">
        <v>438</v>
      </c>
      <c r="D189" s="155">
        <v>1259.6880000000001</v>
      </c>
      <c r="E189" s="155">
        <v>92.68</v>
      </c>
      <c r="F189" s="160">
        <v>1.316357358653431</v>
      </c>
      <c r="G189" s="157">
        <v>24</v>
      </c>
      <c r="H189" s="157">
        <f t="shared" si="8"/>
        <v>116747.88384000002</v>
      </c>
      <c r="I189" s="73">
        <f t="shared" si="9"/>
        <v>3.6817162636331368E-3</v>
      </c>
      <c r="J189" s="73">
        <f t="shared" si="10"/>
        <v>4.8464542961074945E-3</v>
      </c>
      <c r="K189" s="76">
        <f t="shared" si="11"/>
        <v>8.8361190327195277E-2</v>
      </c>
    </row>
    <row r="190" spans="2:11">
      <c r="B190" s="158" t="s">
        <v>439</v>
      </c>
      <c r="C190" s="159" t="s">
        <v>440</v>
      </c>
      <c r="D190" s="155">
        <v>405.95299999999997</v>
      </c>
      <c r="E190" s="155">
        <v>25.69</v>
      </c>
      <c r="F190" s="160">
        <v>3.6590112884390811</v>
      </c>
      <c r="G190" s="157">
        <v>9.5</v>
      </c>
      <c r="H190" s="157">
        <f t="shared" si="8"/>
        <v>10428.932569999999</v>
      </c>
      <c r="I190" s="73">
        <f t="shared" si="9"/>
        <v>3.2888279763531789E-4</v>
      </c>
      <c r="J190" s="73">
        <f t="shared" si="10"/>
        <v>1.2033858691210542E-3</v>
      </c>
      <c r="K190" s="76">
        <f t="shared" si="11"/>
        <v>3.1243865775355201E-3</v>
      </c>
    </row>
    <row r="191" spans="2:11">
      <c r="B191" s="158" t="s">
        <v>441</v>
      </c>
      <c r="C191" s="159" t="s">
        <v>442</v>
      </c>
      <c r="D191" s="155">
        <v>231.51400000000001</v>
      </c>
      <c r="E191" s="155">
        <v>228.07</v>
      </c>
      <c r="F191" s="160">
        <v>2.1747709036699261</v>
      </c>
      <c r="G191" s="157">
        <v>10</v>
      </c>
      <c r="H191" s="157">
        <f t="shared" si="8"/>
        <v>52801.397980000002</v>
      </c>
      <c r="I191" s="73">
        <f t="shared" si="9"/>
        <v>1.6651245340939262E-3</v>
      </c>
      <c r="J191" s="73">
        <f t="shared" si="10"/>
        <v>3.6212643877344126E-3</v>
      </c>
      <c r="K191" s="76">
        <f t="shared" si="11"/>
        <v>1.6651245340939261E-2</v>
      </c>
    </row>
    <row r="192" spans="2:11">
      <c r="B192" s="158" t="s">
        <v>443</v>
      </c>
      <c r="C192" s="159" t="s">
        <v>444</v>
      </c>
      <c r="D192" s="155">
        <v>249.23699999999999</v>
      </c>
      <c r="E192" s="155">
        <v>88.13</v>
      </c>
      <c r="F192" s="160">
        <v>2.9047997276750257</v>
      </c>
      <c r="G192" s="157">
        <v>6</v>
      </c>
      <c r="H192" s="157">
        <f t="shared" si="8"/>
        <v>21965.256809999999</v>
      </c>
      <c r="I192" s="73">
        <f t="shared" si="9"/>
        <v>6.9268787212525026E-4</v>
      </c>
      <c r="J192" s="73">
        <f t="shared" si="10"/>
        <v>2.0121195423132201E-3</v>
      </c>
      <c r="K192" s="76">
        <f t="shared" si="11"/>
        <v>4.1561272327515011E-3</v>
      </c>
    </row>
    <row r="193" spans="2:11">
      <c r="B193" s="158" t="s">
        <v>445</v>
      </c>
      <c r="C193" s="159" t="s">
        <v>446</v>
      </c>
      <c r="D193" s="155">
        <v>346.44299999999998</v>
      </c>
      <c r="E193" s="155">
        <v>76.28</v>
      </c>
      <c r="F193" s="160">
        <v>3.3429470372312533</v>
      </c>
      <c r="G193" s="157">
        <v>6.5</v>
      </c>
      <c r="H193" s="157">
        <f t="shared" si="8"/>
        <v>26426.672039999998</v>
      </c>
      <c r="I193" s="73">
        <f t="shared" si="9"/>
        <v>8.3338134314030112E-4</v>
      </c>
      <c r="J193" s="73">
        <f t="shared" si="10"/>
        <v>2.7859496919346721E-3</v>
      </c>
      <c r="K193" s="76">
        <f t="shared" si="11"/>
        <v>5.4169787304119577E-3</v>
      </c>
    </row>
    <row r="194" spans="2:11">
      <c r="B194" s="158" t="s">
        <v>447</v>
      </c>
      <c r="C194" s="159" t="s">
        <v>448</v>
      </c>
      <c r="D194" s="155">
        <v>153.91200000000001</v>
      </c>
      <c r="E194" s="155">
        <v>549.01</v>
      </c>
      <c r="F194" s="160">
        <v>1.2604506293145845</v>
      </c>
      <c r="G194" s="157">
        <v>6.5</v>
      </c>
      <c r="H194" s="157">
        <f t="shared" si="8"/>
        <v>84499.227119999996</v>
      </c>
      <c r="I194" s="73">
        <f t="shared" si="9"/>
        <v>2.6647350557419246E-3</v>
      </c>
      <c r="J194" s="73">
        <f t="shared" si="10"/>
        <v>3.3587669779665433E-3</v>
      </c>
      <c r="K194" s="76">
        <f t="shared" si="11"/>
        <v>1.7320777862322511E-2</v>
      </c>
    </row>
    <row r="195" spans="2:11">
      <c r="B195" s="158" t="s">
        <v>449</v>
      </c>
      <c r="C195" s="159" t="s">
        <v>450</v>
      </c>
      <c r="D195" s="155">
        <v>3810.491</v>
      </c>
      <c r="E195" s="155">
        <v>45.99</v>
      </c>
      <c r="F195" s="160">
        <v>2.6092628832354858</v>
      </c>
      <c r="G195" s="157">
        <v>12</v>
      </c>
      <c r="H195" s="157">
        <f t="shared" si="8"/>
        <v>175244.48109000002</v>
      </c>
      <c r="I195" s="73">
        <f t="shared" si="9"/>
        <v>5.5264424066583809E-3</v>
      </c>
      <c r="J195" s="73">
        <f t="shared" si="10"/>
        <v>1.4419941048032304E-2</v>
      </c>
      <c r="K195" s="76">
        <f t="shared" si="11"/>
        <v>6.6317308879900574E-2</v>
      </c>
    </row>
    <row r="196" spans="2:11">
      <c r="B196" s="158" t="s">
        <v>451</v>
      </c>
      <c r="C196" s="159" t="s">
        <v>452</v>
      </c>
      <c r="D196" s="155">
        <v>261.78500000000003</v>
      </c>
      <c r="E196" s="155">
        <v>131.38</v>
      </c>
      <c r="F196" s="160">
        <v>1.5223017202009439</v>
      </c>
      <c r="G196" s="157">
        <v>-0.5</v>
      </c>
      <c r="H196" s="157">
        <f t="shared" si="8"/>
        <v>34393.313300000002</v>
      </c>
      <c r="I196" s="73">
        <f t="shared" si="9"/>
        <v>1.0846142711278446E-3</v>
      </c>
      <c r="J196" s="73">
        <f t="shared" si="10"/>
        <v>1.6511101706924108E-3</v>
      </c>
      <c r="K196" s="76">
        <f t="shared" si="11"/>
        <v>-5.4230713556392229E-4</v>
      </c>
    </row>
    <row r="197" spans="2:11">
      <c r="B197" s="158" t="s">
        <v>453</v>
      </c>
      <c r="C197" s="159" t="s">
        <v>454</v>
      </c>
      <c r="D197" s="155">
        <v>931.49199999999996</v>
      </c>
      <c r="E197" s="155">
        <v>72.599999999999994</v>
      </c>
      <c r="F197" s="160">
        <v>0.71625344352617082</v>
      </c>
      <c r="G197" s="157" t="s">
        <v>1261</v>
      </c>
      <c r="H197" s="157" t="str">
        <f t="shared" si="8"/>
        <v>Excl.</v>
      </c>
      <c r="I197" s="73" t="str">
        <f t="shared" si="9"/>
        <v>Excl.</v>
      </c>
      <c r="J197" s="73" t="str">
        <f t="shared" si="10"/>
        <v/>
      </c>
      <c r="K197" s="76" t="str">
        <f t="shared" si="11"/>
        <v/>
      </c>
    </row>
    <row r="198" spans="2:11">
      <c r="B198" s="158" t="s">
        <v>455</v>
      </c>
      <c r="C198" s="159" t="s">
        <v>456</v>
      </c>
      <c r="D198" s="155">
        <v>203.916</v>
      </c>
      <c r="E198" s="155">
        <v>72.75</v>
      </c>
      <c r="F198" s="160">
        <v>3.8487972508591062</v>
      </c>
      <c r="G198" s="157">
        <v>6.5</v>
      </c>
      <c r="H198" s="157">
        <f t="shared" si="8"/>
        <v>14834.888999999999</v>
      </c>
      <c r="I198" s="73">
        <f t="shared" si="9"/>
        <v>4.6782734131048306E-4</v>
      </c>
      <c r="J198" s="73">
        <f t="shared" si="10"/>
        <v>1.8005725851125119E-3</v>
      </c>
      <c r="K198" s="76">
        <f t="shared" si="11"/>
        <v>3.0408777185181399E-3</v>
      </c>
    </row>
    <row r="199" spans="2:11">
      <c r="B199" s="158" t="s">
        <v>457</v>
      </c>
      <c r="C199" s="159" t="s">
        <v>458</v>
      </c>
      <c r="D199" s="155">
        <v>446.86200000000002</v>
      </c>
      <c r="E199" s="155">
        <v>59.32</v>
      </c>
      <c r="F199" s="160">
        <v>6.3047875927174646</v>
      </c>
      <c r="G199" s="157">
        <v>11.5</v>
      </c>
      <c r="H199" s="157">
        <f t="shared" si="8"/>
        <v>26507.85384</v>
      </c>
      <c r="I199" s="73">
        <f t="shared" si="9"/>
        <v>8.3594146109310823E-4</v>
      </c>
      <c r="J199" s="73">
        <f t="shared" si="10"/>
        <v>5.2704333521379383E-3</v>
      </c>
      <c r="K199" s="76">
        <f t="shared" si="11"/>
        <v>9.6133268025707444E-3</v>
      </c>
    </row>
    <row r="200" spans="2:11">
      <c r="B200" s="158" t="s">
        <v>459</v>
      </c>
      <c r="C200" s="159" t="s">
        <v>460</v>
      </c>
      <c r="D200" s="156">
        <v>215.1</v>
      </c>
      <c r="E200" s="156">
        <v>118.14</v>
      </c>
      <c r="F200" s="160">
        <v>1.1511765701709837</v>
      </c>
      <c r="G200" s="157">
        <v>10.5</v>
      </c>
      <c r="H200" s="187">
        <f t="shared" si="8"/>
        <v>25411.914000000001</v>
      </c>
      <c r="I200" s="73">
        <f t="shared" si="9"/>
        <v>8.0138032473519986E-4</v>
      </c>
      <c r="J200" s="73">
        <f t="shared" si="10"/>
        <v>9.2253025363117657E-4</v>
      </c>
      <c r="K200" s="76">
        <f t="shared" si="11"/>
        <v>8.4144934097195988E-3</v>
      </c>
    </row>
    <row r="201" spans="2:11">
      <c r="B201" s="158" t="s">
        <v>461</v>
      </c>
      <c r="C201" s="159" t="s">
        <v>462</v>
      </c>
      <c r="D201" s="155">
        <v>128.46100000000001</v>
      </c>
      <c r="E201" s="155">
        <v>290.62</v>
      </c>
      <c r="F201" s="160">
        <v>1.8305691280710208</v>
      </c>
      <c r="G201" s="157">
        <v>14</v>
      </c>
      <c r="H201" s="157">
        <f t="shared" si="8"/>
        <v>37333.335820000008</v>
      </c>
      <c r="I201" s="73">
        <f t="shared" si="9"/>
        <v>1.1773296880699293E-3</v>
      </c>
      <c r="J201" s="73">
        <f t="shared" si="10"/>
        <v>2.1551833805422975E-3</v>
      </c>
      <c r="K201" s="76">
        <f t="shared" si="11"/>
        <v>1.6482615632979012E-2</v>
      </c>
    </row>
    <row r="202" spans="2:11">
      <c r="B202" s="158" t="s">
        <v>463</v>
      </c>
      <c r="C202" s="159" t="s">
        <v>464</v>
      </c>
      <c r="D202" s="155">
        <v>492.47199999999998</v>
      </c>
      <c r="E202" s="155">
        <v>42.08</v>
      </c>
      <c r="F202" s="160">
        <v>1.2357414448669204</v>
      </c>
      <c r="G202" s="157">
        <v>10.5</v>
      </c>
      <c r="H202" s="157">
        <f t="shared" si="8"/>
        <v>20723.221759999997</v>
      </c>
      <c r="I202" s="73">
        <f t="shared" si="9"/>
        <v>6.5351953353802298E-4</v>
      </c>
      <c r="J202" s="73">
        <f t="shared" si="10"/>
        <v>8.0758117262303233E-4</v>
      </c>
      <c r="K202" s="76">
        <f t="shared" si="11"/>
        <v>6.8619551021492416E-3</v>
      </c>
    </row>
    <row r="203" spans="2:11">
      <c r="B203" s="158" t="s">
        <v>465</v>
      </c>
      <c r="C203" s="159" t="s">
        <v>466</v>
      </c>
      <c r="D203" s="155">
        <v>736.18499999999995</v>
      </c>
      <c r="E203" s="155">
        <v>26.49</v>
      </c>
      <c r="F203" s="160">
        <v>3.3975084937712348</v>
      </c>
      <c r="G203" s="157">
        <v>3</v>
      </c>
      <c r="H203" s="157">
        <f t="shared" si="8"/>
        <v>19501.540649999999</v>
      </c>
      <c r="I203" s="73">
        <f t="shared" si="9"/>
        <v>6.149930689570923E-4</v>
      </c>
      <c r="J203" s="73">
        <f t="shared" si="10"/>
        <v>2.0894441753921598E-3</v>
      </c>
      <c r="K203" s="76">
        <f t="shared" si="11"/>
        <v>1.8449792068712769E-3</v>
      </c>
    </row>
    <row r="204" spans="2:11">
      <c r="B204" s="158" t="s">
        <v>467</v>
      </c>
      <c r="C204" s="159" t="s">
        <v>468</v>
      </c>
      <c r="D204" s="155">
        <v>1273.0329999999999</v>
      </c>
      <c r="E204" s="155">
        <v>126.09</v>
      </c>
      <c r="F204" s="160">
        <v>1.4592751209453565</v>
      </c>
      <c r="G204" s="157">
        <v>20</v>
      </c>
      <c r="H204" s="157">
        <f t="shared" si="8"/>
        <v>160516.73097</v>
      </c>
      <c r="I204" s="73">
        <f t="shared" si="9"/>
        <v>5.0619937557702778E-3</v>
      </c>
      <c r="J204" s="73">
        <f t="shared" si="10"/>
        <v>7.3868415501763115E-3</v>
      </c>
      <c r="K204" s="76">
        <f t="shared" si="11"/>
        <v>0.10123987511540555</v>
      </c>
    </row>
    <row r="205" spans="2:11">
      <c r="B205" s="158" t="s">
        <v>469</v>
      </c>
      <c r="C205" s="159" t="s">
        <v>470</v>
      </c>
      <c r="D205" s="155">
        <v>227.82</v>
      </c>
      <c r="E205" s="155">
        <v>39.99</v>
      </c>
      <c r="F205" s="160">
        <v>1.5003750937734432</v>
      </c>
      <c r="G205" s="157">
        <v>11</v>
      </c>
      <c r="H205" s="157">
        <f t="shared" si="8"/>
        <v>9110.5218000000004</v>
      </c>
      <c r="I205" s="73">
        <f t="shared" si="9"/>
        <v>2.8730590378163239E-4</v>
      </c>
      <c r="J205" s="73">
        <f t="shared" si="10"/>
        <v>4.3106662232803055E-4</v>
      </c>
      <c r="K205" s="76">
        <f t="shared" si="11"/>
        <v>3.1603649415979564E-3</v>
      </c>
    </row>
    <row r="206" spans="2:11">
      <c r="B206" s="158" t="s">
        <v>471</v>
      </c>
      <c r="C206" s="159" t="s">
        <v>472</v>
      </c>
      <c r="D206" s="155">
        <v>113.044</v>
      </c>
      <c r="E206" s="155">
        <v>67.209999999999994</v>
      </c>
      <c r="F206" s="160">
        <v>5.1480434459157873</v>
      </c>
      <c r="G206" s="157">
        <v>0.5</v>
      </c>
      <c r="H206" s="157">
        <f t="shared" si="8"/>
        <v>7597.6872399999993</v>
      </c>
      <c r="I206" s="73">
        <f t="shared" si="9"/>
        <v>2.3959773622827794E-4</v>
      </c>
      <c r="J206" s="73">
        <f t="shared" si="10"/>
        <v>1.2334595556462459E-3</v>
      </c>
      <c r="K206" s="76">
        <f t="shared" si="11"/>
        <v>1.1979886811413897E-4</v>
      </c>
    </row>
    <row r="207" spans="2:11">
      <c r="B207" s="158" t="s">
        <v>473</v>
      </c>
      <c r="C207" s="159" t="s">
        <v>474</v>
      </c>
      <c r="D207" s="155">
        <v>404</v>
      </c>
      <c r="E207" s="155">
        <v>161.83000000000001</v>
      </c>
      <c r="F207" s="160">
        <v>3.7075943891738241</v>
      </c>
      <c r="G207" s="157">
        <v>12</v>
      </c>
      <c r="H207" s="157">
        <f t="shared" si="8"/>
        <v>65379.320000000007</v>
      </c>
      <c r="I207" s="73">
        <f t="shared" si="9"/>
        <v>2.061777034684068E-3</v>
      </c>
      <c r="J207" s="73">
        <f t="shared" si="10"/>
        <v>7.6442329655220954E-3</v>
      </c>
      <c r="K207" s="76">
        <f t="shared" si="11"/>
        <v>2.4741324416208816E-2</v>
      </c>
    </row>
    <row r="208" spans="2:11">
      <c r="B208" s="158" t="s">
        <v>475</v>
      </c>
      <c r="C208" s="159" t="s">
        <v>476</v>
      </c>
      <c r="D208" s="155">
        <v>235.02699999999999</v>
      </c>
      <c r="E208" s="155">
        <v>114.18</v>
      </c>
      <c r="F208" s="160">
        <v>2.1720091084252933</v>
      </c>
      <c r="G208" s="157">
        <v>4</v>
      </c>
      <c r="H208" s="157">
        <f t="shared" si="8"/>
        <v>26835.382860000002</v>
      </c>
      <c r="I208" s="73">
        <f t="shared" si="9"/>
        <v>8.4627029001987865E-4</v>
      </c>
      <c r="J208" s="73">
        <f t="shared" si="10"/>
        <v>1.8381067781128909E-3</v>
      </c>
      <c r="K208" s="76">
        <f t="shared" si="11"/>
        <v>3.3850811600795146E-3</v>
      </c>
    </row>
    <row r="209" spans="2:11">
      <c r="B209" s="158" t="s">
        <v>477</v>
      </c>
      <c r="C209" s="159" t="s">
        <v>478</v>
      </c>
      <c r="D209" s="155">
        <v>585.1</v>
      </c>
      <c r="E209" s="155">
        <v>128.4</v>
      </c>
      <c r="F209" s="160">
        <v>0.3115264797507788</v>
      </c>
      <c r="G209" s="157">
        <v>6.5</v>
      </c>
      <c r="H209" s="157">
        <f t="shared" si="8"/>
        <v>75126.840000000011</v>
      </c>
      <c r="I209" s="73">
        <f t="shared" si="9"/>
        <v>2.3691710681662706E-3</v>
      </c>
      <c r="J209" s="73">
        <f t="shared" si="10"/>
        <v>7.3805952279323069E-4</v>
      </c>
      <c r="K209" s="76">
        <f t="shared" si="11"/>
        <v>1.5399611943080758E-2</v>
      </c>
    </row>
    <row r="210" spans="2:11">
      <c r="B210" s="158" t="s">
        <v>479</v>
      </c>
      <c r="C210" s="159" t="s">
        <v>480</v>
      </c>
      <c r="D210" s="155">
        <v>498.95</v>
      </c>
      <c r="E210" s="155">
        <v>56.07</v>
      </c>
      <c r="F210" s="160">
        <v>3.8523274478330665</v>
      </c>
      <c r="G210" s="157">
        <v>4</v>
      </c>
      <c r="H210" s="157">
        <f t="shared" si="8"/>
        <v>27976.126499999998</v>
      </c>
      <c r="I210" s="73">
        <f t="shared" si="9"/>
        <v>8.8224434174470395E-4</v>
      </c>
      <c r="J210" s="73">
        <f t="shared" si="10"/>
        <v>3.3986940933985392E-3</v>
      </c>
      <c r="K210" s="76">
        <f t="shared" si="11"/>
        <v>3.5289773669788158E-3</v>
      </c>
    </row>
    <row r="211" spans="2:11">
      <c r="B211" s="158" t="s">
        <v>481</v>
      </c>
      <c r="C211" s="159" t="s">
        <v>482</v>
      </c>
      <c r="D211" s="155">
        <v>108.499</v>
      </c>
      <c r="E211" s="155">
        <v>76.459999999999994</v>
      </c>
      <c r="F211" s="160">
        <v>2.2495422443107511</v>
      </c>
      <c r="G211" s="157">
        <v>7.5</v>
      </c>
      <c r="H211" s="157">
        <f t="shared" si="8"/>
        <v>8295.8335399999996</v>
      </c>
      <c r="I211" s="73">
        <f t="shared" si="9"/>
        <v>2.6161420884056042E-4</v>
      </c>
      <c r="J211" s="73">
        <f t="shared" si="10"/>
        <v>5.8851221449877586E-4</v>
      </c>
      <c r="K211" s="76">
        <f t="shared" si="11"/>
        <v>1.9621065663042031E-3</v>
      </c>
    </row>
    <row r="212" spans="2:11">
      <c r="B212" s="158" t="s">
        <v>39</v>
      </c>
      <c r="C212" s="159" t="s">
        <v>40</v>
      </c>
      <c r="D212" s="155">
        <v>381.43200000000002</v>
      </c>
      <c r="E212" s="155">
        <v>60.04</v>
      </c>
      <c r="F212" s="160">
        <v>4.6635576282478342</v>
      </c>
      <c r="G212" s="157">
        <v>16</v>
      </c>
      <c r="H212" s="157">
        <f t="shared" ref="H212:H275" si="12">IF(ISNUMBER(E212),IF(G212&lt;&gt;"",D212*E212,"Excl."),"Excl.")</f>
        <v>22901.17728</v>
      </c>
      <c r="I212" s="73">
        <f t="shared" si="9"/>
        <v>7.2220269931122776E-4</v>
      </c>
      <c r="J212" s="73">
        <f t="shared" si="10"/>
        <v>3.3680339075140529E-3</v>
      </c>
      <c r="K212" s="76">
        <f t="shared" si="11"/>
        <v>1.1555243188979644E-2</v>
      </c>
    </row>
    <row r="213" spans="2:11">
      <c r="B213" s="158" t="s">
        <v>483</v>
      </c>
      <c r="C213" s="159" t="s">
        <v>484</v>
      </c>
      <c r="D213" s="155">
        <v>1417.9939999999999</v>
      </c>
      <c r="E213" s="155">
        <v>52.03</v>
      </c>
      <c r="F213" s="160">
        <v>1.345377666730732</v>
      </c>
      <c r="G213" s="157">
        <v>23.5</v>
      </c>
      <c r="H213" s="157">
        <f t="shared" si="12"/>
        <v>73778.22782</v>
      </c>
      <c r="I213" s="73">
        <f t="shared" ref="I213:I276" si="13">IF(H213="Excl.","Excl.",H213/(SUM($H$20:$H$522)))</f>
        <v>2.3266417542881323E-3</v>
      </c>
      <c r="J213" s="73">
        <f t="shared" ref="J213:J276" si="14">IFERROR(I213*F213, "")</f>
        <v>3.1302118547024646E-3</v>
      </c>
      <c r="K213" s="76">
        <f t="shared" ref="K213:K276" si="15">IFERROR(I213*G213, "")</f>
        <v>5.4676081225771112E-2</v>
      </c>
    </row>
    <row r="214" spans="2:11">
      <c r="B214" s="158" t="s">
        <v>485</v>
      </c>
      <c r="C214" s="159" t="s">
        <v>486</v>
      </c>
      <c r="D214" s="155">
        <v>1817.7940000000001</v>
      </c>
      <c r="E214" s="155">
        <v>79.67</v>
      </c>
      <c r="F214" s="160">
        <v>1.1045562947157024</v>
      </c>
      <c r="G214" s="157">
        <v>9</v>
      </c>
      <c r="H214" s="157">
        <f t="shared" si="12"/>
        <v>144823.64798000001</v>
      </c>
      <c r="I214" s="73">
        <f t="shared" si="13"/>
        <v>4.5671027395869776E-3</v>
      </c>
      <c r="J214" s="73">
        <f t="shared" si="14"/>
        <v>5.0446220796241253E-3</v>
      </c>
      <c r="K214" s="76">
        <f t="shared" si="15"/>
        <v>4.1103924656282799E-2</v>
      </c>
    </row>
    <row r="215" spans="2:11">
      <c r="B215" s="158" t="s">
        <v>487</v>
      </c>
      <c r="C215" s="159" t="s">
        <v>488</v>
      </c>
      <c r="D215" s="155">
        <v>259.14299999999997</v>
      </c>
      <c r="E215" s="155">
        <v>225.03</v>
      </c>
      <c r="F215" s="160">
        <v>1.0665244634048794</v>
      </c>
      <c r="G215" s="157">
        <v>11.5</v>
      </c>
      <c r="H215" s="157">
        <f t="shared" si="12"/>
        <v>58314.949289999997</v>
      </c>
      <c r="I215" s="73">
        <f t="shared" si="13"/>
        <v>1.8389977629759374E-3</v>
      </c>
      <c r="J215" s="73">
        <f t="shared" si="14"/>
        <v>1.9613361023606852E-3</v>
      </c>
      <c r="K215" s="76">
        <f t="shared" si="15"/>
        <v>2.114847427422328E-2</v>
      </c>
    </row>
    <row r="216" spans="2:11">
      <c r="B216" s="158" t="s">
        <v>489</v>
      </c>
      <c r="C216" s="159" t="s">
        <v>490</v>
      </c>
      <c r="D216" s="155">
        <v>74.033000000000001</v>
      </c>
      <c r="E216" s="155">
        <v>230.1</v>
      </c>
      <c r="F216" s="160">
        <v>0.3302911777488049</v>
      </c>
      <c r="G216" s="157">
        <v>17</v>
      </c>
      <c r="H216" s="157">
        <f t="shared" si="12"/>
        <v>17034.993299999998</v>
      </c>
      <c r="I216" s="73">
        <f t="shared" si="13"/>
        <v>5.3720898247239268E-4</v>
      </c>
      <c r="J216" s="73">
        <f t="shared" si="14"/>
        <v>1.7743538751804365E-4</v>
      </c>
      <c r="K216" s="76">
        <f t="shared" si="15"/>
        <v>9.1325527020306753E-3</v>
      </c>
    </row>
    <row r="217" spans="2:11">
      <c r="B217" s="158" t="s">
        <v>491</v>
      </c>
      <c r="C217" s="159" t="s">
        <v>492</v>
      </c>
      <c r="D217" s="155">
        <v>106.557</v>
      </c>
      <c r="E217" s="155">
        <v>150.66</v>
      </c>
      <c r="F217" s="160">
        <v>2.7080844285145362</v>
      </c>
      <c r="G217" s="157">
        <v>4</v>
      </c>
      <c r="H217" s="157">
        <f t="shared" si="12"/>
        <v>16053.877619999999</v>
      </c>
      <c r="I217" s="73">
        <f t="shared" si="13"/>
        <v>5.062688965646097E-4</v>
      </c>
      <c r="J217" s="73">
        <f t="shared" si="14"/>
        <v>1.371018915427856E-3</v>
      </c>
      <c r="K217" s="76">
        <f t="shared" si="15"/>
        <v>2.0250755862584388E-3</v>
      </c>
    </row>
    <row r="218" spans="2:11">
      <c r="B218" s="158" t="s">
        <v>493</v>
      </c>
      <c r="C218" s="159" t="s">
        <v>494</v>
      </c>
      <c r="D218" s="155">
        <v>53.155000000000001</v>
      </c>
      <c r="E218" s="155">
        <v>222.05</v>
      </c>
      <c r="F218" s="160">
        <v>2.5579824363882007</v>
      </c>
      <c r="G218" s="157">
        <v>4.5</v>
      </c>
      <c r="H218" s="157">
        <f t="shared" si="12"/>
        <v>11803.06775</v>
      </c>
      <c r="I218" s="73">
        <f t="shared" si="13"/>
        <v>3.7221699500346821E-4</v>
      </c>
      <c r="J218" s="73">
        <f t="shared" si="14"/>
        <v>9.5212453574406635E-4</v>
      </c>
      <c r="K218" s="76">
        <f t="shared" si="15"/>
        <v>1.674976477515607E-3</v>
      </c>
    </row>
    <row r="219" spans="2:11">
      <c r="B219" s="158" t="s">
        <v>495</v>
      </c>
      <c r="C219" s="159" t="s">
        <v>496</v>
      </c>
      <c r="D219" s="155">
        <v>229.578</v>
      </c>
      <c r="E219" s="155">
        <v>129.66</v>
      </c>
      <c r="F219" s="160">
        <v>0.67869813358013265</v>
      </c>
      <c r="G219" s="157">
        <v>10</v>
      </c>
      <c r="H219" s="157">
        <f t="shared" si="12"/>
        <v>29767.083480000001</v>
      </c>
      <c r="I219" s="73">
        <f t="shared" si="13"/>
        <v>9.3872327073128779E-4</v>
      </c>
      <c r="J219" s="73">
        <f t="shared" si="14"/>
        <v>6.3710973179356256E-4</v>
      </c>
      <c r="K219" s="76">
        <f t="shared" si="15"/>
        <v>9.3872327073128772E-3</v>
      </c>
    </row>
    <row r="220" spans="2:11">
      <c r="B220" s="158" t="s">
        <v>497</v>
      </c>
      <c r="C220" s="159" t="s">
        <v>498</v>
      </c>
      <c r="D220" s="155">
        <v>1062.5250000000001</v>
      </c>
      <c r="E220" s="155">
        <v>65.48</v>
      </c>
      <c r="F220" s="160">
        <v>4.1539401343921813</v>
      </c>
      <c r="G220" s="157">
        <v>6.5</v>
      </c>
      <c r="H220" s="157">
        <f t="shared" si="12"/>
        <v>69574.137000000017</v>
      </c>
      <c r="I220" s="73">
        <f t="shared" si="13"/>
        <v>2.1940631666796644E-3</v>
      </c>
      <c r="J220" s="73">
        <f t="shared" si="14"/>
        <v>9.1140070454622611E-3</v>
      </c>
      <c r="K220" s="76">
        <f t="shared" si="15"/>
        <v>1.426141058341782E-2</v>
      </c>
    </row>
    <row r="221" spans="2:11">
      <c r="B221" s="158" t="s">
        <v>499</v>
      </c>
      <c r="C221" s="159" t="s">
        <v>500</v>
      </c>
      <c r="D221" s="155">
        <v>1326.7660000000001</v>
      </c>
      <c r="E221" s="155">
        <v>44.79</v>
      </c>
      <c r="F221" s="160">
        <v>4.6438937262781872</v>
      </c>
      <c r="G221" s="157">
        <v>5.5</v>
      </c>
      <c r="H221" s="157">
        <f t="shared" si="12"/>
        <v>59425.849140000006</v>
      </c>
      <c r="I221" s="73">
        <f t="shared" si="13"/>
        <v>1.874030672442784E-3</v>
      </c>
      <c r="J221" s="73">
        <f t="shared" si="14"/>
        <v>8.7027992826099378E-3</v>
      </c>
      <c r="K221" s="76">
        <f t="shared" si="15"/>
        <v>1.0307168698435312E-2</v>
      </c>
    </row>
    <row r="222" spans="2:11">
      <c r="B222" s="158" t="s">
        <v>501</v>
      </c>
      <c r="C222" s="159" t="s">
        <v>502</v>
      </c>
      <c r="D222" s="155">
        <v>593.75199999999995</v>
      </c>
      <c r="E222" s="155">
        <v>36.35</v>
      </c>
      <c r="F222" s="160" t="s">
        <v>78</v>
      </c>
      <c r="G222" s="157" t="s">
        <v>1261</v>
      </c>
      <c r="H222" s="157" t="str">
        <f t="shared" si="12"/>
        <v>Excl.</v>
      </c>
      <c r="I222" s="73" t="str">
        <f t="shared" si="13"/>
        <v>Excl.</v>
      </c>
      <c r="J222" s="73" t="str">
        <f t="shared" si="14"/>
        <v/>
      </c>
      <c r="K222" s="76" t="str">
        <f t="shared" si="15"/>
        <v/>
      </c>
    </row>
    <row r="223" spans="2:11">
      <c r="B223" s="158" t="s">
        <v>503</v>
      </c>
      <c r="C223" s="159" t="s">
        <v>504</v>
      </c>
      <c r="D223" s="155">
        <v>265.80200000000002</v>
      </c>
      <c r="E223" s="155">
        <v>74.38</v>
      </c>
      <c r="F223" s="160">
        <v>0.53777897284216192</v>
      </c>
      <c r="G223" s="157">
        <v>15.5</v>
      </c>
      <c r="H223" s="157">
        <f t="shared" si="12"/>
        <v>19770.352760000002</v>
      </c>
      <c r="I223" s="73">
        <f t="shared" si="13"/>
        <v>6.2347022404287431E-4</v>
      </c>
      <c r="J223" s="73">
        <f t="shared" si="14"/>
        <v>3.3528917668344951E-4</v>
      </c>
      <c r="K223" s="76">
        <f t="shared" si="15"/>
        <v>9.6637884726645511E-3</v>
      </c>
    </row>
    <row r="224" spans="2:11">
      <c r="B224" s="158" t="s">
        <v>505</v>
      </c>
      <c r="C224" s="159" t="s">
        <v>506</v>
      </c>
      <c r="D224" s="155">
        <v>147.94200000000001</v>
      </c>
      <c r="E224" s="155">
        <v>78.489999999999995</v>
      </c>
      <c r="F224" s="160">
        <v>4.0769524780226787</v>
      </c>
      <c r="G224" s="157">
        <v>6</v>
      </c>
      <c r="H224" s="157">
        <f t="shared" si="12"/>
        <v>11611.96758</v>
      </c>
      <c r="I224" s="73">
        <f t="shared" si="13"/>
        <v>3.6619053370301084E-4</v>
      </c>
      <c r="J224" s="73">
        <f t="shared" si="14"/>
        <v>1.4929414038089373E-3</v>
      </c>
      <c r="K224" s="76">
        <f t="shared" si="15"/>
        <v>2.1971432022180651E-3</v>
      </c>
    </row>
    <row r="225" spans="2:11">
      <c r="B225" s="158" t="s">
        <v>507</v>
      </c>
      <c r="C225" s="159" t="s">
        <v>508</v>
      </c>
      <c r="D225" s="155">
        <v>175.542</v>
      </c>
      <c r="E225" s="155">
        <v>309.75</v>
      </c>
      <c r="F225" s="160">
        <v>2.5827280064568199</v>
      </c>
      <c r="G225" s="157">
        <v>8</v>
      </c>
      <c r="H225" s="157">
        <f t="shared" si="12"/>
        <v>54374.1345</v>
      </c>
      <c r="I225" s="73">
        <f t="shared" si="13"/>
        <v>1.7147217467682848E-3</v>
      </c>
      <c r="J225" s="73">
        <f t="shared" si="14"/>
        <v>4.4286598786590081E-3</v>
      </c>
      <c r="K225" s="76">
        <f t="shared" si="15"/>
        <v>1.3717773974146278E-2</v>
      </c>
    </row>
    <row r="226" spans="2:11">
      <c r="B226" s="158" t="s">
        <v>509</v>
      </c>
      <c r="C226" s="159" t="s">
        <v>510</v>
      </c>
      <c r="D226" s="155">
        <v>304.27999999999997</v>
      </c>
      <c r="E226" s="155">
        <v>120.86</v>
      </c>
      <c r="F226" s="160" t="s">
        <v>78</v>
      </c>
      <c r="G226" s="157">
        <v>10</v>
      </c>
      <c r="H226" s="157">
        <f t="shared" si="12"/>
        <v>36775.280799999993</v>
      </c>
      <c r="I226" s="73">
        <f t="shared" si="13"/>
        <v>1.1597310800647348E-3</v>
      </c>
      <c r="J226" s="73" t="str">
        <f t="shared" si="14"/>
        <v/>
      </c>
      <c r="K226" s="76">
        <f t="shared" si="15"/>
        <v>1.1597310800647348E-2</v>
      </c>
    </row>
    <row r="227" spans="2:11">
      <c r="B227" s="158" t="s">
        <v>511</v>
      </c>
      <c r="C227" s="159" t="s">
        <v>512</v>
      </c>
      <c r="D227" s="155">
        <v>506.75799999999998</v>
      </c>
      <c r="E227" s="155">
        <v>86.56</v>
      </c>
      <c r="F227" s="160">
        <v>2.2643253234750462</v>
      </c>
      <c r="G227" s="157">
        <v>16.5</v>
      </c>
      <c r="H227" s="157">
        <f t="shared" si="12"/>
        <v>43864.972479999997</v>
      </c>
      <c r="I227" s="73">
        <f t="shared" si="13"/>
        <v>1.383308864122671E-3</v>
      </c>
      <c r="J227" s="73">
        <f t="shared" si="14"/>
        <v>3.1322612912204656E-3</v>
      </c>
      <c r="K227" s="76">
        <f t="shared" si="15"/>
        <v>2.282459625802407E-2</v>
      </c>
    </row>
    <row r="228" spans="2:11">
      <c r="B228" s="158" t="s">
        <v>513</v>
      </c>
      <c r="C228" s="159" t="s">
        <v>514</v>
      </c>
      <c r="D228" s="155">
        <v>718.6</v>
      </c>
      <c r="E228" s="155">
        <v>65.34</v>
      </c>
      <c r="F228" s="160">
        <v>0.91827364554637281</v>
      </c>
      <c r="G228" s="157">
        <v>16.5</v>
      </c>
      <c r="H228" s="157">
        <f t="shared" si="12"/>
        <v>46953.324000000001</v>
      </c>
      <c r="I228" s="73">
        <f t="shared" si="13"/>
        <v>1.4807019272344874E-3</v>
      </c>
      <c r="J228" s="73">
        <f t="shared" si="14"/>
        <v>1.3596895566891528E-3</v>
      </c>
      <c r="K228" s="76">
        <f t="shared" si="15"/>
        <v>2.4431581799369041E-2</v>
      </c>
    </row>
    <row r="229" spans="2:11">
      <c r="B229" s="158" t="s">
        <v>515</v>
      </c>
      <c r="C229" s="159" t="s">
        <v>516</v>
      </c>
      <c r="D229" s="155">
        <v>907.572</v>
      </c>
      <c r="E229" s="155">
        <v>160.63</v>
      </c>
      <c r="F229" s="160">
        <v>3.0878416236070474</v>
      </c>
      <c r="G229" s="157">
        <v>9</v>
      </c>
      <c r="H229" s="157">
        <f t="shared" si="12"/>
        <v>145783.29035999998</v>
      </c>
      <c r="I229" s="73">
        <f t="shared" si="13"/>
        <v>4.597365651782967E-3</v>
      </c>
      <c r="J229" s="73">
        <f t="shared" si="14"/>
        <v>1.4195937018516788E-2</v>
      </c>
      <c r="K229" s="76">
        <f t="shared" si="15"/>
        <v>4.1376290866046703E-2</v>
      </c>
    </row>
    <row r="230" spans="2:11">
      <c r="B230" s="158" t="s">
        <v>517</v>
      </c>
      <c r="C230" s="159" t="s">
        <v>518</v>
      </c>
      <c r="D230" s="155">
        <v>208.77099999999999</v>
      </c>
      <c r="E230" s="155">
        <v>68.44</v>
      </c>
      <c r="F230" s="160">
        <v>0.1168907071887785</v>
      </c>
      <c r="G230" s="157">
        <v>10.5</v>
      </c>
      <c r="H230" s="157">
        <f t="shared" si="12"/>
        <v>14288.287239999998</v>
      </c>
      <c r="I230" s="73">
        <f t="shared" si="13"/>
        <v>4.5058991889792362E-4</v>
      </c>
      <c r="J230" s="73">
        <f t="shared" si="14"/>
        <v>5.2669774272112645E-5</v>
      </c>
      <c r="K230" s="76">
        <f t="shared" si="15"/>
        <v>4.7311941484281979E-3</v>
      </c>
    </row>
    <row r="231" spans="2:11">
      <c r="B231" s="158" t="s">
        <v>519</v>
      </c>
      <c r="C231" s="159" t="s">
        <v>520</v>
      </c>
      <c r="D231" s="155">
        <v>391.78899999999999</v>
      </c>
      <c r="E231" s="155">
        <v>513.97</v>
      </c>
      <c r="F231" s="160">
        <v>0.23347666206198803</v>
      </c>
      <c r="G231" s="157">
        <v>10</v>
      </c>
      <c r="H231" s="157">
        <f t="shared" si="12"/>
        <v>201367.79233</v>
      </c>
      <c r="I231" s="73">
        <f t="shared" si="13"/>
        <v>6.3502570805420511E-3</v>
      </c>
      <c r="J231" s="73">
        <f t="shared" si="14"/>
        <v>1.4826368264004631E-3</v>
      </c>
      <c r="K231" s="76">
        <f t="shared" si="15"/>
        <v>6.3502570805420516E-2</v>
      </c>
    </row>
    <row r="232" spans="2:11">
      <c r="B232" s="158" t="s">
        <v>521</v>
      </c>
      <c r="C232" s="159" t="s">
        <v>522</v>
      </c>
      <c r="D232" s="155">
        <v>1161.0530000000001</v>
      </c>
      <c r="E232" s="155">
        <v>72.099999999999994</v>
      </c>
      <c r="F232" s="160">
        <v>1.6366158113730929</v>
      </c>
      <c r="G232" s="157">
        <v>17</v>
      </c>
      <c r="H232" s="157">
        <f t="shared" si="12"/>
        <v>83711.921300000002</v>
      </c>
      <c r="I232" s="73">
        <f t="shared" si="13"/>
        <v>2.6399068828739736E-3</v>
      </c>
      <c r="J232" s="73">
        <f t="shared" si="14"/>
        <v>4.320513345064201E-3</v>
      </c>
      <c r="K232" s="76">
        <f t="shared" si="15"/>
        <v>4.487841700885755E-2</v>
      </c>
    </row>
    <row r="233" spans="2:11">
      <c r="B233" s="158" t="s">
        <v>523</v>
      </c>
      <c r="C233" s="159" t="s">
        <v>524</v>
      </c>
      <c r="D233" s="155">
        <v>97.438000000000002</v>
      </c>
      <c r="E233" s="155">
        <v>115.52</v>
      </c>
      <c r="F233" s="160">
        <v>0.71849030470914121</v>
      </c>
      <c r="G233" s="157">
        <v>8</v>
      </c>
      <c r="H233" s="157">
        <f t="shared" si="12"/>
        <v>11256.037759999999</v>
      </c>
      <c r="I233" s="73">
        <f t="shared" si="13"/>
        <v>3.549660680946925E-4</v>
      </c>
      <c r="J233" s="73">
        <f t="shared" si="14"/>
        <v>2.5503967842676137E-4</v>
      </c>
      <c r="K233" s="76">
        <f t="shared" si="15"/>
        <v>2.83972854475754E-3</v>
      </c>
    </row>
    <row r="234" spans="2:11">
      <c r="B234" s="158" t="s">
        <v>525</v>
      </c>
      <c r="C234" s="159" t="s">
        <v>526</v>
      </c>
      <c r="D234" s="155">
        <v>688.81</v>
      </c>
      <c r="E234" s="155">
        <v>57.84</v>
      </c>
      <c r="F234" s="160">
        <v>2.4204702627939141</v>
      </c>
      <c r="G234" s="157">
        <v>13</v>
      </c>
      <c r="H234" s="157">
        <f t="shared" si="12"/>
        <v>39840.770400000001</v>
      </c>
      <c r="I234" s="73">
        <f t="shared" si="13"/>
        <v>1.2564031784796901E-3</v>
      </c>
      <c r="J234" s="73">
        <f t="shared" si="14"/>
        <v>3.0410865315898443E-3</v>
      </c>
      <c r="K234" s="76">
        <f t="shared" si="15"/>
        <v>1.6333241320235971E-2</v>
      </c>
    </row>
    <row r="235" spans="2:11">
      <c r="B235" s="158" t="s">
        <v>527</v>
      </c>
      <c r="C235" s="159" t="s">
        <v>528</v>
      </c>
      <c r="D235" s="155">
        <v>51.220999999999997</v>
      </c>
      <c r="E235" s="155">
        <v>419.37</v>
      </c>
      <c r="F235" s="160" t="s">
        <v>78</v>
      </c>
      <c r="G235" s="157">
        <v>15.5</v>
      </c>
      <c r="H235" s="157">
        <f t="shared" si="12"/>
        <v>21480.550769999998</v>
      </c>
      <c r="I235" s="73">
        <f t="shared" si="13"/>
        <v>6.7740236928054865E-4</v>
      </c>
      <c r="J235" s="73" t="str">
        <f t="shared" si="14"/>
        <v/>
      </c>
      <c r="K235" s="76">
        <f t="shared" si="15"/>
        <v>1.0499736723848505E-2</v>
      </c>
    </row>
    <row r="236" spans="2:11">
      <c r="B236" s="158" t="s">
        <v>529</v>
      </c>
      <c r="C236" s="159" t="s">
        <v>530</v>
      </c>
      <c r="D236" s="155">
        <v>614.80100000000004</v>
      </c>
      <c r="E236" s="155">
        <v>197.14</v>
      </c>
      <c r="F236" s="160">
        <v>2.6377193872374964</v>
      </c>
      <c r="G236" s="157">
        <v>9.5</v>
      </c>
      <c r="H236" s="157">
        <f t="shared" si="12"/>
        <v>121201.86914</v>
      </c>
      <c r="I236" s="73">
        <f t="shared" si="13"/>
        <v>3.8221754272396162E-3</v>
      </c>
      <c r="J236" s="73">
        <f t="shared" si="14"/>
        <v>1.0081826225852696E-2</v>
      </c>
      <c r="K236" s="76">
        <f t="shared" si="15"/>
        <v>3.6310666558776357E-2</v>
      </c>
    </row>
    <row r="237" spans="2:11">
      <c r="B237" s="158" t="s">
        <v>531</v>
      </c>
      <c r="C237" s="159" t="s">
        <v>532</v>
      </c>
      <c r="D237" s="155">
        <v>178.79599999999999</v>
      </c>
      <c r="E237" s="155">
        <v>174.15</v>
      </c>
      <c r="F237" s="160" t="s">
        <v>78</v>
      </c>
      <c r="G237" s="157">
        <v>13</v>
      </c>
      <c r="H237" s="157">
        <f t="shared" si="12"/>
        <v>31137.323400000001</v>
      </c>
      <c r="I237" s="73">
        <f t="shared" si="13"/>
        <v>9.8193462868152856E-4</v>
      </c>
      <c r="J237" s="73" t="str">
        <f t="shared" si="14"/>
        <v/>
      </c>
      <c r="K237" s="76">
        <f t="shared" si="15"/>
        <v>1.2765150172859872E-2</v>
      </c>
    </row>
    <row r="238" spans="2:11">
      <c r="B238" s="158" t="s">
        <v>533</v>
      </c>
      <c r="C238" s="159" t="s">
        <v>534</v>
      </c>
      <c r="D238" s="155">
        <v>935.38300000000004</v>
      </c>
      <c r="E238" s="155">
        <v>555.15</v>
      </c>
      <c r="F238" s="160">
        <v>1.1888678735476899</v>
      </c>
      <c r="G238" s="157">
        <v>12</v>
      </c>
      <c r="H238" s="157">
        <f t="shared" si="12"/>
        <v>519277.87245000002</v>
      </c>
      <c r="I238" s="73">
        <f t="shared" si="13"/>
        <v>1.6375746826932623E-2</v>
      </c>
      <c r="J238" s="73">
        <f t="shared" si="14"/>
        <v>1.9468599307890716E-2</v>
      </c>
      <c r="K238" s="76">
        <f t="shared" si="15"/>
        <v>0.19650896192319148</v>
      </c>
    </row>
    <row r="239" spans="2:11">
      <c r="B239" s="158" t="s">
        <v>535</v>
      </c>
      <c r="C239" s="159" t="s">
        <v>536</v>
      </c>
      <c r="D239" s="155">
        <v>677.58399999999995</v>
      </c>
      <c r="E239" s="155">
        <v>30.45</v>
      </c>
      <c r="F239" s="160">
        <v>1.1822660098522166</v>
      </c>
      <c r="G239" s="157" t="s">
        <v>1261</v>
      </c>
      <c r="H239" s="157" t="str">
        <f t="shared" si="12"/>
        <v>Excl.</v>
      </c>
      <c r="I239" s="73" t="str">
        <f t="shared" si="13"/>
        <v>Excl.</v>
      </c>
      <c r="J239" s="73" t="str">
        <f t="shared" si="14"/>
        <v/>
      </c>
      <c r="K239" s="76" t="str">
        <f t="shared" si="15"/>
        <v/>
      </c>
    </row>
    <row r="240" spans="2:11">
      <c r="B240" s="158" t="s">
        <v>537</v>
      </c>
      <c r="C240" s="159" t="s">
        <v>538</v>
      </c>
      <c r="D240" s="155">
        <v>24.748999999999999</v>
      </c>
      <c r="E240" s="155">
        <v>351.71</v>
      </c>
      <c r="F240" s="160" t="s">
        <v>78</v>
      </c>
      <c r="G240" s="157">
        <v>11.5</v>
      </c>
      <c r="H240" s="157">
        <f t="shared" si="12"/>
        <v>8704.4707899999994</v>
      </c>
      <c r="I240" s="73">
        <f t="shared" si="13"/>
        <v>2.7450083564497586E-4</v>
      </c>
      <c r="J240" s="73" t="str">
        <f t="shared" si="14"/>
        <v/>
      </c>
      <c r="K240" s="76">
        <f t="shared" si="15"/>
        <v>3.1567596099172225E-3</v>
      </c>
    </row>
    <row r="241" spans="2:11">
      <c r="B241" s="158" t="s">
        <v>539</v>
      </c>
      <c r="C241" s="159" t="s">
        <v>540</v>
      </c>
      <c r="D241" s="155">
        <v>399.71300000000002</v>
      </c>
      <c r="E241" s="155">
        <v>39.130000000000003</v>
      </c>
      <c r="F241" s="160">
        <v>4.6000511116790186</v>
      </c>
      <c r="G241" s="157">
        <v>10.5</v>
      </c>
      <c r="H241" s="157">
        <f t="shared" si="12"/>
        <v>15640.769690000001</v>
      </c>
      <c r="I241" s="73">
        <f t="shared" si="13"/>
        <v>4.9324128411896366E-4</v>
      </c>
      <c r="J241" s="73">
        <f t="shared" si="14"/>
        <v>2.2689351173374255E-3</v>
      </c>
      <c r="K241" s="76">
        <f t="shared" si="15"/>
        <v>5.1790334832491182E-3</v>
      </c>
    </row>
    <row r="242" spans="2:11">
      <c r="B242" s="158" t="s">
        <v>541</v>
      </c>
      <c r="C242" s="159" t="s">
        <v>542</v>
      </c>
      <c r="D242" s="155">
        <v>388.495</v>
      </c>
      <c r="E242" s="155">
        <v>28.25</v>
      </c>
      <c r="F242" s="160">
        <v>7.221238938053097</v>
      </c>
      <c r="G242" s="157">
        <v>9</v>
      </c>
      <c r="H242" s="157">
        <f t="shared" si="12"/>
        <v>10974.983749999999</v>
      </c>
      <c r="I242" s="73">
        <f t="shared" si="13"/>
        <v>3.4610285716922149E-4</v>
      </c>
      <c r="J242" s="73">
        <f t="shared" si="14"/>
        <v>2.4992914287618119E-3</v>
      </c>
      <c r="K242" s="76">
        <f t="shared" si="15"/>
        <v>3.1149257145229934E-3</v>
      </c>
    </row>
    <row r="243" spans="2:11">
      <c r="B243" s="158" t="s">
        <v>543</v>
      </c>
      <c r="C243" s="159" t="s">
        <v>544</v>
      </c>
      <c r="D243" s="155">
        <v>191.81700000000001</v>
      </c>
      <c r="E243" s="155">
        <v>23.59</v>
      </c>
      <c r="F243" s="160">
        <v>8.9868588384908872</v>
      </c>
      <c r="G243" s="157">
        <v>-20.5</v>
      </c>
      <c r="H243" s="157">
        <f t="shared" si="12"/>
        <v>4524.9630299999999</v>
      </c>
      <c r="I243" s="73">
        <f t="shared" si="13"/>
        <v>1.426974899409849E-4</v>
      </c>
      <c r="J243" s="73">
        <f t="shared" si="14"/>
        <v>1.2824021987066045E-3</v>
      </c>
      <c r="K243" s="76">
        <f t="shared" si="15"/>
        <v>-2.9252985437901902E-3</v>
      </c>
    </row>
    <row r="244" spans="2:11">
      <c r="B244" s="158" t="s">
        <v>545</v>
      </c>
      <c r="C244" s="159" t="s">
        <v>546</v>
      </c>
      <c r="D244" s="155">
        <v>132.90100000000001</v>
      </c>
      <c r="E244" s="155">
        <v>163.69999999999999</v>
      </c>
      <c r="F244" s="160">
        <v>0.9773976786805133</v>
      </c>
      <c r="G244" s="157">
        <v>8.5</v>
      </c>
      <c r="H244" s="157">
        <f t="shared" si="12"/>
        <v>21755.893700000001</v>
      </c>
      <c r="I244" s="73">
        <f t="shared" si="13"/>
        <v>6.8608547778850853E-4</v>
      </c>
      <c r="J244" s="73">
        <f t="shared" si="14"/>
        <v>6.7057835336689913E-4</v>
      </c>
      <c r="K244" s="76">
        <f t="shared" si="15"/>
        <v>5.8317265612023222E-3</v>
      </c>
    </row>
    <row r="245" spans="2:11">
      <c r="B245" s="158" t="s">
        <v>547</v>
      </c>
      <c r="C245" s="159" t="s">
        <v>548</v>
      </c>
      <c r="D245" s="155">
        <v>735.91700000000003</v>
      </c>
      <c r="E245" s="155">
        <v>30.93</v>
      </c>
      <c r="F245" s="160">
        <v>2.3278370514064015</v>
      </c>
      <c r="G245" s="157">
        <v>7</v>
      </c>
      <c r="H245" s="157">
        <f t="shared" si="12"/>
        <v>22761.912810000002</v>
      </c>
      <c r="I245" s="73">
        <f t="shared" si="13"/>
        <v>7.1781090866560092E-4</v>
      </c>
      <c r="J245" s="73">
        <f t="shared" si="14"/>
        <v>1.6709468290954821E-3</v>
      </c>
      <c r="K245" s="76">
        <f t="shared" si="15"/>
        <v>5.0246763606592061E-3</v>
      </c>
    </row>
    <row r="246" spans="2:11">
      <c r="B246" s="158" t="s">
        <v>549</v>
      </c>
      <c r="C246" s="159" t="s">
        <v>550</v>
      </c>
      <c r="D246" s="155">
        <v>54.478000000000002</v>
      </c>
      <c r="E246" s="155">
        <v>138.24</v>
      </c>
      <c r="F246" s="160">
        <v>5.0636574074074066</v>
      </c>
      <c r="G246" s="157">
        <v>6</v>
      </c>
      <c r="H246" s="157">
        <f t="shared" si="12"/>
        <v>7531.0387200000005</v>
      </c>
      <c r="I246" s="73">
        <f t="shared" si="13"/>
        <v>2.3749593419161437E-4</v>
      </c>
      <c r="J246" s="73">
        <f t="shared" si="14"/>
        <v>1.2025980463985101E-3</v>
      </c>
      <c r="K246" s="76">
        <f t="shared" si="15"/>
        <v>1.4249756051496862E-3</v>
      </c>
    </row>
    <row r="247" spans="2:11">
      <c r="B247" s="158" t="s">
        <v>551</v>
      </c>
      <c r="C247" s="159" t="s">
        <v>552</v>
      </c>
      <c r="D247" s="155">
        <v>1218.3399999999999</v>
      </c>
      <c r="E247" s="155">
        <v>32.729999999999997</v>
      </c>
      <c r="F247" s="160">
        <v>5.1940116101435994</v>
      </c>
      <c r="G247" s="157">
        <v>8.5</v>
      </c>
      <c r="H247" s="157">
        <f t="shared" si="12"/>
        <v>39876.268199999991</v>
      </c>
      <c r="I247" s="73">
        <f t="shared" si="13"/>
        <v>1.2575226234176581E-3</v>
      </c>
      <c r="J247" s="73">
        <f t="shared" si="14"/>
        <v>6.531587106049553E-3</v>
      </c>
      <c r="K247" s="76">
        <f t="shared" si="15"/>
        <v>1.0688942299050094E-2</v>
      </c>
    </row>
    <row r="248" spans="2:11">
      <c r="B248" s="158" t="s">
        <v>553</v>
      </c>
      <c r="C248" s="159" t="s">
        <v>554</v>
      </c>
      <c r="D248" s="155">
        <v>326.66399999999999</v>
      </c>
      <c r="E248" s="155">
        <v>94.54</v>
      </c>
      <c r="F248" s="160">
        <v>0.59657287920456936</v>
      </c>
      <c r="G248" s="157" t="s">
        <v>1261</v>
      </c>
      <c r="H248" s="157" t="str">
        <f t="shared" si="12"/>
        <v>Excl.</v>
      </c>
      <c r="I248" s="73" t="str">
        <f t="shared" si="13"/>
        <v>Excl.</v>
      </c>
      <c r="J248" s="73" t="str">
        <f t="shared" si="14"/>
        <v/>
      </c>
      <c r="K248" s="76" t="str">
        <f t="shared" si="15"/>
        <v/>
      </c>
    </row>
    <row r="249" spans="2:11">
      <c r="B249" s="158" t="s">
        <v>555</v>
      </c>
      <c r="C249" s="159" t="s">
        <v>556</v>
      </c>
      <c r="D249" s="155">
        <v>315.435</v>
      </c>
      <c r="E249" s="155">
        <v>91.33</v>
      </c>
      <c r="F249" s="160">
        <v>3.1862476732727476</v>
      </c>
      <c r="G249" s="157">
        <v>6</v>
      </c>
      <c r="H249" s="157">
        <f t="shared" si="12"/>
        <v>28808.678550000001</v>
      </c>
      <c r="I249" s="73">
        <f t="shared" si="13"/>
        <v>9.0849938228151504E-4</v>
      </c>
      <c r="J249" s="73">
        <f t="shared" si="14"/>
        <v>2.8947040429642057E-3</v>
      </c>
      <c r="K249" s="76">
        <f t="shared" si="15"/>
        <v>5.45099629368909E-3</v>
      </c>
    </row>
    <row r="250" spans="2:11">
      <c r="B250" s="158" t="s">
        <v>557</v>
      </c>
      <c r="C250" s="159" t="s">
        <v>558</v>
      </c>
      <c r="D250" s="155">
        <v>464.9</v>
      </c>
      <c r="E250" s="155">
        <v>318.5</v>
      </c>
      <c r="F250" s="160" t="s">
        <v>78</v>
      </c>
      <c r="G250" s="157">
        <v>14.5</v>
      </c>
      <c r="H250" s="157">
        <f t="shared" si="12"/>
        <v>148070.65</v>
      </c>
      <c r="I250" s="73">
        <f t="shared" si="13"/>
        <v>4.6694989437140429E-3</v>
      </c>
      <c r="J250" s="73" t="str">
        <f t="shared" si="14"/>
        <v/>
      </c>
      <c r="K250" s="76">
        <f t="shared" si="15"/>
        <v>6.7707734683853618E-2</v>
      </c>
    </row>
    <row r="251" spans="2:11">
      <c r="B251" s="158" t="s">
        <v>559</v>
      </c>
      <c r="C251" s="159" t="s">
        <v>560</v>
      </c>
      <c r="D251" s="155">
        <v>667.93399999999997</v>
      </c>
      <c r="E251" s="155">
        <v>26.16</v>
      </c>
      <c r="F251" s="160">
        <v>2.4159021406727827</v>
      </c>
      <c r="G251" s="157">
        <v>14</v>
      </c>
      <c r="H251" s="157">
        <f t="shared" si="12"/>
        <v>17473.153439999998</v>
      </c>
      <c r="I251" s="73">
        <f t="shared" si="13"/>
        <v>5.5102663175607988E-4</v>
      </c>
      <c r="J251" s="73">
        <f t="shared" si="14"/>
        <v>1.3312264192272265E-3</v>
      </c>
      <c r="K251" s="76">
        <f t="shared" si="15"/>
        <v>7.7143728445851186E-3</v>
      </c>
    </row>
    <row r="252" spans="2:11">
      <c r="B252" s="158" t="s">
        <v>561</v>
      </c>
      <c r="C252" s="159" t="s">
        <v>562</v>
      </c>
      <c r="D252" s="155">
        <v>534.93100000000004</v>
      </c>
      <c r="E252" s="155">
        <v>270.35000000000002</v>
      </c>
      <c r="F252" s="160">
        <v>2.870353245792491</v>
      </c>
      <c r="G252" s="157">
        <v>5.5</v>
      </c>
      <c r="H252" s="157">
        <f t="shared" si="12"/>
        <v>144618.59585000001</v>
      </c>
      <c r="I252" s="73">
        <f t="shared" si="13"/>
        <v>4.5606362946538238E-3</v>
      </c>
      <c r="J252" s="73">
        <f t="shared" si="14"/>
        <v>1.3090637191238642E-2</v>
      </c>
      <c r="K252" s="76">
        <f t="shared" si="15"/>
        <v>2.5083499620596032E-2</v>
      </c>
    </row>
    <row r="253" spans="2:11">
      <c r="B253" s="158" t="s">
        <v>563</v>
      </c>
      <c r="C253" s="159" t="s">
        <v>564</v>
      </c>
      <c r="D253" s="155">
        <v>15908.118</v>
      </c>
      <c r="E253" s="155">
        <v>153.34</v>
      </c>
      <c r="F253" s="160">
        <v>0.59997391417764445</v>
      </c>
      <c r="G253" s="157">
        <v>14</v>
      </c>
      <c r="H253" s="157">
        <f t="shared" si="12"/>
        <v>2439350.8141200002</v>
      </c>
      <c r="I253" s="73">
        <f t="shared" si="13"/>
        <v>7.6926427012249443E-2</v>
      </c>
      <c r="J253" s="73">
        <f t="shared" si="14"/>
        <v>4.6153849518240177E-2</v>
      </c>
      <c r="K253" s="76">
        <f t="shared" si="15"/>
        <v>1.0769699781714923</v>
      </c>
    </row>
    <row r="254" spans="2:11">
      <c r="B254" s="158" t="s">
        <v>565</v>
      </c>
      <c r="C254" s="159" t="s">
        <v>566</v>
      </c>
      <c r="D254" s="155">
        <v>215.85900000000001</v>
      </c>
      <c r="E254" s="155">
        <v>214.3</v>
      </c>
      <c r="F254" s="160" t="s">
        <v>78</v>
      </c>
      <c r="G254" s="157">
        <v>14</v>
      </c>
      <c r="H254" s="157">
        <f t="shared" si="12"/>
        <v>46258.583700000003</v>
      </c>
      <c r="I254" s="73">
        <f t="shared" si="13"/>
        <v>1.4587928649253425E-3</v>
      </c>
      <c r="J254" s="73" t="str">
        <f t="shared" si="14"/>
        <v/>
      </c>
      <c r="K254" s="76">
        <f t="shared" si="15"/>
        <v>2.0423100108954796E-2</v>
      </c>
    </row>
    <row r="255" spans="2:11">
      <c r="B255" s="158" t="s">
        <v>567</v>
      </c>
      <c r="C255" s="159" t="s">
        <v>568</v>
      </c>
      <c r="D255" s="155">
        <v>101.545</v>
      </c>
      <c r="E255" s="155">
        <v>427.55</v>
      </c>
      <c r="F255" s="160">
        <v>1.0758975558414219</v>
      </c>
      <c r="G255" s="157">
        <v>13.5</v>
      </c>
      <c r="H255" s="157">
        <f t="shared" si="12"/>
        <v>43415.564750000005</v>
      </c>
      <c r="I255" s="73">
        <f t="shared" si="13"/>
        <v>1.3691365151761925E-3</v>
      </c>
      <c r="J255" s="73">
        <f t="shared" si="14"/>
        <v>1.4730506302913073E-3</v>
      </c>
      <c r="K255" s="76">
        <f t="shared" si="15"/>
        <v>1.84833429548786E-2</v>
      </c>
    </row>
    <row r="256" spans="2:11">
      <c r="B256" s="158" t="s">
        <v>569</v>
      </c>
      <c r="C256" s="159" t="s">
        <v>570</v>
      </c>
      <c r="D256" s="155">
        <v>4313.9639999999999</v>
      </c>
      <c r="E256" s="155">
        <v>31.74</v>
      </c>
      <c r="F256" s="160">
        <v>3.4026465028355393</v>
      </c>
      <c r="G256" s="157">
        <v>9.5</v>
      </c>
      <c r="H256" s="157">
        <f t="shared" si="12"/>
        <v>136925.21735999998</v>
      </c>
      <c r="I256" s="73">
        <f t="shared" si="13"/>
        <v>4.3180208760502893E-3</v>
      </c>
      <c r="J256" s="73">
        <f t="shared" si="14"/>
        <v>1.4692698633063368E-2</v>
      </c>
      <c r="K256" s="76">
        <f t="shared" si="15"/>
        <v>4.1021198322477748E-2</v>
      </c>
    </row>
    <row r="257" spans="2:11">
      <c r="B257" s="158" t="s">
        <v>571</v>
      </c>
      <c r="C257" s="159" t="s">
        <v>572</v>
      </c>
      <c r="D257" s="155">
        <v>200.36600000000001</v>
      </c>
      <c r="E257" s="155">
        <v>50.43</v>
      </c>
      <c r="F257" s="160">
        <v>3.0140789212770178</v>
      </c>
      <c r="G257" s="157">
        <v>49.5</v>
      </c>
      <c r="H257" s="157">
        <f t="shared" si="12"/>
        <v>10104.45738</v>
      </c>
      <c r="I257" s="73">
        <f t="shared" si="13"/>
        <v>3.1865027311431108E-4</v>
      </c>
      <c r="J257" s="73">
        <f t="shared" si="14"/>
        <v>9.6043707145300982E-4</v>
      </c>
      <c r="K257" s="76">
        <f t="shared" si="15"/>
        <v>1.5773188519158397E-2</v>
      </c>
    </row>
    <row r="258" spans="2:11">
      <c r="B258" s="158" t="s">
        <v>573</v>
      </c>
      <c r="C258" s="159" t="s">
        <v>574</v>
      </c>
      <c r="D258" s="155">
        <v>141.71799999999999</v>
      </c>
      <c r="E258" s="155">
        <v>316.45</v>
      </c>
      <c r="F258" s="160">
        <v>1.6432295781324064</v>
      </c>
      <c r="G258" s="157">
        <v>23</v>
      </c>
      <c r="H258" s="157">
        <f t="shared" si="12"/>
        <v>44846.661099999998</v>
      </c>
      <c r="I258" s="73">
        <f t="shared" si="13"/>
        <v>1.4142670180454511E-3</v>
      </c>
      <c r="J258" s="73">
        <f t="shared" si="14"/>
        <v>2.3239653954294031E-3</v>
      </c>
      <c r="K258" s="76">
        <f t="shared" si="15"/>
        <v>3.2528141415045377E-2</v>
      </c>
    </row>
    <row r="259" spans="2:11">
      <c r="B259" s="158" t="s">
        <v>575</v>
      </c>
      <c r="C259" s="159" t="s">
        <v>576</v>
      </c>
      <c r="D259" s="155">
        <v>324.55099999999999</v>
      </c>
      <c r="E259" s="155">
        <v>160.11000000000001</v>
      </c>
      <c r="F259" s="160">
        <v>0.74948472924864151</v>
      </c>
      <c r="G259" s="157">
        <v>17.5</v>
      </c>
      <c r="H259" s="157">
        <f t="shared" si="12"/>
        <v>51963.860610000003</v>
      </c>
      <c r="I259" s="73">
        <f t="shared" si="13"/>
        <v>1.6387122784272156E-3</v>
      </c>
      <c r="J259" s="73">
        <f t="shared" si="14"/>
        <v>1.228189828313446E-3</v>
      </c>
      <c r="K259" s="76">
        <f t="shared" si="15"/>
        <v>2.8677464872476272E-2</v>
      </c>
    </row>
    <row r="260" spans="2:11">
      <c r="B260" s="158" t="s">
        <v>577</v>
      </c>
      <c r="C260" s="159" t="s">
        <v>578</v>
      </c>
      <c r="D260" s="155">
        <v>250.601</v>
      </c>
      <c r="E260" s="155">
        <v>78.64</v>
      </c>
      <c r="F260" s="160">
        <v>1.8819938962360121</v>
      </c>
      <c r="G260" s="157">
        <v>5</v>
      </c>
      <c r="H260" s="157">
        <f t="shared" si="12"/>
        <v>19707.262640000001</v>
      </c>
      <c r="I260" s="73">
        <f t="shared" si="13"/>
        <v>6.2148063833700488E-4</v>
      </c>
      <c r="J260" s="73">
        <f t="shared" si="14"/>
        <v>1.1696227679791036E-3</v>
      </c>
      <c r="K260" s="76">
        <f t="shared" si="15"/>
        <v>3.1074031916850245E-3</v>
      </c>
    </row>
    <row r="261" spans="2:11">
      <c r="B261" s="158" t="s">
        <v>579</v>
      </c>
      <c r="C261" s="159" t="s">
        <v>580</v>
      </c>
      <c r="D261" s="155">
        <v>347.76799999999997</v>
      </c>
      <c r="E261" s="155">
        <v>96.83</v>
      </c>
      <c r="F261" s="160">
        <v>1.5284519260559744</v>
      </c>
      <c r="G261" s="157">
        <v>5</v>
      </c>
      <c r="H261" s="157">
        <f t="shared" si="12"/>
        <v>33674.375439999996</v>
      </c>
      <c r="I261" s="73">
        <f t="shared" si="13"/>
        <v>1.0619421238936286E-3</v>
      </c>
      <c r="J261" s="73">
        <f t="shared" si="14"/>
        <v>1.6231274846251888E-3</v>
      </c>
      <c r="K261" s="76">
        <f t="shared" si="15"/>
        <v>5.3097106194681431E-3</v>
      </c>
    </row>
    <row r="262" spans="2:11">
      <c r="B262" s="158" t="s">
        <v>581</v>
      </c>
      <c r="C262" s="159" t="s">
        <v>582</v>
      </c>
      <c r="D262" s="155">
        <v>442.60399999999998</v>
      </c>
      <c r="E262" s="155">
        <v>501.5</v>
      </c>
      <c r="F262" s="160">
        <v>0.71784646061814561</v>
      </c>
      <c r="G262" s="157">
        <v>10.5</v>
      </c>
      <c r="H262" s="157">
        <f t="shared" si="12"/>
        <v>221965.90599999999</v>
      </c>
      <c r="I262" s="73">
        <f t="shared" si="13"/>
        <v>6.9998312535774687E-3</v>
      </c>
      <c r="J262" s="73">
        <f t="shared" si="14"/>
        <v>5.0248040903048633E-3</v>
      </c>
      <c r="K262" s="76">
        <f t="shared" si="15"/>
        <v>7.349822816256342E-2</v>
      </c>
    </row>
    <row r="263" spans="2:11">
      <c r="B263" s="158" t="s">
        <v>583</v>
      </c>
      <c r="C263" s="159" t="s">
        <v>584</v>
      </c>
      <c r="D263" s="155">
        <v>182.715</v>
      </c>
      <c r="E263" s="155">
        <v>120.1</v>
      </c>
      <c r="F263" s="160">
        <v>0.89925062447960036</v>
      </c>
      <c r="G263" s="157">
        <v>11.5</v>
      </c>
      <c r="H263" s="157">
        <f t="shared" si="12"/>
        <v>21944.071499999998</v>
      </c>
      <c r="I263" s="73">
        <f t="shared" si="13"/>
        <v>6.9201978035509021E-4</v>
      </c>
      <c r="J263" s="73">
        <f t="shared" si="14"/>
        <v>6.2229921963655079E-4</v>
      </c>
      <c r="K263" s="76">
        <f t="shared" si="15"/>
        <v>7.9582274740835381E-3</v>
      </c>
    </row>
    <row r="264" spans="2:11">
      <c r="B264" s="158" t="s">
        <v>585</v>
      </c>
      <c r="C264" s="159" t="s">
        <v>586</v>
      </c>
      <c r="D264" s="155">
        <v>378.32100000000003</v>
      </c>
      <c r="E264" s="155">
        <v>229.24</v>
      </c>
      <c r="F264" s="160">
        <v>1.2127028441807712</v>
      </c>
      <c r="G264" s="157">
        <v>8.5</v>
      </c>
      <c r="H264" s="157">
        <f t="shared" si="12"/>
        <v>86726.30604000001</v>
      </c>
      <c r="I264" s="73">
        <f t="shared" si="13"/>
        <v>2.7349673581226323E-3</v>
      </c>
      <c r="J264" s="73">
        <f t="shared" si="14"/>
        <v>3.3167026939368862E-3</v>
      </c>
      <c r="K264" s="76">
        <f t="shared" si="15"/>
        <v>2.3247222544042375E-2</v>
      </c>
    </row>
    <row r="265" spans="2:11">
      <c r="B265" s="158" t="s">
        <v>587</v>
      </c>
      <c r="C265" s="159" t="s">
        <v>588</v>
      </c>
      <c r="D265" s="155">
        <v>289.61700000000002</v>
      </c>
      <c r="E265" s="155">
        <v>68.349999999999994</v>
      </c>
      <c r="F265" s="160">
        <v>2.6920263350402345</v>
      </c>
      <c r="G265" s="157">
        <v>6</v>
      </c>
      <c r="H265" s="157">
        <f t="shared" si="12"/>
        <v>19795.321950000001</v>
      </c>
      <c r="I265" s="73">
        <f t="shared" si="13"/>
        <v>6.2425764279419604E-4</v>
      </c>
      <c r="J265" s="73">
        <f t="shared" si="14"/>
        <v>1.6805180142521153E-3</v>
      </c>
      <c r="K265" s="76">
        <f t="shared" si="15"/>
        <v>3.7455458567651765E-3</v>
      </c>
    </row>
    <row r="266" spans="2:11">
      <c r="B266" s="158" t="s">
        <v>589</v>
      </c>
      <c r="C266" s="159" t="s">
        <v>590</v>
      </c>
      <c r="D266" s="155">
        <v>143.83099999999999</v>
      </c>
      <c r="E266" s="155">
        <v>86.22</v>
      </c>
      <c r="F266" s="160">
        <v>1.1366272326606355</v>
      </c>
      <c r="G266" s="157">
        <v>11.5</v>
      </c>
      <c r="H266" s="157">
        <f t="shared" si="12"/>
        <v>12401.108819999999</v>
      </c>
      <c r="I266" s="73">
        <f t="shared" si="13"/>
        <v>3.9107658766860889E-4</v>
      </c>
      <c r="J266" s="73">
        <f t="shared" si="14"/>
        <v>4.4450829960013532E-4</v>
      </c>
      <c r="K266" s="76">
        <f t="shared" si="15"/>
        <v>4.4973807581890025E-3</v>
      </c>
    </row>
    <row r="267" spans="2:11">
      <c r="B267" s="158" t="s">
        <v>591</v>
      </c>
      <c r="C267" s="159" t="s">
        <v>592</v>
      </c>
      <c r="D267" s="155">
        <v>860.30899999999997</v>
      </c>
      <c r="E267" s="155">
        <v>88.29</v>
      </c>
      <c r="F267" s="160">
        <v>1.1779363461320647</v>
      </c>
      <c r="G267" s="157">
        <v>17</v>
      </c>
      <c r="H267" s="157">
        <f t="shared" si="12"/>
        <v>75956.68161</v>
      </c>
      <c r="I267" s="73">
        <f t="shared" si="13"/>
        <v>2.3953406333119959E-3</v>
      </c>
      <c r="J267" s="73">
        <f t="shared" si="14"/>
        <v>2.8215587933451982E-3</v>
      </c>
      <c r="K267" s="76">
        <f t="shared" si="15"/>
        <v>4.072079076630393E-2</v>
      </c>
    </row>
    <row r="268" spans="2:11">
      <c r="B268" s="158" t="s">
        <v>593</v>
      </c>
      <c r="C268" s="159" t="s">
        <v>594</v>
      </c>
      <c r="D268" s="155">
        <v>649.90099999999995</v>
      </c>
      <c r="E268" s="155">
        <v>14.18</v>
      </c>
      <c r="F268" s="160" t="s">
        <v>78</v>
      </c>
      <c r="G268" s="157" t="s">
        <v>1261</v>
      </c>
      <c r="H268" s="157" t="str">
        <f t="shared" si="12"/>
        <v>Excl.</v>
      </c>
      <c r="I268" s="73" t="str">
        <f t="shared" si="13"/>
        <v>Excl.</v>
      </c>
      <c r="J268" s="73" t="str">
        <f t="shared" si="14"/>
        <v/>
      </c>
      <c r="K268" s="76" t="str">
        <f t="shared" si="15"/>
        <v/>
      </c>
    </row>
    <row r="269" spans="2:11">
      <c r="B269" s="158" t="s">
        <v>595</v>
      </c>
      <c r="C269" s="159" t="s">
        <v>596</v>
      </c>
      <c r="D269" s="155">
        <v>262.01299999999998</v>
      </c>
      <c r="E269" s="155">
        <v>75.900000000000006</v>
      </c>
      <c r="F269" s="160">
        <v>2.6123847167325427</v>
      </c>
      <c r="G269" s="157">
        <v>5</v>
      </c>
      <c r="H269" s="157">
        <f t="shared" si="12"/>
        <v>19886.786700000001</v>
      </c>
      <c r="I269" s="73">
        <f t="shared" si="13"/>
        <v>6.2714203989458061E-4</v>
      </c>
      <c r="J269" s="73">
        <f t="shared" si="14"/>
        <v>1.638336280241073E-3</v>
      </c>
      <c r="K269" s="76">
        <f t="shared" si="15"/>
        <v>3.1357101994729029E-3</v>
      </c>
    </row>
    <row r="270" spans="2:11">
      <c r="B270" s="158" t="s">
        <v>597</v>
      </c>
      <c r="C270" s="159" t="s">
        <v>598</v>
      </c>
      <c r="D270" s="155">
        <v>157.184</v>
      </c>
      <c r="E270" s="155">
        <v>103.32</v>
      </c>
      <c r="F270" s="160">
        <v>2.6713124274099882</v>
      </c>
      <c r="G270" s="157">
        <v>8.5</v>
      </c>
      <c r="H270" s="157">
        <f t="shared" si="12"/>
        <v>16240.250879999998</v>
      </c>
      <c r="I270" s="73">
        <f t="shared" si="13"/>
        <v>5.1214629185332178E-4</v>
      </c>
      <c r="J270" s="73">
        <f t="shared" si="14"/>
        <v>1.3681027540797214E-3</v>
      </c>
      <c r="K270" s="76">
        <f t="shared" si="15"/>
        <v>4.3532434807532355E-3</v>
      </c>
    </row>
    <row r="271" spans="2:11">
      <c r="B271" s="158" t="s">
        <v>599</v>
      </c>
      <c r="C271" s="159" t="s">
        <v>600</v>
      </c>
      <c r="D271" s="155">
        <v>608.42100000000005</v>
      </c>
      <c r="E271" s="155">
        <v>18.32</v>
      </c>
      <c r="F271" s="160">
        <v>5.2401746724890828</v>
      </c>
      <c r="G271" s="157">
        <v>4.5</v>
      </c>
      <c r="H271" s="157">
        <f t="shared" si="12"/>
        <v>11146.272720000001</v>
      </c>
      <c r="I271" s="73">
        <f t="shared" si="13"/>
        <v>3.5150456010282023E-4</v>
      </c>
      <c r="J271" s="73">
        <f t="shared" si="14"/>
        <v>1.841945293115215E-3</v>
      </c>
      <c r="K271" s="76">
        <f t="shared" si="15"/>
        <v>1.5817705204626911E-3</v>
      </c>
    </row>
    <row r="272" spans="2:11">
      <c r="B272" s="158" t="s">
        <v>601</v>
      </c>
      <c r="C272" s="159" t="s">
        <v>602</v>
      </c>
      <c r="D272" s="155">
        <v>347.48099999999999</v>
      </c>
      <c r="E272" s="155">
        <v>76.88</v>
      </c>
      <c r="F272" s="160">
        <v>1.170655567117586</v>
      </c>
      <c r="G272" s="157">
        <v>13</v>
      </c>
      <c r="H272" s="157">
        <f t="shared" si="12"/>
        <v>26714.339279999997</v>
      </c>
      <c r="I272" s="73">
        <f t="shared" si="13"/>
        <v>8.4245310633794448E-4</v>
      </c>
      <c r="J272" s="73">
        <f t="shared" si="14"/>
        <v>9.8622241897001832E-4</v>
      </c>
      <c r="K272" s="76">
        <f t="shared" si="15"/>
        <v>1.0951890382393279E-2</v>
      </c>
    </row>
    <row r="273" spans="2:11">
      <c r="B273" s="158" t="s">
        <v>603</v>
      </c>
      <c r="C273" s="159" t="s">
        <v>604</v>
      </c>
      <c r="D273" s="155">
        <v>278.04500000000002</v>
      </c>
      <c r="E273" s="155">
        <v>125.96</v>
      </c>
      <c r="F273" s="160">
        <v>0.60336614798348687</v>
      </c>
      <c r="G273" s="157">
        <v>11.5</v>
      </c>
      <c r="H273" s="157">
        <f t="shared" si="12"/>
        <v>35022.548199999997</v>
      </c>
      <c r="I273" s="73">
        <f t="shared" si="13"/>
        <v>1.1044575803920234E-3</v>
      </c>
      <c r="J273" s="73">
        <f t="shared" si="14"/>
        <v>6.6639231589229737E-4</v>
      </c>
      <c r="K273" s="76">
        <f t="shared" si="15"/>
        <v>1.2701262174508269E-2</v>
      </c>
    </row>
    <row r="274" spans="2:11">
      <c r="B274" s="158" t="s">
        <v>605</v>
      </c>
      <c r="C274" s="159" t="s">
        <v>606</v>
      </c>
      <c r="D274" s="156">
        <v>163.595</v>
      </c>
      <c r="E274" s="156">
        <v>97.85</v>
      </c>
      <c r="F274" s="160">
        <v>1.369443025038324</v>
      </c>
      <c r="G274" s="157">
        <v>10</v>
      </c>
      <c r="H274" s="187">
        <f t="shared" si="12"/>
        <v>16007.77075</v>
      </c>
      <c r="I274" s="73">
        <f t="shared" si="13"/>
        <v>5.0481488808444856E-4</v>
      </c>
      <c r="J274" s="73">
        <f t="shared" si="14"/>
        <v>6.9131522742275019E-4</v>
      </c>
      <c r="K274" s="76">
        <f t="shared" si="15"/>
        <v>5.0481488808444856E-3</v>
      </c>
    </row>
    <row r="275" spans="2:11">
      <c r="B275" s="158" t="s">
        <v>607</v>
      </c>
      <c r="C275" s="159" t="s">
        <v>608</v>
      </c>
      <c r="D275" s="155">
        <v>572.76</v>
      </c>
      <c r="E275" s="155">
        <v>48.33</v>
      </c>
      <c r="F275" s="160">
        <v>2.5656941858059179</v>
      </c>
      <c r="G275" s="157">
        <v>8.5</v>
      </c>
      <c r="H275" s="157">
        <f t="shared" si="12"/>
        <v>27681.4908</v>
      </c>
      <c r="I275" s="73">
        <f t="shared" si="13"/>
        <v>8.7295282387853373E-4</v>
      </c>
      <c r="J275" s="73">
        <f t="shared" si="14"/>
        <v>2.2397299847080115E-3</v>
      </c>
      <c r="K275" s="76">
        <f t="shared" si="15"/>
        <v>7.4200990029675371E-3</v>
      </c>
    </row>
    <row r="276" spans="2:11">
      <c r="B276" s="158" t="s">
        <v>609</v>
      </c>
      <c r="C276" s="159" t="s">
        <v>610</v>
      </c>
      <c r="D276" s="155">
        <v>172.9</v>
      </c>
      <c r="E276" s="155">
        <v>168.37</v>
      </c>
      <c r="F276" s="160">
        <v>2.8508641682009856</v>
      </c>
      <c r="G276" s="157">
        <v>9</v>
      </c>
      <c r="H276" s="157">
        <f t="shared" ref="H276:H339" si="16">IF(ISNUMBER(E276),IF(G276&lt;&gt;"",D276*E276,"Excl."),"Excl.")</f>
        <v>29111.173000000003</v>
      </c>
      <c r="I276" s="73">
        <f t="shared" si="13"/>
        <v>9.1803873065848492E-4</v>
      </c>
      <c r="J276" s="73">
        <f t="shared" si="14"/>
        <v>2.6172037222549904E-3</v>
      </c>
      <c r="K276" s="76">
        <f t="shared" si="15"/>
        <v>8.2623485759263648E-3</v>
      </c>
    </row>
    <row r="277" spans="2:11">
      <c r="B277" s="158" t="s">
        <v>611</v>
      </c>
      <c r="C277" s="159" t="s">
        <v>57</v>
      </c>
      <c r="D277" s="155">
        <v>547.24800000000005</v>
      </c>
      <c r="E277" s="155">
        <v>65.11</v>
      </c>
      <c r="F277" s="160">
        <v>2.9949316541237905</v>
      </c>
      <c r="G277" s="157">
        <v>6</v>
      </c>
      <c r="H277" s="157">
        <f t="shared" si="16"/>
        <v>35631.317280000003</v>
      </c>
      <c r="I277" s="73">
        <f t="shared" ref="I277:I340" si="17">IF(H277="Excl.","Excl.",H277/(SUM($H$20:$H$522)))</f>
        <v>1.1236554874453509E-3</v>
      </c>
      <c r="J277" s="73">
        <f t="shared" ref="J277:J340" si="18">IFERROR(I277*F277, "")</f>
        <v>3.3652713876799788E-3</v>
      </c>
      <c r="K277" s="76">
        <f t="shared" ref="K277:K340" si="19">IFERROR(I277*G277, "")</f>
        <v>6.7419329246721053E-3</v>
      </c>
    </row>
    <row r="278" spans="2:11">
      <c r="B278" s="158" t="s">
        <v>612</v>
      </c>
      <c r="C278" s="159" t="s">
        <v>613</v>
      </c>
      <c r="D278" s="155">
        <v>635.02800000000002</v>
      </c>
      <c r="E278" s="155">
        <v>102.74</v>
      </c>
      <c r="F278" s="160" t="s">
        <v>78</v>
      </c>
      <c r="G278" s="157">
        <v>11</v>
      </c>
      <c r="H278" s="157">
        <f t="shared" si="16"/>
        <v>65242.776720000002</v>
      </c>
      <c r="I278" s="73">
        <f t="shared" si="17"/>
        <v>2.0574710584373825E-3</v>
      </c>
      <c r="J278" s="73" t="str">
        <f t="shared" si="18"/>
        <v/>
      </c>
      <c r="K278" s="76">
        <f t="shared" si="19"/>
        <v>2.2632181642811208E-2</v>
      </c>
    </row>
    <row r="279" spans="2:11">
      <c r="B279" s="158" t="s">
        <v>614</v>
      </c>
      <c r="C279" s="159" t="s">
        <v>615</v>
      </c>
      <c r="D279" s="155">
        <v>686.34299999999996</v>
      </c>
      <c r="E279" s="155">
        <v>35.69</v>
      </c>
      <c r="F279" s="160">
        <v>3.6985149901933321</v>
      </c>
      <c r="G279" s="157">
        <v>9</v>
      </c>
      <c r="H279" s="157">
        <f t="shared" si="16"/>
        <v>24495.581669999996</v>
      </c>
      <c r="I279" s="73">
        <f t="shared" si="17"/>
        <v>7.7248322158190075E-4</v>
      </c>
      <c r="J279" s="73">
        <f t="shared" si="18"/>
        <v>2.8570407746934972E-3</v>
      </c>
      <c r="K279" s="76">
        <f t="shared" si="19"/>
        <v>6.9523489942371064E-3</v>
      </c>
    </row>
    <row r="280" spans="2:11">
      <c r="B280" s="158" t="s">
        <v>616</v>
      </c>
      <c r="C280" s="159" t="s">
        <v>617</v>
      </c>
      <c r="D280" s="155">
        <v>1254</v>
      </c>
      <c r="E280" s="155">
        <v>78.459999999999994</v>
      </c>
      <c r="F280" s="160">
        <v>3.7216416008157025</v>
      </c>
      <c r="G280" s="157">
        <v>12</v>
      </c>
      <c r="H280" s="157">
        <f t="shared" si="16"/>
        <v>98388.84</v>
      </c>
      <c r="I280" s="73">
        <f t="shared" si="17"/>
        <v>3.1027525336942197E-3</v>
      </c>
      <c r="J280" s="73">
        <f t="shared" si="18"/>
        <v>1.1547332906432733E-2</v>
      </c>
      <c r="K280" s="76">
        <f t="shared" si="19"/>
        <v>3.7233030404330639E-2</v>
      </c>
    </row>
    <row r="281" spans="2:11">
      <c r="B281" s="158" t="s">
        <v>618</v>
      </c>
      <c r="C281" s="159" t="s">
        <v>619</v>
      </c>
      <c r="D281" s="155">
        <v>138.114</v>
      </c>
      <c r="E281" s="155">
        <v>65.25</v>
      </c>
      <c r="F281" s="160">
        <v>4.2911877394636013</v>
      </c>
      <c r="G281" s="157">
        <v>9</v>
      </c>
      <c r="H281" s="157">
        <f t="shared" si="16"/>
        <v>9011.9385000000002</v>
      </c>
      <c r="I281" s="73">
        <f t="shared" si="17"/>
        <v>2.8419701883233389E-4</v>
      </c>
      <c r="J281" s="73">
        <f t="shared" si="18"/>
        <v>1.2195427628054175E-3</v>
      </c>
      <c r="K281" s="76">
        <f t="shared" si="19"/>
        <v>2.5577731694910052E-3</v>
      </c>
    </row>
    <row r="282" spans="2:11">
      <c r="B282" s="158" t="s">
        <v>620</v>
      </c>
      <c r="C282" s="159" t="s">
        <v>621</v>
      </c>
      <c r="D282" s="155">
        <v>1442.7339999999999</v>
      </c>
      <c r="E282" s="155">
        <v>15.18</v>
      </c>
      <c r="F282" s="160">
        <v>4.0843214756258233</v>
      </c>
      <c r="G282" s="157">
        <v>12.5</v>
      </c>
      <c r="H282" s="157">
        <f t="shared" si="16"/>
        <v>21900.702119999998</v>
      </c>
      <c r="I282" s="73">
        <f t="shared" si="17"/>
        <v>6.9065210030438778E-4</v>
      </c>
      <c r="J282" s="73">
        <f t="shared" si="18"/>
        <v>2.8208452054592913E-3</v>
      </c>
      <c r="K282" s="76">
        <f t="shared" si="19"/>
        <v>8.6331512538048473E-3</v>
      </c>
    </row>
    <row r="283" spans="2:11">
      <c r="B283" s="158" t="s">
        <v>622</v>
      </c>
      <c r="C283" s="159" t="s">
        <v>623</v>
      </c>
      <c r="D283" s="155">
        <v>463.37</v>
      </c>
      <c r="E283" s="155">
        <v>61.04</v>
      </c>
      <c r="F283" s="160">
        <v>3.9973787680209698</v>
      </c>
      <c r="G283" s="157">
        <v>3.5</v>
      </c>
      <c r="H283" s="157">
        <f t="shared" si="16"/>
        <v>28284.104800000001</v>
      </c>
      <c r="I283" s="73">
        <f t="shared" si="17"/>
        <v>8.919566267014922E-4</v>
      </c>
      <c r="J283" s="73">
        <f t="shared" si="18"/>
        <v>3.565488481572151E-3</v>
      </c>
      <c r="K283" s="76">
        <f t="shared" si="19"/>
        <v>3.1218481934552227E-3</v>
      </c>
    </row>
    <row r="284" spans="2:11">
      <c r="B284" s="158" t="s">
        <v>624</v>
      </c>
      <c r="C284" s="159" t="s">
        <v>625</v>
      </c>
      <c r="D284" s="155">
        <v>144.001</v>
      </c>
      <c r="E284" s="155">
        <v>283.44</v>
      </c>
      <c r="F284" s="160" t="s">
        <v>78</v>
      </c>
      <c r="G284" s="157">
        <v>-10.5</v>
      </c>
      <c r="H284" s="157">
        <f t="shared" si="16"/>
        <v>40815.64344</v>
      </c>
      <c r="I284" s="73">
        <f t="shared" si="17"/>
        <v>1.2871463988986948E-3</v>
      </c>
      <c r="J284" s="73" t="str">
        <f t="shared" si="18"/>
        <v/>
      </c>
      <c r="K284" s="76">
        <f t="shared" si="19"/>
        <v>-1.3515037188436295E-2</v>
      </c>
    </row>
    <row r="285" spans="2:11">
      <c r="B285" s="158" t="s">
        <v>626</v>
      </c>
      <c r="C285" s="159" t="s">
        <v>627</v>
      </c>
      <c r="D285" s="155">
        <v>208.416</v>
      </c>
      <c r="E285" s="155">
        <v>84.35</v>
      </c>
      <c r="F285" s="160">
        <v>3.5566093657379971</v>
      </c>
      <c r="G285" s="157">
        <v>8</v>
      </c>
      <c r="H285" s="157">
        <f t="shared" si="16"/>
        <v>17579.889599999999</v>
      </c>
      <c r="I285" s="73">
        <f t="shared" si="17"/>
        <v>5.5439262215577147E-4</v>
      </c>
      <c r="J285" s="73">
        <f t="shared" si="18"/>
        <v>1.9717579922552634E-3</v>
      </c>
      <c r="K285" s="76">
        <f t="shared" si="19"/>
        <v>4.4351409772461717E-3</v>
      </c>
    </row>
    <row r="286" spans="2:11">
      <c r="B286" s="158" t="s">
        <v>628</v>
      </c>
      <c r="C286" s="159" t="s">
        <v>629</v>
      </c>
      <c r="D286" s="155">
        <v>93.74</v>
      </c>
      <c r="E286" s="155">
        <v>120.21</v>
      </c>
      <c r="F286" s="160">
        <v>4.1593877381249484</v>
      </c>
      <c r="G286" s="157">
        <v>11</v>
      </c>
      <c r="H286" s="157">
        <f t="shared" si="16"/>
        <v>11268.4854</v>
      </c>
      <c r="I286" s="73">
        <f t="shared" si="17"/>
        <v>3.5535861207171792E-4</v>
      </c>
      <c r="J286" s="73">
        <f t="shared" si="18"/>
        <v>1.4780742536882037E-3</v>
      </c>
      <c r="K286" s="76">
        <f t="shared" si="19"/>
        <v>3.9089447327888974E-3</v>
      </c>
    </row>
    <row r="287" spans="2:11">
      <c r="B287" s="158" t="s">
        <v>630</v>
      </c>
      <c r="C287" s="159" t="s">
        <v>631</v>
      </c>
      <c r="D287" s="155">
        <v>360.40100000000001</v>
      </c>
      <c r="E287" s="155">
        <v>118.31</v>
      </c>
      <c r="F287" s="160">
        <v>2.6709492012509508</v>
      </c>
      <c r="G287" s="157">
        <v>10</v>
      </c>
      <c r="H287" s="157">
        <f t="shared" si="16"/>
        <v>42639.042310000004</v>
      </c>
      <c r="I287" s="73">
        <f t="shared" si="17"/>
        <v>1.344648402823405E-3</v>
      </c>
      <c r="J287" s="73">
        <f t="shared" si="18"/>
        <v>3.5914875774845402E-3</v>
      </c>
      <c r="K287" s="76">
        <f t="shared" si="19"/>
        <v>1.344648402823405E-2</v>
      </c>
    </row>
    <row r="288" spans="2:11">
      <c r="B288" s="158" t="s">
        <v>632</v>
      </c>
      <c r="C288" s="159" t="s">
        <v>633</v>
      </c>
      <c r="D288" s="155">
        <v>1123</v>
      </c>
      <c r="E288" s="155">
        <v>117.66</v>
      </c>
      <c r="F288" s="160">
        <v>2.5497195308516063</v>
      </c>
      <c r="G288" s="157">
        <v>19</v>
      </c>
      <c r="H288" s="157">
        <f t="shared" si="16"/>
        <v>132132.18</v>
      </c>
      <c r="I288" s="73">
        <f t="shared" si="17"/>
        <v>4.1668694973692206E-3</v>
      </c>
      <c r="J288" s="73">
        <f t="shared" si="18"/>
        <v>1.0624348539952118E-2</v>
      </c>
      <c r="K288" s="76">
        <f t="shared" si="19"/>
        <v>7.9170520450015186E-2</v>
      </c>
    </row>
    <row r="289" spans="2:11">
      <c r="B289" s="158" t="s">
        <v>634</v>
      </c>
      <c r="C289" s="159" t="s">
        <v>635</v>
      </c>
      <c r="D289" s="155">
        <v>106.01</v>
      </c>
      <c r="E289" s="155">
        <v>414.54</v>
      </c>
      <c r="F289" s="160">
        <v>0.59825348579147963</v>
      </c>
      <c r="G289" s="157">
        <v>3.5</v>
      </c>
      <c r="H289" s="157">
        <f t="shared" si="16"/>
        <v>43945.385400000006</v>
      </c>
      <c r="I289" s="73">
        <f t="shared" si="17"/>
        <v>1.3858447349721676E-3</v>
      </c>
      <c r="J289" s="73">
        <f t="shared" si="18"/>
        <v>8.2908644346286846E-4</v>
      </c>
      <c r="K289" s="76">
        <f t="shared" si="19"/>
        <v>4.8504565724025867E-3</v>
      </c>
    </row>
    <row r="290" spans="2:11">
      <c r="B290" s="158" t="s">
        <v>636</v>
      </c>
      <c r="C290" s="159" t="s">
        <v>637</v>
      </c>
      <c r="D290" s="155">
        <v>347.06299999999999</v>
      </c>
      <c r="E290" s="155">
        <v>95.69</v>
      </c>
      <c r="F290" s="160">
        <v>1.295851186121852</v>
      </c>
      <c r="G290" s="157">
        <v>14</v>
      </c>
      <c r="H290" s="157">
        <f t="shared" si="16"/>
        <v>33210.458469999998</v>
      </c>
      <c r="I290" s="73">
        <f t="shared" si="17"/>
        <v>1.0473122171471801E-3</v>
      </c>
      <c r="J290" s="73">
        <f t="shared" si="18"/>
        <v>1.3571607788300799E-3</v>
      </c>
      <c r="K290" s="76">
        <f t="shared" si="19"/>
        <v>1.4662371040060521E-2</v>
      </c>
    </row>
    <row r="291" spans="2:11">
      <c r="B291" s="158" t="s">
        <v>638</v>
      </c>
      <c r="C291" s="159" t="s">
        <v>639</v>
      </c>
      <c r="D291" s="155">
        <v>83.254000000000005</v>
      </c>
      <c r="E291" s="155">
        <v>359.68</v>
      </c>
      <c r="F291" s="160" t="s">
        <v>78</v>
      </c>
      <c r="G291" s="157">
        <v>12</v>
      </c>
      <c r="H291" s="157">
        <f t="shared" si="16"/>
        <v>29944.798720000003</v>
      </c>
      <c r="I291" s="73">
        <f t="shared" si="17"/>
        <v>9.4432763003856365E-4</v>
      </c>
      <c r="J291" s="73" t="str">
        <f t="shared" si="18"/>
        <v/>
      </c>
      <c r="K291" s="76">
        <f t="shared" si="19"/>
        <v>1.1331931560462763E-2</v>
      </c>
    </row>
    <row r="292" spans="2:11">
      <c r="B292" s="158" t="s">
        <v>640</v>
      </c>
      <c r="C292" s="159" t="s">
        <v>641</v>
      </c>
      <c r="D292" s="155">
        <v>1147.4000000000001</v>
      </c>
      <c r="E292" s="155">
        <v>86.59</v>
      </c>
      <c r="F292" s="160">
        <v>2.4483196673980827</v>
      </c>
      <c r="G292" s="157">
        <v>16.5</v>
      </c>
      <c r="H292" s="157">
        <f t="shared" si="16"/>
        <v>99353.366000000009</v>
      </c>
      <c r="I292" s="73">
        <f t="shared" si="17"/>
        <v>3.1331694538481109E-3</v>
      </c>
      <c r="J292" s="73">
        <f t="shared" si="18"/>
        <v>7.6710003951472394E-3</v>
      </c>
      <c r="K292" s="76">
        <f t="shared" si="19"/>
        <v>5.1697295988493833E-2</v>
      </c>
    </row>
    <row r="293" spans="2:11">
      <c r="B293" s="158" t="s">
        <v>642</v>
      </c>
      <c r="C293" s="159" t="s">
        <v>643</v>
      </c>
      <c r="D293" s="156">
        <v>932.93799999999999</v>
      </c>
      <c r="E293" s="156">
        <v>17.87</v>
      </c>
      <c r="F293" s="160">
        <v>4.3648573027420259</v>
      </c>
      <c r="G293" s="157">
        <v>7.5</v>
      </c>
      <c r="H293" s="157">
        <f t="shared" si="16"/>
        <v>16671.602060000001</v>
      </c>
      <c r="I293" s="73">
        <f t="shared" si="17"/>
        <v>5.2574921639900196E-4</v>
      </c>
      <c r="J293" s="73">
        <f t="shared" si="18"/>
        <v>2.2948203066100814E-3</v>
      </c>
      <c r="K293" s="76">
        <f t="shared" si="19"/>
        <v>3.9431191229925147E-3</v>
      </c>
    </row>
    <row r="294" spans="2:11">
      <c r="B294" s="158" t="s">
        <v>644</v>
      </c>
      <c r="C294" s="159" t="s">
        <v>645</v>
      </c>
      <c r="D294" s="155">
        <v>305.36700000000002</v>
      </c>
      <c r="E294" s="155">
        <v>28.87</v>
      </c>
      <c r="F294" s="160">
        <v>1.7319016279875303</v>
      </c>
      <c r="G294" s="157">
        <v>11</v>
      </c>
      <c r="H294" s="157">
        <f t="shared" si="16"/>
        <v>8815.9452900000015</v>
      </c>
      <c r="I294" s="73">
        <f t="shared" si="17"/>
        <v>2.7801625250848701E-4</v>
      </c>
      <c r="J294" s="73">
        <f t="shared" si="18"/>
        <v>4.8149680032644096E-4</v>
      </c>
      <c r="K294" s="76">
        <f t="shared" si="19"/>
        <v>3.0581787775933573E-3</v>
      </c>
    </row>
    <row r="295" spans="2:11">
      <c r="B295" s="158" t="s">
        <v>644</v>
      </c>
      <c r="C295" s="159" t="s">
        <v>646</v>
      </c>
      <c r="D295" s="155">
        <v>241.57300000000001</v>
      </c>
      <c r="E295" s="155">
        <v>27.2</v>
      </c>
      <c r="F295" s="160">
        <v>1.8382352941176472</v>
      </c>
      <c r="G295" s="157" t="s">
        <v>1261</v>
      </c>
      <c r="H295" s="157" t="str">
        <f t="shared" si="16"/>
        <v>Excl.</v>
      </c>
      <c r="I295" s="73" t="str">
        <f t="shared" si="17"/>
        <v>Excl.</v>
      </c>
      <c r="J295" s="73" t="str">
        <f t="shared" si="18"/>
        <v/>
      </c>
      <c r="K295" s="76" t="str">
        <f t="shared" si="19"/>
        <v/>
      </c>
    </row>
    <row r="296" spans="2:11">
      <c r="B296" s="158" t="s">
        <v>647</v>
      </c>
      <c r="C296" s="159" t="s">
        <v>648</v>
      </c>
      <c r="D296" s="155">
        <v>366.94</v>
      </c>
      <c r="E296" s="155">
        <v>74</v>
      </c>
      <c r="F296" s="160">
        <v>3.4054054054054053</v>
      </c>
      <c r="G296" s="157">
        <v>8.5</v>
      </c>
      <c r="H296" s="157">
        <f t="shared" si="16"/>
        <v>27153.56</v>
      </c>
      <c r="I296" s="73">
        <f t="shared" si="17"/>
        <v>8.5630420166370516E-4</v>
      </c>
      <c r="J296" s="73">
        <f t="shared" si="18"/>
        <v>2.9160629570169419E-3</v>
      </c>
      <c r="K296" s="76">
        <f t="shared" si="19"/>
        <v>7.2785857141414939E-3</v>
      </c>
    </row>
    <row r="297" spans="2:11">
      <c r="B297" s="158" t="s">
        <v>649</v>
      </c>
      <c r="C297" s="159" t="s">
        <v>650</v>
      </c>
      <c r="D297" s="155">
        <v>421.38900000000001</v>
      </c>
      <c r="E297" s="155">
        <v>16.89</v>
      </c>
      <c r="F297" s="160" t="s">
        <v>78</v>
      </c>
      <c r="G297" s="157" t="s">
        <v>1261</v>
      </c>
      <c r="H297" s="157" t="str">
        <f t="shared" si="16"/>
        <v>Excl.</v>
      </c>
      <c r="I297" s="73" t="str">
        <f t="shared" si="17"/>
        <v>Excl.</v>
      </c>
      <c r="J297" s="73" t="str">
        <f t="shared" si="18"/>
        <v/>
      </c>
      <c r="K297" s="76" t="str">
        <f t="shared" si="19"/>
        <v/>
      </c>
    </row>
    <row r="298" spans="2:11">
      <c r="B298" s="158" t="s">
        <v>651</v>
      </c>
      <c r="C298" s="159" t="s">
        <v>652</v>
      </c>
      <c r="D298" s="155">
        <v>1486</v>
      </c>
      <c r="E298" s="155">
        <v>42.45</v>
      </c>
      <c r="F298" s="160">
        <v>4.5229681978798588</v>
      </c>
      <c r="G298" s="157">
        <v>6</v>
      </c>
      <c r="H298" s="157">
        <f t="shared" si="16"/>
        <v>63080.700000000004</v>
      </c>
      <c r="I298" s="73">
        <f t="shared" si="17"/>
        <v>1.9892886403804029E-3</v>
      </c>
      <c r="J298" s="73">
        <f t="shared" si="18"/>
        <v>8.9974892568442256E-3</v>
      </c>
      <c r="K298" s="76">
        <f t="shared" si="19"/>
        <v>1.1935731842282417E-2</v>
      </c>
    </row>
    <row r="299" spans="2:11">
      <c r="B299" s="158" t="s">
        <v>653</v>
      </c>
      <c r="C299" s="159" t="s">
        <v>654</v>
      </c>
      <c r="D299" s="155">
        <v>126.87</v>
      </c>
      <c r="E299" s="155">
        <v>54.78</v>
      </c>
      <c r="F299" s="160">
        <v>2.190580503833516</v>
      </c>
      <c r="G299" s="157">
        <v>11.5</v>
      </c>
      <c r="H299" s="157">
        <f t="shared" si="16"/>
        <v>6949.9386000000004</v>
      </c>
      <c r="I299" s="73">
        <f t="shared" si="17"/>
        <v>2.1917058479568679E-4</v>
      </c>
      <c r="J299" s="73">
        <f t="shared" si="18"/>
        <v>4.8011081006722192E-4</v>
      </c>
      <c r="K299" s="76">
        <f t="shared" si="19"/>
        <v>2.5204617251503979E-3</v>
      </c>
    </row>
    <row r="300" spans="2:11">
      <c r="B300" s="158" t="s">
        <v>655</v>
      </c>
      <c r="C300" s="159" t="s">
        <v>656</v>
      </c>
      <c r="D300" s="155">
        <v>666.02499999999998</v>
      </c>
      <c r="E300" s="155">
        <v>22.53</v>
      </c>
      <c r="F300" s="160">
        <v>2.2192632046160674</v>
      </c>
      <c r="G300" s="157">
        <v>11.5</v>
      </c>
      <c r="H300" s="157">
        <f t="shared" si="16"/>
        <v>15005.543250000001</v>
      </c>
      <c r="I300" s="73">
        <f t="shared" si="17"/>
        <v>4.732090279588183E-4</v>
      </c>
      <c r="J300" s="73">
        <f t="shared" si="18"/>
        <v>1.0501753838411414E-3</v>
      </c>
      <c r="K300" s="76">
        <f t="shared" si="19"/>
        <v>5.4419038215264108E-3</v>
      </c>
    </row>
    <row r="301" spans="2:11">
      <c r="B301" s="158" t="s">
        <v>657</v>
      </c>
      <c r="C301" s="159" t="s">
        <v>658</v>
      </c>
      <c r="D301" s="155">
        <v>223.465</v>
      </c>
      <c r="E301" s="155">
        <v>106.16</v>
      </c>
      <c r="F301" s="160">
        <v>4.5214770158251696</v>
      </c>
      <c r="G301" s="157">
        <v>8</v>
      </c>
      <c r="H301" s="157">
        <f t="shared" si="16"/>
        <v>23723.044399999999</v>
      </c>
      <c r="I301" s="73">
        <f t="shared" si="17"/>
        <v>7.4812078401412664E-4</v>
      </c>
      <c r="J301" s="73">
        <f t="shared" si="18"/>
        <v>3.3826109299809797E-3</v>
      </c>
      <c r="K301" s="76">
        <f t="shared" si="19"/>
        <v>5.9849662721130131E-3</v>
      </c>
    </row>
    <row r="302" spans="2:11">
      <c r="B302" s="158" t="s">
        <v>659</v>
      </c>
      <c r="C302" s="159" t="s">
        <v>660</v>
      </c>
      <c r="D302" s="155">
        <v>410.47699999999998</v>
      </c>
      <c r="E302" s="155">
        <v>158.37</v>
      </c>
      <c r="F302" s="160">
        <v>1.6417250741933447</v>
      </c>
      <c r="G302" s="157">
        <v>6.5</v>
      </c>
      <c r="H302" s="157">
        <f t="shared" si="16"/>
        <v>65007.242489999997</v>
      </c>
      <c r="I302" s="73">
        <f t="shared" si="17"/>
        <v>2.0500433417481295E-3</v>
      </c>
      <c r="J302" s="73">
        <f t="shared" si="18"/>
        <v>3.3656075573310199E-3</v>
      </c>
      <c r="K302" s="76">
        <f t="shared" si="19"/>
        <v>1.3325281721362842E-2</v>
      </c>
    </row>
    <row r="303" spans="2:11">
      <c r="B303" s="158" t="s">
        <v>661</v>
      </c>
      <c r="C303" s="159" t="s">
        <v>662</v>
      </c>
      <c r="D303" s="155">
        <v>161.22399999999999</v>
      </c>
      <c r="E303" s="155">
        <v>247.08</v>
      </c>
      <c r="F303" s="160">
        <v>1.2951270843451514</v>
      </c>
      <c r="G303" s="157">
        <v>5</v>
      </c>
      <c r="H303" s="157">
        <f t="shared" si="16"/>
        <v>39835.225919999997</v>
      </c>
      <c r="I303" s="73">
        <f t="shared" si="17"/>
        <v>1.2562283298955619E-3</v>
      </c>
      <c r="J303" s="73">
        <f t="shared" si="18"/>
        <v>1.6269753341694182E-3</v>
      </c>
      <c r="K303" s="76">
        <f t="shared" si="19"/>
        <v>6.2811416494778097E-3</v>
      </c>
    </row>
    <row r="304" spans="2:11">
      <c r="B304" s="158" t="s">
        <v>663</v>
      </c>
      <c r="C304" s="159" t="s">
        <v>664</v>
      </c>
      <c r="D304" s="155">
        <v>215.452</v>
      </c>
      <c r="E304" s="155">
        <v>30.82</v>
      </c>
      <c r="F304" s="160">
        <v>1.6223231667748215</v>
      </c>
      <c r="G304" s="157">
        <v>12</v>
      </c>
      <c r="H304" s="157">
        <f t="shared" si="16"/>
        <v>6640.2306399999998</v>
      </c>
      <c r="I304" s="73">
        <f t="shared" si="17"/>
        <v>2.0940375394784601E-4</v>
      </c>
      <c r="J304" s="73">
        <f t="shared" si="18"/>
        <v>3.3972056123920507E-4</v>
      </c>
      <c r="K304" s="76">
        <f t="shared" si="19"/>
        <v>2.512845047374152E-3</v>
      </c>
    </row>
    <row r="305" spans="2:11">
      <c r="B305" s="158" t="s">
        <v>665</v>
      </c>
      <c r="C305" s="159" t="s">
        <v>666</v>
      </c>
      <c r="D305" s="155">
        <v>149.61099999999999</v>
      </c>
      <c r="E305" s="155">
        <v>51.94</v>
      </c>
      <c r="F305" s="160">
        <v>3.1574894108586835</v>
      </c>
      <c r="G305" s="157">
        <v>6.5</v>
      </c>
      <c r="H305" s="157">
        <f t="shared" si="16"/>
        <v>7770.7953399999988</v>
      </c>
      <c r="I305" s="73">
        <f t="shared" si="17"/>
        <v>2.4505680654436245E-4</v>
      </c>
      <c r="J305" s="73">
        <f t="shared" si="18"/>
        <v>7.7376427172266935E-4</v>
      </c>
      <c r="K305" s="76">
        <f t="shared" si="19"/>
        <v>1.5928692425383559E-3</v>
      </c>
    </row>
    <row r="306" spans="2:11">
      <c r="B306" s="158" t="s">
        <v>667</v>
      </c>
      <c r="C306" s="159" t="s">
        <v>668</v>
      </c>
      <c r="D306" s="155">
        <v>126.834</v>
      </c>
      <c r="E306" s="155">
        <v>44.46</v>
      </c>
      <c r="F306" s="160" t="s">
        <v>78</v>
      </c>
      <c r="G306" s="157" t="s">
        <v>1261</v>
      </c>
      <c r="H306" s="157" t="str">
        <f t="shared" si="16"/>
        <v>Excl.</v>
      </c>
      <c r="I306" s="73" t="str">
        <f t="shared" si="17"/>
        <v>Excl.</v>
      </c>
      <c r="J306" s="73" t="str">
        <f t="shared" si="18"/>
        <v/>
      </c>
      <c r="K306" s="76" t="str">
        <f t="shared" si="19"/>
        <v/>
      </c>
    </row>
    <row r="307" spans="2:11">
      <c r="B307" s="158" t="s">
        <v>669</v>
      </c>
      <c r="C307" s="159" t="s">
        <v>670</v>
      </c>
      <c r="D307" s="155">
        <v>454.8</v>
      </c>
      <c r="E307" s="155">
        <v>15.32</v>
      </c>
      <c r="F307" s="160">
        <v>4.8955613577023502</v>
      </c>
      <c r="G307" s="157">
        <v>10</v>
      </c>
      <c r="H307" s="157">
        <f t="shared" si="16"/>
        <v>6967.5360000000001</v>
      </c>
      <c r="I307" s="73">
        <f t="shared" si="17"/>
        <v>2.1972552961906745E-4</v>
      </c>
      <c r="J307" s="73">
        <f t="shared" si="18"/>
        <v>1.0756798121037898E-3</v>
      </c>
      <c r="K307" s="76">
        <f t="shared" si="19"/>
        <v>2.1972552961906744E-3</v>
      </c>
    </row>
    <row r="308" spans="2:11">
      <c r="B308" s="158" t="s">
        <v>671</v>
      </c>
      <c r="C308" s="159" t="s">
        <v>672</v>
      </c>
      <c r="D308" s="155">
        <v>494.38</v>
      </c>
      <c r="E308" s="155">
        <v>297.35000000000002</v>
      </c>
      <c r="F308" s="160">
        <v>1.5739028081385571</v>
      </c>
      <c r="G308" s="157">
        <v>12</v>
      </c>
      <c r="H308" s="157">
        <f t="shared" si="16"/>
        <v>147003.89300000001</v>
      </c>
      <c r="I308" s="73">
        <f t="shared" si="17"/>
        <v>4.6358581061496816E-3</v>
      </c>
      <c r="J308" s="73">
        <f t="shared" si="18"/>
        <v>7.2963900914008771E-3</v>
      </c>
      <c r="K308" s="76">
        <f t="shared" si="19"/>
        <v>5.5630297273796175E-2</v>
      </c>
    </row>
    <row r="309" spans="2:11">
      <c r="B309" s="158" t="s">
        <v>673</v>
      </c>
      <c r="C309" s="159" t="s">
        <v>674</v>
      </c>
      <c r="D309" s="155">
        <v>281.87</v>
      </c>
      <c r="E309" s="155">
        <v>427.5</v>
      </c>
      <c r="F309" s="160">
        <v>0.72982456140350871</v>
      </c>
      <c r="G309" s="157">
        <v>17.5</v>
      </c>
      <c r="H309" s="157">
        <f t="shared" si="16"/>
        <v>120499.425</v>
      </c>
      <c r="I309" s="73">
        <f t="shared" si="17"/>
        <v>3.8000234196017215E-3</v>
      </c>
      <c r="J309" s="73">
        <f t="shared" si="18"/>
        <v>2.7733504255338876E-3</v>
      </c>
      <c r="K309" s="76">
        <f t="shared" si="19"/>
        <v>6.6500409843030128E-2</v>
      </c>
    </row>
    <row r="310" spans="2:11">
      <c r="B310" s="158" t="s">
        <v>675</v>
      </c>
      <c r="C310" s="159" t="s">
        <v>676</v>
      </c>
      <c r="D310" s="155">
        <v>1716.826</v>
      </c>
      <c r="E310" s="155">
        <v>82.17</v>
      </c>
      <c r="F310" s="160">
        <v>3.7726664232688325</v>
      </c>
      <c r="G310" s="157">
        <v>10.5</v>
      </c>
      <c r="H310" s="157">
        <f t="shared" si="16"/>
        <v>141071.59242</v>
      </c>
      <c r="I310" s="73">
        <f t="shared" si="17"/>
        <v>4.4487793616982711E-3</v>
      </c>
      <c r="J310" s="73">
        <f t="shared" si="18"/>
        <v>1.6783760522410415E-2</v>
      </c>
      <c r="K310" s="76">
        <f t="shared" si="19"/>
        <v>4.6712183297831847E-2</v>
      </c>
    </row>
    <row r="311" spans="2:11">
      <c r="B311" s="158" t="s">
        <v>677</v>
      </c>
      <c r="C311" s="159" t="s">
        <v>678</v>
      </c>
      <c r="D311" s="155">
        <v>552.48400000000004</v>
      </c>
      <c r="E311" s="155">
        <v>61.74</v>
      </c>
      <c r="F311" s="160">
        <v>1.9501133786848071</v>
      </c>
      <c r="G311" s="157">
        <v>10</v>
      </c>
      <c r="H311" s="157">
        <f t="shared" si="16"/>
        <v>34110.362160000004</v>
      </c>
      <c r="I311" s="73">
        <f t="shared" si="17"/>
        <v>1.0756912330419533E-3</v>
      </c>
      <c r="J311" s="73">
        <f t="shared" si="18"/>
        <v>2.0977198648890697E-3</v>
      </c>
      <c r="K311" s="76">
        <f t="shared" si="19"/>
        <v>1.0756912330419532E-2</v>
      </c>
    </row>
    <row r="312" spans="2:11">
      <c r="B312" s="158" t="s">
        <v>679</v>
      </c>
      <c r="C312" s="159" t="s">
        <v>680</v>
      </c>
      <c r="D312" s="155">
        <v>415.05</v>
      </c>
      <c r="E312" s="155">
        <v>214.89</v>
      </c>
      <c r="F312" s="160">
        <v>1.5449764996044488</v>
      </c>
      <c r="G312" s="157">
        <v>14.5</v>
      </c>
      <c r="H312" s="157">
        <f t="shared" si="16"/>
        <v>89190.094499999992</v>
      </c>
      <c r="I312" s="73">
        <f t="shared" si="17"/>
        <v>2.8126644413157213E-3</v>
      </c>
      <c r="J312" s="73">
        <f t="shared" si="18"/>
        <v>4.3455004631058657E-3</v>
      </c>
      <c r="K312" s="76">
        <f t="shared" si="19"/>
        <v>4.0783634399077957E-2</v>
      </c>
    </row>
    <row r="313" spans="2:11">
      <c r="B313" s="158" t="s">
        <v>681</v>
      </c>
      <c r="C313" s="159" t="s">
        <v>682</v>
      </c>
      <c r="D313" s="155">
        <v>249.65299999999999</v>
      </c>
      <c r="E313" s="155">
        <v>67.8</v>
      </c>
      <c r="F313" s="160" t="s">
        <v>78</v>
      </c>
      <c r="G313" s="157">
        <v>25</v>
      </c>
      <c r="H313" s="157">
        <f t="shared" si="16"/>
        <v>16926.473399999999</v>
      </c>
      <c r="I313" s="73">
        <f t="shared" si="17"/>
        <v>5.3378674073561408E-4</v>
      </c>
      <c r="J313" s="73" t="str">
        <f t="shared" si="18"/>
        <v/>
      </c>
      <c r="K313" s="76">
        <f t="shared" si="19"/>
        <v>1.3344668518390352E-2</v>
      </c>
    </row>
    <row r="314" spans="2:11">
      <c r="B314" s="158" t="s">
        <v>683</v>
      </c>
      <c r="C314" s="159" t="s">
        <v>684</v>
      </c>
      <c r="D314" s="155">
        <v>495.64299999999997</v>
      </c>
      <c r="E314" s="155">
        <v>40.9</v>
      </c>
      <c r="F314" s="160">
        <v>4.1075794621026898</v>
      </c>
      <c r="G314" s="157">
        <v>8</v>
      </c>
      <c r="H314" s="157">
        <f t="shared" si="16"/>
        <v>20271.798699999999</v>
      </c>
      <c r="I314" s="73">
        <f t="shared" si="17"/>
        <v>6.3928362992148491E-4</v>
      </c>
      <c r="J314" s="73">
        <f t="shared" si="18"/>
        <v>2.625908308723948E-3</v>
      </c>
      <c r="K314" s="76">
        <f t="shared" si="19"/>
        <v>5.1142690393718793E-3</v>
      </c>
    </row>
    <row r="315" spans="2:11">
      <c r="B315" s="158" t="s">
        <v>685</v>
      </c>
      <c r="C315" s="159" t="s">
        <v>686</v>
      </c>
      <c r="D315" s="155">
        <v>62.798999999999999</v>
      </c>
      <c r="E315" s="155">
        <v>837.17</v>
      </c>
      <c r="F315" s="160" t="s">
        <v>78</v>
      </c>
      <c r="G315" s="157">
        <v>13</v>
      </c>
      <c r="H315" s="157">
        <f t="shared" si="16"/>
        <v>52573.438829999999</v>
      </c>
      <c r="I315" s="73">
        <f t="shared" si="17"/>
        <v>1.6579357022076953E-3</v>
      </c>
      <c r="J315" s="73" t="str">
        <f t="shared" si="18"/>
        <v/>
      </c>
      <c r="K315" s="76">
        <f t="shared" si="19"/>
        <v>2.155316412870004E-2</v>
      </c>
    </row>
    <row r="316" spans="2:11">
      <c r="B316" s="158" t="s">
        <v>687</v>
      </c>
      <c r="C316" s="159" t="s">
        <v>688</v>
      </c>
      <c r="D316" s="155">
        <v>270.29599999999999</v>
      </c>
      <c r="E316" s="155">
        <v>126.25</v>
      </c>
      <c r="F316" s="160">
        <v>2.6930693069306932</v>
      </c>
      <c r="G316" s="157">
        <v>2.5</v>
      </c>
      <c r="H316" s="157">
        <f t="shared" si="16"/>
        <v>34124.870000000003</v>
      </c>
      <c r="I316" s="73">
        <f t="shared" si="17"/>
        <v>1.0761487466920626E-3</v>
      </c>
      <c r="J316" s="73">
        <f t="shared" si="18"/>
        <v>2.8981431594083274E-3</v>
      </c>
      <c r="K316" s="76">
        <f t="shared" si="19"/>
        <v>2.6903718667301568E-3</v>
      </c>
    </row>
    <row r="317" spans="2:11">
      <c r="B317" s="158" t="s">
        <v>689</v>
      </c>
      <c r="C317" s="159" t="s">
        <v>690</v>
      </c>
      <c r="D317" s="155">
        <v>377.91899999999998</v>
      </c>
      <c r="E317" s="155">
        <v>63.02</v>
      </c>
      <c r="F317" s="160">
        <v>3.9669946048873368</v>
      </c>
      <c r="G317" s="157">
        <v>-6</v>
      </c>
      <c r="H317" s="157">
        <f t="shared" si="16"/>
        <v>23816.455379999999</v>
      </c>
      <c r="I317" s="73">
        <f t="shared" si="17"/>
        <v>7.5106655667360575E-4</v>
      </c>
      <c r="J317" s="73">
        <f t="shared" si="18"/>
        <v>2.979476978235503E-3</v>
      </c>
      <c r="K317" s="76">
        <f t="shared" si="19"/>
        <v>-4.5063993400416349E-3</v>
      </c>
    </row>
    <row r="318" spans="2:11">
      <c r="B318" s="158" t="s">
        <v>691</v>
      </c>
      <c r="C318" s="159" t="s">
        <v>692</v>
      </c>
      <c r="D318" s="155">
        <v>234.154</v>
      </c>
      <c r="E318" s="155">
        <v>37.53</v>
      </c>
      <c r="F318" s="160">
        <v>1.8118838262723154</v>
      </c>
      <c r="G318" s="157">
        <v>9.5</v>
      </c>
      <c r="H318" s="157">
        <f t="shared" si="16"/>
        <v>8787.7996199999998</v>
      </c>
      <c r="I318" s="73">
        <f t="shared" si="17"/>
        <v>2.7712866150827775E-4</v>
      </c>
      <c r="J318" s="73">
        <f t="shared" si="18"/>
        <v>5.0212493958334359E-4</v>
      </c>
      <c r="K318" s="76">
        <f t="shared" si="19"/>
        <v>2.6327222843286389E-3</v>
      </c>
    </row>
    <row r="319" spans="2:11">
      <c r="B319" s="158" t="s">
        <v>1385</v>
      </c>
      <c r="C319" s="159" t="s">
        <v>1386</v>
      </c>
      <c r="D319" s="155">
        <v>1416.251</v>
      </c>
      <c r="E319" s="155">
        <v>38.840000000000003</v>
      </c>
      <c r="F319" s="160">
        <v>2.0597322348094749</v>
      </c>
      <c r="G319" s="157">
        <v>11.5</v>
      </c>
      <c r="H319" s="157">
        <f t="shared" si="16"/>
        <v>55007.188840000003</v>
      </c>
      <c r="I319" s="73">
        <f t="shared" si="17"/>
        <v>1.7346855044200788E-3</v>
      </c>
      <c r="J319" s="73">
        <f t="shared" si="18"/>
        <v>3.5729876507107701E-3</v>
      </c>
      <c r="K319" s="76">
        <f t="shared" si="19"/>
        <v>1.9948883300830906E-2</v>
      </c>
    </row>
    <row r="320" spans="2:11">
      <c r="B320" s="158" t="s">
        <v>693</v>
      </c>
      <c r="C320" s="159" t="s">
        <v>694</v>
      </c>
      <c r="D320" s="155">
        <v>254.33</v>
      </c>
      <c r="E320" s="155">
        <v>26.18</v>
      </c>
      <c r="F320" s="160">
        <v>4.2780748663101607</v>
      </c>
      <c r="G320" s="157" t="s">
        <v>1261</v>
      </c>
      <c r="H320" s="157" t="str">
        <f t="shared" si="16"/>
        <v>Excl.</v>
      </c>
      <c r="I320" s="73" t="str">
        <f t="shared" si="17"/>
        <v>Excl.</v>
      </c>
      <c r="J320" s="73" t="str">
        <f t="shared" si="18"/>
        <v/>
      </c>
      <c r="K320" s="76" t="str">
        <f t="shared" si="19"/>
        <v/>
      </c>
    </row>
    <row r="321" spans="2:11">
      <c r="B321" s="158" t="s">
        <v>695</v>
      </c>
      <c r="C321" s="159" t="s">
        <v>696</v>
      </c>
      <c r="D321" s="155">
        <v>714.89300000000003</v>
      </c>
      <c r="E321" s="155">
        <v>18.88</v>
      </c>
      <c r="F321" s="160">
        <v>2.5423728813559325</v>
      </c>
      <c r="G321" s="157">
        <v>59.5</v>
      </c>
      <c r="H321" s="157">
        <f t="shared" si="16"/>
        <v>13497.179840000001</v>
      </c>
      <c r="I321" s="73">
        <f t="shared" si="17"/>
        <v>4.2564186086843333E-4</v>
      </c>
      <c r="J321" s="73">
        <f t="shared" si="18"/>
        <v>1.0821403242417798E-3</v>
      </c>
      <c r="K321" s="76">
        <f t="shared" si="19"/>
        <v>2.5325690721671783E-2</v>
      </c>
    </row>
    <row r="322" spans="2:11">
      <c r="B322" s="158" t="s">
        <v>697</v>
      </c>
      <c r="C322" s="159" t="s">
        <v>698</v>
      </c>
      <c r="D322" s="155">
        <v>222.43100000000001</v>
      </c>
      <c r="E322" s="155">
        <v>74.34</v>
      </c>
      <c r="F322" s="160" t="s">
        <v>78</v>
      </c>
      <c r="G322" s="157">
        <v>25.5</v>
      </c>
      <c r="H322" s="157">
        <f t="shared" si="16"/>
        <v>16535.520540000001</v>
      </c>
      <c r="I322" s="73">
        <f t="shared" si="17"/>
        <v>5.2145780203768856E-4</v>
      </c>
      <c r="J322" s="73" t="str">
        <f t="shared" si="18"/>
        <v/>
      </c>
      <c r="K322" s="76">
        <f t="shared" si="19"/>
        <v>1.3297173951961058E-2</v>
      </c>
    </row>
    <row r="323" spans="2:11">
      <c r="B323" s="158" t="s">
        <v>699</v>
      </c>
      <c r="C323" s="159" t="s">
        <v>700</v>
      </c>
      <c r="D323" s="155">
        <v>327.35199999999998</v>
      </c>
      <c r="E323" s="155">
        <v>108.98</v>
      </c>
      <c r="F323" s="160">
        <v>6.4231969168654794</v>
      </c>
      <c r="G323" s="157">
        <v>3</v>
      </c>
      <c r="H323" s="157">
        <f t="shared" si="16"/>
        <v>35674.820959999997</v>
      </c>
      <c r="I323" s="73">
        <f t="shared" si="17"/>
        <v>1.1250274027290864E-3</v>
      </c>
      <c r="J323" s="73">
        <f t="shared" si="18"/>
        <v>7.2262725445986463E-3</v>
      </c>
      <c r="K323" s="76">
        <f t="shared" si="19"/>
        <v>3.3750822081872593E-3</v>
      </c>
    </row>
    <row r="324" spans="2:11">
      <c r="B324" s="158" t="s">
        <v>701</v>
      </c>
      <c r="C324" s="159" t="s">
        <v>702</v>
      </c>
      <c r="D324" s="155">
        <v>119.99</v>
      </c>
      <c r="E324" s="155">
        <v>76.81</v>
      </c>
      <c r="F324" s="160">
        <v>3.9578179924488999</v>
      </c>
      <c r="G324" s="157">
        <v>9.5</v>
      </c>
      <c r="H324" s="157">
        <f t="shared" si="16"/>
        <v>9216.4318999999996</v>
      </c>
      <c r="I324" s="73">
        <f t="shared" si="17"/>
        <v>2.9064584387157355E-4</v>
      </c>
      <c r="J324" s="73">
        <f t="shared" si="18"/>
        <v>1.1503233503054077E-3</v>
      </c>
      <c r="K324" s="76">
        <f t="shared" si="19"/>
        <v>2.7611355167799488E-3</v>
      </c>
    </row>
    <row r="325" spans="2:11">
      <c r="B325" s="158" t="s">
        <v>703</v>
      </c>
      <c r="C325" s="159" t="s">
        <v>704</v>
      </c>
      <c r="D325" s="155" t="s">
        <v>1387</v>
      </c>
      <c r="E325" s="155" t="s">
        <v>1387</v>
      </c>
      <c r="F325" s="160" t="s">
        <v>78</v>
      </c>
      <c r="G325" s="157" t="s">
        <v>1261</v>
      </c>
      <c r="H325" s="157" t="str">
        <f t="shared" si="16"/>
        <v>Excl.</v>
      </c>
      <c r="I325" s="73" t="str">
        <f t="shared" si="17"/>
        <v>Excl.</v>
      </c>
      <c r="J325" s="73" t="str">
        <f t="shared" si="18"/>
        <v/>
      </c>
      <c r="K325" s="76" t="str">
        <f t="shared" si="19"/>
        <v/>
      </c>
    </row>
    <row r="326" spans="2:11">
      <c r="B326" s="158" t="s">
        <v>705</v>
      </c>
      <c r="C326" s="159" t="s">
        <v>706</v>
      </c>
      <c r="D326" s="155">
        <v>139.83099999999999</v>
      </c>
      <c r="E326" s="155">
        <v>175.12</v>
      </c>
      <c r="F326" s="160">
        <v>3.6317953403380536</v>
      </c>
      <c r="G326" s="157">
        <v>8</v>
      </c>
      <c r="H326" s="157">
        <f t="shared" si="16"/>
        <v>24487.204719999998</v>
      </c>
      <c r="I326" s="73">
        <f t="shared" si="17"/>
        <v>7.7221904931564444E-4</v>
      </c>
      <c r="J326" s="73">
        <f t="shared" si="18"/>
        <v>2.8045415450248393E-3</v>
      </c>
      <c r="K326" s="76">
        <f t="shared" si="19"/>
        <v>6.1777523945251555E-3</v>
      </c>
    </row>
    <row r="327" spans="2:11">
      <c r="B327" s="158" t="s">
        <v>707</v>
      </c>
      <c r="C327" s="159" t="s">
        <v>708</v>
      </c>
      <c r="D327" s="155">
        <v>372.6</v>
      </c>
      <c r="E327" s="155">
        <v>105.19</v>
      </c>
      <c r="F327" s="160">
        <v>4.5631714041258675</v>
      </c>
      <c r="G327" s="157">
        <v>5.5</v>
      </c>
      <c r="H327" s="157">
        <f t="shared" si="16"/>
        <v>39193.794000000002</v>
      </c>
      <c r="I327" s="73">
        <f t="shared" si="17"/>
        <v>1.2360003801100746E-3</v>
      </c>
      <c r="J327" s="73">
        <f t="shared" si="18"/>
        <v>5.6400815900069954E-3</v>
      </c>
      <c r="K327" s="76">
        <f t="shared" si="19"/>
        <v>6.7980020906054104E-3</v>
      </c>
    </row>
    <row r="328" spans="2:11">
      <c r="B328" s="158" t="s">
        <v>709</v>
      </c>
      <c r="C328" s="159" t="s">
        <v>710</v>
      </c>
      <c r="D328" s="155">
        <v>731.85400000000004</v>
      </c>
      <c r="E328" s="155">
        <v>167.77</v>
      </c>
      <c r="F328" s="160">
        <v>3.6240090600226496</v>
      </c>
      <c r="G328" s="157">
        <v>11.5</v>
      </c>
      <c r="H328" s="157">
        <f t="shared" si="16"/>
        <v>122783.14558000001</v>
      </c>
      <c r="I328" s="73">
        <f t="shared" si="17"/>
        <v>3.872041951539334E-3</v>
      </c>
      <c r="J328" s="73">
        <f t="shared" si="18"/>
        <v>1.4032315113166327E-2</v>
      </c>
      <c r="K328" s="76">
        <f t="shared" si="19"/>
        <v>4.4528482442702341E-2</v>
      </c>
    </row>
    <row r="329" spans="2:11">
      <c r="B329" s="158" t="s">
        <v>711</v>
      </c>
      <c r="C329" s="159" t="s">
        <v>712</v>
      </c>
      <c r="D329" s="155">
        <v>864.81299999999999</v>
      </c>
      <c r="E329" s="155">
        <v>36.5</v>
      </c>
      <c r="F329" s="160">
        <v>5.2602739726027394</v>
      </c>
      <c r="G329" s="157">
        <v>5</v>
      </c>
      <c r="H329" s="157">
        <f t="shared" si="16"/>
        <v>31565.674500000001</v>
      </c>
      <c r="I329" s="73">
        <f t="shared" si="17"/>
        <v>9.954429438607268E-4</v>
      </c>
      <c r="J329" s="73">
        <f t="shared" si="18"/>
        <v>5.2363026088016315E-3</v>
      </c>
      <c r="K329" s="76">
        <f t="shared" si="19"/>
        <v>4.9772147193036338E-3</v>
      </c>
    </row>
    <row r="330" spans="2:11">
      <c r="B330" s="158" t="s">
        <v>713</v>
      </c>
      <c r="C330" s="159" t="s">
        <v>714</v>
      </c>
      <c r="D330" s="155">
        <v>100.015</v>
      </c>
      <c r="E330" s="155">
        <v>172.58</v>
      </c>
      <c r="F330" s="160">
        <v>1.0893498667284736</v>
      </c>
      <c r="G330" s="157">
        <v>11.5</v>
      </c>
      <c r="H330" s="157">
        <f t="shared" si="16"/>
        <v>17260.5887</v>
      </c>
      <c r="I330" s="73">
        <f t="shared" si="17"/>
        <v>5.4432327204974491E-4</v>
      </c>
      <c r="J330" s="73">
        <f t="shared" si="18"/>
        <v>5.9295848386459627E-4</v>
      </c>
      <c r="K330" s="76">
        <f t="shared" si="19"/>
        <v>6.2597176285720665E-3</v>
      </c>
    </row>
    <row r="331" spans="2:11">
      <c r="B331" s="158" t="s">
        <v>715</v>
      </c>
      <c r="C331" s="159" t="s">
        <v>716</v>
      </c>
      <c r="D331" s="155">
        <v>143.72999999999999</v>
      </c>
      <c r="E331" s="155">
        <v>389.37</v>
      </c>
      <c r="F331" s="160">
        <v>0.55474227598428227</v>
      </c>
      <c r="G331" s="157">
        <v>10</v>
      </c>
      <c r="H331" s="157">
        <f t="shared" si="16"/>
        <v>55964.150099999999</v>
      </c>
      <c r="I331" s="73">
        <f t="shared" si="17"/>
        <v>1.7648638658492022E-3</v>
      </c>
      <c r="J331" s="73">
        <f t="shared" si="18"/>
        <v>9.7904459774360536E-4</v>
      </c>
      <c r="K331" s="76">
        <f t="shared" si="19"/>
        <v>1.7648638658492023E-2</v>
      </c>
    </row>
    <row r="332" spans="2:11">
      <c r="B332" s="158" t="s">
        <v>717</v>
      </c>
      <c r="C332" s="159" t="s">
        <v>718</v>
      </c>
      <c r="D332" s="155">
        <v>262.07400000000001</v>
      </c>
      <c r="E332" s="155">
        <v>486.68</v>
      </c>
      <c r="F332" s="160">
        <v>2.4656858716199554</v>
      </c>
      <c r="G332" s="157">
        <v>7</v>
      </c>
      <c r="H332" s="157">
        <f t="shared" si="16"/>
        <v>127546.17432000001</v>
      </c>
      <c r="I332" s="73">
        <f t="shared" si="17"/>
        <v>4.0222469899470776E-3</v>
      </c>
      <c r="J332" s="73">
        <f t="shared" si="18"/>
        <v>9.9175975752784015E-3</v>
      </c>
      <c r="K332" s="76">
        <f t="shared" si="19"/>
        <v>2.8155728929629545E-2</v>
      </c>
    </row>
    <row r="333" spans="2:11">
      <c r="B333" s="158" t="s">
        <v>719</v>
      </c>
      <c r="C333" s="159" t="s">
        <v>720</v>
      </c>
      <c r="D333" s="155">
        <v>207.25800000000001</v>
      </c>
      <c r="E333" s="155">
        <v>157.22</v>
      </c>
      <c r="F333" s="160">
        <v>1.1703345630326931</v>
      </c>
      <c r="G333" s="157">
        <v>8.5</v>
      </c>
      <c r="H333" s="157">
        <f t="shared" si="16"/>
        <v>32585.102760000002</v>
      </c>
      <c r="I333" s="73">
        <f t="shared" si="17"/>
        <v>1.027591240523585E-3</v>
      </c>
      <c r="J333" s="73">
        <f t="shared" si="18"/>
        <v>1.2026255454543929E-3</v>
      </c>
      <c r="K333" s="76">
        <f t="shared" si="19"/>
        <v>8.7345255444504725E-3</v>
      </c>
    </row>
    <row r="334" spans="2:11">
      <c r="B334" s="158" t="s">
        <v>721</v>
      </c>
      <c r="C334" s="159" t="s">
        <v>722</v>
      </c>
      <c r="D334" s="155">
        <v>382</v>
      </c>
      <c r="E334" s="155">
        <v>106.02</v>
      </c>
      <c r="F334" s="160">
        <v>2.2637238256932655</v>
      </c>
      <c r="G334" s="157" t="s">
        <v>1261</v>
      </c>
      <c r="H334" s="157" t="str">
        <f t="shared" si="16"/>
        <v>Excl.</v>
      </c>
      <c r="I334" s="73" t="str">
        <f t="shared" si="17"/>
        <v>Excl.</v>
      </c>
      <c r="J334" s="73" t="str">
        <f t="shared" si="18"/>
        <v/>
      </c>
      <c r="K334" s="76" t="str">
        <f t="shared" si="19"/>
        <v/>
      </c>
    </row>
    <row r="335" spans="2:11">
      <c r="B335" s="158" t="s">
        <v>723</v>
      </c>
      <c r="C335" s="159" t="s">
        <v>724</v>
      </c>
      <c r="D335" s="155">
        <v>59.875999999999998</v>
      </c>
      <c r="E335" s="155">
        <v>299.17</v>
      </c>
      <c r="F335" s="160" t="s">
        <v>78</v>
      </c>
      <c r="G335" s="157">
        <v>6</v>
      </c>
      <c r="H335" s="157">
        <f t="shared" si="16"/>
        <v>17913.102920000001</v>
      </c>
      <c r="I335" s="73">
        <f t="shared" si="17"/>
        <v>5.6490070897629576E-4</v>
      </c>
      <c r="J335" s="73" t="str">
        <f t="shared" si="18"/>
        <v/>
      </c>
      <c r="K335" s="76">
        <f t="shared" si="19"/>
        <v>3.3894042538577746E-3</v>
      </c>
    </row>
    <row r="336" spans="2:11">
      <c r="B336" s="158" t="s">
        <v>725</v>
      </c>
      <c r="C336" s="159" t="s">
        <v>726</v>
      </c>
      <c r="D336" s="155">
        <v>57.210999999999999</v>
      </c>
      <c r="E336" s="155">
        <v>225</v>
      </c>
      <c r="F336" s="160">
        <v>1.1555555555555557</v>
      </c>
      <c r="G336" s="157">
        <v>12</v>
      </c>
      <c r="H336" s="157">
        <f t="shared" si="16"/>
        <v>12872.475</v>
      </c>
      <c r="I336" s="73">
        <f t="shared" si="17"/>
        <v>4.0594140983027654E-4</v>
      </c>
      <c r="J336" s="73">
        <f t="shared" si="18"/>
        <v>4.6908785135943068E-4</v>
      </c>
      <c r="K336" s="76">
        <f t="shared" si="19"/>
        <v>4.8712969179633189E-3</v>
      </c>
    </row>
    <row r="337" spans="2:11">
      <c r="B337" s="158" t="s">
        <v>727</v>
      </c>
      <c r="C337" s="159" t="s">
        <v>728</v>
      </c>
      <c r="D337" s="155">
        <v>223.93700000000001</v>
      </c>
      <c r="E337" s="155">
        <v>158.5</v>
      </c>
      <c r="F337" s="160" t="s">
        <v>78</v>
      </c>
      <c r="G337" s="157">
        <v>12</v>
      </c>
      <c r="H337" s="157">
        <f t="shared" si="16"/>
        <v>35494.014500000005</v>
      </c>
      <c r="I337" s="73">
        <f t="shared" si="17"/>
        <v>1.1193255598994194E-3</v>
      </c>
      <c r="J337" s="73" t="str">
        <f t="shared" si="18"/>
        <v/>
      </c>
      <c r="K337" s="76">
        <f t="shared" si="19"/>
        <v>1.3431906718793032E-2</v>
      </c>
    </row>
    <row r="338" spans="2:11">
      <c r="B338" s="158" t="s">
        <v>729</v>
      </c>
      <c r="C338" s="159" t="s">
        <v>730</v>
      </c>
      <c r="D338" s="155">
        <v>122.387</v>
      </c>
      <c r="E338" s="155">
        <v>143.13999999999999</v>
      </c>
      <c r="F338" s="160">
        <v>3.3813050160681852</v>
      </c>
      <c r="G338" s="157">
        <v>21</v>
      </c>
      <c r="H338" s="157">
        <f t="shared" si="16"/>
        <v>17518.475179999998</v>
      </c>
      <c r="I338" s="73">
        <f t="shared" si="17"/>
        <v>5.5245588067919383E-4</v>
      </c>
      <c r="J338" s="73">
        <f t="shared" si="18"/>
        <v>1.868021840496925E-3</v>
      </c>
      <c r="K338" s="76">
        <f t="shared" si="19"/>
        <v>1.160157349426307E-2</v>
      </c>
    </row>
    <row r="339" spans="2:11">
      <c r="B339" s="158" t="s">
        <v>731</v>
      </c>
      <c r="C339" s="159" t="s">
        <v>732</v>
      </c>
      <c r="D339" s="155">
        <v>282.98599999999999</v>
      </c>
      <c r="E339" s="155">
        <v>43.2</v>
      </c>
      <c r="F339" s="160" t="s">
        <v>78</v>
      </c>
      <c r="G339" s="157">
        <v>21</v>
      </c>
      <c r="H339" s="157">
        <f t="shared" si="16"/>
        <v>12224.995200000001</v>
      </c>
      <c r="I339" s="73">
        <f t="shared" si="17"/>
        <v>3.8552273643229943E-4</v>
      </c>
      <c r="J339" s="73" t="str">
        <f t="shared" si="18"/>
        <v/>
      </c>
      <c r="K339" s="76">
        <f t="shared" si="19"/>
        <v>8.0959774650782874E-3</v>
      </c>
    </row>
    <row r="340" spans="2:11">
      <c r="B340" s="158" t="s">
        <v>733</v>
      </c>
      <c r="C340" s="159" t="s">
        <v>734</v>
      </c>
      <c r="D340" s="155">
        <v>35.399000000000001</v>
      </c>
      <c r="E340" s="155">
        <v>332.24</v>
      </c>
      <c r="F340" s="160">
        <v>1.3243438478208525</v>
      </c>
      <c r="G340" s="157">
        <v>14.5</v>
      </c>
      <c r="H340" s="157">
        <f t="shared" ref="H340:H342" si="20">IF(ISNUMBER(E340),IF(G340&lt;&gt;"",D340*E340,"Excl."),"Excl.")</f>
        <v>11760.963760000001</v>
      </c>
      <c r="I340" s="73">
        <f t="shared" si="17"/>
        <v>3.7088921980405398E-4</v>
      </c>
      <c r="J340" s="73">
        <f t="shared" si="18"/>
        <v>4.9118485647057478E-4</v>
      </c>
      <c r="K340" s="76">
        <f t="shared" si="19"/>
        <v>5.3778936871587829E-3</v>
      </c>
    </row>
    <row r="341" spans="2:11">
      <c r="B341" s="158" t="s">
        <v>735</v>
      </c>
      <c r="C341" s="159" t="s">
        <v>736</v>
      </c>
      <c r="D341" s="155">
        <v>3.2120000000000002</v>
      </c>
      <c r="E341" s="155">
        <v>4237.75</v>
      </c>
      <c r="F341" s="160" t="s">
        <v>78</v>
      </c>
      <c r="G341" s="157">
        <v>5.5</v>
      </c>
      <c r="H341" s="157">
        <f t="shared" si="20"/>
        <v>13611.653</v>
      </c>
      <c r="I341" s="73">
        <f t="shared" ref="I341:I404" si="21">IF(H341="Excl.","Excl.",H341/(SUM($H$20:$H$522)))</f>
        <v>4.2925184231785361E-4</v>
      </c>
      <c r="J341" s="73" t="str">
        <f t="shared" ref="J341:J404" si="22">IFERROR(I341*F341, "")</f>
        <v/>
      </c>
      <c r="K341" s="76">
        <f t="shared" ref="K341:K404" si="23">IFERROR(I341*G341, "")</f>
        <v>2.3608851327481949E-3</v>
      </c>
    </row>
    <row r="342" spans="2:11">
      <c r="B342" s="158" t="s">
        <v>737</v>
      </c>
      <c r="C342" s="159" t="s">
        <v>738</v>
      </c>
      <c r="D342" s="155">
        <v>217.36600000000001</v>
      </c>
      <c r="E342" s="155">
        <v>69.27</v>
      </c>
      <c r="F342" s="160">
        <v>2.8872527789808</v>
      </c>
      <c r="G342" s="157">
        <v>8</v>
      </c>
      <c r="H342" s="157">
        <f t="shared" si="20"/>
        <v>15056.94282</v>
      </c>
      <c r="I342" s="73">
        <f t="shared" si="21"/>
        <v>4.7482994498607758E-4</v>
      </c>
      <c r="J342" s="73">
        <f t="shared" si="22"/>
        <v>1.3709540782043529E-3</v>
      </c>
      <c r="K342" s="76">
        <f t="shared" si="23"/>
        <v>3.7986395598886206E-3</v>
      </c>
    </row>
    <row r="343" spans="2:11">
      <c r="B343" s="158" t="s">
        <v>739</v>
      </c>
      <c r="C343" s="159" t="s">
        <v>740</v>
      </c>
      <c r="D343" s="155" t="s">
        <v>78</v>
      </c>
      <c r="E343" s="155" t="s">
        <v>78</v>
      </c>
      <c r="F343" s="160" t="s">
        <v>78</v>
      </c>
      <c r="G343" s="157" t="s">
        <v>1261</v>
      </c>
      <c r="H343" s="157" t="str">
        <f>IF(ISNUMBER(E343),IF(G343&lt;&gt;"",D343*E343,"Excl."),"Excl.")</f>
        <v>Excl.</v>
      </c>
      <c r="I343" s="73" t="str">
        <f t="shared" si="21"/>
        <v>Excl.</v>
      </c>
      <c r="J343" s="73" t="str">
        <f t="shared" si="22"/>
        <v/>
      </c>
      <c r="K343" s="76" t="str">
        <f t="shared" si="23"/>
        <v/>
      </c>
    </row>
    <row r="344" spans="2:11">
      <c r="B344" s="158" t="s">
        <v>741</v>
      </c>
      <c r="C344" s="159" t="s">
        <v>742</v>
      </c>
      <c r="D344" s="155">
        <v>229.87700000000001</v>
      </c>
      <c r="E344" s="155">
        <v>28.75</v>
      </c>
      <c r="F344" s="160" t="s">
        <v>78</v>
      </c>
      <c r="G344" s="157">
        <v>12</v>
      </c>
      <c r="H344" s="157">
        <f t="shared" ref="H344:H407" si="24">IF(ISNUMBER(E344),IF(G344&lt;&gt;"",D344*E344,"Excl."),"Excl.")</f>
        <v>6608.9637499999999</v>
      </c>
      <c r="I344" s="73">
        <f t="shared" si="21"/>
        <v>2.0841773335680908E-4</v>
      </c>
      <c r="J344" s="73" t="str">
        <f t="shared" si="22"/>
        <v/>
      </c>
      <c r="K344" s="76">
        <f t="shared" si="23"/>
        <v>2.5010128002817089E-3</v>
      </c>
    </row>
    <row r="345" spans="2:11">
      <c r="B345" s="158" t="s">
        <v>743</v>
      </c>
      <c r="C345" s="159" t="s">
        <v>744</v>
      </c>
      <c r="D345" s="155">
        <v>111.774</v>
      </c>
      <c r="E345" s="155">
        <v>274.60000000000002</v>
      </c>
      <c r="F345" s="160">
        <v>0.43699927166788055</v>
      </c>
      <c r="G345" s="157">
        <v>11.5</v>
      </c>
      <c r="H345" s="157">
        <f t="shared" si="24"/>
        <v>30693.140400000004</v>
      </c>
      <c r="I345" s="73">
        <f t="shared" si="21"/>
        <v>9.6792704480642749E-4</v>
      </c>
      <c r="J345" s="73">
        <f t="shared" si="22"/>
        <v>4.2298341360805279E-4</v>
      </c>
      <c r="K345" s="76">
        <f t="shared" si="23"/>
        <v>1.1131161015273916E-2</v>
      </c>
    </row>
    <row r="346" spans="2:11">
      <c r="B346" s="158" t="s">
        <v>745</v>
      </c>
      <c r="C346" s="159" t="s">
        <v>746</v>
      </c>
      <c r="D346" s="155">
        <v>90.1</v>
      </c>
      <c r="E346" s="155">
        <v>73.010000000000005</v>
      </c>
      <c r="F346" s="160" t="s">
        <v>78</v>
      </c>
      <c r="G346" s="157">
        <v>11</v>
      </c>
      <c r="H346" s="157">
        <f t="shared" si="24"/>
        <v>6578.201</v>
      </c>
      <c r="I346" s="73">
        <f t="shared" si="21"/>
        <v>2.0744761113048848E-4</v>
      </c>
      <c r="J346" s="73" t="str">
        <f t="shared" si="22"/>
        <v/>
      </c>
      <c r="K346" s="76">
        <f t="shared" si="23"/>
        <v>2.2819237224353732E-3</v>
      </c>
    </row>
    <row r="347" spans="2:11">
      <c r="B347" s="158" t="s">
        <v>747</v>
      </c>
      <c r="C347" s="159" t="s">
        <v>748</v>
      </c>
      <c r="D347" s="155">
        <v>318.09899999999999</v>
      </c>
      <c r="E347" s="155">
        <v>72.41</v>
      </c>
      <c r="F347" s="160">
        <v>2.34774202458224</v>
      </c>
      <c r="G347" s="157">
        <v>6.5</v>
      </c>
      <c r="H347" s="157">
        <f t="shared" si="24"/>
        <v>23033.548589999999</v>
      </c>
      <c r="I347" s="73">
        <f t="shared" si="21"/>
        <v>7.2637710992010291E-4</v>
      </c>
      <c r="J347" s="73">
        <f t="shared" si="22"/>
        <v>1.7053460666540186E-3</v>
      </c>
      <c r="K347" s="76">
        <f t="shared" si="23"/>
        <v>4.7214512144806691E-3</v>
      </c>
    </row>
    <row r="348" spans="2:11">
      <c r="B348" s="158" t="s">
        <v>749</v>
      </c>
      <c r="C348" s="159" t="s">
        <v>750</v>
      </c>
      <c r="D348" s="155">
        <v>290.685</v>
      </c>
      <c r="E348" s="156">
        <v>50.07</v>
      </c>
      <c r="F348" s="160">
        <v>4.9410824845216705</v>
      </c>
      <c r="G348" s="157">
        <v>11</v>
      </c>
      <c r="H348" s="187">
        <f t="shared" si="24"/>
        <v>14554.597949999999</v>
      </c>
      <c r="I348" s="73">
        <f t="shared" si="21"/>
        <v>4.5898819079748471E-4</v>
      </c>
      <c r="J348" s="73">
        <f t="shared" si="22"/>
        <v>2.2678985101517424E-3</v>
      </c>
      <c r="K348" s="76">
        <f t="shared" si="23"/>
        <v>5.0488700987723319E-3</v>
      </c>
    </row>
    <row r="349" spans="2:11">
      <c r="B349" s="158" t="s">
        <v>751</v>
      </c>
      <c r="C349" s="159" t="s">
        <v>752</v>
      </c>
      <c r="D349" s="155">
        <v>231.54599999999999</v>
      </c>
      <c r="E349" s="155">
        <v>200.49</v>
      </c>
      <c r="F349" s="160">
        <v>1.1970671853957802</v>
      </c>
      <c r="G349" s="157">
        <v>14</v>
      </c>
      <c r="H349" s="157">
        <f t="shared" si="24"/>
        <v>46422.65754</v>
      </c>
      <c r="I349" s="73">
        <f t="shared" si="21"/>
        <v>1.4639670343003747E-3</v>
      </c>
      <c r="J349" s="73">
        <f t="shared" si="22"/>
        <v>1.752466897262157E-3</v>
      </c>
      <c r="K349" s="76">
        <f t="shared" si="23"/>
        <v>2.0495538480205244E-2</v>
      </c>
    </row>
    <row r="350" spans="2:11">
      <c r="B350" s="158" t="s">
        <v>753</v>
      </c>
      <c r="C350" s="159" t="s">
        <v>754</v>
      </c>
      <c r="D350" s="155">
        <v>274.31599999999997</v>
      </c>
      <c r="E350" s="155">
        <v>151.38999999999999</v>
      </c>
      <c r="F350" s="160" t="s">
        <v>78</v>
      </c>
      <c r="G350" s="157">
        <v>12</v>
      </c>
      <c r="H350" s="157">
        <f t="shared" si="24"/>
        <v>41528.699239999994</v>
      </c>
      <c r="I350" s="73">
        <f t="shared" si="21"/>
        <v>1.3096330517560243E-3</v>
      </c>
      <c r="J350" s="73" t="str">
        <f t="shared" si="22"/>
        <v/>
      </c>
      <c r="K350" s="76">
        <f t="shared" si="23"/>
        <v>1.5715596621072293E-2</v>
      </c>
    </row>
    <row r="351" spans="2:11">
      <c r="B351" s="158" t="s">
        <v>755</v>
      </c>
      <c r="C351" s="159" t="s">
        <v>756</v>
      </c>
      <c r="D351" s="155">
        <v>41.64</v>
      </c>
      <c r="E351" s="155">
        <v>323.33</v>
      </c>
      <c r="F351" s="160" t="s">
        <v>78</v>
      </c>
      <c r="G351" s="157">
        <v>12</v>
      </c>
      <c r="H351" s="157">
        <f t="shared" si="24"/>
        <v>13463.4612</v>
      </c>
      <c r="I351" s="73">
        <f t="shared" si="21"/>
        <v>4.2457852283443753E-4</v>
      </c>
      <c r="J351" s="73" t="str">
        <f t="shared" si="22"/>
        <v/>
      </c>
      <c r="K351" s="76">
        <f t="shared" si="23"/>
        <v>5.0949422740132503E-3</v>
      </c>
    </row>
    <row r="352" spans="2:11">
      <c r="B352" s="158" t="s">
        <v>757</v>
      </c>
      <c r="C352" s="159" t="s">
        <v>758</v>
      </c>
      <c r="D352" s="155">
        <v>65.716999999999999</v>
      </c>
      <c r="E352" s="155">
        <v>115.87</v>
      </c>
      <c r="F352" s="160">
        <v>0.69042892897212393</v>
      </c>
      <c r="G352" s="157">
        <v>7</v>
      </c>
      <c r="H352" s="157">
        <f t="shared" si="24"/>
        <v>7614.6287899999998</v>
      </c>
      <c r="I352" s="73">
        <f t="shared" si="21"/>
        <v>2.401319984188598E-4</v>
      </c>
      <c r="J352" s="73">
        <f t="shared" si="22"/>
        <v>1.6579407848026914E-4</v>
      </c>
      <c r="K352" s="76">
        <f t="shared" si="23"/>
        <v>1.6809239889320187E-3</v>
      </c>
    </row>
    <row r="353" spans="2:11">
      <c r="B353" s="158" t="s">
        <v>759</v>
      </c>
      <c r="C353" s="159" t="s">
        <v>760</v>
      </c>
      <c r="D353" s="155">
        <v>160.446</v>
      </c>
      <c r="E353" s="155">
        <v>86.01</v>
      </c>
      <c r="F353" s="160">
        <v>2.8833856528310662</v>
      </c>
      <c r="G353" s="157">
        <v>13</v>
      </c>
      <c r="H353" s="157">
        <f t="shared" si="24"/>
        <v>13799.96046</v>
      </c>
      <c r="I353" s="73">
        <f t="shared" si="21"/>
        <v>4.3519023379221721E-4</v>
      </c>
      <c r="J353" s="73">
        <f t="shared" si="22"/>
        <v>1.2548212763686766E-3</v>
      </c>
      <c r="K353" s="76">
        <f t="shared" si="23"/>
        <v>5.6574730392988234E-3</v>
      </c>
    </row>
    <row r="354" spans="2:11">
      <c r="B354" s="158" t="s">
        <v>761</v>
      </c>
      <c r="C354" s="159" t="s">
        <v>762</v>
      </c>
      <c r="D354" s="155">
        <v>113.887</v>
      </c>
      <c r="E354" s="155">
        <v>143.65</v>
      </c>
      <c r="F354" s="160">
        <v>1.8378002088409329</v>
      </c>
      <c r="G354" s="157">
        <v>3.5</v>
      </c>
      <c r="H354" s="157">
        <f t="shared" si="24"/>
        <v>16359.867550000001</v>
      </c>
      <c r="I354" s="73">
        <f t="shared" si="21"/>
        <v>5.1591847705150656E-4</v>
      </c>
      <c r="J354" s="73">
        <f t="shared" si="22"/>
        <v>9.4815508487015475E-4</v>
      </c>
      <c r="K354" s="76">
        <f t="shared" si="23"/>
        <v>1.805714669680273E-3</v>
      </c>
    </row>
    <row r="355" spans="2:11">
      <c r="B355" s="158" t="s">
        <v>763</v>
      </c>
      <c r="C355" s="159" t="s">
        <v>764</v>
      </c>
      <c r="D355" s="155">
        <v>782.30700000000002</v>
      </c>
      <c r="E355" s="155">
        <v>72.8</v>
      </c>
      <c r="F355" s="160">
        <v>0.64560439560439553</v>
      </c>
      <c r="G355" s="157">
        <v>12.5</v>
      </c>
      <c r="H355" s="157">
        <f t="shared" si="24"/>
        <v>56951.9496</v>
      </c>
      <c r="I355" s="73">
        <f t="shared" si="21"/>
        <v>1.7960147301281885E-3</v>
      </c>
      <c r="J355" s="73">
        <f t="shared" si="22"/>
        <v>1.1595150043410007E-3</v>
      </c>
      <c r="K355" s="76">
        <f t="shared" si="23"/>
        <v>2.2450184126602355E-2</v>
      </c>
    </row>
    <row r="356" spans="2:11">
      <c r="B356" s="158" t="s">
        <v>765</v>
      </c>
      <c r="C356" s="159" t="s">
        <v>766</v>
      </c>
      <c r="D356" s="155">
        <v>115.435</v>
      </c>
      <c r="E356" s="155">
        <v>255.3</v>
      </c>
      <c r="F356" s="160">
        <v>1.8488053270661966</v>
      </c>
      <c r="G356" s="157">
        <v>9.5</v>
      </c>
      <c r="H356" s="157">
        <f t="shared" si="24"/>
        <v>29470.555500000002</v>
      </c>
      <c r="I356" s="73">
        <f t="shared" si="21"/>
        <v>9.2937207865242781E-4</v>
      </c>
      <c r="J356" s="73">
        <f t="shared" si="22"/>
        <v>1.7182280498391927E-3</v>
      </c>
      <c r="K356" s="76">
        <f t="shared" si="23"/>
        <v>8.8290347471980633E-3</v>
      </c>
    </row>
    <row r="357" spans="2:11">
      <c r="B357" s="158" t="s">
        <v>767</v>
      </c>
      <c r="C357" s="159" t="s">
        <v>768</v>
      </c>
      <c r="D357" s="155">
        <v>1224.93</v>
      </c>
      <c r="E357" s="155">
        <v>38.47</v>
      </c>
      <c r="F357" s="160">
        <v>4.1590850012997143</v>
      </c>
      <c r="G357" s="157">
        <v>6.5</v>
      </c>
      <c r="H357" s="157">
        <f t="shared" si="24"/>
        <v>47123.057099999998</v>
      </c>
      <c r="I357" s="73">
        <f t="shared" si="21"/>
        <v>1.4860545648514851E-3</v>
      </c>
      <c r="J357" s="73">
        <f t="shared" si="22"/>
        <v>6.1806272517867852E-3</v>
      </c>
      <c r="K357" s="76">
        <f t="shared" si="23"/>
        <v>9.6593546715346527E-3</v>
      </c>
    </row>
    <row r="358" spans="2:11">
      <c r="B358" s="158" t="s">
        <v>769</v>
      </c>
      <c r="C358" s="159" t="s">
        <v>770</v>
      </c>
      <c r="D358" s="155">
        <v>465.60599999999999</v>
      </c>
      <c r="E358" s="155">
        <v>207.19</v>
      </c>
      <c r="F358" s="160">
        <v>2.8379748057338676</v>
      </c>
      <c r="G358" s="157">
        <v>9</v>
      </c>
      <c r="H358" s="157">
        <f t="shared" si="24"/>
        <v>96468.907139999996</v>
      </c>
      <c r="I358" s="73">
        <f t="shared" si="21"/>
        <v>3.0422062710704525E-3</v>
      </c>
      <c r="J358" s="73">
        <f t="shared" si="22"/>
        <v>8.6337047511435214E-3</v>
      </c>
      <c r="K358" s="76">
        <f t="shared" si="23"/>
        <v>2.7379856439634073E-2</v>
      </c>
    </row>
    <row r="359" spans="2:11">
      <c r="B359" s="158" t="s">
        <v>771</v>
      </c>
      <c r="C359" s="159" t="s">
        <v>772</v>
      </c>
      <c r="D359" s="155">
        <v>107.19</v>
      </c>
      <c r="E359" s="155">
        <v>748.75</v>
      </c>
      <c r="F359" s="160" t="s">
        <v>78</v>
      </c>
      <c r="G359" s="157">
        <v>3</v>
      </c>
      <c r="H359" s="157">
        <f t="shared" si="24"/>
        <v>80258.512499999997</v>
      </c>
      <c r="I359" s="73">
        <f t="shared" si="21"/>
        <v>2.531001514093511E-3</v>
      </c>
      <c r="J359" s="73" t="str">
        <f t="shared" si="22"/>
        <v/>
      </c>
      <c r="K359" s="76">
        <f t="shared" si="23"/>
        <v>7.5930045422805334E-3</v>
      </c>
    </row>
    <row r="360" spans="2:11">
      <c r="B360" s="158" t="s">
        <v>773</v>
      </c>
      <c r="C360" s="159" t="s">
        <v>774</v>
      </c>
      <c r="D360" s="155">
        <v>10201.654</v>
      </c>
      <c r="E360" s="155">
        <v>102.44</v>
      </c>
      <c r="F360" s="160" t="s">
        <v>78</v>
      </c>
      <c r="G360" s="157">
        <v>26.5</v>
      </c>
      <c r="H360" s="157">
        <f t="shared" si="24"/>
        <v>1045057.43576</v>
      </c>
      <c r="I360" s="73">
        <f t="shared" si="21"/>
        <v>3.2956528470711968E-2</v>
      </c>
      <c r="J360" s="73" t="str">
        <f t="shared" si="22"/>
        <v/>
      </c>
      <c r="K360" s="76">
        <f t="shared" si="23"/>
        <v>0.87334800447386718</v>
      </c>
    </row>
    <row r="361" spans="2:11">
      <c r="B361" s="158" t="s">
        <v>775</v>
      </c>
      <c r="C361" s="159" t="s">
        <v>776</v>
      </c>
      <c r="D361" s="155">
        <v>72.882999999999996</v>
      </c>
      <c r="E361" s="155">
        <v>199.06</v>
      </c>
      <c r="F361" s="160">
        <v>0.9846277504270069</v>
      </c>
      <c r="G361" s="157">
        <v>9</v>
      </c>
      <c r="H361" s="157">
        <f t="shared" si="24"/>
        <v>14508.089979999999</v>
      </c>
      <c r="I361" s="73">
        <f t="shared" si="21"/>
        <v>4.5752153338232991E-4</v>
      </c>
      <c r="J361" s="73">
        <f t="shared" si="22"/>
        <v>4.5048839818615823E-4</v>
      </c>
      <c r="K361" s="76">
        <f t="shared" si="23"/>
        <v>4.1176938004409691E-3</v>
      </c>
    </row>
    <row r="362" spans="2:11">
      <c r="B362" s="158" t="s">
        <v>777</v>
      </c>
      <c r="C362" s="159" t="s">
        <v>778</v>
      </c>
      <c r="D362" s="155">
        <v>42.898000000000003</v>
      </c>
      <c r="E362" s="155">
        <v>92.69</v>
      </c>
      <c r="F362" s="160">
        <v>3.2365951019527461</v>
      </c>
      <c r="G362" s="157">
        <v>12</v>
      </c>
      <c r="H362" s="157">
        <f t="shared" si="24"/>
        <v>3976.2156200000004</v>
      </c>
      <c r="I362" s="73">
        <f t="shared" si="21"/>
        <v>1.253924031370787E-4</v>
      </c>
      <c r="J362" s="73">
        <f t="shared" si="22"/>
        <v>4.0584443781555306E-4</v>
      </c>
      <c r="K362" s="76">
        <f t="shared" si="23"/>
        <v>1.5047088376449443E-3</v>
      </c>
    </row>
    <row r="363" spans="2:11">
      <c r="B363" s="158" t="s">
        <v>779</v>
      </c>
      <c r="C363" s="159" t="s">
        <v>780</v>
      </c>
      <c r="D363" s="155">
        <v>156.755</v>
      </c>
      <c r="E363" s="155">
        <v>72.7</v>
      </c>
      <c r="F363" s="160">
        <v>5.392022008253095</v>
      </c>
      <c r="G363" s="157">
        <v>-1</v>
      </c>
      <c r="H363" s="157">
        <f t="shared" si="24"/>
        <v>11396.0885</v>
      </c>
      <c r="I363" s="73">
        <f t="shared" si="21"/>
        <v>3.5938265424796716E-4</v>
      </c>
      <c r="J363" s="73">
        <f t="shared" si="22"/>
        <v>1.9377991810894516E-3</v>
      </c>
      <c r="K363" s="76">
        <f t="shared" si="23"/>
        <v>-3.5938265424796716E-4</v>
      </c>
    </row>
    <row r="364" spans="2:11">
      <c r="B364" s="158" t="s">
        <v>781</v>
      </c>
      <c r="C364" s="159" t="s">
        <v>782</v>
      </c>
      <c r="D364" s="155">
        <v>595.09500000000003</v>
      </c>
      <c r="E364" s="155">
        <v>75.83</v>
      </c>
      <c r="F364" s="160">
        <v>1.1077409996043781</v>
      </c>
      <c r="G364" s="157">
        <v>13</v>
      </c>
      <c r="H364" s="157">
        <f t="shared" si="24"/>
        <v>45126.053850000004</v>
      </c>
      <c r="I364" s="73">
        <f t="shared" si="21"/>
        <v>1.4230778401159046E-3</v>
      </c>
      <c r="J364" s="73">
        <f t="shared" si="22"/>
        <v>1.5764016691248316E-3</v>
      </c>
      <c r="K364" s="76">
        <f t="shared" si="23"/>
        <v>1.850001192150676E-2</v>
      </c>
    </row>
    <row r="365" spans="2:11">
      <c r="B365" s="158" t="s">
        <v>783</v>
      </c>
      <c r="C365" s="159" t="s">
        <v>784</v>
      </c>
      <c r="D365" s="155">
        <v>413.71199999999999</v>
      </c>
      <c r="E365" s="155">
        <v>35.549999999999997</v>
      </c>
      <c r="F365" s="160">
        <v>0.45007032348804499</v>
      </c>
      <c r="G365" s="157">
        <v>12</v>
      </c>
      <c r="H365" s="157">
        <f t="shared" si="24"/>
        <v>14707.461599999999</v>
      </c>
      <c r="I365" s="73">
        <f t="shared" si="21"/>
        <v>4.6380883994170925E-4</v>
      </c>
      <c r="J365" s="73">
        <f t="shared" si="22"/>
        <v>2.0874659462917996E-4</v>
      </c>
      <c r="K365" s="76">
        <f t="shared" si="23"/>
        <v>5.5657060793005107E-3</v>
      </c>
    </row>
    <row r="366" spans="2:11">
      <c r="B366" s="158" t="s">
        <v>785</v>
      </c>
      <c r="C366" s="159" t="s">
        <v>786</v>
      </c>
      <c r="D366" s="155">
        <v>237.59899999999999</v>
      </c>
      <c r="E366" s="155">
        <v>256.41000000000003</v>
      </c>
      <c r="F366" s="160">
        <v>8.9076089076089069</v>
      </c>
      <c r="G366" s="157">
        <v>21</v>
      </c>
      <c r="H366" s="157">
        <f t="shared" si="24"/>
        <v>60922.759590000001</v>
      </c>
      <c r="I366" s="73">
        <f t="shared" si="21"/>
        <v>1.9212366634012183E-3</v>
      </c>
      <c r="J366" s="73">
        <f t="shared" si="22"/>
        <v>1.7113624816537509E-2</v>
      </c>
      <c r="K366" s="76">
        <f t="shared" si="23"/>
        <v>4.0345969931425585E-2</v>
      </c>
    </row>
    <row r="367" spans="2:11">
      <c r="B367" s="158" t="s">
        <v>787</v>
      </c>
      <c r="C367" s="159" t="s">
        <v>788</v>
      </c>
      <c r="D367" s="155">
        <v>385.52300000000002</v>
      </c>
      <c r="E367" s="155">
        <v>125.55</v>
      </c>
      <c r="F367" s="160">
        <v>3.1222620469932298</v>
      </c>
      <c r="G367" s="157">
        <v>11</v>
      </c>
      <c r="H367" s="157">
        <f t="shared" si="24"/>
        <v>48402.412649999998</v>
      </c>
      <c r="I367" s="73">
        <f t="shared" si="21"/>
        <v>1.5263998283413104E-3</v>
      </c>
      <c r="J367" s="73">
        <f t="shared" si="22"/>
        <v>4.7658202525670545E-3</v>
      </c>
      <c r="K367" s="76">
        <f t="shared" si="23"/>
        <v>1.6790398111754413E-2</v>
      </c>
    </row>
    <row r="368" spans="2:11">
      <c r="B368" s="158" t="s">
        <v>789</v>
      </c>
      <c r="C368" s="159" t="s">
        <v>790</v>
      </c>
      <c r="D368" s="155">
        <v>152.911</v>
      </c>
      <c r="E368" s="155">
        <v>292.55</v>
      </c>
      <c r="F368" s="160" t="s">
        <v>78</v>
      </c>
      <c r="G368" s="157">
        <v>12.5</v>
      </c>
      <c r="H368" s="157">
        <f t="shared" si="24"/>
        <v>44734.11305</v>
      </c>
      <c r="I368" s="73">
        <f t="shared" si="21"/>
        <v>1.4107177461229461E-3</v>
      </c>
      <c r="J368" s="73" t="str">
        <f t="shared" si="22"/>
        <v/>
      </c>
      <c r="K368" s="76">
        <f t="shared" si="23"/>
        <v>1.7633971826536827E-2</v>
      </c>
    </row>
    <row r="369" spans="2:11">
      <c r="B369" s="158" t="s">
        <v>791</v>
      </c>
      <c r="C369" s="159" t="s">
        <v>792</v>
      </c>
      <c r="D369" s="155">
        <v>126.60899999999999</v>
      </c>
      <c r="E369" s="155">
        <v>93.91</v>
      </c>
      <c r="F369" s="160" t="s">
        <v>78</v>
      </c>
      <c r="G369" s="157">
        <v>24.5</v>
      </c>
      <c r="H369" s="157">
        <f t="shared" si="24"/>
        <v>11889.851189999999</v>
      </c>
      <c r="I369" s="73">
        <f t="shared" si="21"/>
        <v>3.7495376411613075E-4</v>
      </c>
      <c r="J369" s="73" t="str">
        <f t="shared" si="22"/>
        <v/>
      </c>
      <c r="K369" s="76">
        <f t="shared" si="23"/>
        <v>9.1863672208452041E-3</v>
      </c>
    </row>
    <row r="370" spans="2:11">
      <c r="B370" s="158" t="s">
        <v>793</v>
      </c>
      <c r="C370" s="159" t="s">
        <v>794</v>
      </c>
      <c r="D370" s="155">
        <v>123.883</v>
      </c>
      <c r="E370" s="155">
        <v>97.72</v>
      </c>
      <c r="F370" s="160">
        <v>2.2513303315595583</v>
      </c>
      <c r="G370" s="157">
        <v>8.5</v>
      </c>
      <c r="H370" s="157">
        <f t="shared" si="24"/>
        <v>12105.846759999999</v>
      </c>
      <c r="I370" s="73">
        <f t="shared" si="21"/>
        <v>3.8176531715491263E-4</v>
      </c>
      <c r="J370" s="73">
        <f t="shared" si="22"/>
        <v>8.5947983804830937E-4</v>
      </c>
      <c r="K370" s="76">
        <f t="shared" si="23"/>
        <v>3.2450051958167574E-3</v>
      </c>
    </row>
    <row r="371" spans="2:11">
      <c r="B371" s="158" t="s">
        <v>795</v>
      </c>
      <c r="C371" s="159" t="s">
        <v>796</v>
      </c>
      <c r="D371" s="155">
        <v>630.08000000000004</v>
      </c>
      <c r="E371" s="155">
        <v>283.89999999999998</v>
      </c>
      <c r="F371" s="160">
        <v>1.5780204297287781</v>
      </c>
      <c r="G371" s="157">
        <v>12.5</v>
      </c>
      <c r="H371" s="157">
        <f t="shared" si="24"/>
        <v>178879.712</v>
      </c>
      <c r="I371" s="73">
        <f t="shared" si="21"/>
        <v>5.6410816474154217E-3</v>
      </c>
      <c r="J371" s="73">
        <f t="shared" si="22"/>
        <v>8.9017420853896075E-3</v>
      </c>
      <c r="K371" s="76">
        <f t="shared" si="23"/>
        <v>7.0513520592692766E-2</v>
      </c>
    </row>
    <row r="372" spans="2:11">
      <c r="B372" s="158" t="s">
        <v>797</v>
      </c>
      <c r="C372" s="159" t="s">
        <v>798</v>
      </c>
      <c r="D372" s="155">
        <v>54.234999999999999</v>
      </c>
      <c r="E372" s="155">
        <v>575.76</v>
      </c>
      <c r="F372" s="160" t="s">
        <v>78</v>
      </c>
      <c r="G372" s="157">
        <v>19.5</v>
      </c>
      <c r="H372" s="157">
        <f t="shared" si="24"/>
        <v>31226.3436</v>
      </c>
      <c r="I372" s="73">
        <f t="shared" si="21"/>
        <v>9.8474193539537912E-4</v>
      </c>
      <c r="J372" s="73" t="str">
        <f t="shared" si="22"/>
        <v/>
      </c>
      <c r="K372" s="76">
        <f t="shared" si="23"/>
        <v>1.9202467740209894E-2</v>
      </c>
    </row>
    <row r="373" spans="2:11">
      <c r="B373" s="158" t="s">
        <v>799</v>
      </c>
      <c r="C373" s="159" t="s">
        <v>800</v>
      </c>
      <c r="D373" s="155">
        <v>284.54199999999997</v>
      </c>
      <c r="E373" s="155">
        <v>118.25</v>
      </c>
      <c r="F373" s="160">
        <v>1.9281183932346722</v>
      </c>
      <c r="G373" s="157">
        <v>10.5</v>
      </c>
      <c r="H373" s="157">
        <f t="shared" si="24"/>
        <v>33647.091499999995</v>
      </c>
      <c r="I373" s="73">
        <f t="shared" si="21"/>
        <v>1.0610817080785404E-3</v>
      </c>
      <c r="J373" s="73">
        <f t="shared" si="22"/>
        <v>2.0458911580710968E-3</v>
      </c>
      <c r="K373" s="76">
        <f t="shared" si="23"/>
        <v>1.1141357934824674E-2</v>
      </c>
    </row>
    <row r="374" spans="2:11">
      <c r="B374" s="158" t="s">
        <v>801</v>
      </c>
      <c r="C374" s="159" t="s">
        <v>802</v>
      </c>
      <c r="D374" s="155">
        <v>923.21600000000001</v>
      </c>
      <c r="E374" s="155">
        <v>110.75</v>
      </c>
      <c r="F374" s="160">
        <v>2.8532731376975171</v>
      </c>
      <c r="G374" s="157">
        <v>6</v>
      </c>
      <c r="H374" s="157">
        <f t="shared" si="24"/>
        <v>102246.17200000001</v>
      </c>
      <c r="I374" s="73">
        <f t="shared" si="21"/>
        <v>3.2243958688153557E-3</v>
      </c>
      <c r="J374" s="73">
        <f t="shared" si="22"/>
        <v>9.2000821177937019E-3</v>
      </c>
      <c r="K374" s="76">
        <f t="shared" si="23"/>
        <v>1.9346375212892133E-2</v>
      </c>
    </row>
    <row r="375" spans="2:11">
      <c r="B375" s="158" t="s">
        <v>803</v>
      </c>
      <c r="C375" s="159" t="s">
        <v>804</v>
      </c>
      <c r="D375" s="155">
        <v>571.75300000000004</v>
      </c>
      <c r="E375" s="155">
        <v>37.71</v>
      </c>
      <c r="F375" s="160">
        <v>4.1368337311058072</v>
      </c>
      <c r="G375" s="157">
        <v>3</v>
      </c>
      <c r="H375" s="157">
        <f t="shared" si="24"/>
        <v>21560.805630000003</v>
      </c>
      <c r="I375" s="73">
        <f t="shared" si="21"/>
        <v>6.7993325561081016E-4</v>
      </c>
      <c r="J375" s="73">
        <f t="shared" si="22"/>
        <v>2.8127708267113864E-3</v>
      </c>
      <c r="K375" s="76">
        <f t="shared" si="23"/>
        <v>2.0397997668324306E-3</v>
      </c>
    </row>
    <row r="376" spans="2:11">
      <c r="B376" s="158" t="s">
        <v>805</v>
      </c>
      <c r="C376" s="159" t="s">
        <v>806</v>
      </c>
      <c r="D376" s="155">
        <v>106.01600000000001</v>
      </c>
      <c r="E376" s="155">
        <v>200.46</v>
      </c>
      <c r="F376" s="160" t="s">
        <v>78</v>
      </c>
      <c r="G376" s="157">
        <v>11</v>
      </c>
      <c r="H376" s="157">
        <f t="shared" si="24"/>
        <v>21251.967360000002</v>
      </c>
      <c r="I376" s="73">
        <f t="shared" si="21"/>
        <v>6.701938509715824E-4</v>
      </c>
      <c r="J376" s="73" t="str">
        <f t="shared" si="22"/>
        <v/>
      </c>
      <c r="K376" s="76">
        <f t="shared" si="23"/>
        <v>7.3721323606874061E-3</v>
      </c>
    </row>
    <row r="377" spans="2:11">
      <c r="B377" s="158" t="s">
        <v>807</v>
      </c>
      <c r="C377" s="159" t="s">
        <v>808</v>
      </c>
      <c r="D377" s="155">
        <v>143.023</v>
      </c>
      <c r="E377" s="155">
        <v>142.04</v>
      </c>
      <c r="F377" s="160">
        <v>0.19712756969867645</v>
      </c>
      <c r="G377" s="157">
        <v>12.5</v>
      </c>
      <c r="H377" s="157">
        <f t="shared" si="24"/>
        <v>20314.986919999999</v>
      </c>
      <c r="I377" s="73">
        <f t="shared" si="21"/>
        <v>6.4064559698025637E-4</v>
      </c>
      <c r="J377" s="73">
        <f t="shared" si="22"/>
        <v>1.2628890957087568E-4</v>
      </c>
      <c r="K377" s="76">
        <f t="shared" si="23"/>
        <v>8.0080699622532038E-3</v>
      </c>
    </row>
    <row r="378" spans="2:11">
      <c r="B378" s="158" t="s">
        <v>809</v>
      </c>
      <c r="C378" s="159" t="s">
        <v>810</v>
      </c>
      <c r="D378" s="155">
        <v>136.11500000000001</v>
      </c>
      <c r="E378" s="155">
        <v>68.459999999999994</v>
      </c>
      <c r="F378" s="160" t="s">
        <v>78</v>
      </c>
      <c r="G378" s="157">
        <v>7</v>
      </c>
      <c r="H378" s="157">
        <f t="shared" si="24"/>
        <v>9318.4328999999998</v>
      </c>
      <c r="I378" s="73">
        <f t="shared" si="21"/>
        <v>2.9386250809069987E-4</v>
      </c>
      <c r="J378" s="73" t="str">
        <f t="shared" si="22"/>
        <v/>
      </c>
      <c r="K378" s="76">
        <f t="shared" si="23"/>
        <v>2.057037556634899E-3</v>
      </c>
    </row>
    <row r="379" spans="2:11">
      <c r="B379" s="158" t="s">
        <v>811</v>
      </c>
      <c r="C379" s="159" t="s">
        <v>33</v>
      </c>
      <c r="D379" s="155">
        <v>258.37099999999998</v>
      </c>
      <c r="E379" s="155">
        <v>81.52</v>
      </c>
      <c r="F379" s="160">
        <v>2.8949950932286557</v>
      </c>
      <c r="G379" s="157">
        <v>6.5</v>
      </c>
      <c r="H379" s="157">
        <f t="shared" si="24"/>
        <v>21062.403919999997</v>
      </c>
      <c r="I379" s="73">
        <f t="shared" si="21"/>
        <v>6.6421585139606336E-4</v>
      </c>
      <c r="J379" s="73">
        <f t="shared" si="22"/>
        <v>1.9229016306362974E-3</v>
      </c>
      <c r="K379" s="76">
        <f t="shared" si="23"/>
        <v>4.3174030340744117E-3</v>
      </c>
    </row>
    <row r="380" spans="2:11">
      <c r="B380" s="158" t="s">
        <v>812</v>
      </c>
      <c r="C380" s="159" t="s">
        <v>813</v>
      </c>
      <c r="D380" s="155">
        <v>87.069000000000003</v>
      </c>
      <c r="E380" s="155">
        <v>221.16</v>
      </c>
      <c r="F380" s="160" t="s">
        <v>78</v>
      </c>
      <c r="G380" s="157">
        <v>8.5</v>
      </c>
      <c r="H380" s="157">
        <f t="shared" si="24"/>
        <v>19256.180039999999</v>
      </c>
      <c r="I380" s="73">
        <f t="shared" si="21"/>
        <v>6.0725547133579441E-4</v>
      </c>
      <c r="J380" s="73" t="str">
        <f t="shared" si="22"/>
        <v/>
      </c>
      <c r="K380" s="76">
        <f t="shared" si="23"/>
        <v>5.1616715063542524E-3</v>
      </c>
    </row>
    <row r="381" spans="2:11">
      <c r="B381" s="158" t="s">
        <v>814</v>
      </c>
      <c r="C381" s="159" t="s">
        <v>815</v>
      </c>
      <c r="D381" s="155">
        <v>38.079000000000001</v>
      </c>
      <c r="E381" s="155">
        <v>425.49</v>
      </c>
      <c r="F381" s="160">
        <v>0.83668241321770198</v>
      </c>
      <c r="G381" s="157">
        <v>10.5</v>
      </c>
      <c r="H381" s="157">
        <f t="shared" si="24"/>
        <v>16202.23371</v>
      </c>
      <c r="I381" s="73">
        <f t="shared" si="21"/>
        <v>5.1094739703413927E-4</v>
      </c>
      <c r="J381" s="73">
        <f t="shared" si="22"/>
        <v>4.2750070117782694E-4</v>
      </c>
      <c r="K381" s="76">
        <f t="shared" si="23"/>
        <v>5.3649476688584627E-3</v>
      </c>
    </row>
    <row r="382" spans="2:11">
      <c r="B382" s="158" t="s">
        <v>816</v>
      </c>
      <c r="C382" s="159" t="s">
        <v>817</v>
      </c>
      <c r="D382" s="155">
        <v>2490</v>
      </c>
      <c r="E382" s="155">
        <v>134.97</v>
      </c>
      <c r="F382" s="160">
        <v>0.11854486182114544</v>
      </c>
      <c r="G382" s="157">
        <v>23</v>
      </c>
      <c r="H382" s="157">
        <f t="shared" si="24"/>
        <v>336075.3</v>
      </c>
      <c r="I382" s="73">
        <f t="shared" si="21"/>
        <v>1.0598341118637489E-2</v>
      </c>
      <c r="J382" s="73">
        <f t="shared" si="22"/>
        <v>1.2563788834422452E-3</v>
      </c>
      <c r="K382" s="76">
        <f t="shared" si="23"/>
        <v>0.24376184572866225</v>
      </c>
    </row>
    <row r="383" spans="2:11">
      <c r="B383" s="158" t="s">
        <v>818</v>
      </c>
      <c r="C383" s="159" t="s">
        <v>819</v>
      </c>
      <c r="D383" s="155">
        <v>145.227</v>
      </c>
      <c r="E383" s="155">
        <v>47.62</v>
      </c>
      <c r="F383" s="160">
        <v>1.6799664006719865</v>
      </c>
      <c r="G383" s="157">
        <v>10</v>
      </c>
      <c r="H383" s="157">
        <f t="shared" si="24"/>
        <v>6915.7097400000002</v>
      </c>
      <c r="I383" s="73">
        <f t="shared" si="21"/>
        <v>2.1809115666043827E-4</v>
      </c>
      <c r="J383" s="73">
        <f t="shared" si="22"/>
        <v>3.6638581547322681E-4</v>
      </c>
      <c r="K383" s="76">
        <f t="shared" si="23"/>
        <v>2.1809115666043826E-3</v>
      </c>
    </row>
    <row r="384" spans="2:11">
      <c r="B384" s="158" t="s">
        <v>820</v>
      </c>
      <c r="C384" s="159" t="s">
        <v>821</v>
      </c>
      <c r="D384" s="155">
        <v>517.78499999999997</v>
      </c>
      <c r="E384" s="155">
        <v>62.25</v>
      </c>
      <c r="F384" s="160">
        <v>1.7349397590361446</v>
      </c>
      <c r="G384" s="157">
        <v>8</v>
      </c>
      <c r="H384" s="157">
        <f t="shared" si="24"/>
        <v>32232.116249999999</v>
      </c>
      <c r="I384" s="73">
        <f t="shared" si="21"/>
        <v>1.0164595940049107E-3</v>
      </c>
      <c r="J384" s="73">
        <f t="shared" si="22"/>
        <v>1.7634961630928572E-3</v>
      </c>
      <c r="K384" s="76">
        <f t="shared" si="23"/>
        <v>8.1316767520392859E-3</v>
      </c>
    </row>
    <row r="385" spans="2:11">
      <c r="B385" s="158" t="s">
        <v>822</v>
      </c>
      <c r="C385" s="159" t="s">
        <v>823</v>
      </c>
      <c r="D385" s="155">
        <v>59.103999999999999</v>
      </c>
      <c r="E385" s="155">
        <v>230.96</v>
      </c>
      <c r="F385" s="160" t="s">
        <v>78</v>
      </c>
      <c r="G385" s="157">
        <v>8.5</v>
      </c>
      <c r="H385" s="157">
        <f t="shared" si="24"/>
        <v>13650.65984</v>
      </c>
      <c r="I385" s="73">
        <f t="shared" si="21"/>
        <v>4.3048194698868216E-4</v>
      </c>
      <c r="J385" s="73" t="str">
        <f t="shared" si="22"/>
        <v/>
      </c>
      <c r="K385" s="76">
        <f t="shared" si="23"/>
        <v>3.6590965494037982E-3</v>
      </c>
    </row>
    <row r="386" spans="2:11">
      <c r="B386" s="158" t="s">
        <v>824</v>
      </c>
      <c r="C386" s="159" t="s">
        <v>825</v>
      </c>
      <c r="D386" s="155">
        <v>353.38499999999999</v>
      </c>
      <c r="E386" s="155">
        <v>246.47</v>
      </c>
      <c r="F386" s="160" t="s">
        <v>78</v>
      </c>
      <c r="G386" s="157">
        <v>12.5</v>
      </c>
      <c r="H386" s="157">
        <f t="shared" si="24"/>
        <v>87098.800950000004</v>
      </c>
      <c r="I386" s="73">
        <f t="shared" si="21"/>
        <v>2.7467142140240805E-3</v>
      </c>
      <c r="J386" s="73" t="str">
        <f t="shared" si="22"/>
        <v/>
      </c>
      <c r="K386" s="76">
        <f t="shared" si="23"/>
        <v>3.433392767530101E-2</v>
      </c>
    </row>
    <row r="387" spans="2:11">
      <c r="B387" s="158" t="s">
        <v>826</v>
      </c>
      <c r="C387" s="159" t="s">
        <v>827</v>
      </c>
      <c r="D387" s="155">
        <v>166.489</v>
      </c>
      <c r="E387" s="155">
        <v>118.48</v>
      </c>
      <c r="F387" s="160" t="s">
        <v>78</v>
      </c>
      <c r="G387" s="157">
        <v>8</v>
      </c>
      <c r="H387" s="157">
        <f t="shared" si="24"/>
        <v>19725.616720000002</v>
      </c>
      <c r="I387" s="73">
        <f t="shared" si="21"/>
        <v>6.2205944552919893E-4</v>
      </c>
      <c r="J387" s="73" t="str">
        <f t="shared" si="22"/>
        <v/>
      </c>
      <c r="K387" s="76">
        <f t="shared" si="23"/>
        <v>4.9764755642335914E-3</v>
      </c>
    </row>
    <row r="388" spans="2:11">
      <c r="B388" s="158" t="s">
        <v>828</v>
      </c>
      <c r="C388" s="159" t="s">
        <v>829</v>
      </c>
      <c r="D388" s="155">
        <v>316.00099999999998</v>
      </c>
      <c r="E388" s="155">
        <v>132.62</v>
      </c>
      <c r="F388" s="160">
        <v>1.4929874830342331</v>
      </c>
      <c r="G388" s="157">
        <v>12.5</v>
      </c>
      <c r="H388" s="157">
        <f t="shared" si="24"/>
        <v>41908.052619999995</v>
      </c>
      <c r="I388" s="73">
        <f t="shared" si="21"/>
        <v>1.3215961937237564E-3</v>
      </c>
      <c r="J388" s="73">
        <f t="shared" si="22"/>
        <v>1.9731265748552536E-3</v>
      </c>
      <c r="K388" s="76">
        <f t="shared" si="23"/>
        <v>1.6519952421546955E-2</v>
      </c>
    </row>
    <row r="389" spans="2:11">
      <c r="B389" s="158" t="s">
        <v>830</v>
      </c>
      <c r="C389" s="159" t="s">
        <v>831</v>
      </c>
      <c r="D389" s="155">
        <v>549.36800000000005</v>
      </c>
      <c r="E389" s="155">
        <v>39.840000000000003</v>
      </c>
      <c r="F389" s="160">
        <v>2.2088353413654618</v>
      </c>
      <c r="G389" s="157">
        <v>15.5</v>
      </c>
      <c r="H389" s="157">
        <f t="shared" si="24"/>
        <v>21886.821120000004</v>
      </c>
      <c r="I389" s="73">
        <f t="shared" si="21"/>
        <v>6.9021435443889954E-4</v>
      </c>
      <c r="J389" s="73">
        <f t="shared" si="22"/>
        <v>1.5245698592023884E-3</v>
      </c>
      <c r="K389" s="76">
        <f t="shared" si="23"/>
        <v>1.0698322493802943E-2</v>
      </c>
    </row>
    <row r="390" spans="2:11">
      <c r="B390" s="158" t="s">
        <v>832</v>
      </c>
      <c r="C390" s="159" t="s">
        <v>833</v>
      </c>
      <c r="D390" s="155">
        <v>341.35599999999999</v>
      </c>
      <c r="E390" s="155">
        <v>344.51</v>
      </c>
      <c r="F390" s="160">
        <v>2.9026733621665555</v>
      </c>
      <c r="G390" s="157">
        <v>5</v>
      </c>
      <c r="H390" s="157">
        <f t="shared" si="24"/>
        <v>117600.55555999999</v>
      </c>
      <c r="I390" s="73">
        <f t="shared" si="21"/>
        <v>3.7086057903278243E-3</v>
      </c>
      <c r="J390" s="73">
        <f t="shared" si="22"/>
        <v>1.0764871238361222E-2</v>
      </c>
      <c r="K390" s="76">
        <f t="shared" si="23"/>
        <v>1.8543028951639121E-2</v>
      </c>
    </row>
    <row r="391" spans="2:11">
      <c r="B391" s="158" t="s">
        <v>834</v>
      </c>
      <c r="C391" s="159" t="s">
        <v>835</v>
      </c>
      <c r="D391" s="155">
        <v>107.878</v>
      </c>
      <c r="E391" s="155">
        <v>269.89999999999998</v>
      </c>
      <c r="F391" s="160">
        <v>1.0522415709522046</v>
      </c>
      <c r="G391" s="157">
        <v>35.5</v>
      </c>
      <c r="H391" s="157">
        <f t="shared" si="24"/>
        <v>29116.272199999996</v>
      </c>
      <c r="I391" s="73">
        <f t="shared" si="21"/>
        <v>9.1819953706416871E-4</v>
      </c>
      <c r="J391" s="73">
        <f t="shared" si="22"/>
        <v>9.6616772332798787E-4</v>
      </c>
      <c r="K391" s="76">
        <f t="shared" si="23"/>
        <v>3.2596083565777992E-2</v>
      </c>
    </row>
    <row r="392" spans="2:11">
      <c r="B392" s="158" t="s">
        <v>836</v>
      </c>
      <c r="C392" s="159" t="s">
        <v>837</v>
      </c>
      <c r="D392" s="155">
        <v>314.31</v>
      </c>
      <c r="E392" s="155">
        <v>150.94</v>
      </c>
      <c r="F392" s="160">
        <v>3.0343182721611237</v>
      </c>
      <c r="G392" s="157">
        <v>7</v>
      </c>
      <c r="H392" s="157">
        <f t="shared" si="24"/>
        <v>47441.951399999998</v>
      </c>
      <c r="I392" s="73">
        <f t="shared" si="21"/>
        <v>1.496111092576638E-3</v>
      </c>
      <c r="J392" s="73">
        <f t="shared" si="22"/>
        <v>4.5396772253882356E-3</v>
      </c>
      <c r="K392" s="76">
        <f t="shared" si="23"/>
        <v>1.0472777648036466E-2</v>
      </c>
    </row>
    <row r="393" spans="2:11">
      <c r="B393" s="158" t="s">
        <v>838</v>
      </c>
      <c r="C393" s="159" t="s">
        <v>839</v>
      </c>
      <c r="D393" s="155">
        <v>183.2</v>
      </c>
      <c r="E393" s="155">
        <v>264.87</v>
      </c>
      <c r="F393" s="160">
        <v>1.0571223619133914</v>
      </c>
      <c r="G393" s="157">
        <v>8</v>
      </c>
      <c r="H393" s="157">
        <f t="shared" si="24"/>
        <v>48524.184000000001</v>
      </c>
      <c r="I393" s="73">
        <f t="shared" si="21"/>
        <v>1.5302399626974414E-3</v>
      </c>
      <c r="J393" s="73">
        <f t="shared" si="22"/>
        <v>1.6176508836609792E-3</v>
      </c>
      <c r="K393" s="76">
        <f t="shared" si="23"/>
        <v>1.2241919701579531E-2</v>
      </c>
    </row>
    <row r="394" spans="2:11">
      <c r="B394" s="158" t="s">
        <v>1388</v>
      </c>
      <c r="C394" s="159" t="s">
        <v>1389</v>
      </c>
      <c r="D394" s="155">
        <v>432.42399999999998</v>
      </c>
      <c r="E394" s="155">
        <v>61.43</v>
      </c>
      <c r="F394" s="160" t="s">
        <v>78</v>
      </c>
      <c r="G394" s="157">
        <v>22.5</v>
      </c>
      <c r="H394" s="157">
        <f t="shared" si="24"/>
        <v>26563.80632</v>
      </c>
      <c r="I394" s="73">
        <f t="shared" si="21"/>
        <v>8.3770595693518214E-4</v>
      </c>
      <c r="J394" s="73" t="str">
        <f t="shared" si="22"/>
        <v/>
      </c>
      <c r="K394" s="76">
        <f t="shared" si="23"/>
        <v>1.8848384031041599E-2</v>
      </c>
    </row>
    <row r="395" spans="2:11">
      <c r="B395" s="158" t="s">
        <v>840</v>
      </c>
      <c r="C395" s="159" t="s">
        <v>841</v>
      </c>
      <c r="D395" s="155">
        <v>39.706000000000003</v>
      </c>
      <c r="E395" s="155">
        <v>1869.48</v>
      </c>
      <c r="F395" s="160" t="s">
        <v>78</v>
      </c>
      <c r="G395" s="157">
        <v>22</v>
      </c>
      <c r="H395" s="157">
        <f t="shared" si="24"/>
        <v>74229.572880000007</v>
      </c>
      <c r="I395" s="73">
        <f t="shared" si="21"/>
        <v>2.3408751981267364E-3</v>
      </c>
      <c r="J395" s="73" t="str">
        <f t="shared" si="22"/>
        <v/>
      </c>
      <c r="K395" s="76">
        <f t="shared" si="23"/>
        <v>5.1499254358788202E-2</v>
      </c>
    </row>
    <row r="396" spans="2:11">
      <c r="B396" s="158" t="s">
        <v>842</v>
      </c>
      <c r="C396" s="159" t="s">
        <v>843</v>
      </c>
      <c r="D396" s="155">
        <v>59.86</v>
      </c>
      <c r="E396" s="155">
        <v>142.91</v>
      </c>
      <c r="F396" s="160" t="s">
        <v>78</v>
      </c>
      <c r="G396" s="157">
        <v>10</v>
      </c>
      <c r="H396" s="157">
        <f t="shared" si="24"/>
        <v>8554.5925999999999</v>
      </c>
      <c r="I396" s="73">
        <f t="shared" si="21"/>
        <v>2.6977433481654853E-4</v>
      </c>
      <c r="J396" s="73" t="str">
        <f t="shared" si="22"/>
        <v/>
      </c>
      <c r="K396" s="76">
        <f t="shared" si="23"/>
        <v>2.6977433481654854E-3</v>
      </c>
    </row>
    <row r="397" spans="2:11">
      <c r="B397" s="158" t="s">
        <v>844</v>
      </c>
      <c r="C397" s="159" t="s">
        <v>845</v>
      </c>
      <c r="D397" s="155">
        <v>158.95699999999999</v>
      </c>
      <c r="E397" s="155">
        <v>88.33</v>
      </c>
      <c r="F397" s="160" t="s">
        <v>78</v>
      </c>
      <c r="G397" s="157">
        <v>5.5</v>
      </c>
      <c r="H397" s="157">
        <f t="shared" si="24"/>
        <v>14040.67181</v>
      </c>
      <c r="I397" s="73">
        <f t="shared" si="21"/>
        <v>4.4278121414223915E-4</v>
      </c>
      <c r="J397" s="73" t="str">
        <f t="shared" si="22"/>
        <v/>
      </c>
      <c r="K397" s="76">
        <f t="shared" si="23"/>
        <v>2.4352966777823155E-3</v>
      </c>
    </row>
    <row r="398" spans="2:11">
      <c r="B398" s="158" t="s">
        <v>846</v>
      </c>
      <c r="C398" s="159" t="s">
        <v>847</v>
      </c>
      <c r="D398" s="155">
        <v>50.863</v>
      </c>
      <c r="E398" s="155">
        <v>212.25</v>
      </c>
      <c r="F398" s="160" t="s">
        <v>78</v>
      </c>
      <c r="G398" s="157">
        <v>12</v>
      </c>
      <c r="H398" s="157">
        <f t="shared" si="24"/>
        <v>10795.67175</v>
      </c>
      <c r="I398" s="73">
        <f t="shared" si="21"/>
        <v>3.4044814305406597E-4</v>
      </c>
      <c r="J398" s="73" t="str">
        <f t="shared" si="22"/>
        <v/>
      </c>
      <c r="K398" s="76">
        <f t="shared" si="23"/>
        <v>4.0853777166487918E-3</v>
      </c>
    </row>
    <row r="399" spans="2:11">
      <c r="B399" s="158" t="s">
        <v>848</v>
      </c>
      <c r="C399" s="159" t="s">
        <v>849</v>
      </c>
      <c r="D399" s="155">
        <v>37.637</v>
      </c>
      <c r="E399" s="155">
        <v>244.04</v>
      </c>
      <c r="F399" s="160">
        <v>1.1473528929683658</v>
      </c>
      <c r="G399" s="157">
        <v>11</v>
      </c>
      <c r="H399" s="157">
        <f t="shared" si="24"/>
        <v>9184.9334799999997</v>
      </c>
      <c r="I399" s="73">
        <f t="shared" si="21"/>
        <v>2.8965252183970117E-4</v>
      </c>
      <c r="J399" s="73">
        <f t="shared" si="22"/>
        <v>3.3233365888836393E-4</v>
      </c>
      <c r="K399" s="76">
        <f t="shared" si="23"/>
        <v>3.1861777402367127E-3</v>
      </c>
    </row>
    <row r="400" spans="2:11">
      <c r="B400" s="158" t="s">
        <v>850</v>
      </c>
      <c r="C400" s="159" t="s">
        <v>851</v>
      </c>
      <c r="D400" s="155">
        <v>654.79999999999995</v>
      </c>
      <c r="E400" s="155">
        <v>77.349999999999994</v>
      </c>
      <c r="F400" s="160">
        <v>8.015513897866839</v>
      </c>
      <c r="G400" s="157">
        <v>30</v>
      </c>
      <c r="H400" s="157">
        <f t="shared" si="24"/>
        <v>50648.779999999992</v>
      </c>
      <c r="I400" s="73">
        <f t="shared" si="21"/>
        <v>1.5972404032156605E-3</v>
      </c>
      <c r="J400" s="73">
        <f t="shared" si="22"/>
        <v>1.2802702650209561E-2</v>
      </c>
      <c r="K400" s="76">
        <f t="shared" si="23"/>
        <v>4.7917212096469812E-2</v>
      </c>
    </row>
    <row r="401" spans="2:11">
      <c r="B401" s="158" t="s">
        <v>854</v>
      </c>
      <c r="C401" s="159" t="s">
        <v>855</v>
      </c>
      <c r="D401" s="155">
        <v>39.222999999999999</v>
      </c>
      <c r="E401" s="155">
        <v>296.26</v>
      </c>
      <c r="F401" s="160">
        <v>0.43205292648349425</v>
      </c>
      <c r="G401" s="157">
        <v>17.5</v>
      </c>
      <c r="H401" s="157">
        <f t="shared" si="24"/>
        <v>11620.205979999999</v>
      </c>
      <c r="I401" s="73">
        <f t="shared" si="21"/>
        <v>3.66450336709872E-4</v>
      </c>
      <c r="J401" s="73">
        <f t="shared" si="22"/>
        <v>1.5832594038636203E-4</v>
      </c>
      <c r="K401" s="76">
        <f t="shared" si="23"/>
        <v>6.41288089242276E-3</v>
      </c>
    </row>
    <row r="402" spans="2:11">
      <c r="B402" s="158" t="s">
        <v>852</v>
      </c>
      <c r="C402" s="159" t="s">
        <v>853</v>
      </c>
      <c r="D402" s="155">
        <v>5973</v>
      </c>
      <c r="E402" s="155">
        <v>94.51</v>
      </c>
      <c r="F402" s="160" t="s">
        <v>78</v>
      </c>
      <c r="G402" s="157" t="s">
        <v>1261</v>
      </c>
      <c r="H402" s="157" t="str">
        <f t="shared" si="24"/>
        <v>Excl.</v>
      </c>
      <c r="I402" s="73" t="str">
        <f t="shared" si="21"/>
        <v>Excl.</v>
      </c>
      <c r="J402" s="73" t="str">
        <f t="shared" si="22"/>
        <v/>
      </c>
      <c r="K402" s="76" t="str">
        <f t="shared" si="23"/>
        <v/>
      </c>
    </row>
    <row r="403" spans="2:11">
      <c r="B403" s="158" t="s">
        <v>856</v>
      </c>
      <c r="C403" s="159" t="s">
        <v>857</v>
      </c>
      <c r="D403" s="155">
        <v>46.905999999999999</v>
      </c>
      <c r="E403" s="155">
        <v>214.56</v>
      </c>
      <c r="F403" s="160">
        <v>0.63385533184190912</v>
      </c>
      <c r="G403" s="157">
        <v>10</v>
      </c>
      <c r="H403" s="157">
        <f t="shared" si="24"/>
        <v>10064.15136</v>
      </c>
      <c r="I403" s="73">
        <f t="shared" si="21"/>
        <v>3.1737919800377897E-4</v>
      </c>
      <c r="J403" s="73">
        <f t="shared" si="22"/>
        <v>2.0117249687040431E-4</v>
      </c>
      <c r="K403" s="76">
        <f t="shared" si="23"/>
        <v>3.1737919800377897E-3</v>
      </c>
    </row>
    <row r="404" spans="2:11">
      <c r="B404" s="158" t="s">
        <v>858</v>
      </c>
      <c r="C404" s="159" t="s">
        <v>859</v>
      </c>
      <c r="D404" s="155">
        <v>445.02</v>
      </c>
      <c r="E404" s="155">
        <v>291.88</v>
      </c>
      <c r="F404" s="160" t="s">
        <v>78</v>
      </c>
      <c r="G404" s="157">
        <v>14.5</v>
      </c>
      <c r="H404" s="157">
        <f t="shared" si="24"/>
        <v>129892.43759999999</v>
      </c>
      <c r="I404" s="73">
        <f t="shared" si="21"/>
        <v>4.0962378443644455E-3</v>
      </c>
      <c r="J404" s="73" t="str">
        <f t="shared" si="22"/>
        <v/>
      </c>
      <c r="K404" s="76">
        <f t="shared" si="23"/>
        <v>5.9395448743284458E-2</v>
      </c>
    </row>
    <row r="405" spans="2:11">
      <c r="B405" s="158" t="s">
        <v>860</v>
      </c>
      <c r="C405" s="159" t="s">
        <v>861</v>
      </c>
      <c r="D405" s="155">
        <v>87.844999999999999</v>
      </c>
      <c r="E405" s="155">
        <v>104.77</v>
      </c>
      <c r="F405" s="160">
        <v>1.5653335878591201</v>
      </c>
      <c r="G405" s="157">
        <v>10.5</v>
      </c>
      <c r="H405" s="157">
        <f t="shared" si="24"/>
        <v>9203.5206500000004</v>
      </c>
      <c r="I405" s="73">
        <f t="shared" ref="I405:I468" si="25">IF(H405="Excl.","Excl.",H405/(SUM($H$20:$H$522)))</f>
        <v>2.9023867966828932E-4</v>
      </c>
      <c r="J405" s="73">
        <f t="shared" ref="J405:J468" si="26">IFERROR(I405*F405, "")</f>
        <v>4.543203537806572E-4</v>
      </c>
      <c r="K405" s="76">
        <f t="shared" ref="K405:K468" si="27">IFERROR(I405*G405, "")</f>
        <v>3.0475061365170379E-3</v>
      </c>
    </row>
    <row r="406" spans="2:11">
      <c r="B406" s="158" t="s">
        <v>862</v>
      </c>
      <c r="C406" s="159" t="s">
        <v>863</v>
      </c>
      <c r="D406" s="155">
        <v>296.041</v>
      </c>
      <c r="E406" s="155">
        <v>138.35</v>
      </c>
      <c r="F406" s="160">
        <v>0.60715576436573904</v>
      </c>
      <c r="G406" s="157">
        <v>12</v>
      </c>
      <c r="H406" s="157">
        <f t="shared" si="24"/>
        <v>40957.272349999999</v>
      </c>
      <c r="I406" s="73">
        <f t="shared" si="25"/>
        <v>1.2916127536127748E-3</v>
      </c>
      <c r="J406" s="73">
        <f t="shared" si="26"/>
        <v>7.842101286843012E-4</v>
      </c>
      <c r="K406" s="76">
        <f t="shared" si="27"/>
        <v>1.5499353043353297E-2</v>
      </c>
    </row>
    <row r="407" spans="2:11">
      <c r="B407" s="158" t="s">
        <v>931</v>
      </c>
      <c r="C407" s="159" t="s">
        <v>1377</v>
      </c>
      <c r="D407" s="155">
        <v>2427.5929999999998</v>
      </c>
      <c r="E407" s="155">
        <v>13</v>
      </c>
      <c r="F407" s="160" t="s">
        <v>78</v>
      </c>
      <c r="G407" s="157" t="s">
        <v>1261</v>
      </c>
      <c r="H407" s="157" t="str">
        <f t="shared" si="24"/>
        <v>Excl.</v>
      </c>
      <c r="I407" s="73" t="str">
        <f t="shared" si="25"/>
        <v>Excl.</v>
      </c>
      <c r="J407" s="73" t="str">
        <f t="shared" si="26"/>
        <v/>
      </c>
      <c r="K407" s="76" t="str">
        <f t="shared" si="27"/>
        <v/>
      </c>
    </row>
    <row r="408" spans="2:11">
      <c r="B408" s="158" t="s">
        <v>1390</v>
      </c>
      <c r="C408" s="159" t="s">
        <v>1391</v>
      </c>
      <c r="D408" s="155">
        <v>238.828</v>
      </c>
      <c r="E408" s="155">
        <v>546.77</v>
      </c>
      <c r="F408" s="160">
        <v>0.93640836183404363</v>
      </c>
      <c r="G408" s="157">
        <v>12.5</v>
      </c>
      <c r="H408" s="157">
        <f t="shared" ref="H408:H471" si="28">IF(ISNUMBER(E408),IF(G408&lt;&gt;"",D408*E408,"Excl."),"Excl.")</f>
        <v>130583.98556</v>
      </c>
      <c r="I408" s="73">
        <f t="shared" si="25"/>
        <v>4.1180462342698563E-3</v>
      </c>
      <c r="J408" s="73">
        <f t="shared" si="26"/>
        <v>3.8561729281894885E-3</v>
      </c>
      <c r="K408" s="76">
        <f t="shared" si="27"/>
        <v>5.1475577928373206E-2</v>
      </c>
    </row>
    <row r="409" spans="2:11">
      <c r="B409" s="158" t="s">
        <v>864</v>
      </c>
      <c r="C409" s="159" t="s">
        <v>865</v>
      </c>
      <c r="D409" s="155">
        <v>247.65700000000001</v>
      </c>
      <c r="E409" s="155">
        <v>60.16</v>
      </c>
      <c r="F409" s="160" t="s">
        <v>78</v>
      </c>
      <c r="G409" s="157">
        <v>10</v>
      </c>
      <c r="H409" s="157">
        <f t="shared" si="28"/>
        <v>14899.045120000001</v>
      </c>
      <c r="I409" s="73">
        <f t="shared" si="25"/>
        <v>4.6985054398145668E-4</v>
      </c>
      <c r="J409" s="73" t="str">
        <f t="shared" si="26"/>
        <v/>
      </c>
      <c r="K409" s="76">
        <f t="shared" si="27"/>
        <v>4.6985054398145671E-3</v>
      </c>
    </row>
    <row r="410" spans="2:11">
      <c r="B410" s="158" t="s">
        <v>866</v>
      </c>
      <c r="C410" s="159" t="s">
        <v>867</v>
      </c>
      <c r="D410" s="155">
        <v>359.43299999999999</v>
      </c>
      <c r="E410" s="155">
        <v>173.3</v>
      </c>
      <c r="F410" s="160">
        <v>2.3081361800346216</v>
      </c>
      <c r="G410" s="157">
        <v>8.5</v>
      </c>
      <c r="H410" s="157">
        <f t="shared" si="28"/>
        <v>62289.738900000004</v>
      </c>
      <c r="I410" s="73">
        <f t="shared" si="25"/>
        <v>1.9643451960113202E-3</v>
      </c>
      <c r="J410" s="73">
        <f t="shared" si="26"/>
        <v>4.533976216990929E-3</v>
      </c>
      <c r="K410" s="76">
        <f t="shared" si="27"/>
        <v>1.669693416609622E-2</v>
      </c>
    </row>
    <row r="411" spans="2:11">
      <c r="B411" s="158" t="s">
        <v>868</v>
      </c>
      <c r="C411" s="159" t="s">
        <v>869</v>
      </c>
      <c r="D411" s="156">
        <v>324.55599999999998</v>
      </c>
      <c r="E411" s="156">
        <v>30.6</v>
      </c>
      <c r="F411" s="160">
        <v>2.7450980392156858</v>
      </c>
      <c r="G411" s="157">
        <v>9</v>
      </c>
      <c r="H411" s="187">
        <f t="shared" si="28"/>
        <v>9931.4135999999999</v>
      </c>
      <c r="I411" s="73">
        <f t="shared" si="25"/>
        <v>3.1319323116895406E-4</v>
      </c>
      <c r="J411" s="73">
        <f t="shared" si="26"/>
        <v>8.5974612477752077E-4</v>
      </c>
      <c r="K411" s="76">
        <f t="shared" si="27"/>
        <v>2.8187390805205865E-3</v>
      </c>
    </row>
    <row r="412" spans="2:11">
      <c r="B412" s="158" t="s">
        <v>870</v>
      </c>
      <c r="C412" s="159" t="s">
        <v>871</v>
      </c>
      <c r="D412" s="155">
        <v>150.76900000000001</v>
      </c>
      <c r="E412" s="155">
        <v>645.91</v>
      </c>
      <c r="F412" s="160">
        <v>3.0220928612345372</v>
      </c>
      <c r="G412" s="157">
        <v>10</v>
      </c>
      <c r="H412" s="157">
        <f t="shared" si="28"/>
        <v>97383.204790000003</v>
      </c>
      <c r="I412" s="73">
        <f t="shared" si="25"/>
        <v>3.0710392093395511E-3</v>
      </c>
      <c r="J412" s="73">
        <f t="shared" si="26"/>
        <v>9.2809656711164146E-3</v>
      </c>
      <c r="K412" s="76">
        <f t="shared" si="27"/>
        <v>3.071039209339551E-2</v>
      </c>
    </row>
    <row r="413" spans="2:11">
      <c r="B413" s="158" t="s">
        <v>872</v>
      </c>
      <c r="C413" s="159" t="s">
        <v>873</v>
      </c>
      <c r="D413" s="155">
        <v>193.74199999999999</v>
      </c>
      <c r="E413" s="155">
        <v>112.11</v>
      </c>
      <c r="F413" s="160">
        <v>3.1576130586031579</v>
      </c>
      <c r="G413" s="157">
        <v>4.5</v>
      </c>
      <c r="H413" s="157">
        <f t="shared" si="28"/>
        <v>21720.41562</v>
      </c>
      <c r="I413" s="73">
        <f t="shared" si="25"/>
        <v>6.8496665473285904E-4</v>
      </c>
      <c r="J413" s="73">
        <f t="shared" si="26"/>
        <v>2.1628596536921963E-3</v>
      </c>
      <c r="K413" s="76">
        <f t="shared" si="27"/>
        <v>3.0823499462978654E-3</v>
      </c>
    </row>
    <row r="414" spans="2:11">
      <c r="B414" s="158" t="s">
        <v>874</v>
      </c>
      <c r="C414" s="159" t="s">
        <v>875</v>
      </c>
      <c r="D414" s="155">
        <v>491.226</v>
      </c>
      <c r="E414" s="155">
        <v>62.24</v>
      </c>
      <c r="F414" s="160">
        <v>1.2853470437017995</v>
      </c>
      <c r="G414" s="157">
        <v>6</v>
      </c>
      <c r="H414" s="157">
        <f t="shared" si="28"/>
        <v>30573.90624</v>
      </c>
      <c r="I414" s="73">
        <f t="shared" si="25"/>
        <v>9.6416692229616199E-4</v>
      </c>
      <c r="J414" s="73">
        <f t="shared" si="26"/>
        <v>1.2392891032084344E-3</v>
      </c>
      <c r="K414" s="76">
        <f t="shared" si="27"/>
        <v>5.785001533776972E-3</v>
      </c>
    </row>
    <row r="415" spans="2:11">
      <c r="B415" s="158" t="s">
        <v>876</v>
      </c>
      <c r="C415" s="159" t="s">
        <v>877</v>
      </c>
      <c r="D415" s="155">
        <v>108.349</v>
      </c>
      <c r="E415" s="155">
        <v>96.12</v>
      </c>
      <c r="F415" s="160">
        <v>2.913025384935497</v>
      </c>
      <c r="G415" s="157">
        <v>7.5</v>
      </c>
      <c r="H415" s="157">
        <f t="shared" si="28"/>
        <v>10414.505880000001</v>
      </c>
      <c r="I415" s="73">
        <f t="shared" si="25"/>
        <v>3.2842784310032876E-4</v>
      </c>
      <c r="J415" s="73">
        <f t="shared" si="26"/>
        <v>9.5671864407087016E-4</v>
      </c>
      <c r="K415" s="76">
        <f t="shared" si="27"/>
        <v>2.4632088232524659E-3</v>
      </c>
    </row>
    <row r="416" spans="2:11">
      <c r="B416" s="158" t="s">
        <v>878</v>
      </c>
      <c r="C416" s="159" t="s">
        <v>879</v>
      </c>
      <c r="D416" s="155">
        <v>1550.202</v>
      </c>
      <c r="E416" s="155">
        <v>91.85</v>
      </c>
      <c r="F416" s="160">
        <v>5.5307566684812199</v>
      </c>
      <c r="G416" s="157">
        <v>5</v>
      </c>
      <c r="H416" s="157">
        <f t="shared" si="28"/>
        <v>142386.05369999999</v>
      </c>
      <c r="I416" s="73">
        <f t="shared" si="25"/>
        <v>4.4902317059576698E-3</v>
      </c>
      <c r="J416" s="73">
        <f t="shared" si="26"/>
        <v>2.4834378950751187E-2</v>
      </c>
      <c r="K416" s="76">
        <f t="shared" si="27"/>
        <v>2.2451158529788351E-2</v>
      </c>
    </row>
    <row r="417" spans="2:11">
      <c r="B417" s="158" t="s">
        <v>880</v>
      </c>
      <c r="C417" s="159" t="s">
        <v>881</v>
      </c>
      <c r="D417" s="155">
        <v>1000</v>
      </c>
      <c r="E417" s="155">
        <v>162.59</v>
      </c>
      <c r="F417" s="160" t="s">
        <v>78</v>
      </c>
      <c r="G417" s="157">
        <v>19.5</v>
      </c>
      <c r="H417" s="157">
        <f t="shared" si="28"/>
        <v>162590</v>
      </c>
      <c r="I417" s="73">
        <f t="shared" si="25"/>
        <v>5.1273755687468534E-3</v>
      </c>
      <c r="J417" s="73" t="str">
        <f t="shared" si="26"/>
        <v/>
      </c>
      <c r="K417" s="76">
        <f t="shared" si="27"/>
        <v>9.9983823590563639E-2</v>
      </c>
    </row>
    <row r="418" spans="2:11">
      <c r="B418" s="158" t="s">
        <v>882</v>
      </c>
      <c r="C418" s="159" t="s">
        <v>883</v>
      </c>
      <c r="D418" s="155">
        <v>403.18099999999998</v>
      </c>
      <c r="E418" s="155">
        <v>50.5</v>
      </c>
      <c r="F418" s="160">
        <v>0.15841584158415842</v>
      </c>
      <c r="G418" s="157" t="s">
        <v>1261</v>
      </c>
      <c r="H418" s="157" t="str">
        <f t="shared" si="28"/>
        <v>Excl.</v>
      </c>
      <c r="I418" s="73" t="str">
        <f t="shared" si="25"/>
        <v>Excl.</v>
      </c>
      <c r="J418" s="73" t="str">
        <f t="shared" si="26"/>
        <v/>
      </c>
      <c r="K418" s="76" t="str">
        <f t="shared" si="27"/>
        <v/>
      </c>
    </row>
    <row r="419" spans="2:11">
      <c r="B419" s="158" t="s">
        <v>884</v>
      </c>
      <c r="C419" s="159" t="s">
        <v>885</v>
      </c>
      <c r="D419" s="155">
        <v>39.948</v>
      </c>
      <c r="E419" s="155">
        <v>257.07</v>
      </c>
      <c r="F419" s="160">
        <v>1.8360757770257128</v>
      </c>
      <c r="G419" s="157">
        <v>10</v>
      </c>
      <c r="H419" s="157">
        <f t="shared" si="28"/>
        <v>10269.432360000001</v>
      </c>
      <c r="I419" s="73">
        <f t="shared" si="25"/>
        <v>3.2385286049303367E-4</v>
      </c>
      <c r="J419" s="73">
        <f t="shared" si="26"/>
        <v>5.9461839247174661E-4</v>
      </c>
      <c r="K419" s="76">
        <f t="shared" si="27"/>
        <v>3.2385286049303368E-3</v>
      </c>
    </row>
    <row r="420" spans="2:11">
      <c r="B420" s="158" t="s">
        <v>886</v>
      </c>
      <c r="C420" s="159" t="s">
        <v>887</v>
      </c>
      <c r="D420" s="155">
        <v>797.61400000000003</v>
      </c>
      <c r="E420" s="155">
        <v>73.209999999999994</v>
      </c>
      <c r="F420" s="160">
        <v>2.7318672312525614</v>
      </c>
      <c r="G420" s="157">
        <v>7.5</v>
      </c>
      <c r="H420" s="157">
        <f t="shared" si="28"/>
        <v>58393.320939999998</v>
      </c>
      <c r="I420" s="73">
        <f t="shared" si="25"/>
        <v>1.8414692611215329E-3</v>
      </c>
      <c r="J420" s="73">
        <f t="shared" si="26"/>
        <v>5.0306495318167823E-3</v>
      </c>
      <c r="K420" s="76">
        <f t="shared" si="27"/>
        <v>1.3811019458411497E-2</v>
      </c>
    </row>
    <row r="421" spans="2:11">
      <c r="B421" s="158" t="s">
        <v>888</v>
      </c>
      <c r="C421" s="159" t="s">
        <v>889</v>
      </c>
      <c r="D421" s="155">
        <v>242.05</v>
      </c>
      <c r="E421" s="155">
        <v>31.68</v>
      </c>
      <c r="F421" s="160">
        <v>3.7878787878787881</v>
      </c>
      <c r="G421" s="157">
        <v>15</v>
      </c>
      <c r="H421" s="157">
        <f t="shared" si="28"/>
        <v>7668.1440000000002</v>
      </c>
      <c r="I421" s="73">
        <f t="shared" si="25"/>
        <v>2.4181963345367349E-4</v>
      </c>
      <c r="J421" s="73">
        <f t="shared" si="26"/>
        <v>9.1598346005179352E-4</v>
      </c>
      <c r="K421" s="76">
        <f t="shared" si="27"/>
        <v>3.6272945018051023E-3</v>
      </c>
    </row>
    <row r="422" spans="2:11">
      <c r="B422" s="158" t="s">
        <v>890</v>
      </c>
      <c r="C422" s="159" t="s">
        <v>891</v>
      </c>
      <c r="D422" s="155">
        <v>2102.4090000000001</v>
      </c>
      <c r="E422" s="155">
        <v>29.06</v>
      </c>
      <c r="F422" s="160">
        <v>1.3764624913971097</v>
      </c>
      <c r="G422" s="157">
        <v>10.5</v>
      </c>
      <c r="H422" s="157">
        <f t="shared" si="28"/>
        <v>61096.005539999998</v>
      </c>
      <c r="I422" s="73">
        <f t="shared" si="25"/>
        <v>1.9267000809017676E-3</v>
      </c>
      <c r="J422" s="73">
        <f t="shared" si="26"/>
        <v>2.65203039353306E-3</v>
      </c>
      <c r="K422" s="76">
        <f t="shared" si="27"/>
        <v>2.0230350849468559E-2</v>
      </c>
    </row>
    <row r="423" spans="2:11">
      <c r="B423" s="158" t="s">
        <v>892</v>
      </c>
      <c r="C423" s="159" t="s">
        <v>893</v>
      </c>
      <c r="D423" s="155">
        <v>618.26</v>
      </c>
      <c r="E423" s="155">
        <v>72.430000000000007</v>
      </c>
      <c r="F423" s="160" t="s">
        <v>78</v>
      </c>
      <c r="G423" s="157">
        <v>12</v>
      </c>
      <c r="H423" s="157">
        <f t="shared" si="28"/>
        <v>44780.571800000005</v>
      </c>
      <c r="I423" s="73">
        <f t="shared" si="25"/>
        <v>1.4121828513551531E-3</v>
      </c>
      <c r="J423" s="73" t="str">
        <f t="shared" si="26"/>
        <v/>
      </c>
      <c r="K423" s="76">
        <f t="shared" si="27"/>
        <v>1.694619421626184E-2</v>
      </c>
    </row>
    <row r="424" spans="2:11">
      <c r="B424" s="158" t="s">
        <v>894</v>
      </c>
      <c r="C424" s="159" t="s">
        <v>895</v>
      </c>
      <c r="D424" s="156">
        <v>108.166</v>
      </c>
      <c r="E424" s="156">
        <v>309.12</v>
      </c>
      <c r="F424" s="160">
        <v>1.6174948240165632</v>
      </c>
      <c r="G424" s="157">
        <v>15</v>
      </c>
      <c r="H424" s="157">
        <f t="shared" si="28"/>
        <v>33436.27392</v>
      </c>
      <c r="I424" s="73">
        <f t="shared" si="25"/>
        <v>1.0544334461365127E-3</v>
      </c>
      <c r="J424" s="73">
        <f t="shared" si="26"/>
        <v>1.705540641395757E-3</v>
      </c>
      <c r="K424" s="76">
        <f t="shared" si="27"/>
        <v>1.581650169204769E-2</v>
      </c>
    </row>
    <row r="425" spans="2:11">
      <c r="B425" s="158" t="s">
        <v>896</v>
      </c>
      <c r="C425" s="159" t="s">
        <v>897</v>
      </c>
      <c r="D425" s="155">
        <v>51.79</v>
      </c>
      <c r="E425" s="155">
        <v>283.22000000000003</v>
      </c>
      <c r="F425" s="160" t="s">
        <v>78</v>
      </c>
      <c r="G425" s="157">
        <v>11.5</v>
      </c>
      <c r="H425" s="157">
        <f t="shared" si="28"/>
        <v>14667.963800000001</v>
      </c>
      <c r="I425" s="73">
        <f t="shared" si="25"/>
        <v>4.6256325254556409E-4</v>
      </c>
      <c r="J425" s="73" t="str">
        <f t="shared" si="26"/>
        <v/>
      </c>
      <c r="K425" s="76">
        <f t="shared" si="27"/>
        <v>5.3194774042739871E-3</v>
      </c>
    </row>
    <row r="426" spans="2:11">
      <c r="B426" s="158" t="s">
        <v>898</v>
      </c>
      <c r="C426" s="159" t="s">
        <v>899</v>
      </c>
      <c r="D426" s="155">
        <v>209.82</v>
      </c>
      <c r="E426" s="155">
        <v>113.35</v>
      </c>
      <c r="F426" s="160">
        <v>0.84693427437141588</v>
      </c>
      <c r="G426" s="157">
        <v>7</v>
      </c>
      <c r="H426" s="157">
        <f t="shared" si="28"/>
        <v>23783.096999999998</v>
      </c>
      <c r="I426" s="73">
        <f t="shared" si="25"/>
        <v>7.5001457966010563E-4</v>
      </c>
      <c r="J426" s="73">
        <f t="shared" si="26"/>
        <v>6.3521305379241402E-4</v>
      </c>
      <c r="K426" s="76">
        <f t="shared" si="27"/>
        <v>5.2501020576207393E-3</v>
      </c>
    </row>
    <row r="427" spans="2:11">
      <c r="B427" s="158" t="s">
        <v>900</v>
      </c>
      <c r="C427" s="159" t="s">
        <v>901</v>
      </c>
      <c r="D427" s="155">
        <v>315.94900000000001</v>
      </c>
      <c r="E427" s="155">
        <v>70.94</v>
      </c>
      <c r="F427" s="160" t="s">
        <v>78</v>
      </c>
      <c r="G427" s="157">
        <v>8.5</v>
      </c>
      <c r="H427" s="157">
        <f t="shared" si="28"/>
        <v>22413.422060000001</v>
      </c>
      <c r="I427" s="73">
        <f t="shared" si="25"/>
        <v>7.0682103870137018E-4</v>
      </c>
      <c r="J427" s="73" t="str">
        <f t="shared" si="26"/>
        <v/>
      </c>
      <c r="K427" s="76">
        <f t="shared" si="27"/>
        <v>6.0079788289616465E-3</v>
      </c>
    </row>
    <row r="428" spans="2:11">
      <c r="B428" s="158" t="s">
        <v>1392</v>
      </c>
      <c r="C428" s="159" t="s">
        <v>1393</v>
      </c>
      <c r="D428" s="155">
        <v>106.52800000000001</v>
      </c>
      <c r="E428" s="155">
        <v>115.55</v>
      </c>
      <c r="F428" s="160">
        <v>3.2540025962786672</v>
      </c>
      <c r="G428" s="157">
        <v>4.5</v>
      </c>
      <c r="H428" s="157">
        <f t="shared" si="28"/>
        <v>12309.3104</v>
      </c>
      <c r="I428" s="73">
        <f t="shared" si="25"/>
        <v>3.8818166807971929E-4</v>
      </c>
      <c r="J428" s="73">
        <f t="shared" si="26"/>
        <v>1.2631441557591904E-3</v>
      </c>
      <c r="K428" s="76">
        <f t="shared" si="27"/>
        <v>1.7468175063587367E-3</v>
      </c>
    </row>
    <row r="429" spans="2:11">
      <c r="B429" s="158" t="s">
        <v>902</v>
      </c>
      <c r="C429" s="159" t="s">
        <v>903</v>
      </c>
      <c r="D429" s="155">
        <v>953.803</v>
      </c>
      <c r="E429" s="155">
        <v>328.18</v>
      </c>
      <c r="F429" s="160">
        <v>0.5972332256688403</v>
      </c>
      <c r="G429" s="157">
        <v>18.5</v>
      </c>
      <c r="H429" s="157">
        <f t="shared" si="28"/>
        <v>313019.06854000001</v>
      </c>
      <c r="I429" s="73">
        <f t="shared" si="25"/>
        <v>9.8712486904723104E-3</v>
      </c>
      <c r="J429" s="73">
        <f t="shared" si="26"/>
        <v>5.8954376967900934E-3</v>
      </c>
      <c r="K429" s="76">
        <f t="shared" si="27"/>
        <v>0.18261810077373775</v>
      </c>
    </row>
    <row r="430" spans="2:11">
      <c r="B430" s="158" t="s">
        <v>904</v>
      </c>
      <c r="C430" s="159" t="s">
        <v>905</v>
      </c>
      <c r="D430" s="155">
        <v>158.01499999999999</v>
      </c>
      <c r="E430" s="155">
        <v>63.01</v>
      </c>
      <c r="F430" s="160" t="s">
        <v>78</v>
      </c>
      <c r="G430" s="157">
        <v>4</v>
      </c>
      <c r="H430" s="157">
        <f t="shared" si="28"/>
        <v>9956.5251499999995</v>
      </c>
      <c r="I430" s="73">
        <f t="shared" si="25"/>
        <v>3.1398513933036227E-4</v>
      </c>
      <c r="J430" s="73" t="str">
        <f t="shared" si="26"/>
        <v/>
      </c>
      <c r="K430" s="76">
        <f t="shared" si="27"/>
        <v>1.2559405573214491E-3</v>
      </c>
    </row>
    <row r="431" spans="2:11">
      <c r="B431" s="158" t="s">
        <v>906</v>
      </c>
      <c r="C431" s="159" t="s">
        <v>907</v>
      </c>
      <c r="D431" s="155">
        <v>558.45799999999997</v>
      </c>
      <c r="E431" s="155">
        <v>95.57</v>
      </c>
      <c r="F431" s="160">
        <v>1.5904572564612327</v>
      </c>
      <c r="G431" s="157">
        <v>6.5</v>
      </c>
      <c r="H431" s="157">
        <f t="shared" si="28"/>
        <v>53371.831059999997</v>
      </c>
      <c r="I431" s="73">
        <f t="shared" si="25"/>
        <v>1.6831134918280858E-3</v>
      </c>
      <c r="J431" s="73">
        <f t="shared" si="26"/>
        <v>2.6769200665257829E-3</v>
      </c>
      <c r="K431" s="76">
        <f t="shared" si="27"/>
        <v>1.0940237696882557E-2</v>
      </c>
    </row>
    <row r="432" spans="2:11">
      <c r="B432" s="158" t="s">
        <v>908</v>
      </c>
      <c r="C432" s="159" t="s">
        <v>909</v>
      </c>
      <c r="D432" s="155">
        <v>607.97900000000004</v>
      </c>
      <c r="E432" s="155">
        <v>82.99</v>
      </c>
      <c r="F432" s="160">
        <v>2.2653331726714061</v>
      </c>
      <c r="G432" s="157">
        <v>52</v>
      </c>
      <c r="H432" s="157">
        <f t="shared" si="28"/>
        <v>50456.177210000002</v>
      </c>
      <c r="I432" s="73">
        <f t="shared" si="25"/>
        <v>1.5911665558700769E-3</v>
      </c>
      <c r="J432" s="73">
        <f t="shared" si="26"/>
        <v>3.6045223822577955E-3</v>
      </c>
      <c r="K432" s="76">
        <f t="shared" si="27"/>
        <v>8.2740660905243998E-2</v>
      </c>
    </row>
    <row r="433" spans="2:11">
      <c r="B433" s="158" t="s">
        <v>910</v>
      </c>
      <c r="C433" s="159" t="s">
        <v>911</v>
      </c>
      <c r="D433" s="155">
        <v>27.721</v>
      </c>
      <c r="E433" s="155">
        <v>1498.33</v>
      </c>
      <c r="F433" s="160" t="s">
        <v>78</v>
      </c>
      <c r="G433" s="157">
        <v>22.5</v>
      </c>
      <c r="H433" s="157">
        <f t="shared" si="28"/>
        <v>41535.205929999996</v>
      </c>
      <c r="I433" s="73">
        <f t="shared" si="25"/>
        <v>1.3098382442238233E-3</v>
      </c>
      <c r="J433" s="73" t="str">
        <f t="shared" si="26"/>
        <v/>
      </c>
      <c r="K433" s="76">
        <f t="shared" si="27"/>
        <v>2.9471360495036025E-2</v>
      </c>
    </row>
    <row r="434" spans="2:11">
      <c r="B434" s="158" t="s">
        <v>912</v>
      </c>
      <c r="C434" s="159" t="s">
        <v>913</v>
      </c>
      <c r="D434" s="155">
        <v>113.73</v>
      </c>
      <c r="E434" s="155">
        <v>63.9</v>
      </c>
      <c r="F434" s="160" t="s">
        <v>78</v>
      </c>
      <c r="G434" s="157">
        <v>27</v>
      </c>
      <c r="H434" s="157">
        <f t="shared" si="28"/>
        <v>7267.3469999999998</v>
      </c>
      <c r="I434" s="73">
        <f t="shared" si="25"/>
        <v>2.2918025375118852E-4</v>
      </c>
      <c r="J434" s="73" t="str">
        <f t="shared" si="26"/>
        <v/>
      </c>
      <c r="K434" s="76">
        <f t="shared" si="27"/>
        <v>6.1878668512820902E-3</v>
      </c>
    </row>
    <row r="435" spans="2:11">
      <c r="B435" s="158" t="s">
        <v>914</v>
      </c>
      <c r="C435" s="159" t="s">
        <v>915</v>
      </c>
      <c r="D435" s="155">
        <v>229.97200000000001</v>
      </c>
      <c r="E435" s="155">
        <v>79.61</v>
      </c>
      <c r="F435" s="160" t="s">
        <v>78</v>
      </c>
      <c r="G435" s="157" t="s">
        <v>1261</v>
      </c>
      <c r="H435" s="157" t="str">
        <f t="shared" si="28"/>
        <v>Excl.</v>
      </c>
      <c r="I435" s="73" t="str">
        <f t="shared" si="25"/>
        <v>Excl.</v>
      </c>
      <c r="J435" s="73" t="str">
        <f t="shared" si="26"/>
        <v/>
      </c>
      <c r="K435" s="76" t="str">
        <f t="shared" si="27"/>
        <v/>
      </c>
    </row>
    <row r="436" spans="2:11">
      <c r="B436" s="158" t="s">
        <v>916</v>
      </c>
      <c r="C436" s="159" t="s">
        <v>917</v>
      </c>
      <c r="D436" s="155">
        <v>53.209000000000003</v>
      </c>
      <c r="E436" s="155">
        <v>135.86000000000001</v>
      </c>
      <c r="F436" s="160">
        <v>2.0020609450905344</v>
      </c>
      <c r="G436" s="157">
        <v>15.5</v>
      </c>
      <c r="H436" s="157">
        <f t="shared" si="28"/>
        <v>7228.9747400000015</v>
      </c>
      <c r="I436" s="73">
        <f t="shared" si="25"/>
        <v>2.2797016095063748E-4</v>
      </c>
      <c r="J436" s="73">
        <f t="shared" si="26"/>
        <v>4.564101558852745E-4</v>
      </c>
      <c r="K436" s="76">
        <f t="shared" si="27"/>
        <v>3.5335374947348809E-3</v>
      </c>
    </row>
    <row r="437" spans="2:11">
      <c r="B437" s="158" t="s">
        <v>918</v>
      </c>
      <c r="C437" s="159" t="s">
        <v>919</v>
      </c>
      <c r="D437" s="155">
        <v>235.14699999999999</v>
      </c>
      <c r="E437" s="155">
        <v>44.4</v>
      </c>
      <c r="F437" s="160">
        <v>3.1531531531531529</v>
      </c>
      <c r="G437" s="157">
        <v>-10.5</v>
      </c>
      <c r="H437" s="157">
        <f t="shared" si="28"/>
        <v>10440.5268</v>
      </c>
      <c r="I437" s="73">
        <f t="shared" si="25"/>
        <v>3.2924842880353508E-4</v>
      </c>
      <c r="J437" s="73">
        <f t="shared" si="26"/>
        <v>1.0381707214525879E-3</v>
      </c>
      <c r="K437" s="76">
        <f t="shared" si="27"/>
        <v>-3.4571085024371184E-3</v>
      </c>
    </row>
    <row r="438" spans="2:11">
      <c r="B438" s="158" t="s">
        <v>920</v>
      </c>
      <c r="C438" s="159" t="s">
        <v>921</v>
      </c>
      <c r="D438" s="155">
        <v>934.39599999999996</v>
      </c>
      <c r="E438" s="155">
        <v>21.95</v>
      </c>
      <c r="F438" s="160">
        <v>3.6446469248291575</v>
      </c>
      <c r="G438" s="157">
        <v>11.5</v>
      </c>
      <c r="H438" s="157">
        <f t="shared" si="28"/>
        <v>20509.992199999997</v>
      </c>
      <c r="I438" s="73">
        <f t="shared" si="25"/>
        <v>6.4679520832442653E-4</v>
      </c>
      <c r="J438" s="73">
        <f t="shared" si="26"/>
        <v>2.3573401670138553E-3</v>
      </c>
      <c r="K438" s="76">
        <f t="shared" si="27"/>
        <v>7.4381448957309051E-3</v>
      </c>
    </row>
    <row r="439" spans="2:11">
      <c r="B439" s="158" t="s">
        <v>922</v>
      </c>
      <c r="C439" s="159" t="s">
        <v>923</v>
      </c>
      <c r="D439" s="155">
        <v>526.88499999999999</v>
      </c>
      <c r="E439" s="155">
        <v>93.72</v>
      </c>
      <c r="F439" s="160" t="s">
        <v>78</v>
      </c>
      <c r="G439" s="157">
        <v>10.5</v>
      </c>
      <c r="H439" s="157">
        <f t="shared" si="28"/>
        <v>49379.662199999999</v>
      </c>
      <c r="I439" s="73">
        <f t="shared" si="25"/>
        <v>1.5572179934636356E-3</v>
      </c>
      <c r="J439" s="73" t="str">
        <f t="shared" si="26"/>
        <v/>
      </c>
      <c r="K439" s="76">
        <f t="shared" si="27"/>
        <v>1.6350788931368175E-2</v>
      </c>
    </row>
    <row r="440" spans="2:11">
      <c r="B440" s="158" t="s">
        <v>924</v>
      </c>
      <c r="C440" s="159" t="s">
        <v>925</v>
      </c>
      <c r="D440" s="155">
        <v>345.267</v>
      </c>
      <c r="E440" s="155">
        <v>53.75</v>
      </c>
      <c r="F440" s="160">
        <v>1.1162790697674418</v>
      </c>
      <c r="G440" s="157">
        <v>38</v>
      </c>
      <c r="H440" s="157">
        <f t="shared" si="28"/>
        <v>18558.10125</v>
      </c>
      <c r="I440" s="73">
        <f t="shared" si="25"/>
        <v>5.852411276928498E-4</v>
      </c>
      <c r="J440" s="73">
        <f t="shared" si="26"/>
        <v>6.5329242161062302E-4</v>
      </c>
      <c r="K440" s="76">
        <f t="shared" si="27"/>
        <v>2.2239162852328291E-2</v>
      </c>
    </row>
    <row r="441" spans="2:11">
      <c r="B441" s="158" t="s">
        <v>926</v>
      </c>
      <c r="C441" s="159" t="s">
        <v>927</v>
      </c>
      <c r="D441" s="155">
        <v>1001.468</v>
      </c>
      <c r="E441" s="155">
        <v>27.66</v>
      </c>
      <c r="F441" s="160">
        <v>2.7476500361532898</v>
      </c>
      <c r="G441" s="157" t="s">
        <v>1261</v>
      </c>
      <c r="H441" s="157" t="str">
        <f t="shared" si="28"/>
        <v>Excl.</v>
      </c>
      <c r="I441" s="73" t="str">
        <f t="shared" si="25"/>
        <v>Excl.</v>
      </c>
      <c r="J441" s="73" t="str">
        <f t="shared" si="26"/>
        <v/>
      </c>
      <c r="K441" s="76" t="str">
        <f t="shared" si="27"/>
        <v/>
      </c>
    </row>
    <row r="442" spans="2:11">
      <c r="B442" s="158" t="s">
        <v>928</v>
      </c>
      <c r="C442" s="159" t="s">
        <v>929</v>
      </c>
      <c r="D442" s="155">
        <v>152.035</v>
      </c>
      <c r="E442" s="155">
        <v>93.47</v>
      </c>
      <c r="F442" s="160" t="s">
        <v>78</v>
      </c>
      <c r="G442" s="157" t="s">
        <v>1261</v>
      </c>
      <c r="H442" s="157" t="str">
        <f t="shared" si="28"/>
        <v>Excl.</v>
      </c>
      <c r="I442" s="73" t="str">
        <f t="shared" si="25"/>
        <v>Excl.</v>
      </c>
      <c r="J442" s="73" t="str">
        <f t="shared" si="26"/>
        <v/>
      </c>
      <c r="K442" s="76" t="str">
        <f t="shared" si="27"/>
        <v/>
      </c>
    </row>
    <row r="443" spans="2:11">
      <c r="B443" s="158" t="s">
        <v>930</v>
      </c>
      <c r="C443" s="159" t="s">
        <v>44</v>
      </c>
      <c r="D443" s="155">
        <v>229.47800000000001</v>
      </c>
      <c r="E443" s="155">
        <v>61.13</v>
      </c>
      <c r="F443" s="160">
        <v>3.7461148372321285</v>
      </c>
      <c r="G443" s="157">
        <v>7.5</v>
      </c>
      <c r="H443" s="157">
        <f t="shared" si="28"/>
        <v>14027.990140000002</v>
      </c>
      <c r="I443" s="73">
        <f t="shared" si="25"/>
        <v>4.4238128988534207E-4</v>
      </c>
      <c r="J443" s="73">
        <f t="shared" si="26"/>
        <v>1.6572111137533672E-3</v>
      </c>
      <c r="K443" s="76">
        <f t="shared" si="27"/>
        <v>3.3178596741400656E-3</v>
      </c>
    </row>
    <row r="444" spans="2:11">
      <c r="B444" s="158" t="s">
        <v>932</v>
      </c>
      <c r="C444" s="159" t="s">
        <v>933</v>
      </c>
      <c r="D444" s="155">
        <v>199.261</v>
      </c>
      <c r="E444" s="155">
        <v>106.26</v>
      </c>
      <c r="F444" s="160">
        <v>1.5057406361754189</v>
      </c>
      <c r="G444" s="157">
        <v>32</v>
      </c>
      <c r="H444" s="157">
        <f t="shared" si="28"/>
        <v>21173.473860000002</v>
      </c>
      <c r="I444" s="73">
        <f t="shared" si="25"/>
        <v>6.6771851021135459E-4</v>
      </c>
      <c r="J444" s="73">
        <f t="shared" si="26"/>
        <v>1.005410894351748E-3</v>
      </c>
      <c r="K444" s="76">
        <f t="shared" si="27"/>
        <v>2.1366992326763347E-2</v>
      </c>
    </row>
    <row r="445" spans="2:11">
      <c r="B445" s="158" t="s">
        <v>934</v>
      </c>
      <c r="C445" s="159" t="s">
        <v>935</v>
      </c>
      <c r="D445" s="155">
        <v>136.541</v>
      </c>
      <c r="E445" s="155">
        <v>101.59</v>
      </c>
      <c r="F445" s="160">
        <v>1.4174623486563638</v>
      </c>
      <c r="G445" s="157">
        <v>8.5</v>
      </c>
      <c r="H445" s="157">
        <f t="shared" si="28"/>
        <v>13871.20019</v>
      </c>
      <c r="I445" s="73">
        <f t="shared" si="25"/>
        <v>4.3743682245773243E-4</v>
      </c>
      <c r="J445" s="73">
        <f t="shared" si="26"/>
        <v>6.200502257497142E-4</v>
      </c>
      <c r="K445" s="76">
        <f t="shared" si="27"/>
        <v>3.7182129908907256E-3</v>
      </c>
    </row>
    <row r="446" spans="2:11">
      <c r="B446" s="158" t="s">
        <v>936</v>
      </c>
      <c r="C446" s="159" t="s">
        <v>937</v>
      </c>
      <c r="D446" s="155">
        <v>326.52999999999997</v>
      </c>
      <c r="E446" s="155">
        <v>45.46</v>
      </c>
      <c r="F446" s="160">
        <v>2.1997360316761987</v>
      </c>
      <c r="G446" s="157" t="s">
        <v>1261</v>
      </c>
      <c r="H446" s="157" t="str">
        <f t="shared" si="28"/>
        <v>Excl.</v>
      </c>
      <c r="I446" s="73" t="str">
        <f t="shared" si="25"/>
        <v>Excl.</v>
      </c>
      <c r="J446" s="73" t="str">
        <f t="shared" si="26"/>
        <v/>
      </c>
      <c r="K446" s="76" t="str">
        <f t="shared" si="27"/>
        <v/>
      </c>
    </row>
    <row r="447" spans="2:11">
      <c r="B447" s="158" t="s">
        <v>852</v>
      </c>
      <c r="C447" s="185" t="s">
        <v>938</v>
      </c>
      <c r="D447" s="156">
        <v>6086</v>
      </c>
      <c r="E447" s="155">
        <v>94.66</v>
      </c>
      <c r="F447" s="160" t="s">
        <v>78</v>
      </c>
      <c r="G447" s="157">
        <v>18.5</v>
      </c>
      <c r="H447" s="157">
        <f t="shared" si="28"/>
        <v>576100.76</v>
      </c>
      <c r="I447" s="73">
        <f t="shared" si="25"/>
        <v>1.8167691505999721E-2</v>
      </c>
      <c r="J447" s="73" t="str">
        <f t="shared" si="26"/>
        <v/>
      </c>
      <c r="K447" s="76">
        <f t="shared" si="27"/>
        <v>0.33610229286099486</v>
      </c>
    </row>
    <row r="448" spans="2:11">
      <c r="B448" s="158" t="s">
        <v>939</v>
      </c>
      <c r="C448" s="159" t="s">
        <v>940</v>
      </c>
      <c r="D448" s="155">
        <v>319.839</v>
      </c>
      <c r="E448" s="155">
        <v>122.23</v>
      </c>
      <c r="F448" s="160">
        <v>1.8326106520494152</v>
      </c>
      <c r="G448" s="157">
        <v>10.5</v>
      </c>
      <c r="H448" s="157">
        <f t="shared" si="28"/>
        <v>39093.920969999999</v>
      </c>
      <c r="I448" s="73">
        <f t="shared" si="25"/>
        <v>1.2328508227326298E-3</v>
      </c>
      <c r="J448" s="73">
        <f t="shared" si="26"/>
        <v>2.2593355501277028E-3</v>
      </c>
      <c r="K448" s="76">
        <f t="shared" si="27"/>
        <v>1.2944933638692613E-2</v>
      </c>
    </row>
    <row r="449" spans="2:11">
      <c r="B449" s="158" t="s">
        <v>941</v>
      </c>
      <c r="C449" s="159" t="s">
        <v>942</v>
      </c>
      <c r="D449" s="155">
        <v>49.345999999999997</v>
      </c>
      <c r="E449" s="155">
        <v>273.39</v>
      </c>
      <c r="F449" s="160">
        <v>2.1946669592889281E-2</v>
      </c>
      <c r="G449" s="157">
        <v>14</v>
      </c>
      <c r="H449" s="157">
        <f t="shared" si="28"/>
        <v>13490.702939999999</v>
      </c>
      <c r="I449" s="73">
        <f t="shared" si="25"/>
        <v>4.2543760784659172E-4</v>
      </c>
      <c r="J449" s="73">
        <f t="shared" si="26"/>
        <v>9.3369386117983479E-6</v>
      </c>
      <c r="K449" s="76">
        <f t="shared" si="27"/>
        <v>5.9561265098522845E-3</v>
      </c>
    </row>
    <row r="450" spans="2:11">
      <c r="B450" s="158" t="s">
        <v>943</v>
      </c>
      <c r="C450" s="159" t="s">
        <v>944</v>
      </c>
      <c r="D450" s="155">
        <v>273.226</v>
      </c>
      <c r="E450" s="155">
        <v>104.46</v>
      </c>
      <c r="F450" s="160">
        <v>2.2975301550832854</v>
      </c>
      <c r="G450" s="157">
        <v>16</v>
      </c>
      <c r="H450" s="157">
        <f t="shared" si="28"/>
        <v>28541.187959999999</v>
      </c>
      <c r="I450" s="73">
        <f t="shared" si="25"/>
        <v>9.0006390214106562E-4</v>
      </c>
      <c r="J450" s="73">
        <f t="shared" si="26"/>
        <v>2.0679239566710294E-3</v>
      </c>
      <c r="K450" s="76">
        <f t="shared" si="27"/>
        <v>1.440102243425705E-2</v>
      </c>
    </row>
    <row r="451" spans="2:11">
      <c r="B451" s="158" t="s">
        <v>945</v>
      </c>
      <c r="C451" s="159" t="s">
        <v>946</v>
      </c>
      <c r="D451" s="155">
        <v>1635.0150000000001</v>
      </c>
      <c r="E451" s="155">
        <v>207.16</v>
      </c>
      <c r="F451" s="160">
        <v>0.86889360880478861</v>
      </c>
      <c r="G451" s="157">
        <v>13.5</v>
      </c>
      <c r="H451" s="157">
        <f t="shared" si="28"/>
        <v>338709.70740000001</v>
      </c>
      <c r="I451" s="73">
        <f t="shared" si="25"/>
        <v>1.0681418774956366E-2</v>
      </c>
      <c r="J451" s="73">
        <f t="shared" si="26"/>
        <v>9.2810165065270612E-3</v>
      </c>
      <c r="K451" s="76">
        <f t="shared" si="27"/>
        <v>0.14419915346191095</v>
      </c>
    </row>
    <row r="452" spans="2:11">
      <c r="B452" s="158" t="s">
        <v>947</v>
      </c>
      <c r="C452" s="159" t="s">
        <v>948</v>
      </c>
      <c r="D452" s="155">
        <v>115.477</v>
      </c>
      <c r="E452" s="155">
        <v>157.44999999999999</v>
      </c>
      <c r="F452" s="160">
        <v>3.1756113051762465</v>
      </c>
      <c r="G452" s="157">
        <v>4.5</v>
      </c>
      <c r="H452" s="157">
        <f t="shared" si="28"/>
        <v>18181.853650000001</v>
      </c>
      <c r="I452" s="73">
        <f t="shared" si="25"/>
        <v>5.7337592840605699E-4</v>
      </c>
      <c r="J452" s="73">
        <f t="shared" si="26"/>
        <v>1.8208190803622006E-3</v>
      </c>
      <c r="K452" s="76">
        <f t="shared" si="27"/>
        <v>2.5801916778272565E-3</v>
      </c>
    </row>
    <row r="453" spans="2:11">
      <c r="B453" s="158" t="s">
        <v>949</v>
      </c>
      <c r="C453" s="159" t="s">
        <v>950</v>
      </c>
      <c r="D453" s="155">
        <v>180.18199999999999</v>
      </c>
      <c r="E453" s="155">
        <v>102.43</v>
      </c>
      <c r="F453" s="160">
        <v>1.1715317777994727</v>
      </c>
      <c r="G453" s="157">
        <v>9</v>
      </c>
      <c r="H453" s="157">
        <f t="shared" si="28"/>
        <v>18456.042259999998</v>
      </c>
      <c r="I453" s="73">
        <f t="shared" si="25"/>
        <v>5.8202263472343599E-4</v>
      </c>
      <c r="J453" s="73">
        <f t="shared" si="26"/>
        <v>6.8185801197708006E-4</v>
      </c>
      <c r="K453" s="76">
        <f t="shared" si="27"/>
        <v>5.2382037125109238E-3</v>
      </c>
    </row>
    <row r="454" spans="2:11">
      <c r="B454" s="158" t="s">
        <v>951</v>
      </c>
      <c r="C454" s="159" t="s">
        <v>952</v>
      </c>
      <c r="D454" s="155">
        <v>498.62400000000002</v>
      </c>
      <c r="E454" s="155">
        <v>113.62</v>
      </c>
      <c r="F454" s="160">
        <v>2.0418940327407142</v>
      </c>
      <c r="G454" s="157" t="s">
        <v>1261</v>
      </c>
      <c r="H454" s="157" t="str">
        <f t="shared" si="28"/>
        <v>Excl.</v>
      </c>
      <c r="I454" s="73" t="str">
        <f t="shared" si="25"/>
        <v>Excl.</v>
      </c>
      <c r="J454" s="73" t="str">
        <f t="shared" si="26"/>
        <v/>
      </c>
      <c r="K454" s="76" t="str">
        <f t="shared" si="27"/>
        <v/>
      </c>
    </row>
    <row r="455" spans="2:11">
      <c r="B455" s="158" t="s">
        <v>953</v>
      </c>
      <c r="C455" s="159" t="s">
        <v>954</v>
      </c>
      <c r="D455" s="155">
        <v>111</v>
      </c>
      <c r="E455" s="155">
        <v>219.77</v>
      </c>
      <c r="F455" s="160">
        <v>1.6744778632206396</v>
      </c>
      <c r="G455" s="157">
        <v>12.5</v>
      </c>
      <c r="H455" s="157">
        <f t="shared" si="28"/>
        <v>24394.47</v>
      </c>
      <c r="I455" s="73">
        <f t="shared" si="25"/>
        <v>7.6929460293085716E-4</v>
      </c>
      <c r="J455" s="73">
        <f t="shared" si="26"/>
        <v>1.2881667829028321E-3</v>
      </c>
      <c r="K455" s="76">
        <f t="shared" si="27"/>
        <v>9.6161825366357142E-3</v>
      </c>
    </row>
    <row r="456" spans="2:11">
      <c r="B456" s="158" t="s">
        <v>955</v>
      </c>
      <c r="C456" s="159" t="s">
        <v>956</v>
      </c>
      <c r="D456" s="155">
        <v>1614.3209999999999</v>
      </c>
      <c r="E456" s="155">
        <v>60.06</v>
      </c>
      <c r="F456" s="160" t="s">
        <v>78</v>
      </c>
      <c r="G456" s="157">
        <v>25.5</v>
      </c>
      <c r="H456" s="157">
        <f t="shared" si="28"/>
        <v>96956.119259999992</v>
      </c>
      <c r="I456" s="73">
        <f t="shared" si="25"/>
        <v>3.0575708046880513E-3</v>
      </c>
      <c r="J456" s="73" t="str">
        <f t="shared" si="26"/>
        <v/>
      </c>
      <c r="K456" s="76">
        <f t="shared" si="27"/>
        <v>7.7968055519545304E-2</v>
      </c>
    </row>
    <row r="457" spans="2:11">
      <c r="B457" s="158" t="s">
        <v>957</v>
      </c>
      <c r="C457" s="159" t="s">
        <v>958</v>
      </c>
      <c r="D457" s="155">
        <v>146.48400000000001</v>
      </c>
      <c r="E457" s="155">
        <v>223.69</v>
      </c>
      <c r="F457" s="160">
        <v>0.78680316509455051</v>
      </c>
      <c r="G457" s="157">
        <v>8.5</v>
      </c>
      <c r="H457" s="157">
        <f t="shared" si="28"/>
        <v>32767.005960000002</v>
      </c>
      <c r="I457" s="73">
        <f t="shared" si="25"/>
        <v>1.0333276697231475E-3</v>
      </c>
      <c r="J457" s="73">
        <f t="shared" si="26"/>
        <v>8.1302548111794875E-4</v>
      </c>
      <c r="K457" s="76">
        <f t="shared" si="27"/>
        <v>8.7832851926467545E-3</v>
      </c>
    </row>
    <row r="458" spans="2:11">
      <c r="B458" s="158" t="s">
        <v>959</v>
      </c>
      <c r="C458" s="159" t="s">
        <v>960</v>
      </c>
      <c r="D458" s="155">
        <v>22.507000000000001</v>
      </c>
      <c r="E458" s="155">
        <v>1264.93</v>
      </c>
      <c r="F458" s="160" t="s">
        <v>78</v>
      </c>
      <c r="G458" s="157">
        <v>12.5</v>
      </c>
      <c r="H458" s="157">
        <f t="shared" si="28"/>
        <v>28469.779510000004</v>
      </c>
      <c r="I458" s="73">
        <f t="shared" si="25"/>
        <v>8.978119927866646E-4</v>
      </c>
      <c r="J458" s="73" t="str">
        <f t="shared" si="26"/>
        <v/>
      </c>
      <c r="K458" s="76">
        <f t="shared" si="27"/>
        <v>1.1222649909833307E-2</v>
      </c>
    </row>
    <row r="459" spans="2:11">
      <c r="B459" s="158" t="s">
        <v>1394</v>
      </c>
      <c r="C459" s="159" t="s">
        <v>1395</v>
      </c>
      <c r="D459" s="155">
        <v>963.09799999999996</v>
      </c>
      <c r="E459" s="155">
        <v>32.020000000000003</v>
      </c>
      <c r="F459" s="160">
        <v>4.8719550281074326</v>
      </c>
      <c r="G459" s="157">
        <v>8.5</v>
      </c>
      <c r="H459" s="157">
        <f t="shared" si="28"/>
        <v>30838.397960000002</v>
      </c>
      <c r="I459" s="73">
        <f t="shared" si="25"/>
        <v>9.7250783122822325E-4</v>
      </c>
      <c r="J459" s="73">
        <f t="shared" si="26"/>
        <v>4.7380144182261963E-3</v>
      </c>
      <c r="K459" s="76">
        <f t="shared" si="27"/>
        <v>8.2663165654398973E-3</v>
      </c>
    </row>
    <row r="460" spans="2:11">
      <c r="B460" s="158" t="s">
        <v>961</v>
      </c>
      <c r="C460" s="159" t="s">
        <v>962</v>
      </c>
      <c r="D460" s="155">
        <v>238.06</v>
      </c>
      <c r="E460" s="155">
        <v>115.02</v>
      </c>
      <c r="F460" s="160" t="s">
        <v>78</v>
      </c>
      <c r="G460" s="157">
        <v>7</v>
      </c>
      <c r="H460" s="157">
        <f t="shared" si="28"/>
        <v>27381.661199999999</v>
      </c>
      <c r="I460" s="73">
        <f t="shared" si="25"/>
        <v>8.6349751318398214E-4</v>
      </c>
      <c r="J460" s="73" t="str">
        <f t="shared" si="26"/>
        <v/>
      </c>
      <c r="K460" s="76">
        <f t="shared" si="27"/>
        <v>6.0444825922878753E-3</v>
      </c>
    </row>
    <row r="461" spans="2:11">
      <c r="B461" s="158" t="s">
        <v>1396</v>
      </c>
      <c r="C461" s="159" t="s">
        <v>380</v>
      </c>
      <c r="D461" s="155">
        <v>127.60599999999999</v>
      </c>
      <c r="E461" s="155">
        <v>115.22</v>
      </c>
      <c r="F461" s="160">
        <v>0.79847248741537935</v>
      </c>
      <c r="G461" s="157">
        <v>12</v>
      </c>
      <c r="H461" s="157">
        <f t="shared" si="28"/>
        <v>14702.76332</v>
      </c>
      <c r="I461" s="73">
        <f t="shared" si="25"/>
        <v>4.6366067679460838E-4</v>
      </c>
      <c r="J461" s="73">
        <f t="shared" si="26"/>
        <v>3.7022029391688919E-4</v>
      </c>
      <c r="K461" s="76">
        <f t="shared" si="27"/>
        <v>5.5639281215353002E-3</v>
      </c>
    </row>
    <row r="462" spans="2:11">
      <c r="B462" s="158" t="s">
        <v>963</v>
      </c>
      <c r="C462" s="159" t="s">
        <v>964</v>
      </c>
      <c r="D462" s="155">
        <v>117.129</v>
      </c>
      <c r="E462" s="155">
        <v>279.87</v>
      </c>
      <c r="F462" s="160">
        <v>0.56454782577625329</v>
      </c>
      <c r="G462" s="157">
        <v>21.5</v>
      </c>
      <c r="H462" s="157">
        <f t="shared" si="28"/>
        <v>32780.893230000001</v>
      </c>
      <c r="I462" s="73">
        <f t="shared" si="25"/>
        <v>1.0337656133169392E-3</v>
      </c>
      <c r="J462" s="73">
        <f t="shared" si="26"/>
        <v>5.8361012936033302E-4</v>
      </c>
      <c r="K462" s="76">
        <f t="shared" si="27"/>
        <v>2.2225960686314192E-2</v>
      </c>
    </row>
    <row r="463" spans="2:11">
      <c r="B463" s="158" t="s">
        <v>965</v>
      </c>
      <c r="C463" s="159" t="s">
        <v>966</v>
      </c>
      <c r="D463" s="155">
        <v>788.52099999999996</v>
      </c>
      <c r="E463" s="155">
        <v>57.16</v>
      </c>
      <c r="F463" s="160" t="s">
        <v>78</v>
      </c>
      <c r="G463" s="157">
        <v>21.5</v>
      </c>
      <c r="H463" s="157">
        <f t="shared" si="28"/>
        <v>45071.860359999991</v>
      </c>
      <c r="I463" s="73">
        <f t="shared" si="25"/>
        <v>1.4213688151044573E-3</v>
      </c>
      <c r="J463" s="73" t="str">
        <f t="shared" si="26"/>
        <v/>
      </c>
      <c r="K463" s="76">
        <f t="shared" si="27"/>
        <v>3.0559429524745833E-2</v>
      </c>
    </row>
    <row r="464" spans="2:11">
      <c r="B464" s="158" t="s">
        <v>967</v>
      </c>
      <c r="C464" s="159" t="s">
        <v>968</v>
      </c>
      <c r="D464" s="155">
        <v>391.2</v>
      </c>
      <c r="E464" s="155">
        <v>150.33000000000001</v>
      </c>
      <c r="F464" s="160" t="s">
        <v>78</v>
      </c>
      <c r="G464" s="157">
        <v>-2.5</v>
      </c>
      <c r="H464" s="157">
        <f t="shared" si="28"/>
        <v>58809.096000000005</v>
      </c>
      <c r="I464" s="73">
        <f t="shared" si="25"/>
        <v>1.8545809831507986E-3</v>
      </c>
      <c r="J464" s="73" t="str">
        <f t="shared" si="26"/>
        <v/>
      </c>
      <c r="K464" s="76">
        <f t="shared" si="27"/>
        <v>-4.6364524578769968E-3</v>
      </c>
    </row>
    <row r="465" spans="2:11">
      <c r="B465" s="158" t="s">
        <v>969</v>
      </c>
      <c r="C465" s="159" t="s">
        <v>970</v>
      </c>
      <c r="D465" s="155">
        <v>64.754000000000005</v>
      </c>
      <c r="E465" s="155">
        <v>222.24</v>
      </c>
      <c r="F465" s="160">
        <v>3.9596832253419727</v>
      </c>
      <c r="G465" s="157">
        <v>-4</v>
      </c>
      <c r="H465" s="157">
        <f t="shared" si="28"/>
        <v>14390.928960000001</v>
      </c>
      <c r="I465" s="73">
        <f t="shared" si="25"/>
        <v>4.5382678861600085E-4</v>
      </c>
      <c r="J465" s="73">
        <f t="shared" si="26"/>
        <v>1.7970103220935959E-3</v>
      </c>
      <c r="K465" s="76">
        <f t="shared" si="27"/>
        <v>-1.8153071544640034E-3</v>
      </c>
    </row>
    <row r="466" spans="2:11">
      <c r="B466" s="158" t="s">
        <v>1397</v>
      </c>
      <c r="C466" s="159" t="s">
        <v>1398</v>
      </c>
      <c r="D466" s="155">
        <v>406.69</v>
      </c>
      <c r="E466" s="155">
        <v>82.72</v>
      </c>
      <c r="F466" s="160" t="s">
        <v>78</v>
      </c>
      <c r="G466" s="157">
        <v>13</v>
      </c>
      <c r="H466" s="157">
        <f t="shared" si="28"/>
        <v>33641.396800000002</v>
      </c>
      <c r="I466" s="73">
        <f t="shared" si="25"/>
        <v>1.0609021222143958E-3</v>
      </c>
      <c r="J466" s="73" t="str">
        <f t="shared" si="26"/>
        <v/>
      </c>
      <c r="K466" s="76">
        <f t="shared" si="27"/>
        <v>1.3791727588787146E-2</v>
      </c>
    </row>
    <row r="467" spans="2:11">
      <c r="B467" s="158" t="s">
        <v>971</v>
      </c>
      <c r="C467" s="159" t="s">
        <v>972</v>
      </c>
      <c r="D467" s="155">
        <v>617.577</v>
      </c>
      <c r="E467" s="155">
        <v>62.27</v>
      </c>
      <c r="F467" s="160">
        <v>4.7791874096675766</v>
      </c>
      <c r="G467" s="157">
        <v>6</v>
      </c>
      <c r="H467" s="157">
        <f t="shared" si="28"/>
        <v>38456.519789999998</v>
      </c>
      <c r="I467" s="73">
        <f t="shared" si="25"/>
        <v>1.2127499848101106E-3</v>
      </c>
      <c r="J467" s="73">
        <f t="shared" si="26"/>
        <v>5.7959594584790254E-3</v>
      </c>
      <c r="K467" s="76">
        <f t="shared" si="27"/>
        <v>7.2764999088606635E-3</v>
      </c>
    </row>
    <row r="468" spans="2:11">
      <c r="B468" s="158" t="s">
        <v>973</v>
      </c>
      <c r="C468" s="159" t="s">
        <v>974</v>
      </c>
      <c r="D468" s="155">
        <v>254.298</v>
      </c>
      <c r="E468" s="155">
        <v>34.06</v>
      </c>
      <c r="F468" s="160">
        <v>3.2295948326482677</v>
      </c>
      <c r="G468" s="157">
        <v>20</v>
      </c>
      <c r="H468" s="157">
        <f t="shared" si="28"/>
        <v>8661.3898800000006</v>
      </c>
      <c r="I468" s="73">
        <f t="shared" si="25"/>
        <v>2.731422526730011E-4</v>
      </c>
      <c r="J468" s="73">
        <f t="shared" si="26"/>
        <v>8.8213880781063184E-4</v>
      </c>
      <c r="K468" s="76">
        <f t="shared" si="27"/>
        <v>5.462845053460022E-3</v>
      </c>
    </row>
    <row r="469" spans="2:11">
      <c r="B469" s="158" t="s">
        <v>975</v>
      </c>
      <c r="C469" s="159" t="s">
        <v>976</v>
      </c>
      <c r="D469" s="155">
        <v>181.875</v>
      </c>
      <c r="E469" s="155">
        <v>93.28</v>
      </c>
      <c r="F469" s="160">
        <v>0.6432246998284733</v>
      </c>
      <c r="G469" s="157">
        <v>9.5</v>
      </c>
      <c r="H469" s="157">
        <f t="shared" si="28"/>
        <v>16965.3</v>
      </c>
      <c r="I469" s="73">
        <f t="shared" ref="I469:I522" si="29">IF(H469="Excl.","Excl.",H469/(SUM($H$20:$H$522)))</f>
        <v>5.350111614272772E-4</v>
      </c>
      <c r="J469" s="73">
        <f t="shared" ref="J469:J522" si="30">IFERROR(I469*F469, "")</f>
        <v>3.4413239371394326E-4</v>
      </c>
      <c r="K469" s="76">
        <f t="shared" ref="K469:K522" si="31">IFERROR(I469*G469, "")</f>
        <v>5.0826060335591337E-3</v>
      </c>
    </row>
    <row r="470" spans="2:11">
      <c r="B470" s="158" t="s">
        <v>977</v>
      </c>
      <c r="C470" s="159" t="s">
        <v>978</v>
      </c>
      <c r="D470" s="155">
        <v>39.051000000000002</v>
      </c>
      <c r="E470" s="155">
        <v>304.23</v>
      </c>
      <c r="F470" s="160">
        <v>1.314794727673142</v>
      </c>
      <c r="G470" s="157">
        <v>14</v>
      </c>
      <c r="H470" s="157">
        <f t="shared" si="28"/>
        <v>11880.485730000002</v>
      </c>
      <c r="I470" s="73">
        <f t="shared" si="29"/>
        <v>3.7465841857954141E-4</v>
      </c>
      <c r="J470" s="73">
        <f t="shared" si="30"/>
        <v>4.9259891342673823E-4</v>
      </c>
      <c r="K470" s="76">
        <f t="shared" si="31"/>
        <v>5.2452178601135793E-3</v>
      </c>
    </row>
    <row r="471" spans="2:11">
      <c r="B471" s="158" t="s">
        <v>979</v>
      </c>
      <c r="C471" s="159" t="s">
        <v>980</v>
      </c>
      <c r="D471" s="155">
        <v>317.55500000000001</v>
      </c>
      <c r="E471" s="155">
        <v>34.369999999999997</v>
      </c>
      <c r="F471" s="160" t="s">
        <v>78</v>
      </c>
      <c r="G471" s="157">
        <v>20</v>
      </c>
      <c r="H471" s="157">
        <f t="shared" si="28"/>
        <v>10914.36535</v>
      </c>
      <c r="I471" s="73">
        <f t="shared" si="29"/>
        <v>3.4419121867253341E-4</v>
      </c>
      <c r="J471" s="73" t="str">
        <f t="shared" si="30"/>
        <v/>
      </c>
      <c r="K471" s="76">
        <f t="shared" si="31"/>
        <v>6.8838243734506682E-3</v>
      </c>
    </row>
    <row r="472" spans="2:11">
      <c r="B472" s="158" t="s">
        <v>981</v>
      </c>
      <c r="C472" s="159" t="s">
        <v>982</v>
      </c>
      <c r="D472" s="155">
        <v>1377.7090000000001</v>
      </c>
      <c r="E472" s="155">
        <v>181.58</v>
      </c>
      <c r="F472" s="160">
        <v>2.5333186474281306</v>
      </c>
      <c r="G472" s="157">
        <v>6</v>
      </c>
      <c r="H472" s="157">
        <f t="shared" ref="H472:H522" si="32">IF(ISNUMBER(E472),IF(G472&lt;&gt;"",D472*E472,"Excl."),"Excl.")</f>
        <v>250164.40022000004</v>
      </c>
      <c r="I472" s="73">
        <f t="shared" si="29"/>
        <v>7.8890880980271739E-3</v>
      </c>
      <c r="J472" s="73">
        <f t="shared" si="30"/>
        <v>1.9985573989935564E-2</v>
      </c>
      <c r="K472" s="76">
        <f t="shared" si="31"/>
        <v>4.7334528588163047E-2</v>
      </c>
    </row>
    <row r="473" spans="2:11">
      <c r="B473" s="158" t="s">
        <v>983</v>
      </c>
      <c r="C473" s="159" t="s">
        <v>984</v>
      </c>
      <c r="D473" s="155">
        <v>177.785</v>
      </c>
      <c r="E473" s="155">
        <v>157.11000000000001</v>
      </c>
      <c r="F473" s="160">
        <v>7.7652600089109525</v>
      </c>
      <c r="G473" s="157" t="s">
        <v>1261</v>
      </c>
      <c r="H473" s="157" t="str">
        <f t="shared" si="32"/>
        <v>Excl.</v>
      </c>
      <c r="I473" s="73" t="str">
        <f t="shared" si="29"/>
        <v>Excl.</v>
      </c>
      <c r="J473" s="73" t="str">
        <f t="shared" si="30"/>
        <v/>
      </c>
      <c r="K473" s="76" t="str">
        <f t="shared" si="31"/>
        <v/>
      </c>
    </row>
    <row r="474" spans="2:11">
      <c r="B474" s="158" t="s">
        <v>985</v>
      </c>
      <c r="C474" s="159" t="s">
        <v>986</v>
      </c>
      <c r="D474" s="155">
        <v>202</v>
      </c>
      <c r="E474" s="155">
        <v>420.74</v>
      </c>
      <c r="F474" s="160" t="s">
        <v>78</v>
      </c>
      <c r="G474" s="157">
        <v>45.5</v>
      </c>
      <c r="H474" s="157">
        <f t="shared" si="32"/>
        <v>84989.48</v>
      </c>
      <c r="I474" s="73">
        <f t="shared" si="29"/>
        <v>2.6801954815948051E-3</v>
      </c>
      <c r="J474" s="73" t="str">
        <f t="shared" si="30"/>
        <v/>
      </c>
      <c r="K474" s="76">
        <f t="shared" si="31"/>
        <v>0.12194889441256362</v>
      </c>
    </row>
    <row r="475" spans="2:11">
      <c r="B475" s="158" t="s">
        <v>987</v>
      </c>
      <c r="C475" s="159" t="s">
        <v>988</v>
      </c>
      <c r="D475" s="155">
        <v>243.86799999999999</v>
      </c>
      <c r="E475" s="155">
        <v>74.13</v>
      </c>
      <c r="F475" s="160">
        <v>1.41643059490085</v>
      </c>
      <c r="G475" s="157">
        <v>6</v>
      </c>
      <c r="H475" s="157">
        <f t="shared" si="32"/>
        <v>18077.934839999998</v>
      </c>
      <c r="I475" s="73">
        <f t="shared" si="29"/>
        <v>5.7009878487000157E-4</v>
      </c>
      <c r="J475" s="73">
        <f t="shared" si="30"/>
        <v>8.0750536100566799E-4</v>
      </c>
      <c r="K475" s="76">
        <f t="shared" si="31"/>
        <v>3.4205927092200092E-3</v>
      </c>
    </row>
    <row r="476" spans="2:11">
      <c r="B476" s="158" t="s">
        <v>989</v>
      </c>
      <c r="C476" s="159" t="s">
        <v>990</v>
      </c>
      <c r="D476" s="155" t="s">
        <v>78</v>
      </c>
      <c r="E476" s="155" t="s">
        <v>78</v>
      </c>
      <c r="F476" s="160" t="s">
        <v>78</v>
      </c>
      <c r="G476" s="157" t="s">
        <v>1261</v>
      </c>
      <c r="H476" s="157" t="str">
        <f t="shared" si="32"/>
        <v>Excl.</v>
      </c>
      <c r="I476" s="73" t="str">
        <f t="shared" si="29"/>
        <v>Excl.</v>
      </c>
      <c r="J476" s="73" t="str">
        <f t="shared" si="30"/>
        <v/>
      </c>
      <c r="K476" s="76" t="str">
        <f t="shared" si="31"/>
        <v/>
      </c>
    </row>
    <row r="477" spans="2:11">
      <c r="B477" s="158" t="s">
        <v>991</v>
      </c>
      <c r="C477" s="159" t="s">
        <v>992</v>
      </c>
      <c r="D477" s="155">
        <v>80.908000000000001</v>
      </c>
      <c r="E477" s="155">
        <v>98.98</v>
      </c>
      <c r="F477" s="160">
        <v>4.3645180844615075</v>
      </c>
      <c r="G477" s="157">
        <v>2.5</v>
      </c>
      <c r="H477" s="157">
        <f t="shared" si="32"/>
        <v>8008.2738400000007</v>
      </c>
      <c r="I477" s="73">
        <f t="shared" si="29"/>
        <v>2.525458369829052E-4</v>
      </c>
      <c r="J477" s="73">
        <f t="shared" si="30"/>
        <v>1.1022408726673576E-3</v>
      </c>
      <c r="K477" s="76">
        <f t="shared" si="31"/>
        <v>6.3136459245726297E-4</v>
      </c>
    </row>
    <row r="478" spans="2:11">
      <c r="B478" s="158" t="s">
        <v>993</v>
      </c>
      <c r="C478" s="159" t="s">
        <v>994</v>
      </c>
      <c r="D478" s="155">
        <v>393.10199999999998</v>
      </c>
      <c r="E478" s="155">
        <v>35.57</v>
      </c>
      <c r="F478" s="160">
        <v>2.8113578858588697E-2</v>
      </c>
      <c r="G478" s="157">
        <v>25</v>
      </c>
      <c r="H478" s="157">
        <f t="shared" si="32"/>
        <v>13982.638139999999</v>
      </c>
      <c r="I478" s="73">
        <f t="shared" si="29"/>
        <v>4.409510866945319E-4</v>
      </c>
      <c r="J478" s="73">
        <f t="shared" si="30"/>
        <v>1.2396713148567104E-5</v>
      </c>
      <c r="K478" s="76">
        <f t="shared" si="31"/>
        <v>1.1023777167363297E-2</v>
      </c>
    </row>
    <row r="479" spans="2:11">
      <c r="B479" s="158" t="s">
        <v>995</v>
      </c>
      <c r="C479" s="159" t="s">
        <v>36</v>
      </c>
      <c r="D479" s="155">
        <v>513.86400000000003</v>
      </c>
      <c r="E479" s="155">
        <v>87.92</v>
      </c>
      <c r="F479" s="160">
        <v>3.7761601455868967</v>
      </c>
      <c r="G479" s="157">
        <v>6.5</v>
      </c>
      <c r="H479" s="157">
        <f t="shared" si="32"/>
        <v>45178.922880000006</v>
      </c>
      <c r="I479" s="73">
        <f t="shared" si="29"/>
        <v>1.424745097467312E-3</v>
      </c>
      <c r="J479" s="73">
        <f t="shared" si="30"/>
        <v>5.3800656546763824E-3</v>
      </c>
      <c r="K479" s="76">
        <f t="shared" si="31"/>
        <v>9.2608431335375278E-3</v>
      </c>
    </row>
    <row r="480" spans="2:11">
      <c r="B480" s="158" t="s">
        <v>996</v>
      </c>
      <c r="C480" s="159" t="s">
        <v>997</v>
      </c>
      <c r="D480" s="155">
        <v>55.634999999999998</v>
      </c>
      <c r="E480" s="155">
        <v>230.03</v>
      </c>
      <c r="F480" s="160" t="s">
        <v>78</v>
      </c>
      <c r="G480" s="157">
        <v>22</v>
      </c>
      <c r="H480" s="157">
        <f t="shared" si="32"/>
        <v>12797.71905</v>
      </c>
      <c r="I480" s="73">
        <f t="shared" si="29"/>
        <v>4.0358393500618852E-4</v>
      </c>
      <c r="J480" s="73" t="str">
        <f t="shared" si="30"/>
        <v/>
      </c>
      <c r="K480" s="76">
        <f t="shared" si="31"/>
        <v>8.8788465701361476E-3</v>
      </c>
    </row>
    <row r="481" spans="2:11">
      <c r="B481" s="158" t="s">
        <v>1399</v>
      </c>
      <c r="C481" s="159" t="s">
        <v>1400</v>
      </c>
      <c r="D481" s="155">
        <v>611.41</v>
      </c>
      <c r="E481" s="155">
        <v>31.69</v>
      </c>
      <c r="F481" s="160">
        <v>2.7769012306721361</v>
      </c>
      <c r="G481" s="157" t="s">
        <v>1261</v>
      </c>
      <c r="H481" s="157" t="str">
        <f t="shared" si="32"/>
        <v>Excl.</v>
      </c>
      <c r="I481" s="73" t="str">
        <f t="shared" si="29"/>
        <v>Excl.</v>
      </c>
      <c r="J481" s="73" t="str">
        <f t="shared" si="30"/>
        <v/>
      </c>
      <c r="K481" s="76" t="str">
        <f t="shared" si="31"/>
        <v/>
      </c>
    </row>
    <row r="482" spans="2:11">
      <c r="B482" s="158" t="s">
        <v>998</v>
      </c>
      <c r="C482" s="159" t="s">
        <v>999</v>
      </c>
      <c r="D482" s="155">
        <v>117.46599999999999</v>
      </c>
      <c r="E482" s="155">
        <v>117.83</v>
      </c>
      <c r="F482" s="160" t="s">
        <v>78</v>
      </c>
      <c r="G482" s="157">
        <v>29</v>
      </c>
      <c r="H482" s="157">
        <f t="shared" si="32"/>
        <v>13841.018779999999</v>
      </c>
      <c r="I482" s="73">
        <f t="shared" si="29"/>
        <v>4.3648503314557094E-4</v>
      </c>
      <c r="J482" s="73" t="str">
        <f t="shared" si="30"/>
        <v/>
      </c>
      <c r="K482" s="76">
        <f t="shared" si="31"/>
        <v>1.2658065961221557E-2</v>
      </c>
    </row>
    <row r="483" spans="2:11">
      <c r="B483" s="158" t="s">
        <v>1000</v>
      </c>
      <c r="C483" s="159" t="s">
        <v>1001</v>
      </c>
      <c r="D483" s="155">
        <v>103.813</v>
      </c>
      <c r="E483" s="155">
        <v>171.07</v>
      </c>
      <c r="F483" s="160">
        <v>0.93528964751271415</v>
      </c>
      <c r="G483" s="157">
        <v>11.5</v>
      </c>
      <c r="H483" s="157">
        <f t="shared" si="32"/>
        <v>17759.28991</v>
      </c>
      <c r="I483" s="73">
        <f t="shared" si="29"/>
        <v>5.6005012118104749E-4</v>
      </c>
      <c r="J483" s="73">
        <f t="shared" si="30"/>
        <v>5.2380908042887479E-4</v>
      </c>
      <c r="K483" s="76">
        <f t="shared" si="31"/>
        <v>6.4405763935820462E-3</v>
      </c>
    </row>
    <row r="484" spans="2:11">
      <c r="B484" s="158" t="s">
        <v>1002</v>
      </c>
      <c r="C484" s="159" t="s">
        <v>1003</v>
      </c>
      <c r="D484" s="155">
        <v>136.37899999999999</v>
      </c>
      <c r="E484" s="155">
        <v>404.78</v>
      </c>
      <c r="F484" s="160">
        <v>1.7046296753792185</v>
      </c>
      <c r="G484" s="157">
        <v>20</v>
      </c>
      <c r="H484" s="157">
        <f t="shared" si="32"/>
        <v>55203.491619999993</v>
      </c>
      <c r="I484" s="73">
        <f t="shared" si="29"/>
        <v>1.7408760332241198E-3</v>
      </c>
      <c r="J484" s="73">
        <f t="shared" si="30"/>
        <v>2.9675489473902929E-3</v>
      </c>
      <c r="K484" s="76">
        <f t="shared" si="31"/>
        <v>3.4817520664482397E-2</v>
      </c>
    </row>
    <row r="485" spans="2:11">
      <c r="B485" s="158" t="s">
        <v>1004</v>
      </c>
      <c r="C485" s="159" t="s">
        <v>1005</v>
      </c>
      <c r="D485" s="155">
        <v>63.533999999999999</v>
      </c>
      <c r="E485" s="155">
        <v>94.75</v>
      </c>
      <c r="F485" s="160" t="s">
        <v>78</v>
      </c>
      <c r="G485" s="157">
        <v>10</v>
      </c>
      <c r="H485" s="157">
        <f t="shared" si="32"/>
        <v>6019.8464999999997</v>
      </c>
      <c r="I485" s="73">
        <f t="shared" si="29"/>
        <v>1.8983955883945049E-4</v>
      </c>
      <c r="J485" s="73" t="str">
        <f t="shared" si="30"/>
        <v/>
      </c>
      <c r="K485" s="76">
        <f t="shared" si="31"/>
        <v>1.8983955883945048E-3</v>
      </c>
    </row>
    <row r="486" spans="2:11">
      <c r="B486" s="158" t="s">
        <v>1006</v>
      </c>
      <c r="C486" s="159" t="s">
        <v>1007</v>
      </c>
      <c r="D486" s="155">
        <v>164.49799999999999</v>
      </c>
      <c r="E486" s="155">
        <v>42.95</v>
      </c>
      <c r="F486" s="160">
        <v>1.9557625145518041</v>
      </c>
      <c r="G486" s="157">
        <v>13</v>
      </c>
      <c r="H486" s="157">
        <f t="shared" si="32"/>
        <v>7065.1891000000005</v>
      </c>
      <c r="I486" s="73">
        <f t="shared" si="29"/>
        <v>2.2280508013971693E-4</v>
      </c>
      <c r="J486" s="73">
        <f t="shared" si="30"/>
        <v>4.3575382378896899E-4</v>
      </c>
      <c r="K486" s="76">
        <f t="shared" si="31"/>
        <v>2.8964660418163203E-3</v>
      </c>
    </row>
    <row r="487" spans="2:11">
      <c r="B487" s="158" t="s">
        <v>1008</v>
      </c>
      <c r="C487" s="159" t="s">
        <v>1009</v>
      </c>
      <c r="D487" s="155">
        <v>256.69099999999997</v>
      </c>
      <c r="E487" s="155">
        <v>312</v>
      </c>
      <c r="F487" s="160" t="s">
        <v>78</v>
      </c>
      <c r="G487" s="157">
        <v>12.5</v>
      </c>
      <c r="H487" s="157">
        <f t="shared" si="32"/>
        <v>80087.59199999999</v>
      </c>
      <c r="I487" s="73">
        <f t="shared" si="29"/>
        <v>2.5256114310878031E-3</v>
      </c>
      <c r="J487" s="73" t="str">
        <f t="shared" si="30"/>
        <v/>
      </c>
      <c r="K487" s="76">
        <f t="shared" si="31"/>
        <v>3.1570142888597538E-2</v>
      </c>
    </row>
    <row r="488" spans="2:11">
      <c r="B488" s="158" t="s">
        <v>1010</v>
      </c>
      <c r="C488" s="159" t="s">
        <v>1011</v>
      </c>
      <c r="D488" s="155">
        <v>1489.02</v>
      </c>
      <c r="E488" s="155">
        <v>11.58</v>
      </c>
      <c r="F488" s="160">
        <v>4.1450777202072544</v>
      </c>
      <c r="G488" s="157">
        <v>14.5</v>
      </c>
      <c r="H488" s="157">
        <f t="shared" si="32"/>
        <v>17242.851599999998</v>
      </c>
      <c r="I488" s="73">
        <f t="shared" si="29"/>
        <v>5.4376392170101223E-4</v>
      </c>
      <c r="J488" s="73">
        <f t="shared" si="30"/>
        <v>2.2539437168953877E-3</v>
      </c>
      <c r="K488" s="76">
        <f t="shared" si="31"/>
        <v>7.8845768646646774E-3</v>
      </c>
    </row>
    <row r="489" spans="2:11">
      <c r="B489" s="158" t="s">
        <v>1012</v>
      </c>
      <c r="C489" s="185" t="s">
        <v>1378</v>
      </c>
      <c r="D489" s="160">
        <v>2248.672</v>
      </c>
      <c r="E489" s="155">
        <v>93.16</v>
      </c>
      <c r="F489" s="160" t="s">
        <v>78</v>
      </c>
      <c r="G489" s="157">
        <v>13</v>
      </c>
      <c r="H489" s="157">
        <f t="shared" si="32"/>
        <v>209486.28352</v>
      </c>
      <c r="I489" s="73">
        <f t="shared" si="29"/>
        <v>6.6062786893906428E-3</v>
      </c>
      <c r="J489" s="73" t="str">
        <f t="shared" si="30"/>
        <v/>
      </c>
      <c r="K489" s="76">
        <f t="shared" si="31"/>
        <v>8.5881622962078352E-2</v>
      </c>
    </row>
    <row r="490" spans="2:11">
      <c r="B490" s="158" t="s">
        <v>1013</v>
      </c>
      <c r="C490" s="159" t="s">
        <v>1014</v>
      </c>
      <c r="D490" s="155">
        <v>1244.154</v>
      </c>
      <c r="E490" s="155">
        <v>151.56</v>
      </c>
      <c r="F490" s="160" t="s">
        <v>78</v>
      </c>
      <c r="G490" s="157">
        <v>10</v>
      </c>
      <c r="H490" s="157">
        <f t="shared" si="32"/>
        <v>188563.98024</v>
      </c>
      <c r="I490" s="73">
        <f t="shared" si="29"/>
        <v>5.9464809977750202E-3</v>
      </c>
      <c r="J490" s="73" t="str">
        <f t="shared" si="30"/>
        <v/>
      </c>
      <c r="K490" s="76">
        <f t="shared" si="31"/>
        <v>5.9464809977750201E-2</v>
      </c>
    </row>
    <row r="491" spans="2:11">
      <c r="B491" s="158" t="s">
        <v>1015</v>
      </c>
      <c r="C491" s="159" t="s">
        <v>1016</v>
      </c>
      <c r="D491" s="155">
        <v>69.308000000000007</v>
      </c>
      <c r="E491" s="155">
        <v>315.70999999999998</v>
      </c>
      <c r="F491" s="160" t="s">
        <v>78</v>
      </c>
      <c r="G491" s="157">
        <v>18</v>
      </c>
      <c r="H491" s="157">
        <f t="shared" si="32"/>
        <v>21881.22868</v>
      </c>
      <c r="I491" s="73">
        <f t="shared" si="29"/>
        <v>6.9003799340669762E-4</v>
      </c>
      <c r="J491" s="73" t="str">
        <f t="shared" si="30"/>
        <v/>
      </c>
      <c r="K491" s="76">
        <f t="shared" si="31"/>
        <v>1.2420683881320557E-2</v>
      </c>
    </row>
    <row r="492" spans="2:11">
      <c r="B492" s="158" t="s">
        <v>1017</v>
      </c>
      <c r="C492" s="159" t="s">
        <v>1018</v>
      </c>
      <c r="D492" s="155">
        <v>45.460999999999999</v>
      </c>
      <c r="E492" s="155">
        <v>252.08</v>
      </c>
      <c r="F492" s="160" t="s">
        <v>78</v>
      </c>
      <c r="G492" s="157">
        <v>7.5</v>
      </c>
      <c r="H492" s="157">
        <f t="shared" si="32"/>
        <v>11459.80888</v>
      </c>
      <c r="I492" s="73">
        <f t="shared" si="29"/>
        <v>3.6139211559025925E-4</v>
      </c>
      <c r="J492" s="73" t="str">
        <f t="shared" si="30"/>
        <v/>
      </c>
      <c r="K492" s="76">
        <f t="shared" si="31"/>
        <v>2.7104408669269445E-3</v>
      </c>
    </row>
    <row r="493" spans="2:11">
      <c r="B493" s="158" t="s">
        <v>1019</v>
      </c>
      <c r="C493" s="159" t="s">
        <v>1020</v>
      </c>
      <c r="D493" s="155">
        <v>672.322</v>
      </c>
      <c r="E493" s="155">
        <v>204.02</v>
      </c>
      <c r="F493" s="160">
        <v>2.0194098617782568</v>
      </c>
      <c r="G493" s="157">
        <v>11</v>
      </c>
      <c r="H493" s="157">
        <f t="shared" si="32"/>
        <v>137167.13443999999</v>
      </c>
      <c r="I493" s="73">
        <f t="shared" si="29"/>
        <v>4.3256498798368353E-3</v>
      </c>
      <c r="J493" s="73">
        <f t="shared" si="30"/>
        <v>8.7352600259424373E-3</v>
      </c>
      <c r="K493" s="76">
        <f t="shared" si="31"/>
        <v>4.7582148678205191E-2</v>
      </c>
    </row>
    <row r="494" spans="2:11">
      <c r="B494" s="158" t="s">
        <v>1021</v>
      </c>
      <c r="C494" s="159" t="s">
        <v>1022</v>
      </c>
      <c r="D494" s="155">
        <v>164.08699999999999</v>
      </c>
      <c r="E494" s="155">
        <v>145.30000000000001</v>
      </c>
      <c r="F494" s="160">
        <v>3.2484514796971777</v>
      </c>
      <c r="G494" s="157">
        <v>10</v>
      </c>
      <c r="H494" s="157">
        <f t="shared" si="32"/>
        <v>23841.841100000001</v>
      </c>
      <c r="I494" s="73">
        <f t="shared" si="29"/>
        <v>7.5186711095445366E-4</v>
      </c>
      <c r="J494" s="73">
        <f t="shared" si="30"/>
        <v>2.4424038291156369E-3</v>
      </c>
      <c r="K494" s="76">
        <f t="shared" si="31"/>
        <v>7.5186711095445368E-3</v>
      </c>
    </row>
    <row r="495" spans="2:11">
      <c r="B495" s="158" t="s">
        <v>1023</v>
      </c>
      <c r="C495" s="159" t="s">
        <v>1024</v>
      </c>
      <c r="D495" s="155">
        <v>641.18799999999999</v>
      </c>
      <c r="E495" s="155">
        <v>33.93</v>
      </c>
      <c r="F495" s="160" t="s">
        <v>78</v>
      </c>
      <c r="G495" s="157" t="s">
        <v>1261</v>
      </c>
      <c r="H495" s="157" t="str">
        <f t="shared" si="32"/>
        <v>Excl.</v>
      </c>
      <c r="I495" s="73" t="str">
        <f t="shared" si="29"/>
        <v>Excl.</v>
      </c>
      <c r="J495" s="73" t="str">
        <f t="shared" si="30"/>
        <v/>
      </c>
      <c r="K495" s="76" t="str">
        <f t="shared" si="31"/>
        <v/>
      </c>
    </row>
    <row r="496" spans="2:11">
      <c r="B496" s="158" t="s">
        <v>1025</v>
      </c>
      <c r="C496" s="159" t="s">
        <v>1026</v>
      </c>
      <c r="D496" s="155">
        <v>206.45400000000001</v>
      </c>
      <c r="E496" s="155">
        <v>49.66</v>
      </c>
      <c r="F496" s="160">
        <v>5.6383407168747484</v>
      </c>
      <c r="G496" s="157">
        <v>15</v>
      </c>
      <c r="H496" s="157">
        <f t="shared" si="32"/>
        <v>10252.505639999999</v>
      </c>
      <c r="I496" s="73">
        <f t="shared" si="29"/>
        <v>3.2331906597561551E-4</v>
      </c>
      <c r="J496" s="73">
        <f t="shared" si="30"/>
        <v>1.8229830542322259E-3</v>
      </c>
      <c r="K496" s="76">
        <f t="shared" si="31"/>
        <v>4.8497859896342328E-3</v>
      </c>
    </row>
    <row r="497" spans="2:11">
      <c r="B497" s="158" t="s">
        <v>1027</v>
      </c>
      <c r="C497" s="159" t="s">
        <v>1028</v>
      </c>
      <c r="D497" s="155">
        <v>326.72899999999998</v>
      </c>
      <c r="E497" s="155">
        <v>43.08</v>
      </c>
      <c r="F497" s="160" t="s">
        <v>78</v>
      </c>
      <c r="G497" s="157" t="s">
        <v>1261</v>
      </c>
      <c r="H497" s="157" t="str">
        <f t="shared" si="32"/>
        <v>Excl.</v>
      </c>
      <c r="I497" s="73" t="str">
        <f t="shared" si="29"/>
        <v>Excl.</v>
      </c>
      <c r="J497" s="73" t="str">
        <f t="shared" si="30"/>
        <v/>
      </c>
      <c r="K497" s="76" t="str">
        <f t="shared" si="31"/>
        <v/>
      </c>
    </row>
    <row r="498" spans="2:11">
      <c r="B498" s="158" t="s">
        <v>1029</v>
      </c>
      <c r="C498" s="159" t="s">
        <v>1030</v>
      </c>
      <c r="D498" s="155">
        <v>195.82400000000001</v>
      </c>
      <c r="E498" s="155">
        <v>17.13</v>
      </c>
      <c r="F498" s="160">
        <v>1.1675423234092237</v>
      </c>
      <c r="G498" s="157" t="s">
        <v>1261</v>
      </c>
      <c r="H498" s="157" t="str">
        <f t="shared" si="32"/>
        <v>Excl.</v>
      </c>
      <c r="I498" s="73" t="str">
        <f t="shared" si="29"/>
        <v>Excl.</v>
      </c>
      <c r="J498" s="73" t="str">
        <f t="shared" si="30"/>
        <v/>
      </c>
      <c r="K498" s="76" t="str">
        <f t="shared" si="31"/>
        <v/>
      </c>
    </row>
    <row r="499" spans="2:11">
      <c r="B499" s="158" t="s">
        <v>1031</v>
      </c>
      <c r="C499" s="159" t="s">
        <v>1032</v>
      </c>
      <c r="D499" s="155">
        <v>566.26</v>
      </c>
      <c r="E499" s="155">
        <v>85.13</v>
      </c>
      <c r="F499" s="160" t="s">
        <v>78</v>
      </c>
      <c r="G499" s="157">
        <v>10</v>
      </c>
      <c r="H499" s="157">
        <f t="shared" si="32"/>
        <v>48205.713799999998</v>
      </c>
      <c r="I499" s="73">
        <f t="shared" si="29"/>
        <v>1.5201968092264165E-3</v>
      </c>
      <c r="J499" s="73" t="str">
        <f t="shared" si="30"/>
        <v/>
      </c>
      <c r="K499" s="76">
        <f t="shared" si="31"/>
        <v>1.5201968092264165E-2</v>
      </c>
    </row>
    <row r="500" spans="2:11">
      <c r="B500" s="158" t="s">
        <v>1033</v>
      </c>
      <c r="C500" s="159" t="s">
        <v>1034</v>
      </c>
      <c r="D500" s="160">
        <v>62.374000000000002</v>
      </c>
      <c r="E500" s="160">
        <v>335.98</v>
      </c>
      <c r="F500" s="160">
        <v>0.78576105720578604</v>
      </c>
      <c r="G500" s="157">
        <v>5.5</v>
      </c>
      <c r="H500" s="157">
        <f t="shared" si="32"/>
        <v>20956.416520000002</v>
      </c>
      <c r="I500" s="73">
        <f t="shared" si="29"/>
        <v>6.6087347360311807E-4</v>
      </c>
      <c r="J500" s="73">
        <f t="shared" si="30"/>
        <v>5.192886392976462E-4</v>
      </c>
      <c r="K500" s="76">
        <f t="shared" si="31"/>
        <v>3.6348041048171495E-3</v>
      </c>
    </row>
    <row r="501" spans="2:11">
      <c r="B501" s="158" t="s">
        <v>1035</v>
      </c>
      <c r="C501" s="159" t="s">
        <v>1036</v>
      </c>
      <c r="D501" s="155">
        <v>156.78200000000001</v>
      </c>
      <c r="E501" s="155">
        <v>81.349999999999994</v>
      </c>
      <c r="F501" s="160">
        <v>0.54087277197295636</v>
      </c>
      <c r="G501" s="157">
        <v>8.5</v>
      </c>
      <c r="H501" s="157">
        <f t="shared" si="32"/>
        <v>12754.215700000001</v>
      </c>
      <c r="I501" s="73">
        <f t="shared" si="29"/>
        <v>4.0221203012920571E-4</v>
      </c>
      <c r="J501" s="73">
        <f t="shared" si="30"/>
        <v>2.1754553565685373E-4</v>
      </c>
      <c r="K501" s="76">
        <f t="shared" si="31"/>
        <v>3.4188022560982484E-3</v>
      </c>
    </row>
    <row r="502" spans="2:11">
      <c r="B502" s="158" t="s">
        <v>1037</v>
      </c>
      <c r="C502" s="159" t="s">
        <v>1038</v>
      </c>
      <c r="D502" s="155">
        <v>1156.4760000000001</v>
      </c>
      <c r="E502" s="155">
        <v>83.58</v>
      </c>
      <c r="F502" s="160" t="s">
        <v>78</v>
      </c>
      <c r="G502" s="157">
        <v>12</v>
      </c>
      <c r="H502" s="157">
        <f t="shared" si="32"/>
        <v>96658.264080000008</v>
      </c>
      <c r="I502" s="73">
        <f t="shared" si="29"/>
        <v>3.0481777585415685E-3</v>
      </c>
      <c r="J502" s="73" t="str">
        <f t="shared" si="30"/>
        <v/>
      </c>
      <c r="K502" s="76">
        <f t="shared" si="31"/>
        <v>3.6578133102498821E-2</v>
      </c>
    </row>
    <row r="503" spans="2:11">
      <c r="B503" s="158" t="s">
        <v>1039</v>
      </c>
      <c r="C503" s="159" t="s">
        <v>1040</v>
      </c>
      <c r="D503" s="155">
        <v>3157.752</v>
      </c>
      <c r="E503" s="155">
        <v>227.54</v>
      </c>
      <c r="F503" s="160" t="s">
        <v>78</v>
      </c>
      <c r="G503" s="157">
        <v>52</v>
      </c>
      <c r="H503" s="157">
        <f t="shared" si="32"/>
        <v>718514.89007999992</v>
      </c>
      <c r="I503" s="73">
        <f t="shared" si="29"/>
        <v>2.2658808617854867E-2</v>
      </c>
      <c r="J503" s="73" t="str">
        <f t="shared" si="30"/>
        <v/>
      </c>
      <c r="K503" s="76">
        <f t="shared" si="31"/>
        <v>1.178258048128453</v>
      </c>
    </row>
    <row r="504" spans="2:11">
      <c r="B504" s="158" t="s">
        <v>1041</v>
      </c>
      <c r="C504" s="159" t="s">
        <v>1042</v>
      </c>
      <c r="D504" s="155">
        <v>291.87</v>
      </c>
      <c r="E504" s="155">
        <v>14.91</v>
      </c>
      <c r="F504" s="160" t="s">
        <v>78</v>
      </c>
      <c r="G504" s="157">
        <v>2.5</v>
      </c>
      <c r="H504" s="157">
        <f t="shared" si="32"/>
        <v>4351.7817000000005</v>
      </c>
      <c r="I504" s="73">
        <f t="shared" si="29"/>
        <v>1.3723611027184729E-4</v>
      </c>
      <c r="J504" s="73" t="str">
        <f t="shared" si="30"/>
        <v/>
      </c>
      <c r="K504" s="76">
        <f t="shared" si="31"/>
        <v>3.4309027567961824E-4</v>
      </c>
    </row>
    <row r="505" spans="2:11">
      <c r="B505" s="158" t="s">
        <v>1043</v>
      </c>
      <c r="C505" s="159" t="s">
        <v>1044</v>
      </c>
      <c r="D505" s="155">
        <v>703.75900000000001</v>
      </c>
      <c r="E505" s="155">
        <v>46.74</v>
      </c>
      <c r="F505" s="160">
        <v>5.9905862216516903</v>
      </c>
      <c r="G505" s="157">
        <v>15</v>
      </c>
      <c r="H505" s="157">
        <f t="shared" si="32"/>
        <v>32893.695660000005</v>
      </c>
      <c r="I505" s="73">
        <f t="shared" si="29"/>
        <v>1.0373229072690722E-3</v>
      </c>
      <c r="J505" s="73">
        <f t="shared" si="30"/>
        <v>6.2141723156897777E-3</v>
      </c>
      <c r="K505" s="76">
        <f t="shared" si="31"/>
        <v>1.5559843609036082E-2</v>
      </c>
    </row>
    <row r="506" spans="2:11">
      <c r="B506" s="158" t="s">
        <v>1045</v>
      </c>
      <c r="C506" s="159" t="s">
        <v>1046</v>
      </c>
      <c r="D506" s="155">
        <v>39.1</v>
      </c>
      <c r="E506" s="155">
        <v>322.66000000000003</v>
      </c>
      <c r="F506" s="160">
        <v>2.0454968077852844</v>
      </c>
      <c r="G506" s="157">
        <v>9.5</v>
      </c>
      <c r="H506" s="157">
        <f t="shared" si="32"/>
        <v>12616.006000000001</v>
      </c>
      <c r="I506" s="73">
        <f t="shared" si="29"/>
        <v>3.9785350230373164E-4</v>
      </c>
      <c r="J506" s="73">
        <f t="shared" si="30"/>
        <v>8.1380806892847833E-4</v>
      </c>
      <c r="K506" s="76">
        <f t="shared" si="31"/>
        <v>3.7796082718854506E-3</v>
      </c>
    </row>
    <row r="507" spans="2:11">
      <c r="B507" s="158" t="s">
        <v>1047</v>
      </c>
      <c r="C507" s="159" t="s">
        <v>1048</v>
      </c>
      <c r="D507" s="160">
        <v>46.865000000000002</v>
      </c>
      <c r="E507" s="160">
        <v>397.98</v>
      </c>
      <c r="F507" s="160" t="s">
        <v>78</v>
      </c>
      <c r="G507" s="157">
        <v>11.5</v>
      </c>
      <c r="H507" s="187">
        <f t="shared" si="32"/>
        <v>18651.332700000003</v>
      </c>
      <c r="I507" s="73">
        <f t="shared" si="29"/>
        <v>5.8818123876344978E-4</v>
      </c>
      <c r="J507" s="73" t="str">
        <f t="shared" si="30"/>
        <v/>
      </c>
      <c r="K507" s="76">
        <f t="shared" si="31"/>
        <v>6.7640842457796727E-3</v>
      </c>
    </row>
    <row r="508" spans="2:11">
      <c r="B508" s="158" t="s">
        <v>1029</v>
      </c>
      <c r="C508" s="159" t="s">
        <v>1049</v>
      </c>
      <c r="D508" s="155">
        <v>385.59800000000001</v>
      </c>
      <c r="E508" s="155">
        <v>16.87</v>
      </c>
      <c r="F508" s="160">
        <v>1.1855364552459988</v>
      </c>
      <c r="G508" s="157" t="s">
        <v>1261</v>
      </c>
      <c r="H508" s="157" t="str">
        <f t="shared" si="32"/>
        <v>Excl.</v>
      </c>
      <c r="I508" s="73" t="str">
        <f t="shared" si="29"/>
        <v>Excl.</v>
      </c>
      <c r="J508" s="73" t="str">
        <f t="shared" si="30"/>
        <v/>
      </c>
      <c r="K508" s="76" t="str">
        <f t="shared" si="31"/>
        <v/>
      </c>
    </row>
    <row r="509" spans="2:11">
      <c r="B509" s="158" t="s">
        <v>1050</v>
      </c>
      <c r="C509" s="159" t="s">
        <v>1051</v>
      </c>
      <c r="D509" s="155">
        <v>991.75699999999995</v>
      </c>
      <c r="E509" s="155">
        <v>38.590000000000003</v>
      </c>
      <c r="F509" s="160">
        <v>3.4983156258097954</v>
      </c>
      <c r="G509" s="157" t="s">
        <v>1261</v>
      </c>
      <c r="H509" s="157" t="str">
        <f t="shared" si="32"/>
        <v>Excl.</v>
      </c>
      <c r="I509" s="73" t="str">
        <f t="shared" si="29"/>
        <v>Excl.</v>
      </c>
      <c r="J509" s="73" t="str">
        <f t="shared" si="30"/>
        <v/>
      </c>
      <c r="K509" s="76" t="str">
        <f t="shared" si="31"/>
        <v/>
      </c>
    </row>
    <row r="510" spans="2:11">
      <c r="B510" s="158" t="s">
        <v>1052</v>
      </c>
      <c r="C510" s="159" t="s">
        <v>1053</v>
      </c>
      <c r="D510" s="155">
        <v>270.40100000000001</v>
      </c>
      <c r="E510" s="155">
        <v>114.26</v>
      </c>
      <c r="F510" s="160">
        <v>0.87519691930684396</v>
      </c>
      <c r="G510" s="157">
        <v>17</v>
      </c>
      <c r="H510" s="157">
        <f t="shared" si="32"/>
        <v>30896.018260000004</v>
      </c>
      <c r="I510" s="73">
        <f t="shared" si="29"/>
        <v>9.7432492279894646E-4</v>
      </c>
      <c r="J510" s="73">
        <f t="shared" si="30"/>
        <v>8.5272617083751649E-4</v>
      </c>
      <c r="K510" s="76">
        <f t="shared" si="31"/>
        <v>1.6563523687582089E-2</v>
      </c>
    </row>
    <row r="511" spans="2:11">
      <c r="B511" s="158" t="s">
        <v>1401</v>
      </c>
      <c r="C511" s="159" t="s">
        <v>1054</v>
      </c>
      <c r="D511" s="155">
        <v>433.03899999999999</v>
      </c>
      <c r="E511" s="155">
        <v>133.26</v>
      </c>
      <c r="F511" s="160">
        <v>4.6975836710190606</v>
      </c>
      <c r="G511" s="157">
        <v>12</v>
      </c>
      <c r="H511" s="157">
        <f t="shared" si="32"/>
        <v>57706.777139999991</v>
      </c>
      <c r="I511" s="73">
        <f t="shared" si="29"/>
        <v>1.8198186804769998E-3</v>
      </c>
      <c r="J511" s="73">
        <f t="shared" si="30"/>
        <v>8.5487505176242082E-3</v>
      </c>
      <c r="K511" s="76">
        <f t="shared" si="31"/>
        <v>2.1837824165723996E-2</v>
      </c>
    </row>
    <row r="512" spans="2:11">
      <c r="B512" s="158" t="s">
        <v>1055</v>
      </c>
      <c r="C512" s="159" t="s">
        <v>1056</v>
      </c>
      <c r="D512" s="155">
        <v>270.93299999999999</v>
      </c>
      <c r="E512" s="155">
        <v>91.07</v>
      </c>
      <c r="F512" s="160" t="s">
        <v>78</v>
      </c>
      <c r="G512" s="157">
        <v>26</v>
      </c>
      <c r="H512" s="157">
        <f t="shared" si="32"/>
        <v>24673.868309999998</v>
      </c>
      <c r="I512" s="73">
        <f t="shared" si="29"/>
        <v>7.7810560033932715E-4</v>
      </c>
      <c r="J512" s="73" t="str">
        <f t="shared" si="30"/>
        <v/>
      </c>
      <c r="K512" s="76">
        <f t="shared" si="31"/>
        <v>2.0230745608822508E-2</v>
      </c>
    </row>
    <row r="513" spans="2:11">
      <c r="B513" s="158" t="s">
        <v>1057</v>
      </c>
      <c r="C513" s="159" t="s">
        <v>1058</v>
      </c>
      <c r="D513" s="155">
        <v>60.118000000000002</v>
      </c>
      <c r="E513" s="155">
        <v>189.92</v>
      </c>
      <c r="F513" s="160">
        <v>3.1592249368155016</v>
      </c>
      <c r="G513" s="157">
        <v>15.5</v>
      </c>
      <c r="H513" s="157">
        <f t="shared" si="32"/>
        <v>11417.610559999999</v>
      </c>
      <c r="I513" s="73">
        <f t="shared" si="29"/>
        <v>3.6006136563632499E-4</v>
      </c>
      <c r="J513" s="73">
        <f t="shared" si="30"/>
        <v>1.137514845102122E-3</v>
      </c>
      <c r="K513" s="76">
        <f t="shared" si="31"/>
        <v>5.5809511673630373E-3</v>
      </c>
    </row>
    <row r="514" spans="2:11">
      <c r="B514" s="158" t="s">
        <v>1059</v>
      </c>
      <c r="C514" s="159" t="s">
        <v>1060</v>
      </c>
      <c r="D514" s="155">
        <v>78.108000000000004</v>
      </c>
      <c r="E514" s="155">
        <v>194.3</v>
      </c>
      <c r="F514" s="160" t="s">
        <v>78</v>
      </c>
      <c r="G514" s="157">
        <v>17</v>
      </c>
      <c r="H514" s="157">
        <f t="shared" si="32"/>
        <v>15176.384400000001</v>
      </c>
      <c r="I514" s="73">
        <f t="shared" si="29"/>
        <v>4.7859660861351177E-4</v>
      </c>
      <c r="J514" s="73" t="str">
        <f t="shared" si="30"/>
        <v/>
      </c>
      <c r="K514" s="76">
        <f t="shared" si="31"/>
        <v>8.1361423464296999E-3</v>
      </c>
    </row>
    <row r="515" spans="2:11">
      <c r="B515" s="158" t="s">
        <v>1061</v>
      </c>
      <c r="C515" s="159" t="s">
        <v>1062</v>
      </c>
      <c r="D515" s="155">
        <v>157.30000000000001</v>
      </c>
      <c r="E515" s="155">
        <v>228.82</v>
      </c>
      <c r="F515" s="160" t="s">
        <v>78</v>
      </c>
      <c r="G515" s="157">
        <v>6.5</v>
      </c>
      <c r="H515" s="157">
        <f t="shared" si="32"/>
        <v>35993.385999999999</v>
      </c>
      <c r="I515" s="73">
        <f t="shared" si="29"/>
        <v>1.1350735470377947E-3</v>
      </c>
      <c r="J515" s="73" t="str">
        <f t="shared" si="30"/>
        <v/>
      </c>
      <c r="K515" s="76">
        <f t="shared" si="31"/>
        <v>7.3779780557456653E-3</v>
      </c>
    </row>
    <row r="516" spans="2:11">
      <c r="B516" s="158" t="s">
        <v>1063</v>
      </c>
      <c r="C516" s="159" t="s">
        <v>1064</v>
      </c>
      <c r="D516" s="155">
        <v>270.10000000000002</v>
      </c>
      <c r="E516" s="155">
        <v>55.64</v>
      </c>
      <c r="F516" s="160">
        <v>1.9769949676491732</v>
      </c>
      <c r="G516" s="157">
        <v>13</v>
      </c>
      <c r="H516" s="157">
        <f t="shared" si="32"/>
        <v>15028.364000000001</v>
      </c>
      <c r="I516" s="73">
        <f t="shared" si="29"/>
        <v>4.7392869433442864E-4</v>
      </c>
      <c r="J516" s="73">
        <f t="shared" si="30"/>
        <v>9.369546437237086E-4</v>
      </c>
      <c r="K516" s="76">
        <f t="shared" si="31"/>
        <v>6.1610730263475721E-3</v>
      </c>
    </row>
    <row r="517" spans="2:11">
      <c r="B517" s="158" t="s">
        <v>1065</v>
      </c>
      <c r="C517" s="159" t="s">
        <v>1066</v>
      </c>
      <c r="D517" s="155" t="s">
        <v>78</v>
      </c>
      <c r="E517" s="155" t="s">
        <v>78</v>
      </c>
      <c r="F517" s="160" t="s">
        <v>78</v>
      </c>
      <c r="G517" s="157" t="s">
        <v>1261</v>
      </c>
      <c r="H517" s="157" t="str">
        <f t="shared" si="32"/>
        <v>Excl.</v>
      </c>
      <c r="I517" s="73" t="str">
        <f t="shared" si="29"/>
        <v>Excl.</v>
      </c>
      <c r="J517" s="73" t="str">
        <f t="shared" si="30"/>
        <v/>
      </c>
      <c r="K517" s="76" t="str">
        <f t="shared" si="31"/>
        <v/>
      </c>
    </row>
    <row r="518" spans="2:11">
      <c r="B518" s="158" t="s">
        <v>1067</v>
      </c>
      <c r="C518" s="159" t="s">
        <v>1068</v>
      </c>
      <c r="D518" s="155">
        <v>468.13900000000001</v>
      </c>
      <c r="E518" s="155">
        <v>150.78</v>
      </c>
      <c r="F518" s="160">
        <v>0.86218331343679533</v>
      </c>
      <c r="G518" s="157">
        <v>11</v>
      </c>
      <c r="H518" s="157">
        <f t="shared" si="32"/>
        <v>70585.998420000004</v>
      </c>
      <c r="I518" s="73">
        <f t="shared" si="29"/>
        <v>2.2259728383929641E-3</v>
      </c>
      <c r="J518" s="73">
        <f t="shared" si="30"/>
        <v>1.919196637425954E-3</v>
      </c>
      <c r="K518" s="76">
        <f t="shared" si="31"/>
        <v>2.4485701222322603E-2</v>
      </c>
    </row>
    <row r="519" spans="2:11">
      <c r="B519" s="158" t="s">
        <v>1069</v>
      </c>
      <c r="C519" s="159" t="s">
        <v>1070</v>
      </c>
      <c r="D519" s="155">
        <v>91.075000000000003</v>
      </c>
      <c r="E519" s="155">
        <v>566.44000000000005</v>
      </c>
      <c r="F519" s="160">
        <v>2.1891109384930441</v>
      </c>
      <c r="G519" s="157">
        <v>15</v>
      </c>
      <c r="H519" s="157">
        <f t="shared" si="32"/>
        <v>51588.523000000008</v>
      </c>
      <c r="I519" s="73">
        <f t="shared" si="29"/>
        <v>1.6268757762343022E-3</v>
      </c>
      <c r="J519" s="73">
        <f t="shared" si="30"/>
        <v>3.5614115573238728E-3</v>
      </c>
      <c r="K519" s="76">
        <f t="shared" si="31"/>
        <v>2.4403136643514532E-2</v>
      </c>
    </row>
    <row r="520" spans="2:11">
      <c r="B520" s="161" t="s">
        <v>1071</v>
      </c>
      <c r="C520" s="162" t="s">
        <v>1072</v>
      </c>
      <c r="D520" s="155">
        <v>287.50900000000001</v>
      </c>
      <c r="E520" s="155">
        <v>100.25</v>
      </c>
      <c r="F520" s="163">
        <v>4.8678304239401493</v>
      </c>
      <c r="G520" s="157">
        <v>-3.5</v>
      </c>
      <c r="H520" s="157">
        <f t="shared" si="32"/>
        <v>28822.777250000003</v>
      </c>
      <c r="I520" s="73">
        <f t="shared" si="29"/>
        <v>9.0894399345028997E-4</v>
      </c>
      <c r="J520" s="73">
        <f t="shared" si="30"/>
        <v>4.424585224974977E-3</v>
      </c>
      <c r="K520" s="77">
        <f t="shared" si="31"/>
        <v>-3.1813039770760151E-3</v>
      </c>
    </row>
    <row r="521" spans="2:11">
      <c r="B521" s="161" t="s">
        <v>1073</v>
      </c>
      <c r="C521" s="162" t="s">
        <v>1074</v>
      </c>
      <c r="D521" s="155">
        <v>764.16600000000005</v>
      </c>
      <c r="E521" s="155">
        <v>38.01</v>
      </c>
      <c r="F521" s="163" t="s">
        <v>78</v>
      </c>
      <c r="G521" s="157">
        <v>13.5</v>
      </c>
      <c r="H521" s="157">
        <f t="shared" si="32"/>
        <v>29045.949660000002</v>
      </c>
      <c r="I521" s="73">
        <f t="shared" si="29"/>
        <v>9.1598187254895741E-4</v>
      </c>
      <c r="J521" s="73" t="str">
        <f t="shared" si="30"/>
        <v/>
      </c>
      <c r="K521" s="77">
        <f t="shared" si="31"/>
        <v>1.2365755279410926E-2</v>
      </c>
    </row>
    <row r="522" spans="2:11" ht="13.5" thickBot="1">
      <c r="B522" s="164" t="s">
        <v>1075</v>
      </c>
      <c r="C522" s="165" t="s">
        <v>1076</v>
      </c>
      <c r="D522" s="166">
        <v>58.4</v>
      </c>
      <c r="E522" s="166">
        <v>358.86</v>
      </c>
      <c r="F522" s="166" t="s">
        <v>78</v>
      </c>
      <c r="G522" s="157">
        <v>11</v>
      </c>
      <c r="H522" s="167">
        <f t="shared" si="32"/>
        <v>20957.423999999999</v>
      </c>
      <c r="I522" s="78">
        <f t="shared" si="29"/>
        <v>6.6090524510405905E-4</v>
      </c>
      <c r="J522" s="73" t="str">
        <f t="shared" si="30"/>
        <v/>
      </c>
      <c r="K522" s="77">
        <f t="shared" si="31"/>
        <v>7.2699576961446494E-3</v>
      </c>
    </row>
  </sheetData>
  <mergeCells count="1">
    <mergeCell ref="B2:K2"/>
  </mergeCells>
  <printOptions horizontalCentered="1"/>
  <pageMargins left="0.45" right="0.45" top="0.75" bottom="0.75" header="0.3" footer="0.3"/>
  <pageSetup scale="61" fitToHeight="6" orientation="portrait" useFirstPageNumber="1" r:id="rId1"/>
  <headerFooter scaleWithDoc="0">
    <oddHeader>&amp;R&amp;"Times New Roman,Bold"Attachment JCN-5: SP 500 MRP 1
Page &amp;P of &amp;N</oddHeader>
  </headerFooter>
  <rowBreaks count="1" manualBreakCount="1">
    <brk id="4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AF7C5-6B16-4899-8E65-E12288AAD41F}">
  <dimension ref="A2:K522"/>
  <sheetViews>
    <sheetView view="pageLayout" zoomScale="90" zoomScaleNormal="100" zoomScaleSheetLayoutView="85" zoomScalePageLayoutView="90" workbookViewId="0">
      <selection activeCell="J3" sqref="J3"/>
    </sheetView>
  </sheetViews>
  <sheetFormatPr defaultColWidth="9" defaultRowHeight="12.75"/>
  <cols>
    <col min="1" max="1" width="2.42578125" customWidth="1"/>
    <col min="2" max="2" width="56.140625" style="168" customWidth="1"/>
    <col min="3" max="3" width="7.28515625" style="168" bestFit="1" customWidth="1"/>
    <col min="4" max="5" width="15.7109375" style="168" bestFit="1" customWidth="1"/>
    <col min="6" max="6" width="9" style="169"/>
    <col min="7" max="7" width="10.85546875" style="169" customWidth="1"/>
    <col min="8" max="8" width="14.28515625" style="169" customWidth="1"/>
    <col min="9" max="11" width="9" style="71"/>
    <col min="12" max="16384" width="9" style="169"/>
  </cols>
  <sheetData>
    <row r="2" spans="2:11">
      <c r="B2" s="287" t="s">
        <v>1432</v>
      </c>
      <c r="C2" s="287"/>
      <c r="D2" s="287"/>
      <c r="E2" s="287"/>
      <c r="F2" s="287"/>
      <c r="G2" s="287"/>
      <c r="H2" s="287"/>
      <c r="I2" s="287"/>
      <c r="J2" s="287"/>
      <c r="K2" s="287"/>
    </row>
    <row r="3" spans="2:11">
      <c r="B3" s="58"/>
      <c r="C3" s="58"/>
      <c r="D3" s="58"/>
      <c r="E3" s="58"/>
    </row>
    <row r="4" spans="2:11">
      <c r="B4" s="53" t="s">
        <v>1368</v>
      </c>
      <c r="C4" s="170">
        <f>SUM(J20:J522)/100</f>
        <v>1.8396840947152292E-2</v>
      </c>
      <c r="D4" s="171"/>
      <c r="E4" s="172"/>
    </row>
    <row r="5" spans="2:11">
      <c r="B5" s="53"/>
      <c r="C5" s="53"/>
      <c r="D5" s="53"/>
      <c r="E5" s="53"/>
    </row>
    <row r="6" spans="2:11">
      <c r="B6" s="53" t="s">
        <v>1369</v>
      </c>
      <c r="C6" s="173">
        <f>SUM(K20:K522)/100</f>
        <v>0.1082603059630361</v>
      </c>
      <c r="D6" s="174"/>
      <c r="E6" s="175"/>
    </row>
    <row r="7" spans="2:11">
      <c r="B7" s="53"/>
      <c r="C7" s="53"/>
      <c r="D7" s="53"/>
      <c r="E7" s="53"/>
    </row>
    <row r="8" spans="2:11">
      <c r="B8" s="53" t="s">
        <v>1370</v>
      </c>
      <c r="C8" s="176">
        <f>C6*(1+0.5*C4)+C4</f>
        <v>0.1276529707250344</v>
      </c>
      <c r="D8" s="174"/>
      <c r="E8" s="175"/>
    </row>
    <row r="9" spans="2:11">
      <c r="B9" s="53"/>
      <c r="C9" s="177"/>
      <c r="D9" s="57"/>
      <c r="E9" s="57"/>
    </row>
    <row r="10" spans="2:11">
      <c r="B10" s="53"/>
      <c r="C10" s="177"/>
      <c r="D10" s="57"/>
      <c r="E10" s="57"/>
    </row>
    <row r="11" spans="2:11">
      <c r="B11" s="178" t="s">
        <v>58</v>
      </c>
      <c r="C11" s="15"/>
      <c r="D11" s="179"/>
      <c r="E11" s="179"/>
    </row>
    <row r="12" spans="2:11">
      <c r="B12" s="58" t="s">
        <v>1403</v>
      </c>
      <c r="C12" s="15"/>
      <c r="D12" s="179"/>
      <c r="E12" s="179"/>
    </row>
    <row r="13" spans="2:11">
      <c r="B13" s="58" t="s">
        <v>1404</v>
      </c>
      <c r="C13" s="15"/>
      <c r="D13" s="179"/>
      <c r="E13" s="179"/>
    </row>
    <row r="14" spans="2:11">
      <c r="B14" s="58" t="s">
        <v>1460</v>
      </c>
      <c r="C14" s="15"/>
      <c r="D14" s="179"/>
      <c r="E14" s="179"/>
    </row>
    <row r="17" spans="1:11" customFormat="1" ht="13.5" thickBot="1">
      <c r="I17" s="72"/>
      <c r="J17" s="72"/>
      <c r="K17" s="72"/>
    </row>
    <row r="18" spans="1:11" s="168" customFormat="1" ht="63.75">
      <c r="A18"/>
      <c r="B18" s="180" t="s">
        <v>96</v>
      </c>
      <c r="C18" s="139" t="s">
        <v>14</v>
      </c>
      <c r="D18" s="95" t="s">
        <v>97</v>
      </c>
      <c r="E18" s="139" t="s">
        <v>98</v>
      </c>
      <c r="F18" s="95" t="s">
        <v>69</v>
      </c>
      <c r="G18" s="95" t="s">
        <v>1077</v>
      </c>
      <c r="H18" s="95" t="s">
        <v>99</v>
      </c>
      <c r="I18" s="141" t="s">
        <v>100</v>
      </c>
      <c r="J18" s="141" t="s">
        <v>101</v>
      </c>
      <c r="K18" s="74" t="s">
        <v>102</v>
      </c>
    </row>
    <row r="19" spans="1:11" customFormat="1">
      <c r="B19" s="181"/>
      <c r="I19" s="72"/>
      <c r="J19" s="72"/>
      <c r="K19" s="182"/>
    </row>
    <row r="20" spans="1:11" customFormat="1">
      <c r="B20" s="153" t="str">
        <f>'JCN-5 SP 500 MRP 1'!B20</f>
        <v>LyondellBasell Industries NV</v>
      </c>
      <c r="C20" s="154" t="str">
        <f>'JCN-5 SP 500 MRP 1'!C20</f>
        <v>LYB</v>
      </c>
      <c r="D20" s="155">
        <f>'JCN-5 SP 500 MRP 1'!D20</f>
        <v>325.62400000000002</v>
      </c>
      <c r="E20" s="155">
        <f>'JCN-5 SP 500 MRP 1'!E20</f>
        <v>76.45</v>
      </c>
      <c r="F20" s="156">
        <f>'JCN-5 SP 500 MRP 1'!F20</f>
        <v>6.2262916939175925</v>
      </c>
      <c r="G20" s="157">
        <f>'JCN-5 SP 500 MRP 1'!G20</f>
        <v>3.5</v>
      </c>
      <c r="H20" s="157">
        <f t="shared" ref="H20:H83" si="0">IF(ISNUMBER(E20),IF(OR(G20="",G20&lt;0,G20&gt;20),"Excl.",D20*E20),"Excl.")</f>
        <v>24893.954800000003</v>
      </c>
      <c r="I20" s="73">
        <f>IF(H20="Excl."," ",H20/(SUM($H$20:$H$522)))</f>
        <v>9.1723254249344505E-4</v>
      </c>
      <c r="J20" s="73">
        <f>IFERROR(I20*F20, "")</f>
        <v>5.7109573607178523E-3</v>
      </c>
      <c r="K20" s="75">
        <f>IFERROR(I20*G20, "")</f>
        <v>3.2103138987270578E-3</v>
      </c>
    </row>
    <row r="21" spans="1:11" customFormat="1">
      <c r="B21" s="158" t="str">
        <f>'JCN-5 SP 500 MRP 1'!B21</f>
        <v>Signature Bank/New York NY</v>
      </c>
      <c r="C21" s="159" t="str">
        <f>'JCN-5 SP 500 MRP 1'!C21</f>
        <v>SBNY</v>
      </c>
      <c r="D21" s="155">
        <f>'JCN-5 SP 500 MRP 1'!D21</f>
        <v>62.927</v>
      </c>
      <c r="E21" s="155">
        <f>'JCN-5 SP 500 MRP 1'!E21</f>
        <v>158.53</v>
      </c>
      <c r="F21" s="160">
        <f>'JCN-5 SP 500 MRP 1'!F21</f>
        <v>1.4129817700119851</v>
      </c>
      <c r="G21" s="157">
        <f>'JCN-5 SP 500 MRP 1'!G21</f>
        <v>16.5</v>
      </c>
      <c r="H21" s="157">
        <f t="shared" si="0"/>
        <v>9975.8173100000004</v>
      </c>
      <c r="I21" s="73">
        <f t="shared" ref="I21:I84" si="1">IF(H21="Excl.","Excl.",H21/(SUM($H$20:$H$522)))</f>
        <v>3.6756491076706779E-4</v>
      </c>
      <c r="J21" s="73">
        <f t="shared" ref="J21:J84" si="2">IFERROR(I21*F21, "")</f>
        <v>5.1936251820994879E-4</v>
      </c>
      <c r="K21" s="76">
        <f t="shared" ref="K21:K84" si="3">IFERROR(I21*G21, "")</f>
        <v>6.0648210276566189E-3</v>
      </c>
    </row>
    <row r="22" spans="1:11" customFormat="1">
      <c r="B22" s="158" t="str">
        <f>'JCN-5 SP 500 MRP 1'!B22</f>
        <v>American Express Co</v>
      </c>
      <c r="C22" s="159" t="str">
        <f>'JCN-5 SP 500 MRP 1'!C22</f>
        <v>AXP</v>
      </c>
      <c r="D22" s="155">
        <f>'JCN-5 SP 500 MRP 1'!D22</f>
        <v>747.23299999999995</v>
      </c>
      <c r="E22" s="155">
        <f>'JCN-5 SP 500 MRP 1'!E22</f>
        <v>148.44999999999999</v>
      </c>
      <c r="F22" s="160">
        <f>'JCN-5 SP 500 MRP 1'!F22</f>
        <v>1.4011451667228023</v>
      </c>
      <c r="G22" s="157">
        <f>'JCN-5 SP 500 MRP 1'!G22</f>
        <v>10</v>
      </c>
      <c r="H22" s="157">
        <f t="shared" si="0"/>
        <v>110926.73884999998</v>
      </c>
      <c r="I22" s="73">
        <f t="shared" si="1"/>
        <v>4.0871615427650679E-3</v>
      </c>
      <c r="J22" s="73">
        <f t="shared" si="2"/>
        <v>5.726706641260587E-3</v>
      </c>
      <c r="K22" s="76">
        <f t="shared" si="3"/>
        <v>4.0871615427650679E-2</v>
      </c>
    </row>
    <row r="23" spans="1:11" customFormat="1">
      <c r="B23" s="158" t="str">
        <f>'JCN-5 SP 500 MRP 1'!B23</f>
        <v>Verizon Communications Inc</v>
      </c>
      <c r="C23" s="159" t="str">
        <f>'JCN-5 SP 500 MRP 1'!C23</f>
        <v>VZ</v>
      </c>
      <c r="D23" s="155">
        <f>'JCN-5 SP 500 MRP 1'!D23</f>
        <v>4199.817</v>
      </c>
      <c r="E23" s="155">
        <f>'JCN-5 SP 500 MRP 1'!E23</f>
        <v>37.369999999999997</v>
      </c>
      <c r="F23" s="160">
        <f>'JCN-5 SP 500 MRP 1'!F23</f>
        <v>6.984211934706984</v>
      </c>
      <c r="G23" s="157">
        <f>'JCN-5 SP 500 MRP 1'!G23</f>
        <v>2.5</v>
      </c>
      <c r="H23" s="157">
        <f t="shared" si="0"/>
        <v>156947.16128999999</v>
      </c>
      <c r="I23" s="73">
        <f t="shared" si="1"/>
        <v>5.7828113268348774E-3</v>
      </c>
      <c r="J23" s="73">
        <f t="shared" si="2"/>
        <v>4.0388379885038878E-2</v>
      </c>
      <c r="K23" s="76">
        <f t="shared" si="3"/>
        <v>1.4457028317087194E-2</v>
      </c>
    </row>
    <row r="24" spans="1:11" customFormat="1">
      <c r="B24" s="158" t="str">
        <f>'JCN-5 SP 500 MRP 1'!B24</f>
        <v>Broadcom Inc</v>
      </c>
      <c r="C24" s="159" t="str">
        <f>'JCN-5 SP 500 MRP 1'!C24</f>
        <v>AVGO</v>
      </c>
      <c r="D24" s="155">
        <f>'JCN-5 SP 500 MRP 1'!D24</f>
        <v>405.00799999999998</v>
      </c>
      <c r="E24" s="155">
        <f>'JCN-5 SP 500 MRP 1'!E24</f>
        <v>470.12</v>
      </c>
      <c r="F24" s="160">
        <f>'JCN-5 SP 500 MRP 1'!F24</f>
        <v>3.4884710286735303</v>
      </c>
      <c r="G24" s="157">
        <f>'JCN-5 SP 500 MRP 1'!G24</f>
        <v>29.5</v>
      </c>
      <c r="H24" s="157" t="str">
        <f t="shared" si="0"/>
        <v>Excl.</v>
      </c>
      <c r="I24" s="73" t="str">
        <f t="shared" si="1"/>
        <v>Excl.</v>
      </c>
      <c r="J24" s="73" t="str">
        <f t="shared" si="2"/>
        <v/>
      </c>
      <c r="K24" s="76" t="str">
        <f t="shared" si="3"/>
        <v/>
      </c>
    </row>
    <row r="25" spans="1:11" customFormat="1">
      <c r="B25" s="158" t="str">
        <f>'JCN-5 SP 500 MRP 1'!B25</f>
        <v>Boeing Co/The</v>
      </c>
      <c r="C25" s="159" t="str">
        <f>'JCN-5 SP 500 MRP 1'!C25</f>
        <v>BA</v>
      </c>
      <c r="D25" s="155">
        <f>'JCN-5 SP 500 MRP 1'!D25</f>
        <v>595.98299999999995</v>
      </c>
      <c r="E25" s="155">
        <f>'JCN-5 SP 500 MRP 1'!E25</f>
        <v>142.51</v>
      </c>
      <c r="F25" s="160" t="str">
        <f>'JCN-5 SP 500 MRP 1'!F25</f>
        <v>n/a</v>
      </c>
      <c r="G25" s="157" t="str">
        <f>'JCN-5 SP 500 MRP 1'!G25</f>
        <v/>
      </c>
      <c r="H25" s="157" t="str">
        <f t="shared" si="0"/>
        <v>Excl.</v>
      </c>
      <c r="I25" s="73" t="str">
        <f t="shared" si="1"/>
        <v>Excl.</v>
      </c>
      <c r="J25" s="73" t="str">
        <f t="shared" si="2"/>
        <v/>
      </c>
      <c r="K25" s="76" t="str">
        <f t="shared" si="3"/>
        <v/>
      </c>
    </row>
    <row r="26" spans="1:11" customFormat="1">
      <c r="B26" s="158" t="str">
        <f>'JCN-5 SP 500 MRP 1'!B26</f>
        <v>Caterpillar Inc</v>
      </c>
      <c r="C26" s="159" t="str">
        <f>'JCN-5 SP 500 MRP 1'!C26</f>
        <v>CAT</v>
      </c>
      <c r="D26" s="155">
        <f>'JCN-5 SP 500 MRP 1'!D26</f>
        <v>527.90899999999999</v>
      </c>
      <c r="E26" s="155">
        <f>'JCN-5 SP 500 MRP 1'!E26</f>
        <v>216.46</v>
      </c>
      <c r="F26" s="160">
        <f>'JCN-5 SP 500 MRP 1'!F26</f>
        <v>2.2174997690104408</v>
      </c>
      <c r="G26" s="157">
        <f>'JCN-5 SP 500 MRP 1'!G26</f>
        <v>8</v>
      </c>
      <c r="H26" s="157">
        <f t="shared" si="0"/>
        <v>114271.18214</v>
      </c>
      <c r="I26" s="73">
        <f t="shared" si="1"/>
        <v>4.2103895411589537E-3</v>
      </c>
      <c r="J26" s="73">
        <f t="shared" si="2"/>
        <v>9.3365378349639563E-3</v>
      </c>
      <c r="K26" s="76">
        <f t="shared" si="3"/>
        <v>3.368311632927163E-2</v>
      </c>
    </row>
    <row r="27" spans="1:11" customFormat="1">
      <c r="B27" s="158" t="str">
        <f>'JCN-5 SP 500 MRP 1'!B27</f>
        <v>JPMorgan Chase &amp; Co</v>
      </c>
      <c r="C27" s="159" t="str">
        <f>'JCN-5 SP 500 MRP 1'!C27</f>
        <v>JPM</v>
      </c>
      <c r="D27" s="155">
        <f>'JCN-5 SP 500 MRP 1'!D27</f>
        <v>2932.5720000000001</v>
      </c>
      <c r="E27" s="155">
        <f>'JCN-5 SP 500 MRP 1'!E27</f>
        <v>125.88</v>
      </c>
      <c r="F27" s="160">
        <f>'JCN-5 SP 500 MRP 1'!F27</f>
        <v>3.1776294884016525</v>
      </c>
      <c r="G27" s="157">
        <f>'JCN-5 SP 500 MRP 1'!G27</f>
        <v>5</v>
      </c>
      <c r="H27" s="157">
        <f t="shared" si="0"/>
        <v>369152.16336000001</v>
      </c>
      <c r="I27" s="73">
        <f t="shared" si="1"/>
        <v>1.3601630600118561E-2</v>
      </c>
      <c r="J27" s="73">
        <f t="shared" si="2"/>
        <v>4.3220942485283007E-2</v>
      </c>
      <c r="K27" s="76">
        <f t="shared" si="3"/>
        <v>6.8008153000592805E-2</v>
      </c>
    </row>
    <row r="28" spans="1:11" s="168" customFormat="1">
      <c r="A28"/>
      <c r="B28" s="158" t="str">
        <f>'JCN-5 SP 500 MRP 1'!B28</f>
        <v>Chevron Corp</v>
      </c>
      <c r="C28" s="159" t="str">
        <f>'JCN-5 SP 500 MRP 1'!C28</f>
        <v>CVX</v>
      </c>
      <c r="D28" s="155">
        <f>'JCN-5 SP 500 MRP 1'!D28</f>
        <v>1957.4349999999999</v>
      </c>
      <c r="E28" s="155">
        <f>'JCN-5 SP 500 MRP 1'!E28</f>
        <v>180.9</v>
      </c>
      <c r="F28" s="160">
        <f>'JCN-5 SP 500 MRP 1'!F28</f>
        <v>3.1398562741846319</v>
      </c>
      <c r="G28" s="157">
        <f>'JCN-5 SP 500 MRP 1'!G28</f>
        <v>44</v>
      </c>
      <c r="H28" s="157" t="str">
        <f t="shared" si="0"/>
        <v>Excl.</v>
      </c>
      <c r="I28" s="73" t="str">
        <f t="shared" si="1"/>
        <v>Excl.</v>
      </c>
      <c r="J28" s="73" t="str">
        <f t="shared" si="2"/>
        <v/>
      </c>
      <c r="K28" s="76" t="str">
        <f t="shared" si="3"/>
        <v/>
      </c>
    </row>
    <row r="29" spans="1:11">
      <c r="B29" s="158" t="str">
        <f>'JCN-5 SP 500 MRP 1'!B29</f>
        <v>Coca-Cola Co/The</v>
      </c>
      <c r="C29" s="159" t="str">
        <f>'JCN-5 SP 500 MRP 1'!C29</f>
        <v>KO</v>
      </c>
      <c r="D29" s="155">
        <f>'JCN-5 SP 500 MRP 1'!D29</f>
        <v>4324.5129999999999</v>
      </c>
      <c r="E29" s="155">
        <f>'JCN-5 SP 500 MRP 1'!E29</f>
        <v>59.85</v>
      </c>
      <c r="F29" s="160">
        <f>'JCN-5 SP 500 MRP 1'!F29</f>
        <v>2.9406850459482037</v>
      </c>
      <c r="G29" s="157">
        <f>'JCN-5 SP 500 MRP 1'!G29</f>
        <v>7.5</v>
      </c>
      <c r="H29" s="157">
        <f t="shared" si="0"/>
        <v>258822.10305000001</v>
      </c>
      <c r="I29" s="73">
        <f t="shared" si="1"/>
        <v>9.5364540323682086E-3</v>
      </c>
      <c r="J29" s="73">
        <f t="shared" si="2"/>
        <v>2.8043707764357637E-2</v>
      </c>
      <c r="K29" s="76">
        <f t="shared" si="3"/>
        <v>7.1523405242761559E-2</v>
      </c>
    </row>
    <row r="30" spans="1:11">
      <c r="B30" s="158" t="str">
        <f>'JCN-5 SP 500 MRP 1'!B30</f>
        <v>AbbVie Inc</v>
      </c>
      <c r="C30" s="159" t="str">
        <f>'JCN-5 SP 500 MRP 1'!C30</f>
        <v>ABBV</v>
      </c>
      <c r="D30" s="155">
        <f>'JCN-5 SP 500 MRP 1'!D30</f>
        <v>1768.096</v>
      </c>
      <c r="E30" s="155">
        <f>'JCN-5 SP 500 MRP 1'!E30</f>
        <v>146.4</v>
      </c>
      <c r="F30" s="160">
        <f>'JCN-5 SP 500 MRP 1'!F30</f>
        <v>4.0437158469945356</v>
      </c>
      <c r="G30" s="157">
        <f>'JCN-5 SP 500 MRP 1'!G30</f>
        <v>4.5</v>
      </c>
      <c r="H30" s="157">
        <f t="shared" si="0"/>
        <v>258849.25440000001</v>
      </c>
      <c r="I30" s="73">
        <f t="shared" si="1"/>
        <v>9.5374544399769116E-3</v>
      </c>
      <c r="J30" s="73">
        <f t="shared" si="2"/>
        <v>3.8566755658923028E-2</v>
      </c>
      <c r="K30" s="76">
        <f t="shared" si="3"/>
        <v>4.2918544979896105E-2</v>
      </c>
    </row>
    <row r="31" spans="1:11">
      <c r="B31" s="158" t="str">
        <f>'JCN-5 SP 500 MRP 1'!B31</f>
        <v>Walt Disney Co/The</v>
      </c>
      <c r="C31" s="159" t="str">
        <f>'JCN-5 SP 500 MRP 1'!C31</f>
        <v>DIS</v>
      </c>
      <c r="D31" s="155">
        <f>'JCN-5 SP 500 MRP 1'!D31</f>
        <v>1823.058</v>
      </c>
      <c r="E31" s="155">
        <f>'JCN-5 SP 500 MRP 1'!E31</f>
        <v>106.54</v>
      </c>
      <c r="F31" s="160" t="str">
        <f>'JCN-5 SP 500 MRP 1'!F31</f>
        <v>n/a</v>
      </c>
      <c r="G31" s="157">
        <f>'JCN-5 SP 500 MRP 1'!G31</f>
        <v>30.5</v>
      </c>
      <c r="H31" s="157" t="str">
        <f t="shared" si="0"/>
        <v>Excl.</v>
      </c>
      <c r="I31" s="73" t="str">
        <f t="shared" si="1"/>
        <v>Excl.</v>
      </c>
      <c r="J31" s="73" t="str">
        <f t="shared" si="2"/>
        <v/>
      </c>
      <c r="K31" s="76" t="str">
        <f>IFERROR(I31*G31, "")</f>
        <v/>
      </c>
    </row>
    <row r="32" spans="1:11">
      <c r="B32" s="158" t="str">
        <f>'JCN-5 SP 500 MRP 1'!B32</f>
        <v>FleetCor Technologies Inc</v>
      </c>
      <c r="C32" s="159" t="str">
        <f>'JCN-5 SP 500 MRP 1'!C32</f>
        <v>FLT</v>
      </c>
      <c r="D32" s="155">
        <f>'JCN-5 SP 500 MRP 1'!D32</f>
        <v>75.013000000000005</v>
      </c>
      <c r="E32" s="155">
        <f>'JCN-5 SP 500 MRP 1'!E32</f>
        <v>186.12</v>
      </c>
      <c r="F32" s="160" t="str">
        <f>'JCN-5 SP 500 MRP 1'!F32</f>
        <v>n/a</v>
      </c>
      <c r="G32" s="157">
        <f>'JCN-5 SP 500 MRP 1'!G32</f>
        <v>10.5</v>
      </c>
      <c r="H32" s="157">
        <f t="shared" si="0"/>
        <v>13961.419560000002</v>
      </c>
      <c r="I32" s="73">
        <f t="shared" si="1"/>
        <v>5.1441679165563977E-4</v>
      </c>
      <c r="J32" s="73" t="str">
        <f t="shared" si="2"/>
        <v/>
      </c>
      <c r="K32" s="76">
        <f t="shared" si="3"/>
        <v>5.4013763123842177E-3</v>
      </c>
    </row>
    <row r="33" spans="2:11">
      <c r="B33" s="158" t="str">
        <f>'JCN-5 SP 500 MRP 1'!B33</f>
        <v>Extra Space Storage Inc</v>
      </c>
      <c r="C33" s="159" t="str">
        <f>'JCN-5 SP 500 MRP 1'!C33</f>
        <v>EXR</v>
      </c>
      <c r="D33" s="155">
        <f>'JCN-5 SP 500 MRP 1'!D33</f>
        <v>133.91200000000001</v>
      </c>
      <c r="E33" s="155">
        <f>'JCN-5 SP 500 MRP 1'!E33</f>
        <v>177.44</v>
      </c>
      <c r="F33" s="160">
        <f>'JCN-5 SP 500 MRP 1'!F33</f>
        <v>3.3814247069431924</v>
      </c>
      <c r="G33" s="157">
        <f>'JCN-5 SP 500 MRP 1'!G33</f>
        <v>4</v>
      </c>
      <c r="H33" s="157">
        <f t="shared" si="0"/>
        <v>23761.345280000001</v>
      </c>
      <c r="I33" s="73">
        <f t="shared" si="1"/>
        <v>8.7550087237400374E-4</v>
      </c>
      <c r="J33" s="73">
        <f t="shared" si="2"/>
        <v>2.960440280795775E-3</v>
      </c>
      <c r="K33" s="76">
        <f t="shared" si="3"/>
        <v>3.502003489496015E-3</v>
      </c>
    </row>
    <row r="34" spans="2:11">
      <c r="B34" s="158" t="str">
        <f>'JCN-5 SP 500 MRP 1'!B34</f>
        <v>Exxon Mobil Corp</v>
      </c>
      <c r="C34" s="159" t="str">
        <f>'JCN-5 SP 500 MRP 1'!C34</f>
        <v>XOM</v>
      </c>
      <c r="D34" s="155">
        <f>'JCN-5 SP 500 MRP 1'!D34</f>
        <v>4118</v>
      </c>
      <c r="E34" s="155">
        <f>'JCN-5 SP 500 MRP 1'!E34</f>
        <v>110.81</v>
      </c>
      <c r="F34" s="160">
        <f>'JCN-5 SP 500 MRP 1'!F34</f>
        <v>3.2849020846494001</v>
      </c>
      <c r="G34" s="157" t="str">
        <f>'JCN-5 SP 500 MRP 1'!G34</f>
        <v/>
      </c>
      <c r="H34" s="157" t="str">
        <f t="shared" si="0"/>
        <v>Excl.</v>
      </c>
      <c r="I34" s="73" t="str">
        <f t="shared" si="1"/>
        <v>Excl.</v>
      </c>
      <c r="J34" s="73" t="str">
        <f t="shared" si="2"/>
        <v/>
      </c>
      <c r="K34" s="76" t="str">
        <f t="shared" si="3"/>
        <v/>
      </c>
    </row>
    <row r="35" spans="2:11">
      <c r="B35" s="158" t="str">
        <f>'JCN-5 SP 500 MRP 1'!B35</f>
        <v>Phillips 66</v>
      </c>
      <c r="C35" s="159" t="str">
        <f>'JCN-5 SP 500 MRP 1'!C35</f>
        <v>PSX</v>
      </c>
      <c r="D35" s="155">
        <f>'JCN-5 SP 500 MRP 1'!D35</f>
        <v>481.05099999999999</v>
      </c>
      <c r="E35" s="155">
        <f>'JCN-5 SP 500 MRP 1'!E35</f>
        <v>104.29</v>
      </c>
      <c r="F35" s="160">
        <f>'JCN-5 SP 500 MRP 1'!F35</f>
        <v>3.7203950522581262</v>
      </c>
      <c r="G35" s="157">
        <f>'JCN-5 SP 500 MRP 1'!G35</f>
        <v>85</v>
      </c>
      <c r="H35" s="157" t="str">
        <f t="shared" si="0"/>
        <v>Excl.</v>
      </c>
      <c r="I35" s="73" t="str">
        <f t="shared" si="1"/>
        <v>Excl.</v>
      </c>
      <c r="J35" s="73" t="str">
        <f t="shared" si="2"/>
        <v/>
      </c>
      <c r="K35" s="76" t="str">
        <f t="shared" si="3"/>
        <v/>
      </c>
    </row>
    <row r="36" spans="2:11">
      <c r="B36" s="158" t="str">
        <f>'JCN-5 SP 500 MRP 1'!B36</f>
        <v>General Electric Co</v>
      </c>
      <c r="C36" s="159" t="str">
        <f>'JCN-5 SP 500 MRP 1'!C36</f>
        <v>GE</v>
      </c>
      <c r="D36" s="155">
        <f>'JCN-5 SP 500 MRP 1'!D36</f>
        <v>1092.6679999999999</v>
      </c>
      <c r="E36" s="155">
        <f>'JCN-5 SP 500 MRP 1'!E36</f>
        <v>77.81</v>
      </c>
      <c r="F36" s="160">
        <f>'JCN-5 SP 500 MRP 1'!F36</f>
        <v>0.41125819303431432</v>
      </c>
      <c r="G36" s="157">
        <f>'JCN-5 SP 500 MRP 1'!G36</f>
        <v>22</v>
      </c>
      <c r="H36" s="157" t="str">
        <f t="shared" si="0"/>
        <v>Excl.</v>
      </c>
      <c r="I36" s="73" t="str">
        <f t="shared" si="1"/>
        <v>Excl.</v>
      </c>
      <c r="J36" s="73" t="str">
        <f t="shared" si="2"/>
        <v/>
      </c>
      <c r="K36" s="76" t="str">
        <f t="shared" si="3"/>
        <v/>
      </c>
    </row>
    <row r="37" spans="2:11">
      <c r="B37" s="158" t="str">
        <f>'JCN-5 SP 500 MRP 1'!B37</f>
        <v>HP Inc</v>
      </c>
      <c r="C37" s="159" t="str">
        <f>'JCN-5 SP 500 MRP 1'!C37</f>
        <v>HPQ</v>
      </c>
      <c r="D37" s="155">
        <f>'JCN-5 SP 500 MRP 1'!D37</f>
        <v>1005.939</v>
      </c>
      <c r="E37" s="155">
        <f>'JCN-5 SP 500 MRP 1'!E37</f>
        <v>27.62</v>
      </c>
      <c r="F37" s="160">
        <f>'JCN-5 SP 500 MRP 1'!F37</f>
        <v>3.6205648081100645</v>
      </c>
      <c r="G37" s="157">
        <f>'JCN-5 SP 500 MRP 1'!G37</f>
        <v>12.5</v>
      </c>
      <c r="H37" s="157">
        <f t="shared" si="0"/>
        <v>27784.035179999999</v>
      </c>
      <c r="I37" s="73">
        <f t="shared" si="1"/>
        <v>1.0237192697432999E-3</v>
      </c>
      <c r="J37" s="73">
        <f t="shared" si="2"/>
        <v>3.7064419614167262E-3</v>
      </c>
      <c r="K37" s="76">
        <f t="shared" si="3"/>
        <v>1.2796490871791249E-2</v>
      </c>
    </row>
    <row r="38" spans="2:11">
      <c r="B38" s="158" t="str">
        <f>'JCN-5 SP 500 MRP 1'!B38</f>
        <v>Home Depot Inc/The</v>
      </c>
      <c r="C38" s="159" t="str">
        <f>'JCN-5 SP 500 MRP 1'!C38</f>
        <v>HD</v>
      </c>
      <c r="D38" s="155">
        <f>'JCN-5 SP 500 MRP 1'!D38</f>
        <v>1023.726</v>
      </c>
      <c r="E38" s="155">
        <f>'JCN-5 SP 500 MRP 1'!E38</f>
        <v>296.13</v>
      </c>
      <c r="F38" s="160">
        <f>'JCN-5 SP 500 MRP 1'!F38</f>
        <v>2.5664404146827406</v>
      </c>
      <c r="G38" s="157">
        <f>'JCN-5 SP 500 MRP 1'!G38</f>
        <v>9</v>
      </c>
      <c r="H38" s="157">
        <f t="shared" si="0"/>
        <v>303155.98038000002</v>
      </c>
      <c r="I38" s="73">
        <f t="shared" si="1"/>
        <v>1.1169962060670261E-2</v>
      </c>
      <c r="J38" s="73">
        <f t="shared" si="2"/>
        <v>2.8667042062977065E-2</v>
      </c>
      <c r="K38" s="76">
        <f t="shared" si="3"/>
        <v>0.10052965854603235</v>
      </c>
    </row>
    <row r="39" spans="2:11">
      <c r="B39" s="158" t="str">
        <f>'JCN-5 SP 500 MRP 1'!B39</f>
        <v>Monolithic Power Systems Inc</v>
      </c>
      <c r="C39" s="159" t="str">
        <f>'JCN-5 SP 500 MRP 1'!C39</f>
        <v>MPWR</v>
      </c>
      <c r="D39" s="155">
        <f>'JCN-5 SP 500 MRP 1'!D39</f>
        <v>46.941000000000003</v>
      </c>
      <c r="E39" s="155">
        <f>'JCN-5 SP 500 MRP 1'!E39</f>
        <v>339.45</v>
      </c>
      <c r="F39" s="160">
        <f>'JCN-5 SP 500 MRP 1'!F39</f>
        <v>0.88378258948298727</v>
      </c>
      <c r="G39" s="157">
        <f>'JCN-5 SP 500 MRP 1'!G39</f>
        <v>23.5</v>
      </c>
      <c r="H39" s="157" t="str">
        <f t="shared" si="0"/>
        <v>Excl.</v>
      </c>
      <c r="I39" s="73" t="str">
        <f t="shared" si="1"/>
        <v>Excl.</v>
      </c>
      <c r="J39" s="73" t="str">
        <f t="shared" si="2"/>
        <v/>
      </c>
      <c r="K39" s="76" t="str">
        <f t="shared" si="3"/>
        <v/>
      </c>
    </row>
    <row r="40" spans="2:11">
      <c r="B40" s="158" t="str">
        <f>'JCN-5 SP 500 MRP 1'!B40</f>
        <v>International Business Machines Corp</v>
      </c>
      <c r="C40" s="159" t="str">
        <f>'JCN-5 SP 500 MRP 1'!C40</f>
        <v>IBM</v>
      </c>
      <c r="D40" s="155">
        <f>'JCN-5 SP 500 MRP 1'!D40</f>
        <v>904.12599999999998</v>
      </c>
      <c r="E40" s="155">
        <f>'JCN-5 SP 500 MRP 1'!E40</f>
        <v>138.29</v>
      </c>
      <c r="F40" s="160">
        <f>'JCN-5 SP 500 MRP 1'!F40</f>
        <v>4.7725793622098482</v>
      </c>
      <c r="G40" s="157">
        <f>'JCN-5 SP 500 MRP 1'!G40</f>
        <v>3</v>
      </c>
      <c r="H40" s="157">
        <f t="shared" si="0"/>
        <v>125031.58454</v>
      </c>
      <c r="I40" s="73">
        <f t="shared" si="1"/>
        <v>4.6068629553231251E-3</v>
      </c>
      <c r="J40" s="73">
        <f t="shared" si="2"/>
        <v>2.1986619065104216E-2</v>
      </c>
      <c r="K40" s="76">
        <f t="shared" si="3"/>
        <v>1.3820588865969374E-2</v>
      </c>
    </row>
    <row r="41" spans="2:11">
      <c r="B41" s="158" t="str">
        <f>'JCN-5 SP 500 MRP 1'!B41</f>
        <v>Johnson &amp; Johnson</v>
      </c>
      <c r="C41" s="159" t="str">
        <f>'JCN-5 SP 500 MRP 1'!C41</f>
        <v>JNJ</v>
      </c>
      <c r="D41" s="155">
        <f>'JCN-5 SP 500 MRP 1'!D41</f>
        <v>2614.4839999999999</v>
      </c>
      <c r="E41" s="155">
        <f>'JCN-5 SP 500 MRP 1'!E41</f>
        <v>173.97</v>
      </c>
      <c r="F41" s="160">
        <f>'JCN-5 SP 500 MRP 1'!F41</f>
        <v>2.59814910616773</v>
      </c>
      <c r="G41" s="157">
        <f>'JCN-5 SP 500 MRP 1'!G41</f>
        <v>8</v>
      </c>
      <c r="H41" s="157">
        <f t="shared" si="0"/>
        <v>454841.78148000001</v>
      </c>
      <c r="I41" s="73">
        <f t="shared" si="1"/>
        <v>1.6758915447984517E-2</v>
      </c>
      <c r="J41" s="73">
        <f t="shared" si="2"/>
        <v>4.3542161191521538E-2</v>
      </c>
      <c r="K41" s="76">
        <f t="shared" si="3"/>
        <v>0.13407132358387613</v>
      </c>
    </row>
    <row r="42" spans="2:11">
      <c r="B42" s="158" t="str">
        <f>'JCN-5 SP 500 MRP 1'!B42</f>
        <v>McDonald's Corp</v>
      </c>
      <c r="C42" s="159" t="str">
        <f>'JCN-5 SP 500 MRP 1'!C42</f>
        <v>MCD</v>
      </c>
      <c r="D42" s="155">
        <f>'JCN-5 SP 500 MRP 1'!D42</f>
        <v>735.71699999999998</v>
      </c>
      <c r="E42" s="155">
        <f>'JCN-5 SP 500 MRP 1'!E42</f>
        <v>272.66000000000003</v>
      </c>
      <c r="F42" s="160">
        <f>'JCN-5 SP 500 MRP 1'!F42</f>
        <v>2.2298833712315704</v>
      </c>
      <c r="G42" s="157">
        <f>'JCN-5 SP 500 MRP 1'!G42</f>
        <v>10.5</v>
      </c>
      <c r="H42" s="157">
        <f t="shared" si="0"/>
        <v>200600.59722000003</v>
      </c>
      <c r="I42" s="73">
        <f t="shared" si="1"/>
        <v>7.3912480878210677E-3</v>
      </c>
      <c r="J42" s="73">
        <f t="shared" si="2"/>
        <v>1.6481621203679343E-2</v>
      </c>
      <c r="K42" s="76">
        <f t="shared" si="3"/>
        <v>7.760810492212121E-2</v>
      </c>
    </row>
    <row r="43" spans="2:11">
      <c r="B43" s="158" t="str">
        <f>'JCN-5 SP 500 MRP 1'!B43</f>
        <v>Merck &amp; Co Inc</v>
      </c>
      <c r="C43" s="159" t="str">
        <f>'JCN-5 SP 500 MRP 1'!C43</f>
        <v>MRK</v>
      </c>
      <c r="D43" s="155">
        <f>'JCN-5 SP 500 MRP 1'!D43</f>
        <v>2533.2800000000002</v>
      </c>
      <c r="E43" s="155">
        <f>'JCN-5 SP 500 MRP 1'!E43</f>
        <v>101.2</v>
      </c>
      <c r="F43" s="160">
        <f>'JCN-5 SP 500 MRP 1'!F43</f>
        <v>2.7272727272727271</v>
      </c>
      <c r="G43" s="157">
        <f>'JCN-5 SP 500 MRP 1'!G43</f>
        <v>8</v>
      </c>
      <c r="H43" s="157">
        <f t="shared" si="0"/>
        <v>256367.93600000002</v>
      </c>
      <c r="I43" s="73">
        <f t="shared" si="1"/>
        <v>9.446028790534992E-3</v>
      </c>
      <c r="J43" s="73">
        <f t="shared" si="2"/>
        <v>2.5761896701459067E-2</v>
      </c>
      <c r="K43" s="76">
        <f t="shared" si="3"/>
        <v>7.5568230324279936E-2</v>
      </c>
    </row>
    <row r="44" spans="2:11">
      <c r="B44" s="158" t="str">
        <f>'JCN-5 SP 500 MRP 1'!B44</f>
        <v>3M Co</v>
      </c>
      <c r="C44" s="159" t="str">
        <f>'JCN-5 SP 500 MRP 1'!C44</f>
        <v>MMM</v>
      </c>
      <c r="D44" s="155">
        <f>'JCN-5 SP 500 MRP 1'!D44</f>
        <v>552.74300000000005</v>
      </c>
      <c r="E44" s="155">
        <f>'JCN-5 SP 500 MRP 1'!E44</f>
        <v>125.79</v>
      </c>
      <c r="F44" s="160">
        <f>'JCN-5 SP 500 MRP 1'!F44</f>
        <v>4.7380554893075759</v>
      </c>
      <c r="G44" s="157">
        <f>'JCN-5 SP 500 MRP 1'!G44</f>
        <v>6.5</v>
      </c>
      <c r="H44" s="157">
        <f t="shared" si="0"/>
        <v>69529.541970000006</v>
      </c>
      <c r="I44" s="73">
        <f t="shared" si="1"/>
        <v>2.5618572489553887E-3</v>
      </c>
      <c r="J44" s="73">
        <f t="shared" si="2"/>
        <v>1.2138221801235485E-2</v>
      </c>
      <c r="K44" s="76">
        <f t="shared" si="3"/>
        <v>1.6652072118210026E-2</v>
      </c>
    </row>
    <row r="45" spans="2:11">
      <c r="B45" s="158" t="str">
        <f>'JCN-5 SP 500 MRP 1'!B45</f>
        <v>American Water Works Co Inc</v>
      </c>
      <c r="C45" s="159" t="str">
        <f>'JCN-5 SP 500 MRP 1'!C45</f>
        <v>AWK</v>
      </c>
      <c r="D45" s="155">
        <f>'JCN-5 SP 500 MRP 1'!D45</f>
        <v>181.828</v>
      </c>
      <c r="E45" s="155">
        <f>'JCN-5 SP 500 MRP 1'!E45</f>
        <v>145.34</v>
      </c>
      <c r="F45" s="160">
        <f>'JCN-5 SP 500 MRP 1'!F45</f>
        <v>1.8026696023118207</v>
      </c>
      <c r="G45" s="157">
        <f>'JCN-5 SP 500 MRP 1'!G45</f>
        <v>3</v>
      </c>
      <c r="H45" s="157">
        <f t="shared" si="0"/>
        <v>26426.881520000003</v>
      </c>
      <c r="I45" s="73">
        <f t="shared" si="1"/>
        <v>9.737141374886178E-4</v>
      </c>
      <c r="J45" s="73">
        <f t="shared" si="2"/>
        <v>1.7552848769920042E-3</v>
      </c>
      <c r="K45" s="76">
        <f t="shared" si="3"/>
        <v>2.9211424124658534E-3</v>
      </c>
    </row>
    <row r="46" spans="2:11">
      <c r="B46" s="158" t="str">
        <f>'JCN-5 SP 500 MRP 1'!B46</f>
        <v>Bank of America Corp</v>
      </c>
      <c r="C46" s="159" t="str">
        <f>'JCN-5 SP 500 MRP 1'!C46</f>
        <v>BAC</v>
      </c>
      <c r="D46" s="155">
        <f>'JCN-5 SP 500 MRP 1'!D46</f>
        <v>8022.4319999999998</v>
      </c>
      <c r="E46" s="155">
        <f>'JCN-5 SP 500 MRP 1'!E46</f>
        <v>36.04</v>
      </c>
      <c r="F46" s="160">
        <f>'JCN-5 SP 500 MRP 1'!F46</f>
        <v>2.4417314095449503</v>
      </c>
      <c r="G46" s="157">
        <f>'JCN-5 SP 500 MRP 1'!G46</f>
        <v>8.5</v>
      </c>
      <c r="H46" s="157">
        <f t="shared" si="0"/>
        <v>289128.44928</v>
      </c>
      <c r="I46" s="73">
        <f t="shared" si="1"/>
        <v>1.0653109350077289E-2</v>
      </c>
      <c r="J46" s="73">
        <f t="shared" si="2"/>
        <v>2.601203170940071E-2</v>
      </c>
      <c r="K46" s="76">
        <f t="shared" si="3"/>
        <v>9.0551429475656961E-2</v>
      </c>
    </row>
    <row r="47" spans="2:11">
      <c r="B47" s="158" t="str">
        <f>'JCN-5 SP 500 MRP 1'!B47</f>
        <v>Pfizer Inc</v>
      </c>
      <c r="C47" s="159" t="str">
        <f>'JCN-5 SP 500 MRP 1'!C47</f>
        <v>PFE</v>
      </c>
      <c r="D47" s="155">
        <f>'JCN-5 SP 500 MRP 1'!D47</f>
        <v>5612.3519999999999</v>
      </c>
      <c r="E47" s="155">
        <f>'JCN-5 SP 500 MRP 1'!E47</f>
        <v>46.55</v>
      </c>
      <c r="F47" s="160">
        <f>'JCN-5 SP 500 MRP 1'!F47</f>
        <v>3.4371643394199793</v>
      </c>
      <c r="G47" s="157">
        <f>'JCN-5 SP 500 MRP 1'!G47</f>
        <v>6.5</v>
      </c>
      <c r="H47" s="157">
        <f t="shared" si="0"/>
        <v>261254.98559999999</v>
      </c>
      <c r="I47" s="73">
        <f t="shared" si="1"/>
        <v>9.6260950341637286E-3</v>
      </c>
      <c r="J47" s="73">
        <f t="shared" si="2"/>
        <v>3.3086470579295313E-2</v>
      </c>
      <c r="K47" s="76">
        <f t="shared" si="3"/>
        <v>6.2569617722064236E-2</v>
      </c>
    </row>
    <row r="48" spans="2:11">
      <c r="B48" s="158" t="str">
        <f>'JCN-5 SP 500 MRP 1'!B48</f>
        <v>Procter &amp; Gamble Co/The</v>
      </c>
      <c r="C48" s="159" t="str">
        <f>'JCN-5 SP 500 MRP 1'!C48</f>
        <v>PG</v>
      </c>
      <c r="D48" s="155">
        <f>'JCN-5 SP 500 MRP 1'!D48</f>
        <v>2369.6970000000001</v>
      </c>
      <c r="E48" s="155">
        <f>'JCN-5 SP 500 MRP 1'!E48</f>
        <v>134.66999999999999</v>
      </c>
      <c r="F48" s="160">
        <f>'JCN-5 SP 500 MRP 1'!F48</f>
        <v>2.7127051310611128</v>
      </c>
      <c r="G48" s="157">
        <f>'JCN-5 SP 500 MRP 1'!G48</f>
        <v>6.5</v>
      </c>
      <c r="H48" s="157">
        <f t="shared" si="0"/>
        <v>319127.09499000001</v>
      </c>
      <c r="I48" s="73">
        <f t="shared" si="1"/>
        <v>1.1758427259465612E-2</v>
      </c>
      <c r="J48" s="73">
        <f t="shared" si="2"/>
        <v>3.1897145959961223E-2</v>
      </c>
      <c r="K48" s="76">
        <f t="shared" si="3"/>
        <v>7.6429777186526479E-2</v>
      </c>
    </row>
    <row r="49" spans="2:11">
      <c r="B49" s="158" t="str">
        <f>'JCN-5 SP 500 MRP 1'!B49</f>
        <v>AT&amp;T Inc</v>
      </c>
      <c r="C49" s="159" t="str">
        <f>'JCN-5 SP 500 MRP 1'!C49</f>
        <v>T</v>
      </c>
      <c r="D49" s="155">
        <f>'JCN-5 SP 500 MRP 1'!D49</f>
        <v>7126</v>
      </c>
      <c r="E49" s="155">
        <f>'JCN-5 SP 500 MRP 1'!E49</f>
        <v>18.23</v>
      </c>
      <c r="F49" s="160">
        <f>'JCN-5 SP 500 MRP 1'!F49</f>
        <v>6.0888645090510156</v>
      </c>
      <c r="G49" s="157">
        <f>'JCN-5 SP 500 MRP 1'!G49</f>
        <v>0.5</v>
      </c>
      <c r="H49" s="157">
        <f t="shared" si="0"/>
        <v>129906.98</v>
      </c>
      <c r="I49" s="73">
        <f t="shared" si="1"/>
        <v>4.7864997952452738E-3</v>
      </c>
      <c r="J49" s="73">
        <f t="shared" si="2"/>
        <v>2.9144348725848902E-2</v>
      </c>
      <c r="K49" s="76">
        <f t="shared" si="3"/>
        <v>2.3932498976226369E-3</v>
      </c>
    </row>
    <row r="50" spans="2:11">
      <c r="B50" s="158" t="str">
        <f>'JCN-5 SP 500 MRP 1'!B50</f>
        <v>Travelers Cos Inc/The</v>
      </c>
      <c r="C50" s="159" t="str">
        <f>'JCN-5 SP 500 MRP 1'!C50</f>
        <v>TRV</v>
      </c>
      <c r="D50" s="155">
        <f>'JCN-5 SP 500 MRP 1'!D50</f>
        <v>234.34800000000001</v>
      </c>
      <c r="E50" s="155">
        <f>'JCN-5 SP 500 MRP 1'!E50</f>
        <v>184.46</v>
      </c>
      <c r="F50" s="160">
        <f>'JCN-5 SP 500 MRP 1'!F50</f>
        <v>2.0166973869673646</v>
      </c>
      <c r="G50" s="157">
        <f>'JCN-5 SP 500 MRP 1'!G50</f>
        <v>6.5</v>
      </c>
      <c r="H50" s="157">
        <f t="shared" si="0"/>
        <v>43227.832080000007</v>
      </c>
      <c r="I50" s="73">
        <f t="shared" si="1"/>
        <v>1.5927551344802036E-3</v>
      </c>
      <c r="J50" s="73">
        <f t="shared" si="2"/>
        <v>3.2121051177850801E-3</v>
      </c>
      <c r="K50" s="76">
        <f t="shared" si="3"/>
        <v>1.0352908374121323E-2</v>
      </c>
    </row>
    <row r="51" spans="2:11">
      <c r="B51" s="158" t="str">
        <f>'JCN-5 SP 500 MRP 1'!B51</f>
        <v>Raytheon Technologies Corp</v>
      </c>
      <c r="C51" s="159" t="str">
        <f>'JCN-5 SP 500 MRP 1'!C51</f>
        <v>RTX</v>
      </c>
      <c r="D51" s="155">
        <f>'JCN-5 SP 500 MRP 1'!D51</f>
        <v>1470.0609999999999</v>
      </c>
      <c r="E51" s="155">
        <f>'JCN-5 SP 500 MRP 1'!E51</f>
        <v>94.82</v>
      </c>
      <c r="F51" s="160">
        <f>'JCN-5 SP 500 MRP 1'!F51</f>
        <v>2.3201856148491884</v>
      </c>
      <c r="G51" s="157">
        <f>'JCN-5 SP 500 MRP 1'!G51</f>
        <v>7</v>
      </c>
      <c r="H51" s="157">
        <f t="shared" si="0"/>
        <v>139391.18401999999</v>
      </c>
      <c r="I51" s="73">
        <f t="shared" si="1"/>
        <v>5.135950922504135E-3</v>
      </c>
      <c r="J51" s="73">
        <f t="shared" si="2"/>
        <v>1.1916359448965512E-2</v>
      </c>
      <c r="K51" s="76">
        <f t="shared" si="3"/>
        <v>3.5951656457528944E-2</v>
      </c>
    </row>
    <row r="52" spans="2:11">
      <c r="B52" s="158" t="str">
        <f>'JCN-5 SP 500 MRP 1'!B52</f>
        <v>Analog Devices Inc</v>
      </c>
      <c r="C52" s="159" t="str">
        <f>'JCN-5 SP 500 MRP 1'!C52</f>
        <v>ADI</v>
      </c>
      <c r="D52" s="155">
        <f>'JCN-5 SP 500 MRP 1'!D52</f>
        <v>514.34199999999998</v>
      </c>
      <c r="E52" s="155">
        <f>'JCN-5 SP 500 MRP 1'!E52</f>
        <v>142.62</v>
      </c>
      <c r="F52" s="160">
        <f>'JCN-5 SP 500 MRP 1'!F52</f>
        <v>2.1315383536670875</v>
      </c>
      <c r="G52" s="157">
        <f>'JCN-5 SP 500 MRP 1'!G52</f>
        <v>14</v>
      </c>
      <c r="H52" s="157">
        <f t="shared" si="0"/>
        <v>73355.456040000005</v>
      </c>
      <c r="I52" s="73">
        <f t="shared" si="1"/>
        <v>2.7028253240555951E-3</v>
      </c>
      <c r="J52" s="73">
        <f t="shared" si="2"/>
        <v>5.7611758414871754E-3</v>
      </c>
      <c r="K52" s="76">
        <f t="shared" si="3"/>
        <v>3.7839554536778335E-2</v>
      </c>
    </row>
    <row r="53" spans="2:11">
      <c r="B53" s="158" t="str">
        <f>'JCN-5 SP 500 MRP 1'!B53</f>
        <v>Walmart Inc</v>
      </c>
      <c r="C53" s="159" t="str">
        <f>'JCN-5 SP 500 MRP 1'!C53</f>
        <v>WMT</v>
      </c>
      <c r="D53" s="155">
        <f>'JCN-5 SP 500 MRP 1'!D53</f>
        <v>2714.2379999999998</v>
      </c>
      <c r="E53" s="155">
        <f>'JCN-5 SP 500 MRP 1'!E53</f>
        <v>142.33000000000001</v>
      </c>
      <c r="F53" s="160">
        <f>'JCN-5 SP 500 MRP 1'!F53</f>
        <v>1.5738073491182465</v>
      </c>
      <c r="G53" s="157">
        <f>'JCN-5 SP 500 MRP 1'!G53</f>
        <v>7.5</v>
      </c>
      <c r="H53" s="157">
        <f t="shared" si="0"/>
        <v>386317.49453999999</v>
      </c>
      <c r="I53" s="73">
        <f t="shared" si="1"/>
        <v>1.4234097417362616E-2</v>
      </c>
      <c r="J53" s="73">
        <f t="shared" si="2"/>
        <v>2.2401727123510337E-2</v>
      </c>
      <c r="K53" s="76">
        <f t="shared" si="3"/>
        <v>0.10675573063021962</v>
      </c>
    </row>
    <row r="54" spans="2:11">
      <c r="B54" s="158" t="str">
        <f>'JCN-5 SP 500 MRP 1'!B54</f>
        <v>Cisco Systems Inc</v>
      </c>
      <c r="C54" s="159" t="str">
        <f>'JCN-5 SP 500 MRP 1'!C54</f>
        <v>CSCO</v>
      </c>
      <c r="D54" s="155">
        <f>'JCN-5 SP 500 MRP 1'!D54</f>
        <v>4105.9690000000001</v>
      </c>
      <c r="E54" s="155">
        <f>'JCN-5 SP 500 MRP 1'!E54</f>
        <v>45.43</v>
      </c>
      <c r="F54" s="160">
        <f>'JCN-5 SP 500 MRP 1'!F54</f>
        <v>3.3458067356372441</v>
      </c>
      <c r="G54" s="157">
        <f>'JCN-5 SP 500 MRP 1'!G54</f>
        <v>8</v>
      </c>
      <c r="H54" s="157">
        <f t="shared" si="0"/>
        <v>186534.17167000001</v>
      </c>
      <c r="I54" s="73">
        <f t="shared" si="1"/>
        <v>6.8729622881287967E-3</v>
      </c>
      <c r="J54" s="73">
        <f t="shared" si="2"/>
        <v>2.2995603517402093E-2</v>
      </c>
      <c r="K54" s="76">
        <f t="shared" si="3"/>
        <v>5.4983698305030373E-2</v>
      </c>
    </row>
    <row r="55" spans="2:11">
      <c r="B55" s="158" t="str">
        <f>'JCN-5 SP 500 MRP 1'!B55</f>
        <v>Intel Corp</v>
      </c>
      <c r="C55" s="159" t="str">
        <f>'JCN-5 SP 500 MRP 1'!C55</f>
        <v>INTC</v>
      </c>
      <c r="D55" s="155">
        <f>'JCN-5 SP 500 MRP 1'!D55</f>
        <v>4127</v>
      </c>
      <c r="E55" s="155">
        <f>'JCN-5 SP 500 MRP 1'!E55</f>
        <v>28.43</v>
      </c>
      <c r="F55" s="160">
        <f>'JCN-5 SP 500 MRP 1'!F55</f>
        <v>5.1354203306366513</v>
      </c>
      <c r="G55" s="157">
        <f>'JCN-5 SP 500 MRP 1'!G55</f>
        <v>2.5</v>
      </c>
      <c r="H55" s="157">
        <f t="shared" si="0"/>
        <v>117330.61</v>
      </c>
      <c r="I55" s="73">
        <f t="shared" si="1"/>
        <v>4.323115976839759E-3</v>
      </c>
      <c r="J55" s="73">
        <f t="shared" si="2"/>
        <v>2.2201017679163024E-2</v>
      </c>
      <c r="K55" s="76">
        <f t="shared" si="3"/>
        <v>1.0807789942099397E-2</v>
      </c>
    </row>
    <row r="56" spans="2:11">
      <c r="B56" s="158" t="str">
        <f>'JCN-5 SP 500 MRP 1'!B56</f>
        <v>General Motors Co</v>
      </c>
      <c r="C56" s="159" t="str">
        <f>'JCN-5 SP 500 MRP 1'!C56</f>
        <v>GM</v>
      </c>
      <c r="D56" s="155">
        <f>'JCN-5 SP 500 MRP 1'!D56</f>
        <v>1420.6969999999999</v>
      </c>
      <c r="E56" s="155">
        <f>'JCN-5 SP 500 MRP 1'!E56</f>
        <v>39.25</v>
      </c>
      <c r="F56" s="160">
        <f>'JCN-5 SP 500 MRP 1'!F56</f>
        <v>0.91719745222929927</v>
      </c>
      <c r="G56" s="157">
        <f>'JCN-5 SP 500 MRP 1'!G56</f>
        <v>10</v>
      </c>
      <c r="H56" s="157">
        <f t="shared" si="0"/>
        <v>55762.357249999994</v>
      </c>
      <c r="I56" s="73">
        <f t="shared" si="1"/>
        <v>2.0545971552838713E-3</v>
      </c>
      <c r="J56" s="73">
        <f t="shared" si="2"/>
        <v>1.8844712761839327E-3</v>
      </c>
      <c r="K56" s="76">
        <f t="shared" si="3"/>
        <v>2.0545971552838712E-2</v>
      </c>
    </row>
    <row r="57" spans="2:11">
      <c r="B57" s="158" t="str">
        <f>'JCN-5 SP 500 MRP 1'!B57</f>
        <v>Microsoft Corp</v>
      </c>
      <c r="C57" s="159" t="str">
        <f>'JCN-5 SP 500 MRP 1'!C57</f>
        <v>MSFT</v>
      </c>
      <c r="D57" s="155">
        <f>'JCN-5 SP 500 MRP 1'!D57</f>
        <v>7454.473</v>
      </c>
      <c r="E57" s="155">
        <f>'JCN-5 SP 500 MRP 1'!E57</f>
        <v>232.13</v>
      </c>
      <c r="F57" s="160">
        <f>'JCN-5 SP 500 MRP 1'!F57</f>
        <v>1.1717572050144316</v>
      </c>
      <c r="G57" s="157">
        <f>'JCN-5 SP 500 MRP 1'!G57</f>
        <v>16.5</v>
      </c>
      <c r="H57" s="157">
        <f t="shared" si="0"/>
        <v>1730406.81749</v>
      </c>
      <c r="I57" s="73">
        <f t="shared" si="1"/>
        <v>6.3757866418008569E-2</v>
      </c>
      <c r="J57" s="73">
        <f t="shared" si="2"/>
        <v>7.4708739351649206E-2</v>
      </c>
      <c r="K57" s="76">
        <f t="shared" si="3"/>
        <v>1.0520047958971415</v>
      </c>
    </row>
    <row r="58" spans="2:11">
      <c r="B58" s="158" t="str">
        <f>'JCN-5 SP 500 MRP 1'!B58</f>
        <v>Dollar General Corp</v>
      </c>
      <c r="C58" s="159" t="str">
        <f>'JCN-5 SP 500 MRP 1'!C58</f>
        <v>DG</v>
      </c>
      <c r="D58" s="155">
        <f>'JCN-5 SP 500 MRP 1'!D58</f>
        <v>225.572</v>
      </c>
      <c r="E58" s="155">
        <f>'JCN-5 SP 500 MRP 1'!E58</f>
        <v>255.05</v>
      </c>
      <c r="F58" s="160">
        <f>'JCN-5 SP 500 MRP 1'!F58</f>
        <v>0.86257596549696136</v>
      </c>
      <c r="G58" s="157">
        <f>'JCN-5 SP 500 MRP 1'!G58</f>
        <v>10</v>
      </c>
      <c r="H58" s="157">
        <f t="shared" si="0"/>
        <v>57532.138600000006</v>
      </c>
      <c r="I58" s="73">
        <f t="shared" si="1"/>
        <v>2.1198057997262559E-3</v>
      </c>
      <c r="J58" s="73">
        <f t="shared" si="2"/>
        <v>1.8284935343649334E-3</v>
      </c>
      <c r="K58" s="76">
        <f t="shared" si="3"/>
        <v>2.119805799726256E-2</v>
      </c>
    </row>
    <row r="59" spans="2:11">
      <c r="B59" s="158" t="str">
        <f>'JCN-5 SP 500 MRP 1'!B59</f>
        <v>Cigna Corp</v>
      </c>
      <c r="C59" s="159" t="str">
        <f>'JCN-5 SP 500 MRP 1'!C59</f>
        <v>CI</v>
      </c>
      <c r="D59" s="155">
        <f>'JCN-5 SP 500 MRP 1'!D59</f>
        <v>305.11599999999999</v>
      </c>
      <c r="E59" s="155">
        <f>'JCN-5 SP 500 MRP 1'!E59</f>
        <v>323.06</v>
      </c>
      <c r="F59" s="160">
        <f>'JCN-5 SP 500 MRP 1'!F59</f>
        <v>1.3867393053921873</v>
      </c>
      <c r="G59" s="157">
        <f>'JCN-5 SP 500 MRP 1'!G59</f>
        <v>10</v>
      </c>
      <c r="H59" s="157">
        <f t="shared" si="0"/>
        <v>98570.774959999995</v>
      </c>
      <c r="I59" s="73">
        <f t="shared" si="1"/>
        <v>3.6318987183229716E-3</v>
      </c>
      <c r="J59" s="73">
        <f t="shared" si="2"/>
        <v>5.0364967059019728E-3</v>
      </c>
      <c r="K59" s="76">
        <f t="shared" si="3"/>
        <v>3.6318987183229713E-2</v>
      </c>
    </row>
    <row r="60" spans="2:11">
      <c r="B60" s="158" t="str">
        <f>'JCN-5 SP 500 MRP 1'!B60</f>
        <v>Kinder Morgan Inc</v>
      </c>
      <c r="C60" s="159" t="str">
        <f>'JCN-5 SP 500 MRP 1'!C60</f>
        <v>KMI</v>
      </c>
      <c r="D60" s="155">
        <f>'JCN-5 SP 500 MRP 1'!D60</f>
        <v>2247.7420000000002</v>
      </c>
      <c r="E60" s="155">
        <f>'JCN-5 SP 500 MRP 1'!E60</f>
        <v>18.12</v>
      </c>
      <c r="F60" s="160">
        <f>'JCN-5 SP 500 MRP 1'!F60</f>
        <v>6.1258278145695364</v>
      </c>
      <c r="G60" s="157">
        <f>'JCN-5 SP 500 MRP 1'!G60</f>
        <v>19</v>
      </c>
      <c r="H60" s="157">
        <f t="shared" si="0"/>
        <v>40729.085040000005</v>
      </c>
      <c r="I60" s="73">
        <f t="shared" si="1"/>
        <v>1.500687316451259E-3</v>
      </c>
      <c r="J60" s="73">
        <f t="shared" si="2"/>
        <v>9.1929521040888373E-3</v>
      </c>
      <c r="K60" s="76">
        <f t="shared" si="3"/>
        <v>2.8513059012573921E-2</v>
      </c>
    </row>
    <row r="61" spans="2:11">
      <c r="B61" s="158" t="str">
        <f>'JCN-5 SP 500 MRP 1'!B61</f>
        <v>Citigroup Inc</v>
      </c>
      <c r="C61" s="159" t="str">
        <f>'JCN-5 SP 500 MRP 1'!C61</f>
        <v>C</v>
      </c>
      <c r="D61" s="155">
        <f>'JCN-5 SP 500 MRP 1'!D61</f>
        <v>1936.9</v>
      </c>
      <c r="E61" s="155">
        <f>'JCN-5 SP 500 MRP 1'!E61</f>
        <v>45.86</v>
      </c>
      <c r="F61" s="160">
        <f>'JCN-5 SP 500 MRP 1'!F61</f>
        <v>4.4483209768861753</v>
      </c>
      <c r="G61" s="157">
        <f>'JCN-5 SP 500 MRP 1'!G61</f>
        <v>3.5</v>
      </c>
      <c r="H61" s="157">
        <f t="shared" si="0"/>
        <v>88826.233999999997</v>
      </c>
      <c r="I61" s="73">
        <f t="shared" si="1"/>
        <v>3.2728553219650612E-3</v>
      </c>
      <c r="J61" s="73">
        <f t="shared" si="2"/>
        <v>1.455871098301074E-2</v>
      </c>
      <c r="K61" s="76">
        <f t="shared" si="3"/>
        <v>1.1454993626877715E-2</v>
      </c>
    </row>
    <row r="62" spans="2:11">
      <c r="B62" s="158" t="str">
        <f>'JCN-5 SP 500 MRP 1'!B62</f>
        <v>American International Group Inc</v>
      </c>
      <c r="C62" s="159" t="str">
        <f>'JCN-5 SP 500 MRP 1'!C62</f>
        <v>AIG</v>
      </c>
      <c r="D62" s="155">
        <f>'JCN-5 SP 500 MRP 1'!D62</f>
        <v>760.41600000000005</v>
      </c>
      <c r="E62" s="155">
        <f>'JCN-5 SP 500 MRP 1'!E62</f>
        <v>57</v>
      </c>
      <c r="F62" s="160">
        <f>'JCN-5 SP 500 MRP 1'!F62</f>
        <v>2.2456140350877196</v>
      </c>
      <c r="G62" s="157">
        <f>'JCN-5 SP 500 MRP 1'!G62</f>
        <v>6.5</v>
      </c>
      <c r="H62" s="157">
        <f t="shared" si="0"/>
        <v>43343.712</v>
      </c>
      <c r="I62" s="73">
        <f t="shared" si="1"/>
        <v>1.5970247989228147E-3</v>
      </c>
      <c r="J62" s="73">
        <f t="shared" si="2"/>
        <v>3.5863013028442159E-3</v>
      </c>
      <c r="K62" s="76">
        <f t="shared" si="3"/>
        <v>1.0380661192998296E-2</v>
      </c>
    </row>
    <row r="63" spans="2:11">
      <c r="B63" s="158" t="str">
        <f>'JCN-5 SP 500 MRP 1'!B63</f>
        <v>Altria Group Inc</v>
      </c>
      <c r="C63" s="159" t="str">
        <f>'JCN-5 SP 500 MRP 1'!C63</f>
        <v>MO</v>
      </c>
      <c r="D63" s="155">
        <f>'JCN-5 SP 500 MRP 1'!D63</f>
        <v>1792.173</v>
      </c>
      <c r="E63" s="155">
        <f>'JCN-5 SP 500 MRP 1'!E63</f>
        <v>46.27</v>
      </c>
      <c r="F63" s="160">
        <f>'JCN-5 SP 500 MRP 1'!F63</f>
        <v>8.1262156905122112</v>
      </c>
      <c r="G63" s="157">
        <f>'JCN-5 SP 500 MRP 1'!G63</f>
        <v>5.5</v>
      </c>
      <c r="H63" s="157">
        <f t="shared" si="0"/>
        <v>82923.844710000005</v>
      </c>
      <c r="I63" s="73">
        <f t="shared" si="1"/>
        <v>3.0553782847185418E-3</v>
      </c>
      <c r="J63" s="73">
        <f t="shared" si="2"/>
        <v>2.4828662957730101E-2</v>
      </c>
      <c r="K63" s="76">
        <f t="shared" si="3"/>
        <v>1.6804580565951979E-2</v>
      </c>
    </row>
    <row r="64" spans="2:11">
      <c r="B64" s="158" t="str">
        <f>'JCN-5 SP 500 MRP 1'!B64</f>
        <v>HCA Healthcare Inc</v>
      </c>
      <c r="C64" s="159" t="str">
        <f>'JCN-5 SP 500 MRP 1'!C64</f>
        <v>HCA</v>
      </c>
      <c r="D64" s="155">
        <f>'JCN-5 SP 500 MRP 1'!D64</f>
        <v>287.02499999999998</v>
      </c>
      <c r="E64" s="155">
        <f>'JCN-5 SP 500 MRP 1'!E64</f>
        <v>217.47</v>
      </c>
      <c r="F64" s="160">
        <f>'JCN-5 SP 500 MRP 1'!F64</f>
        <v>1.0300271301788753</v>
      </c>
      <c r="G64" s="157">
        <f>'JCN-5 SP 500 MRP 1'!G64</f>
        <v>12.5</v>
      </c>
      <c r="H64" s="157">
        <f t="shared" si="0"/>
        <v>62419.326749999993</v>
      </c>
      <c r="I64" s="73">
        <f t="shared" si="1"/>
        <v>2.2998771483119908E-3</v>
      </c>
      <c r="J64" s="73">
        <f t="shared" si="2"/>
        <v>2.3689358588397753E-3</v>
      </c>
      <c r="K64" s="76">
        <f t="shared" si="3"/>
        <v>2.8748464353899886E-2</v>
      </c>
    </row>
    <row r="65" spans="2:11">
      <c r="B65" s="158" t="str">
        <f>'JCN-5 SP 500 MRP 1'!B65</f>
        <v>International Paper Co</v>
      </c>
      <c r="C65" s="159" t="str">
        <f>'JCN-5 SP 500 MRP 1'!C65</f>
        <v>IP</v>
      </c>
      <c r="D65" s="156">
        <f>'JCN-5 SP 500 MRP 1'!D65</f>
        <v>355.67</v>
      </c>
      <c r="E65" s="156">
        <f>'JCN-5 SP 500 MRP 1'!E65</f>
        <v>33.61</v>
      </c>
      <c r="F65" s="160">
        <f>'JCN-5 SP 500 MRP 1'!F65</f>
        <v>5.504314192204701</v>
      </c>
      <c r="G65" s="157">
        <f>'JCN-5 SP 500 MRP 1'!G65</f>
        <v>12.5</v>
      </c>
      <c r="H65" s="157">
        <f t="shared" si="0"/>
        <v>11954.0687</v>
      </c>
      <c r="I65" s="73">
        <f t="shared" si="1"/>
        <v>4.4045475758806748E-4</v>
      </c>
      <c r="J65" s="73">
        <f t="shared" si="2"/>
        <v>2.4244013732160809E-3</v>
      </c>
      <c r="K65" s="76">
        <f t="shared" si="3"/>
        <v>5.5056844698508434E-3</v>
      </c>
    </row>
    <row r="66" spans="2:11">
      <c r="B66" s="158" t="str">
        <f>'JCN-5 SP 500 MRP 1'!B66</f>
        <v>Hewlett Packard Enterprise Co</v>
      </c>
      <c r="C66" s="159" t="str">
        <f>'JCN-5 SP 500 MRP 1'!C66</f>
        <v>HPE</v>
      </c>
      <c r="D66" s="155">
        <f>'JCN-5 SP 500 MRP 1'!D66</f>
        <v>1286.701</v>
      </c>
      <c r="E66" s="155">
        <f>'JCN-5 SP 500 MRP 1'!E66</f>
        <v>14.27</v>
      </c>
      <c r="F66" s="160">
        <f>'JCN-5 SP 500 MRP 1'!F66</f>
        <v>3.3637000700770843</v>
      </c>
      <c r="G66" s="157">
        <f>'JCN-5 SP 500 MRP 1'!G66</f>
        <v>7.5</v>
      </c>
      <c r="H66" s="157">
        <f t="shared" si="0"/>
        <v>18361.223269999999</v>
      </c>
      <c r="I66" s="73">
        <f t="shared" si="1"/>
        <v>6.765301712218061E-4</v>
      </c>
      <c r="J66" s="73">
        <f t="shared" si="2"/>
        <v>2.2756445843480511E-3</v>
      </c>
      <c r="K66" s="76">
        <f t="shared" si="3"/>
        <v>5.073976284163546E-3</v>
      </c>
    </row>
    <row r="67" spans="2:11">
      <c r="B67" s="158" t="str">
        <f>'JCN-5 SP 500 MRP 1'!B67</f>
        <v>Abbott Laboratories</v>
      </c>
      <c r="C67" s="159" t="str">
        <f>'JCN-5 SP 500 MRP 1'!C67</f>
        <v>ABT</v>
      </c>
      <c r="D67" s="155">
        <f>'JCN-5 SP 500 MRP 1'!D67</f>
        <v>1751.22</v>
      </c>
      <c r="E67" s="155">
        <f>'JCN-5 SP 500 MRP 1'!E67</f>
        <v>98.94</v>
      </c>
      <c r="F67" s="160">
        <f>'JCN-5 SP 500 MRP 1'!F67</f>
        <v>1.9001414998989286</v>
      </c>
      <c r="G67" s="157">
        <f>'JCN-5 SP 500 MRP 1'!G67</f>
        <v>8</v>
      </c>
      <c r="H67" s="157">
        <f t="shared" si="0"/>
        <v>173265.70679999999</v>
      </c>
      <c r="I67" s="73">
        <f t="shared" si="1"/>
        <v>6.3840778233873775E-3</v>
      </c>
      <c r="J67" s="73">
        <f t="shared" si="2"/>
        <v>1.2130651210802779E-2</v>
      </c>
      <c r="K67" s="76">
        <f t="shared" si="3"/>
        <v>5.107262258709902E-2</v>
      </c>
    </row>
    <row r="68" spans="2:11">
      <c r="B68" s="158" t="str">
        <f>'JCN-5 SP 500 MRP 1'!B68</f>
        <v>Aflac Inc</v>
      </c>
      <c r="C68" s="159" t="str">
        <f>'JCN-5 SP 500 MRP 1'!C68</f>
        <v>AFL</v>
      </c>
      <c r="D68" s="155">
        <f>'JCN-5 SP 500 MRP 1'!D68</f>
        <v>631.91600000000005</v>
      </c>
      <c r="E68" s="155">
        <f>'JCN-5 SP 500 MRP 1'!E68</f>
        <v>65.11</v>
      </c>
      <c r="F68" s="160">
        <f>'JCN-5 SP 500 MRP 1'!F68</f>
        <v>2.4573798187682385</v>
      </c>
      <c r="G68" s="157">
        <f>'JCN-5 SP 500 MRP 1'!G68</f>
        <v>9</v>
      </c>
      <c r="H68" s="157">
        <f t="shared" si="0"/>
        <v>41144.050760000006</v>
      </c>
      <c r="I68" s="73">
        <f t="shared" si="1"/>
        <v>1.5159769747422438E-3</v>
      </c>
      <c r="J68" s="73">
        <f t="shared" si="2"/>
        <v>3.7253312234489175E-3</v>
      </c>
      <c r="K68" s="76">
        <f t="shared" si="3"/>
        <v>1.3643792772680194E-2</v>
      </c>
    </row>
    <row r="69" spans="2:11">
      <c r="B69" s="158" t="str">
        <f>'JCN-5 SP 500 MRP 1'!B69</f>
        <v>Air Products and Chemicals Inc</v>
      </c>
      <c r="C69" s="159" t="str">
        <f>'JCN-5 SP 500 MRP 1'!C69</f>
        <v>APD</v>
      </c>
      <c r="D69" s="155">
        <f>'JCN-5 SP 500 MRP 1'!D69</f>
        <v>221.79900000000001</v>
      </c>
      <c r="E69" s="155">
        <f>'JCN-5 SP 500 MRP 1'!E69</f>
        <v>250.4</v>
      </c>
      <c r="F69" s="160">
        <f>'JCN-5 SP 500 MRP 1'!F69</f>
        <v>2.5878594249201279</v>
      </c>
      <c r="G69" s="157">
        <f>'JCN-5 SP 500 MRP 1'!G69</f>
        <v>11</v>
      </c>
      <c r="H69" s="157">
        <f t="shared" si="0"/>
        <v>55538.469600000004</v>
      </c>
      <c r="I69" s="73">
        <f t="shared" si="1"/>
        <v>2.0463478819123951E-3</v>
      </c>
      <c r="J69" s="73">
        <f t="shared" si="2"/>
        <v>5.2956606528723324E-3</v>
      </c>
      <c r="K69" s="76">
        <f t="shared" si="3"/>
        <v>2.2509826701036347E-2</v>
      </c>
    </row>
    <row r="70" spans="2:11">
      <c r="B70" s="158" t="str">
        <f>'JCN-5 SP 500 MRP 1'!B70</f>
        <v>Royal Caribbean Cruises Ltd</v>
      </c>
      <c r="C70" s="159" t="str">
        <f>'JCN-5 SP 500 MRP 1'!C70</f>
        <v>RCL</v>
      </c>
      <c r="D70" s="155">
        <f>'JCN-5 SP 500 MRP 1'!D70</f>
        <v>255.059</v>
      </c>
      <c r="E70" s="155">
        <f>'JCN-5 SP 500 MRP 1'!E70</f>
        <v>53.38</v>
      </c>
      <c r="F70" s="160" t="str">
        <f>'JCN-5 SP 500 MRP 1'!F70</f>
        <v>n/a</v>
      </c>
      <c r="G70" s="157" t="str">
        <f>'JCN-5 SP 500 MRP 1'!G70</f>
        <v/>
      </c>
      <c r="H70" s="157" t="str">
        <f t="shared" si="0"/>
        <v>Excl.</v>
      </c>
      <c r="I70" s="73" t="str">
        <f t="shared" si="1"/>
        <v>Excl.</v>
      </c>
      <c r="J70" s="73" t="str">
        <f t="shared" si="2"/>
        <v/>
      </c>
      <c r="K70" s="76" t="str">
        <f t="shared" si="3"/>
        <v/>
      </c>
    </row>
    <row r="71" spans="2:11">
      <c r="B71" s="158" t="str">
        <f>'JCN-5 SP 500 MRP 1'!B71</f>
        <v>Hess Corp</v>
      </c>
      <c r="C71" s="159" t="str">
        <f>'JCN-5 SP 500 MRP 1'!C71</f>
        <v>HES</v>
      </c>
      <c r="D71" s="155">
        <f>'JCN-5 SP 500 MRP 1'!D71</f>
        <v>309.61500000000001</v>
      </c>
      <c r="E71" s="155">
        <f>'JCN-5 SP 500 MRP 1'!E71</f>
        <v>141.08000000000001</v>
      </c>
      <c r="F71" s="160">
        <f>'JCN-5 SP 500 MRP 1'!F71</f>
        <v>1.0632265381343917</v>
      </c>
      <c r="G71" s="157" t="str">
        <f>'JCN-5 SP 500 MRP 1'!G71</f>
        <v/>
      </c>
      <c r="H71" s="157" t="str">
        <f t="shared" si="0"/>
        <v>Excl.</v>
      </c>
      <c r="I71" s="73" t="str">
        <f t="shared" si="1"/>
        <v>Excl.</v>
      </c>
      <c r="J71" s="73" t="str">
        <f t="shared" si="2"/>
        <v/>
      </c>
      <c r="K71" s="76" t="str">
        <f t="shared" si="3"/>
        <v/>
      </c>
    </row>
    <row r="72" spans="2:11">
      <c r="B72" s="158" t="str">
        <f>'JCN-5 SP 500 MRP 1'!B72</f>
        <v>Archer-Daniels-Midland Co</v>
      </c>
      <c r="C72" s="159" t="str">
        <f>'JCN-5 SP 500 MRP 1'!C72</f>
        <v>ADM</v>
      </c>
      <c r="D72" s="155">
        <f>'JCN-5 SP 500 MRP 1'!D72</f>
        <v>549.33399999999995</v>
      </c>
      <c r="E72" s="155">
        <f>'JCN-5 SP 500 MRP 1'!E72</f>
        <v>96.98</v>
      </c>
      <c r="F72" s="160">
        <f>'JCN-5 SP 500 MRP 1'!F72</f>
        <v>1.6498247061249742</v>
      </c>
      <c r="G72" s="157">
        <f>'JCN-5 SP 500 MRP 1'!G72</f>
        <v>13</v>
      </c>
      <c r="H72" s="157">
        <f t="shared" si="0"/>
        <v>53274.411319999999</v>
      </c>
      <c r="I72" s="73">
        <f t="shared" si="1"/>
        <v>1.9629273105647785E-3</v>
      </c>
      <c r="J72" s="73">
        <f t="shared" si="2"/>
        <v>3.2384859732972216E-3</v>
      </c>
      <c r="K72" s="76">
        <f t="shared" si="3"/>
        <v>2.551805503734212E-2</v>
      </c>
    </row>
    <row r="73" spans="2:11">
      <c r="B73" s="158" t="str">
        <f>'JCN-5 SP 500 MRP 1'!B73</f>
        <v>Automatic Data Processing Inc</v>
      </c>
      <c r="C73" s="159" t="str">
        <f>'JCN-5 SP 500 MRP 1'!C73</f>
        <v>ADP</v>
      </c>
      <c r="D73" s="155">
        <f>'JCN-5 SP 500 MRP 1'!D73</f>
        <v>415.2</v>
      </c>
      <c r="E73" s="155">
        <f>'JCN-5 SP 500 MRP 1'!E73</f>
        <v>241.7</v>
      </c>
      <c r="F73" s="160">
        <f>'JCN-5 SP 500 MRP 1'!F73</f>
        <v>1.7211419114604882</v>
      </c>
      <c r="G73" s="157">
        <f>'JCN-5 SP 500 MRP 1'!G73</f>
        <v>10</v>
      </c>
      <c r="H73" s="157">
        <f t="shared" si="0"/>
        <v>100353.84</v>
      </c>
      <c r="I73" s="73">
        <f t="shared" si="1"/>
        <v>3.6975968082090505E-3</v>
      </c>
      <c r="J73" s="73">
        <f t="shared" si="2"/>
        <v>6.3640888382911253E-3</v>
      </c>
      <c r="K73" s="76">
        <f t="shared" si="3"/>
        <v>3.6975968082090506E-2</v>
      </c>
    </row>
    <row r="74" spans="2:11">
      <c r="B74" s="158" t="str">
        <f>'JCN-5 SP 500 MRP 1'!B74</f>
        <v>Verisk Analytics Inc</v>
      </c>
      <c r="C74" s="159" t="str">
        <f>'JCN-5 SP 500 MRP 1'!C74</f>
        <v>VRSK</v>
      </c>
      <c r="D74" s="155">
        <f>'JCN-5 SP 500 MRP 1'!D74</f>
        <v>156.96</v>
      </c>
      <c r="E74" s="155">
        <f>'JCN-5 SP 500 MRP 1'!E74</f>
        <v>182.83</v>
      </c>
      <c r="F74" s="160">
        <f>'JCN-5 SP 500 MRP 1'!F74</f>
        <v>0.67822567412350265</v>
      </c>
      <c r="G74" s="157">
        <f>'JCN-5 SP 500 MRP 1'!G74</f>
        <v>10.5</v>
      </c>
      <c r="H74" s="157">
        <f t="shared" si="0"/>
        <v>28696.996800000004</v>
      </c>
      <c r="I74" s="73">
        <f t="shared" si="1"/>
        <v>1.0573578825968728E-3</v>
      </c>
      <c r="J74" s="73">
        <f t="shared" si="2"/>
        <v>7.1712726271406341E-4</v>
      </c>
      <c r="K74" s="76">
        <f t="shared" si="3"/>
        <v>1.1102257767267166E-2</v>
      </c>
    </row>
    <row r="75" spans="2:11">
      <c r="B75" s="158" t="str">
        <f>'JCN-5 SP 500 MRP 1'!B75</f>
        <v>AutoZone Inc</v>
      </c>
      <c r="C75" s="159" t="str">
        <f>'JCN-5 SP 500 MRP 1'!C75</f>
        <v>AZO</v>
      </c>
      <c r="D75" s="155">
        <f>'JCN-5 SP 500 MRP 1'!D75</f>
        <v>18.981000000000002</v>
      </c>
      <c r="E75" s="155">
        <f>'JCN-5 SP 500 MRP 1'!E75</f>
        <v>2532.88</v>
      </c>
      <c r="F75" s="160" t="str">
        <f>'JCN-5 SP 500 MRP 1'!F75</f>
        <v>n/a</v>
      </c>
      <c r="G75" s="157">
        <f>'JCN-5 SP 500 MRP 1'!G75</f>
        <v>14.5</v>
      </c>
      <c r="H75" s="157">
        <f t="shared" si="0"/>
        <v>48076.595280000009</v>
      </c>
      <c r="I75" s="73">
        <f t="shared" si="1"/>
        <v>1.7714106929728481E-3</v>
      </c>
      <c r="J75" s="73" t="str">
        <f t="shared" si="2"/>
        <v/>
      </c>
      <c r="K75" s="76">
        <f t="shared" si="3"/>
        <v>2.5685455048106296E-2</v>
      </c>
    </row>
    <row r="76" spans="2:11">
      <c r="B76" s="158" t="str">
        <f>'JCN-5 SP 500 MRP 1'!B76</f>
        <v>Avery Dennison Corp</v>
      </c>
      <c r="C76" s="159" t="str">
        <f>'JCN-5 SP 500 MRP 1'!C76</f>
        <v>AVY</v>
      </c>
      <c r="D76" s="155">
        <f>'JCN-5 SP 500 MRP 1'!D76</f>
        <v>81.256</v>
      </c>
      <c r="E76" s="155">
        <f>'JCN-5 SP 500 MRP 1'!E76</f>
        <v>169.55</v>
      </c>
      <c r="F76" s="160">
        <f>'JCN-5 SP 500 MRP 1'!F76</f>
        <v>1.7693895606015924</v>
      </c>
      <c r="G76" s="157">
        <f>'JCN-5 SP 500 MRP 1'!G76</f>
        <v>12</v>
      </c>
      <c r="H76" s="157">
        <f t="shared" si="0"/>
        <v>13776.954800000001</v>
      </c>
      <c r="I76" s="73">
        <f t="shared" si="1"/>
        <v>5.0762007806896435E-4</v>
      </c>
      <c r="J76" s="73">
        <f t="shared" si="2"/>
        <v>8.9817766688699084E-4</v>
      </c>
      <c r="K76" s="76">
        <f t="shared" si="3"/>
        <v>6.0914409368275722E-3</v>
      </c>
    </row>
    <row r="77" spans="2:11">
      <c r="B77" s="158" t="str">
        <f>'JCN-5 SP 500 MRP 1'!B77</f>
        <v>Enphase Energy Inc</v>
      </c>
      <c r="C77" s="159" t="str">
        <f>'JCN-5 SP 500 MRP 1'!C77</f>
        <v>ENPH</v>
      </c>
      <c r="D77" s="155">
        <f>'JCN-5 SP 500 MRP 1'!D77</f>
        <v>135.92400000000001</v>
      </c>
      <c r="E77" s="155">
        <f>'JCN-5 SP 500 MRP 1'!E77</f>
        <v>307</v>
      </c>
      <c r="F77" s="160" t="str">
        <f>'JCN-5 SP 500 MRP 1'!F77</f>
        <v>n/a</v>
      </c>
      <c r="G77" s="157">
        <f>'JCN-5 SP 500 MRP 1'!G77</f>
        <v>26.5</v>
      </c>
      <c r="H77" s="157" t="str">
        <f t="shared" si="0"/>
        <v>Excl.</v>
      </c>
      <c r="I77" s="73" t="str">
        <f t="shared" si="1"/>
        <v>Excl.</v>
      </c>
      <c r="J77" s="73" t="str">
        <f t="shared" si="2"/>
        <v/>
      </c>
      <c r="K77" s="76" t="str">
        <f t="shared" si="3"/>
        <v/>
      </c>
    </row>
    <row r="78" spans="2:11">
      <c r="B78" s="158" t="str">
        <f>'JCN-5 SP 500 MRP 1'!B78</f>
        <v>MSCI Inc</v>
      </c>
      <c r="C78" s="159" t="str">
        <f>'JCN-5 SP 500 MRP 1'!C78</f>
        <v>MSCI</v>
      </c>
      <c r="D78" s="155">
        <f>'JCN-5 SP 500 MRP 1'!D78</f>
        <v>79.957999999999998</v>
      </c>
      <c r="E78" s="155">
        <f>'JCN-5 SP 500 MRP 1'!E78</f>
        <v>468.86</v>
      </c>
      <c r="F78" s="160">
        <f>'JCN-5 SP 500 MRP 1'!F78</f>
        <v>1.0664164142814485</v>
      </c>
      <c r="G78" s="157">
        <f>'JCN-5 SP 500 MRP 1'!G78</f>
        <v>15.5</v>
      </c>
      <c r="H78" s="157">
        <f t="shared" si="0"/>
        <v>37489.107880000003</v>
      </c>
      <c r="I78" s="73">
        <f t="shared" si="1"/>
        <v>1.3813084346318266E-3</v>
      </c>
      <c r="J78" s="73">
        <f t="shared" si="2"/>
        <v>1.4730499878767931E-3</v>
      </c>
      <c r="K78" s="76">
        <f t="shared" si="3"/>
        <v>2.1410280736793311E-2</v>
      </c>
    </row>
    <row r="79" spans="2:11">
      <c r="B79" s="158" t="str">
        <f>'JCN-5 SP 500 MRP 1'!B79</f>
        <v>Ball Corp</v>
      </c>
      <c r="C79" s="159" t="str">
        <f>'JCN-5 SP 500 MRP 1'!C79</f>
        <v>BALL</v>
      </c>
      <c r="D79" s="155">
        <f>'JCN-5 SP 500 MRP 1'!D79</f>
        <v>314.30700000000002</v>
      </c>
      <c r="E79" s="155">
        <f>'JCN-5 SP 500 MRP 1'!E79</f>
        <v>49.39</v>
      </c>
      <c r="F79" s="160">
        <f>'JCN-5 SP 500 MRP 1'!F79</f>
        <v>1.6197610852399271</v>
      </c>
      <c r="G79" s="157">
        <f>'JCN-5 SP 500 MRP 1'!G79</f>
        <v>21.5</v>
      </c>
      <c r="H79" s="157" t="str">
        <f t="shared" si="0"/>
        <v>Excl.</v>
      </c>
      <c r="I79" s="73" t="str">
        <f t="shared" si="1"/>
        <v>Excl.</v>
      </c>
      <c r="J79" s="73" t="str">
        <f t="shared" si="2"/>
        <v/>
      </c>
      <c r="K79" s="76" t="str">
        <f t="shared" si="3"/>
        <v/>
      </c>
    </row>
    <row r="80" spans="2:11">
      <c r="B80" s="158" t="str">
        <f>'JCN-5 SP 500 MRP 1'!B80</f>
        <v>Ceridian HCM Holding Inc</v>
      </c>
      <c r="C80" s="185" t="str">
        <f>'JCN-5 SP 500 MRP 1'!C80</f>
        <v>CDAY</v>
      </c>
      <c r="D80" s="156">
        <f>'JCN-5 SP 500 MRP 1'!D80</f>
        <v>153.05699999999999</v>
      </c>
      <c r="E80" s="155">
        <f>'JCN-5 SP 500 MRP 1'!E80</f>
        <v>66.19</v>
      </c>
      <c r="F80" s="160" t="str">
        <f>'JCN-5 SP 500 MRP 1'!F80</f>
        <v>n/a</v>
      </c>
      <c r="G80" s="157" t="str">
        <f>'JCN-5 SP 500 MRP 1'!G80</f>
        <v/>
      </c>
      <c r="H80" s="157" t="str">
        <f t="shared" si="0"/>
        <v>Excl.</v>
      </c>
      <c r="I80" s="73" t="str">
        <f t="shared" si="1"/>
        <v>Excl.</v>
      </c>
      <c r="J80" s="73" t="str">
        <f t="shared" si="2"/>
        <v/>
      </c>
      <c r="K80" s="76" t="str">
        <f t="shared" si="3"/>
        <v/>
      </c>
    </row>
    <row r="81" spans="2:11">
      <c r="B81" s="158" t="str">
        <f>'JCN-5 SP 500 MRP 1'!B81</f>
        <v>Carrier Global Corp</v>
      </c>
      <c r="C81" s="159" t="str">
        <f>'JCN-5 SP 500 MRP 1'!C81</f>
        <v>CARR</v>
      </c>
      <c r="D81" s="155">
        <f>'JCN-5 SP 500 MRP 1'!D81</f>
        <v>836.26199999999994</v>
      </c>
      <c r="E81" s="155">
        <f>'JCN-5 SP 500 MRP 1'!E81</f>
        <v>39.76</v>
      </c>
      <c r="F81" s="160">
        <f>'JCN-5 SP 500 MRP 1'!F81</f>
        <v>1.5090543259557343</v>
      </c>
      <c r="G81" s="157" t="str">
        <f>'JCN-5 SP 500 MRP 1'!G81</f>
        <v/>
      </c>
      <c r="H81" s="157" t="str">
        <f t="shared" si="0"/>
        <v>Excl.</v>
      </c>
      <c r="I81" s="73" t="str">
        <f t="shared" si="1"/>
        <v>Excl.</v>
      </c>
      <c r="J81" s="73" t="str">
        <f t="shared" si="2"/>
        <v/>
      </c>
      <c r="K81" s="76" t="str">
        <f t="shared" si="3"/>
        <v/>
      </c>
    </row>
    <row r="82" spans="2:11">
      <c r="B82" s="158" t="str">
        <f>'JCN-5 SP 500 MRP 1'!B82</f>
        <v>Bank of New York Mellon Corp/The</v>
      </c>
      <c r="C82" s="159" t="str">
        <f>'JCN-5 SP 500 MRP 1'!C82</f>
        <v>BK</v>
      </c>
      <c r="D82" s="155">
        <f>'JCN-5 SP 500 MRP 1'!D82</f>
        <v>808.10299999999995</v>
      </c>
      <c r="E82" s="155">
        <f>'JCN-5 SP 500 MRP 1'!E82</f>
        <v>42.11</v>
      </c>
      <c r="F82" s="160">
        <f>'JCN-5 SP 500 MRP 1'!F82</f>
        <v>3.5146046069817145</v>
      </c>
      <c r="G82" s="157">
        <f>'JCN-5 SP 500 MRP 1'!G82</f>
        <v>6</v>
      </c>
      <c r="H82" s="157">
        <f t="shared" si="0"/>
        <v>34029.217329999999</v>
      </c>
      <c r="I82" s="73">
        <f t="shared" si="1"/>
        <v>1.2538267134098715E-3</v>
      </c>
      <c r="J82" s="73">
        <f t="shared" si="2"/>
        <v>4.4067051433070766E-3</v>
      </c>
      <c r="K82" s="76">
        <f t="shared" si="3"/>
        <v>7.5229602804592292E-3</v>
      </c>
    </row>
    <row r="83" spans="2:11">
      <c r="B83" s="158" t="str">
        <f>'JCN-5 SP 500 MRP 1'!B83</f>
        <v>Otis Worldwide Corp</v>
      </c>
      <c r="C83" s="159" t="str">
        <f>'JCN-5 SP 500 MRP 1'!C83</f>
        <v>OTIS</v>
      </c>
      <c r="D83" s="155">
        <f>'JCN-5 SP 500 MRP 1'!D83</f>
        <v>416.58600000000001</v>
      </c>
      <c r="E83" s="155">
        <f>'JCN-5 SP 500 MRP 1'!E83</f>
        <v>70.64</v>
      </c>
      <c r="F83" s="160">
        <f>'JCN-5 SP 500 MRP 1'!F83</f>
        <v>1.6421291053227631</v>
      </c>
      <c r="G83" s="157" t="str">
        <f>'JCN-5 SP 500 MRP 1'!G83</f>
        <v/>
      </c>
      <c r="H83" s="157" t="str">
        <f t="shared" si="0"/>
        <v>Excl.</v>
      </c>
      <c r="I83" s="73" t="str">
        <f t="shared" si="1"/>
        <v>Excl.</v>
      </c>
      <c r="J83" s="73" t="str">
        <f t="shared" si="2"/>
        <v/>
      </c>
      <c r="K83" s="76" t="str">
        <f t="shared" si="3"/>
        <v/>
      </c>
    </row>
    <row r="84" spans="2:11">
      <c r="B84" s="158" t="str">
        <f>'JCN-5 SP 500 MRP 1'!B84</f>
        <v>Baxter International Inc</v>
      </c>
      <c r="C84" s="159" t="str">
        <f>'JCN-5 SP 500 MRP 1'!C84</f>
        <v>BAX</v>
      </c>
      <c r="D84" s="155">
        <f>'JCN-5 SP 500 MRP 1'!D84</f>
        <v>504.12099999999998</v>
      </c>
      <c r="E84" s="155">
        <f>'JCN-5 SP 500 MRP 1'!E84</f>
        <v>54.35</v>
      </c>
      <c r="F84" s="160">
        <f>'JCN-5 SP 500 MRP 1'!F84</f>
        <v>2.1343146274149034</v>
      </c>
      <c r="G84" s="157">
        <f>'JCN-5 SP 500 MRP 1'!G84</f>
        <v>10</v>
      </c>
      <c r="H84" s="157">
        <f t="shared" ref="H84:H147" si="4">IF(ISNUMBER(E84),IF(OR(G84="",G84&lt;0,G84&gt;20),"Excl.",D84*E84),"Excl.")</f>
        <v>27398.976350000001</v>
      </c>
      <c r="I84" s="73">
        <f t="shared" si="1"/>
        <v>1.0095315485680993E-3</v>
      </c>
      <c r="J84" s="73">
        <f t="shared" si="2"/>
        <v>2.1546579509457132E-3</v>
      </c>
      <c r="K84" s="76">
        <f t="shared" si="3"/>
        <v>1.0095315485680992E-2</v>
      </c>
    </row>
    <row r="85" spans="2:11">
      <c r="B85" s="158" t="str">
        <f>'JCN-5 SP 500 MRP 1'!B85</f>
        <v>Becton Dickinson and Co</v>
      </c>
      <c r="C85" s="159" t="str">
        <f>'JCN-5 SP 500 MRP 1'!C85</f>
        <v>BDX</v>
      </c>
      <c r="D85" s="155">
        <f>'JCN-5 SP 500 MRP 1'!D85</f>
        <v>285.19499999999999</v>
      </c>
      <c r="E85" s="155">
        <f>'JCN-5 SP 500 MRP 1'!E85</f>
        <v>235.97</v>
      </c>
      <c r="F85" s="160">
        <f>'JCN-5 SP 500 MRP 1'!F85</f>
        <v>1.4747637411535364</v>
      </c>
      <c r="G85" s="157">
        <f>'JCN-5 SP 500 MRP 1'!G85</f>
        <v>4.5</v>
      </c>
      <c r="H85" s="157">
        <f t="shared" si="4"/>
        <v>67297.46415</v>
      </c>
      <c r="I85" s="73">
        <f t="shared" ref="I85:I148" si="5">IF(H85="Excl.","Excl.",H85/(SUM($H$20:$H$522)))</f>
        <v>2.4796150166411469E-3</v>
      </c>
      <c r="J85" s="73">
        <f t="shared" ref="J85:J148" si="6">IFERROR(I85*F85, "")</f>
        <v>3.6568463185621862E-3</v>
      </c>
      <c r="K85" s="76">
        <f t="shared" ref="K85:K148" si="7">IFERROR(I85*G85, "")</f>
        <v>1.1158267574885162E-2</v>
      </c>
    </row>
    <row r="86" spans="2:11">
      <c r="B86" s="158" t="str">
        <f>'JCN-5 SP 500 MRP 1'!B86</f>
        <v>Berkshire Hathaway Inc</v>
      </c>
      <c r="C86" s="159" t="str">
        <f>'JCN-5 SP 500 MRP 1'!C86</f>
        <v>BRK/B</v>
      </c>
      <c r="D86" s="155">
        <f>'JCN-5 SP 500 MRP 1'!D86</f>
        <v>1301.126</v>
      </c>
      <c r="E86" s="155">
        <f>'JCN-5 SP 500 MRP 1'!E86</f>
        <v>295.08999999999997</v>
      </c>
      <c r="F86" s="160" t="str">
        <f>'JCN-5 SP 500 MRP 1'!F86</f>
        <v>n/a</v>
      </c>
      <c r="G86" s="157">
        <f>'JCN-5 SP 500 MRP 1'!G86</f>
        <v>6</v>
      </c>
      <c r="H86" s="157">
        <f t="shared" si="4"/>
        <v>383949.27133999998</v>
      </c>
      <c r="I86" s="73">
        <f t="shared" si="5"/>
        <v>1.4146838827701807E-2</v>
      </c>
      <c r="J86" s="73" t="str">
        <f t="shared" si="6"/>
        <v/>
      </c>
      <c r="K86" s="76">
        <f t="shared" si="7"/>
        <v>8.4881032966210843E-2</v>
      </c>
    </row>
    <row r="87" spans="2:11">
      <c r="B87" s="158" t="str">
        <f>'JCN-5 SP 500 MRP 1'!B87</f>
        <v>Best Buy Co Inc</v>
      </c>
      <c r="C87" s="159" t="str">
        <f>'JCN-5 SP 500 MRP 1'!C87</f>
        <v>BBY</v>
      </c>
      <c r="D87" s="155">
        <f>'JCN-5 SP 500 MRP 1'!D87</f>
        <v>225.131</v>
      </c>
      <c r="E87" s="155">
        <f>'JCN-5 SP 500 MRP 1'!E87</f>
        <v>68.41</v>
      </c>
      <c r="F87" s="160">
        <f>'JCN-5 SP 500 MRP 1'!F87</f>
        <v>5.1454465721385771</v>
      </c>
      <c r="G87" s="157">
        <f>'JCN-5 SP 500 MRP 1'!G87</f>
        <v>4</v>
      </c>
      <c r="H87" s="157">
        <f t="shared" si="4"/>
        <v>15401.21171</v>
      </c>
      <c r="I87" s="73">
        <f t="shared" si="5"/>
        <v>5.6746678813135454E-4</v>
      </c>
      <c r="J87" s="73">
        <f t="shared" si="6"/>
        <v>2.9198700397929664E-3</v>
      </c>
      <c r="K87" s="76">
        <f t="shared" si="7"/>
        <v>2.2698671525254181E-3</v>
      </c>
    </row>
    <row r="88" spans="2:11">
      <c r="B88" s="158" t="str">
        <f>'JCN-5 SP 500 MRP 1'!B88</f>
        <v>Boston Scientific Corp</v>
      </c>
      <c r="C88" s="159" t="str">
        <f>'JCN-5 SP 500 MRP 1'!C88</f>
        <v>BSX</v>
      </c>
      <c r="D88" s="155">
        <f>'JCN-5 SP 500 MRP 1'!D88</f>
        <v>1431.614</v>
      </c>
      <c r="E88" s="155">
        <f>'JCN-5 SP 500 MRP 1'!E88</f>
        <v>43.11</v>
      </c>
      <c r="F88" s="160" t="str">
        <f>'JCN-5 SP 500 MRP 1'!F88</f>
        <v>n/a</v>
      </c>
      <c r="G88" s="157">
        <f>'JCN-5 SP 500 MRP 1'!G88</f>
        <v>16</v>
      </c>
      <c r="H88" s="157">
        <f t="shared" si="4"/>
        <v>61716.879540000002</v>
      </c>
      <c r="I88" s="73">
        <f t="shared" si="5"/>
        <v>2.2739950638632905E-3</v>
      </c>
      <c r="J88" s="73" t="str">
        <f t="shared" si="6"/>
        <v/>
      </c>
      <c r="K88" s="76">
        <f t="shared" si="7"/>
        <v>3.6383921021812649E-2</v>
      </c>
    </row>
    <row r="89" spans="2:11">
      <c r="B89" s="158" t="str">
        <f>'JCN-5 SP 500 MRP 1'!B89</f>
        <v>Bristol-Myers Squibb Co</v>
      </c>
      <c r="C89" s="159" t="str">
        <f>'JCN-5 SP 500 MRP 1'!C89</f>
        <v>BMY</v>
      </c>
      <c r="D89" s="155">
        <f>'JCN-5 SP 500 MRP 1'!D89</f>
        <v>2126.16</v>
      </c>
      <c r="E89" s="155">
        <f>'JCN-5 SP 500 MRP 1'!E89</f>
        <v>77.47</v>
      </c>
      <c r="F89" s="160">
        <f>'JCN-5 SP 500 MRP 1'!F89</f>
        <v>2.7881760681554151</v>
      </c>
      <c r="G89" s="157" t="str">
        <f>'JCN-5 SP 500 MRP 1'!G89</f>
        <v/>
      </c>
      <c r="H89" s="157" t="str">
        <f t="shared" si="4"/>
        <v>Excl.</v>
      </c>
      <c r="I89" s="73" t="str">
        <f t="shared" si="5"/>
        <v>Excl.</v>
      </c>
      <c r="J89" s="73" t="str">
        <f t="shared" si="6"/>
        <v/>
      </c>
      <c r="K89" s="76" t="str">
        <f t="shared" si="7"/>
        <v/>
      </c>
    </row>
    <row r="90" spans="2:11">
      <c r="B90" s="158" t="str">
        <f>'JCN-5 SP 500 MRP 1'!B90</f>
        <v>Fortune Brands Home &amp; Security Inc</v>
      </c>
      <c r="C90" s="159" t="str">
        <f>'JCN-5 SP 500 MRP 1'!C90</f>
        <v>FBHS</v>
      </c>
      <c r="D90" s="155">
        <f>'JCN-5 SP 500 MRP 1'!D90</f>
        <v>128.24299999999999</v>
      </c>
      <c r="E90" s="155">
        <f>'JCN-5 SP 500 MRP 1'!E90</f>
        <v>60.32</v>
      </c>
      <c r="F90" s="160">
        <f>'JCN-5 SP 500 MRP 1'!F90</f>
        <v>1.8567639257294433</v>
      </c>
      <c r="G90" s="157">
        <f>'JCN-5 SP 500 MRP 1'!G90</f>
        <v>10</v>
      </c>
      <c r="H90" s="157">
        <f t="shared" si="4"/>
        <v>7735.6177600000001</v>
      </c>
      <c r="I90" s="73">
        <f t="shared" si="5"/>
        <v>2.8502342848964467E-4</v>
      </c>
      <c r="J90" s="73">
        <f t="shared" si="6"/>
        <v>5.2922122000729783E-4</v>
      </c>
      <c r="K90" s="76">
        <f t="shared" si="7"/>
        <v>2.8502342848964468E-3</v>
      </c>
    </row>
    <row r="91" spans="2:11">
      <c r="B91" s="158" t="str">
        <f>'JCN-5 SP 500 MRP 1'!B91</f>
        <v>Brown-Forman Corp</v>
      </c>
      <c r="C91" s="159" t="str">
        <f>'JCN-5 SP 500 MRP 1'!C91</f>
        <v>BF/B</v>
      </c>
      <c r="D91" s="155">
        <f>'JCN-5 SP 500 MRP 1'!D91</f>
        <v>309.92399999999998</v>
      </c>
      <c r="E91" s="155">
        <f>'JCN-5 SP 500 MRP 1'!E91</f>
        <v>68</v>
      </c>
      <c r="F91" s="160">
        <f>'JCN-5 SP 500 MRP 1'!F91</f>
        <v>1.1088235294117648</v>
      </c>
      <c r="G91" s="157">
        <f>'JCN-5 SP 500 MRP 1'!G91</f>
        <v>14</v>
      </c>
      <c r="H91" s="157">
        <f t="shared" si="4"/>
        <v>21074.831999999999</v>
      </c>
      <c r="I91" s="73">
        <f t="shared" si="5"/>
        <v>7.7651469576791438E-4</v>
      </c>
      <c r="J91" s="73">
        <f t="shared" si="6"/>
        <v>8.6101776560148157E-4</v>
      </c>
      <c r="K91" s="76">
        <f t="shared" si="7"/>
        <v>1.0871205740750801E-2</v>
      </c>
    </row>
    <row r="92" spans="2:11">
      <c r="B92" s="158" t="str">
        <f>'JCN-5 SP 500 MRP 1'!B92</f>
        <v>Coterra Energy Inc</v>
      </c>
      <c r="C92" s="159" t="str">
        <f>'JCN-5 SP 500 MRP 1'!C92</f>
        <v>CTRA</v>
      </c>
      <c r="D92" s="155">
        <f>'JCN-5 SP 500 MRP 1'!D92</f>
        <v>795.59500000000003</v>
      </c>
      <c r="E92" s="155">
        <f>'JCN-5 SP 500 MRP 1'!E92</f>
        <v>31.13</v>
      </c>
      <c r="F92" s="160">
        <f>'JCN-5 SP 500 MRP 1'!F92</f>
        <v>8.3520719563122388</v>
      </c>
      <c r="G92" s="157" t="str">
        <f>'JCN-5 SP 500 MRP 1'!G92</f>
        <v/>
      </c>
      <c r="H92" s="157" t="str">
        <f t="shared" si="4"/>
        <v>Excl.</v>
      </c>
      <c r="I92" s="73" t="str">
        <f t="shared" si="5"/>
        <v>Excl.</v>
      </c>
      <c r="J92" s="73" t="str">
        <f t="shared" si="6"/>
        <v/>
      </c>
      <c r="K92" s="76" t="str">
        <f t="shared" si="7"/>
        <v/>
      </c>
    </row>
    <row r="93" spans="2:11">
      <c r="B93" s="158" t="str">
        <f>'JCN-5 SP 500 MRP 1'!B93</f>
        <v>Campbell Soup Co</v>
      </c>
      <c r="C93" s="159" t="str">
        <f>'JCN-5 SP 500 MRP 1'!C93</f>
        <v>CPB</v>
      </c>
      <c r="D93" s="155">
        <f>'JCN-5 SP 500 MRP 1'!D93</f>
        <v>299.75799999999998</v>
      </c>
      <c r="E93" s="155">
        <f>'JCN-5 SP 500 MRP 1'!E93</f>
        <v>52.91</v>
      </c>
      <c r="F93" s="160">
        <f>'JCN-5 SP 500 MRP 1'!F93</f>
        <v>2.7972027972027971</v>
      </c>
      <c r="G93" s="157">
        <f>'JCN-5 SP 500 MRP 1'!G93</f>
        <v>5</v>
      </c>
      <c r="H93" s="157">
        <f t="shared" si="4"/>
        <v>15860.195779999998</v>
      </c>
      <c r="I93" s="73">
        <f t="shared" si="5"/>
        <v>5.8437832865885998E-4</v>
      </c>
      <c r="J93" s="73">
        <f t="shared" si="6"/>
        <v>1.6346246955492587E-3</v>
      </c>
      <c r="K93" s="76">
        <f t="shared" si="7"/>
        <v>2.9218916432943E-3</v>
      </c>
    </row>
    <row r="94" spans="2:11">
      <c r="B94" s="158" t="str">
        <f>'JCN-5 SP 500 MRP 1'!B94</f>
        <v>Hilton Worldwide Holdings Inc</v>
      </c>
      <c r="C94" s="159" t="str">
        <f>'JCN-5 SP 500 MRP 1'!C94</f>
        <v>HLT</v>
      </c>
      <c r="D94" s="155">
        <f>'JCN-5 SP 500 MRP 1'!D94</f>
        <v>270.45600000000002</v>
      </c>
      <c r="E94" s="155">
        <f>'JCN-5 SP 500 MRP 1'!E94</f>
        <v>135.26</v>
      </c>
      <c r="F94" s="160">
        <f>'JCN-5 SP 500 MRP 1'!F94</f>
        <v>0.44359012272660064</v>
      </c>
      <c r="G94" s="157" t="str">
        <f>'JCN-5 SP 500 MRP 1'!G94</f>
        <v/>
      </c>
      <c r="H94" s="157" t="str">
        <f t="shared" si="4"/>
        <v>Excl.</v>
      </c>
      <c r="I94" s="73" t="str">
        <f t="shared" si="5"/>
        <v>Excl.</v>
      </c>
      <c r="J94" s="73" t="str">
        <f t="shared" si="6"/>
        <v/>
      </c>
      <c r="K94" s="76" t="str">
        <f t="shared" si="7"/>
        <v/>
      </c>
    </row>
    <row r="95" spans="2:11">
      <c r="B95" s="158" t="str">
        <f>'JCN-5 SP 500 MRP 1'!B95</f>
        <v>Carnival Corp</v>
      </c>
      <c r="C95" s="159" t="str">
        <f>'JCN-5 SP 500 MRP 1'!C95</f>
        <v>CCL</v>
      </c>
      <c r="D95" s="155">
        <f>'JCN-5 SP 500 MRP 1'!D95</f>
        <v>1112.7070000000001</v>
      </c>
      <c r="E95" s="155">
        <f>'JCN-5 SP 500 MRP 1'!E95</f>
        <v>9.06</v>
      </c>
      <c r="F95" s="160" t="str">
        <f>'JCN-5 SP 500 MRP 1'!F95</f>
        <v>n/a</v>
      </c>
      <c r="G95" s="157" t="str">
        <f>'JCN-5 SP 500 MRP 1'!G95</f>
        <v/>
      </c>
      <c r="H95" s="157" t="str">
        <f t="shared" si="4"/>
        <v>Excl.</v>
      </c>
      <c r="I95" s="73" t="str">
        <f t="shared" si="5"/>
        <v>Excl.</v>
      </c>
      <c r="J95" s="73" t="str">
        <f t="shared" si="6"/>
        <v/>
      </c>
      <c r="K95" s="76" t="str">
        <f>IFERROR(I95*G95, "")</f>
        <v/>
      </c>
    </row>
    <row r="96" spans="2:11">
      <c r="B96" s="158" t="str">
        <f>'JCN-5 SP 500 MRP 1'!B96</f>
        <v>Qorvo Inc</v>
      </c>
      <c r="C96" s="159" t="str">
        <f>'JCN-5 SP 500 MRP 1'!C96</f>
        <v>QRVO</v>
      </c>
      <c r="D96" s="155">
        <f>'JCN-5 SP 500 MRP 1'!D96</f>
        <v>103.20399999999999</v>
      </c>
      <c r="E96" s="155">
        <f>'JCN-5 SP 500 MRP 1'!E96</f>
        <v>86.08</v>
      </c>
      <c r="F96" s="160" t="str">
        <f>'JCN-5 SP 500 MRP 1'!F96</f>
        <v>n/a</v>
      </c>
      <c r="G96" s="157">
        <f>'JCN-5 SP 500 MRP 1'!G96</f>
        <v>14.5</v>
      </c>
      <c r="H96" s="157">
        <f t="shared" si="4"/>
        <v>8883.8003199999985</v>
      </c>
      <c r="I96" s="73">
        <f t="shared" si="5"/>
        <v>3.273288965125653E-4</v>
      </c>
      <c r="J96" s="73" t="str">
        <f t="shared" si="6"/>
        <v/>
      </c>
      <c r="K96" s="76">
        <f>IFERROR(I96*G96, "")</f>
        <v>4.7462689994321964E-3</v>
      </c>
    </row>
    <row r="97" spans="2:11">
      <c r="B97" s="158" t="str">
        <f>'JCN-5 SP 500 MRP 1'!B97</f>
        <v>Lumen Technologies Inc</v>
      </c>
      <c r="C97" s="159" t="str">
        <f>'JCN-5 SP 500 MRP 1'!C97</f>
        <v>LUMN</v>
      </c>
      <c r="D97" s="155">
        <f>'JCN-5 SP 500 MRP 1'!D97</f>
        <v>1035.3389999999999</v>
      </c>
      <c r="E97" s="155">
        <f>'JCN-5 SP 500 MRP 1'!E97</f>
        <v>7.36</v>
      </c>
      <c r="F97" s="160">
        <f>'JCN-5 SP 500 MRP 1'!F97</f>
        <v>13.586956521739129</v>
      </c>
      <c r="G97" s="157">
        <f>'JCN-5 SP 500 MRP 1'!G97</f>
        <v>3.5</v>
      </c>
      <c r="H97" s="157">
        <f t="shared" si="4"/>
        <v>7620.0950400000002</v>
      </c>
      <c r="I97" s="73">
        <f t="shared" si="5"/>
        <v>2.8076692529307914E-4</v>
      </c>
      <c r="J97" s="73">
        <f t="shared" si="6"/>
        <v>3.8147680066994444E-3</v>
      </c>
      <c r="K97" s="76">
        <f t="shared" si="7"/>
        <v>9.8268423852577698E-4</v>
      </c>
    </row>
    <row r="98" spans="2:11">
      <c r="B98" s="158" t="str">
        <f>'JCN-5 SP 500 MRP 1'!B98</f>
        <v>UDR Inc</v>
      </c>
      <c r="C98" s="159" t="str">
        <f>'JCN-5 SP 500 MRP 1'!C98</f>
        <v>UDR</v>
      </c>
      <c r="D98" s="155">
        <f>'JCN-5 SP 500 MRP 1'!D98</f>
        <v>325.54199999999997</v>
      </c>
      <c r="E98" s="155">
        <f>'JCN-5 SP 500 MRP 1'!E98</f>
        <v>39.76</v>
      </c>
      <c r="F98" s="160">
        <f>'JCN-5 SP 500 MRP 1'!F98</f>
        <v>3.8229376257545273</v>
      </c>
      <c r="G98" s="157">
        <f>'JCN-5 SP 500 MRP 1'!G98</f>
        <v>10.5</v>
      </c>
      <c r="H98" s="157">
        <f t="shared" si="4"/>
        <v>12943.549919999998</v>
      </c>
      <c r="I98" s="73">
        <f t="shared" si="5"/>
        <v>4.7691278052824389E-4</v>
      </c>
      <c r="J98" s="73">
        <f t="shared" si="6"/>
        <v>1.8232078128846347E-3</v>
      </c>
      <c r="K98" s="76">
        <f t="shared" si="7"/>
        <v>5.0075841955465605E-3</v>
      </c>
    </row>
    <row r="99" spans="2:11">
      <c r="B99" s="158" t="str">
        <f>'JCN-5 SP 500 MRP 1'!B99</f>
        <v>Clorox Co/The</v>
      </c>
      <c r="C99" s="159" t="str">
        <f>'JCN-5 SP 500 MRP 1'!C99</f>
        <v>CLX</v>
      </c>
      <c r="D99" s="155">
        <f>'JCN-5 SP 500 MRP 1'!D99</f>
        <v>123.35599999999999</v>
      </c>
      <c r="E99" s="155">
        <f>'JCN-5 SP 500 MRP 1'!E99</f>
        <v>146.04</v>
      </c>
      <c r="F99" s="160">
        <f>'JCN-5 SP 500 MRP 1'!F99</f>
        <v>3.2319912352780062</v>
      </c>
      <c r="G99" s="157">
        <f>'JCN-5 SP 500 MRP 1'!G99</f>
        <v>7.5</v>
      </c>
      <c r="H99" s="157">
        <f t="shared" si="4"/>
        <v>18014.910239999997</v>
      </c>
      <c r="I99" s="73">
        <f t="shared" si="5"/>
        <v>6.6377006204841322E-4</v>
      </c>
      <c r="J99" s="73">
        <f t="shared" si="6"/>
        <v>2.1452990227804098E-3</v>
      </c>
      <c r="K99" s="76">
        <f t="shared" si="7"/>
        <v>4.9782754653630995E-3</v>
      </c>
    </row>
    <row r="100" spans="2:11">
      <c r="B100" s="158" t="str">
        <f>'JCN-5 SP 500 MRP 1'!B100</f>
        <v>Paycom Software Inc</v>
      </c>
      <c r="C100" s="159" t="str">
        <f>'JCN-5 SP 500 MRP 1'!C100</f>
        <v>PAYC</v>
      </c>
      <c r="D100" s="155">
        <f>'JCN-5 SP 500 MRP 1'!D100</f>
        <v>60.026000000000003</v>
      </c>
      <c r="E100" s="155">
        <f>'JCN-5 SP 500 MRP 1'!E100</f>
        <v>346</v>
      </c>
      <c r="F100" s="160" t="str">
        <f>'JCN-5 SP 500 MRP 1'!F100</f>
        <v>n/a</v>
      </c>
      <c r="G100" s="157">
        <f>'JCN-5 SP 500 MRP 1'!G100</f>
        <v>21</v>
      </c>
      <c r="H100" s="157" t="str">
        <f t="shared" si="4"/>
        <v>Excl.</v>
      </c>
      <c r="I100" s="73" t="str">
        <f t="shared" si="5"/>
        <v>Excl.</v>
      </c>
      <c r="J100" s="73" t="str">
        <f t="shared" si="6"/>
        <v/>
      </c>
      <c r="K100" s="76" t="str">
        <f t="shared" si="7"/>
        <v/>
      </c>
    </row>
    <row r="101" spans="2:11">
      <c r="B101" s="158" t="str">
        <f>'JCN-5 SP 500 MRP 1'!B101</f>
        <v>CMS Energy Corp</v>
      </c>
      <c r="C101" s="159" t="str">
        <f>'JCN-5 SP 500 MRP 1'!C101</f>
        <v>CMS</v>
      </c>
      <c r="D101" s="155">
        <f>'JCN-5 SP 500 MRP 1'!D101</f>
        <v>290.25200000000001</v>
      </c>
      <c r="E101" s="155">
        <f>'JCN-5 SP 500 MRP 1'!E101</f>
        <v>57.05</v>
      </c>
      <c r="F101" s="160">
        <f>'JCN-5 SP 500 MRP 1'!F101</f>
        <v>3.2252410166520598</v>
      </c>
      <c r="G101" s="157">
        <f>'JCN-5 SP 500 MRP 1'!G101</f>
        <v>6.5</v>
      </c>
      <c r="H101" s="157">
        <f t="shared" si="4"/>
        <v>16558.8766</v>
      </c>
      <c r="I101" s="73">
        <f t="shared" si="5"/>
        <v>6.1012163823215466E-4</v>
      </c>
      <c r="J101" s="73">
        <f t="shared" si="6"/>
        <v>1.9677893327732948E-3</v>
      </c>
      <c r="K101" s="76">
        <f t="shared" si="7"/>
        <v>3.9657906485090055E-3</v>
      </c>
    </row>
    <row r="102" spans="2:11">
      <c r="B102" s="158" t="str">
        <f>'JCN-5 SP 500 MRP 1'!B102</f>
        <v>Newell Brands Inc</v>
      </c>
      <c r="C102" s="159" t="str">
        <f>'JCN-5 SP 500 MRP 1'!C102</f>
        <v>NWL</v>
      </c>
      <c r="D102" s="155">
        <f>'JCN-5 SP 500 MRP 1'!D102</f>
        <v>413.6</v>
      </c>
      <c r="E102" s="155">
        <f>'JCN-5 SP 500 MRP 1'!E102</f>
        <v>13.81</v>
      </c>
      <c r="F102" s="160">
        <f>'JCN-5 SP 500 MRP 1'!F102</f>
        <v>6.6618392469225203</v>
      </c>
      <c r="G102" s="157" t="str">
        <f>'JCN-5 SP 500 MRP 1'!G102</f>
        <v/>
      </c>
      <c r="H102" s="157" t="str">
        <f t="shared" si="4"/>
        <v>Excl.</v>
      </c>
      <c r="I102" s="73" t="str">
        <f t="shared" si="5"/>
        <v>Excl.</v>
      </c>
      <c r="J102" s="73" t="str">
        <f t="shared" si="6"/>
        <v/>
      </c>
      <c r="K102" s="76" t="str">
        <f t="shared" si="7"/>
        <v/>
      </c>
    </row>
    <row r="103" spans="2:11">
      <c r="B103" s="158" t="str">
        <f>'JCN-5 SP 500 MRP 1'!B103</f>
        <v>Colgate-Palmolive Co</v>
      </c>
      <c r="C103" s="159" t="str">
        <f>'JCN-5 SP 500 MRP 1'!C103</f>
        <v>CL</v>
      </c>
      <c r="D103" s="155">
        <f>'JCN-5 SP 500 MRP 1'!D103</f>
        <v>835.21400000000006</v>
      </c>
      <c r="E103" s="155">
        <f>'JCN-5 SP 500 MRP 1'!E103</f>
        <v>73.84</v>
      </c>
      <c r="F103" s="160">
        <f>'JCN-5 SP 500 MRP 1'!F103</f>
        <v>2.5460455037919822</v>
      </c>
      <c r="G103" s="157">
        <f>'JCN-5 SP 500 MRP 1'!G103</f>
        <v>6.5</v>
      </c>
      <c r="H103" s="157">
        <f t="shared" si="4"/>
        <v>61672.201760000004</v>
      </c>
      <c r="I103" s="73">
        <f t="shared" si="5"/>
        <v>2.2723488845369606E-3</v>
      </c>
      <c r="J103" s="73">
        <f t="shared" si="6"/>
        <v>5.7855036605220546E-3</v>
      </c>
      <c r="K103" s="76">
        <f t="shared" si="7"/>
        <v>1.4770267749490244E-2</v>
      </c>
    </row>
    <row r="104" spans="2:11">
      <c r="B104" s="158" t="str">
        <f>'JCN-5 SP 500 MRP 1'!B104</f>
        <v>EPAM Systems Inc</v>
      </c>
      <c r="C104" s="159" t="str">
        <f>'JCN-5 SP 500 MRP 1'!C104</f>
        <v>EPAM</v>
      </c>
      <c r="D104" s="155">
        <f>'JCN-5 SP 500 MRP 1'!D104</f>
        <v>57.366999999999997</v>
      </c>
      <c r="E104" s="155">
        <f>'JCN-5 SP 500 MRP 1'!E104</f>
        <v>350</v>
      </c>
      <c r="F104" s="160" t="str">
        <f>'JCN-5 SP 500 MRP 1'!F104</f>
        <v>n/a</v>
      </c>
      <c r="G104" s="157">
        <f>'JCN-5 SP 500 MRP 1'!G104</f>
        <v>20.5</v>
      </c>
      <c r="H104" s="157" t="str">
        <f t="shared" si="4"/>
        <v>Excl.</v>
      </c>
      <c r="I104" s="73" t="str">
        <f t="shared" si="5"/>
        <v>Excl.</v>
      </c>
      <c r="J104" s="73" t="str">
        <f t="shared" si="6"/>
        <v/>
      </c>
      <c r="K104" s="76" t="str">
        <f t="shared" si="7"/>
        <v/>
      </c>
    </row>
    <row r="105" spans="2:11">
      <c r="B105" s="158" t="str">
        <f>'JCN-5 SP 500 MRP 1'!B105</f>
        <v>Comerica Inc</v>
      </c>
      <c r="C105" s="159" t="str">
        <f>'JCN-5 SP 500 MRP 1'!C105</f>
        <v>CMA</v>
      </c>
      <c r="D105" s="155">
        <f>'JCN-5 SP 500 MRP 1'!D105</f>
        <v>130.952</v>
      </c>
      <c r="E105" s="155">
        <f>'JCN-5 SP 500 MRP 1'!E105</f>
        <v>70.5</v>
      </c>
      <c r="F105" s="160">
        <f>'JCN-5 SP 500 MRP 1'!F105</f>
        <v>3.858156028368795</v>
      </c>
      <c r="G105" s="157">
        <f>'JCN-5 SP 500 MRP 1'!G105</f>
        <v>9</v>
      </c>
      <c r="H105" s="157">
        <f t="shared" si="4"/>
        <v>9232.116</v>
      </c>
      <c r="I105" s="73">
        <f t="shared" si="5"/>
        <v>3.4016279451404855E-4</v>
      </c>
      <c r="J105" s="73">
        <f t="shared" si="6"/>
        <v>1.3124011362811521E-3</v>
      </c>
      <c r="K105" s="76">
        <f t="shared" si="7"/>
        <v>3.0614651506264369E-3</v>
      </c>
    </row>
    <row r="106" spans="2:11">
      <c r="B106" s="158" t="str">
        <f>'JCN-5 SP 500 MRP 1'!B106</f>
        <v>Conagra Brands Inc</v>
      </c>
      <c r="C106" s="159" t="str">
        <f>'JCN-5 SP 500 MRP 1'!C106</f>
        <v>CAG</v>
      </c>
      <c r="D106" s="155">
        <f>'JCN-5 SP 500 MRP 1'!D106</f>
        <v>479.255</v>
      </c>
      <c r="E106" s="155">
        <f>'JCN-5 SP 500 MRP 1'!E106</f>
        <v>36.700000000000003</v>
      </c>
      <c r="F106" s="160">
        <f>'JCN-5 SP 500 MRP 1'!F106</f>
        <v>3.5967302452316074</v>
      </c>
      <c r="G106" s="157">
        <f>'JCN-5 SP 500 MRP 1'!G106</f>
        <v>4</v>
      </c>
      <c r="H106" s="157">
        <f t="shared" si="4"/>
        <v>17588.658500000001</v>
      </c>
      <c r="I106" s="73">
        <f t="shared" si="5"/>
        <v>6.4806456365076805E-4</v>
      </c>
      <c r="J106" s="73">
        <f t="shared" si="6"/>
        <v>2.3309134169455415E-3</v>
      </c>
      <c r="K106" s="76">
        <f t="shared" si="7"/>
        <v>2.5922582546030722E-3</v>
      </c>
    </row>
    <row r="107" spans="2:11">
      <c r="B107" s="158" t="str">
        <f>'JCN-5 SP 500 MRP 1'!B107</f>
        <v>Consolidated Edison Inc</v>
      </c>
      <c r="C107" s="159" t="str">
        <f>'JCN-5 SP 500 MRP 1'!C107</f>
        <v>ED</v>
      </c>
      <c r="D107" s="156">
        <f>'JCN-5 SP 500 MRP 1'!D107</f>
        <v>354.58199999999999</v>
      </c>
      <c r="E107" s="156">
        <f>'JCN-5 SP 500 MRP 1'!E107</f>
        <v>87.96</v>
      </c>
      <c r="F107" s="160">
        <f>'JCN-5 SP 500 MRP 1'!F107</f>
        <v>3.5925420645748072</v>
      </c>
      <c r="G107" s="157">
        <f>'JCN-5 SP 500 MRP 1'!G107</f>
        <v>4</v>
      </c>
      <c r="H107" s="157">
        <f t="shared" si="4"/>
        <v>31189.032719999996</v>
      </c>
      <c r="I107" s="73">
        <f t="shared" si="5"/>
        <v>1.1491784254254707E-3</v>
      </c>
      <c r="J107" s="73">
        <f t="shared" si="6"/>
        <v>4.1284718330428464E-3</v>
      </c>
      <c r="K107" s="76">
        <f t="shared" si="7"/>
        <v>4.5967137017018829E-3</v>
      </c>
    </row>
    <row r="108" spans="2:11">
      <c r="B108" s="158" t="str">
        <f>'JCN-5 SP 500 MRP 1'!B108</f>
        <v>Corning Inc</v>
      </c>
      <c r="C108" s="159" t="str">
        <f>'JCN-5 SP 500 MRP 1'!C108</f>
        <v>GLW</v>
      </c>
      <c r="D108" s="155">
        <f>'JCN-5 SP 500 MRP 1'!D108</f>
        <v>845.81100000000004</v>
      </c>
      <c r="E108" s="155">
        <f>'JCN-5 SP 500 MRP 1'!E108</f>
        <v>32.17</v>
      </c>
      <c r="F108" s="160">
        <f>'JCN-5 SP 500 MRP 1'!F108</f>
        <v>3.3571650606154799</v>
      </c>
      <c r="G108" s="157">
        <f>'JCN-5 SP 500 MRP 1'!G108</f>
        <v>17.5</v>
      </c>
      <c r="H108" s="157">
        <f t="shared" si="4"/>
        <v>27209.739870000001</v>
      </c>
      <c r="I108" s="73">
        <f t="shared" si="5"/>
        <v>1.0025590181253707E-3</v>
      </c>
      <c r="J108" s="73">
        <f t="shared" si="6"/>
        <v>3.365756106855456E-3</v>
      </c>
      <c r="K108" s="76">
        <f t="shared" si="7"/>
        <v>1.7544782817193988E-2</v>
      </c>
    </row>
    <row r="109" spans="2:11">
      <c r="B109" s="158" t="str">
        <f>'JCN-5 SP 500 MRP 1'!B109</f>
        <v>Cummins Inc</v>
      </c>
      <c r="C109" s="159" t="str">
        <f>'JCN-5 SP 500 MRP 1'!C109</f>
        <v>CMI</v>
      </c>
      <c r="D109" s="155">
        <f>'JCN-5 SP 500 MRP 1'!D109</f>
        <v>140.99199999999999</v>
      </c>
      <c r="E109" s="155">
        <f>'JCN-5 SP 500 MRP 1'!E109</f>
        <v>244.51</v>
      </c>
      <c r="F109" s="160">
        <f>'JCN-5 SP 500 MRP 1'!F109</f>
        <v>2.5684021103431354</v>
      </c>
      <c r="G109" s="157">
        <f>'JCN-5 SP 500 MRP 1'!G109</f>
        <v>8.5</v>
      </c>
      <c r="H109" s="157">
        <f t="shared" si="4"/>
        <v>34473.95392</v>
      </c>
      <c r="I109" s="73">
        <f t="shared" si="5"/>
        <v>1.2702132970789945E-3</v>
      </c>
      <c r="J109" s="73">
        <f t="shared" si="6"/>
        <v>3.2624185128036012E-3</v>
      </c>
      <c r="K109" s="76">
        <f t="shared" si="7"/>
        <v>1.0796813025171454E-2</v>
      </c>
    </row>
    <row r="110" spans="2:11">
      <c r="B110" s="158" t="str">
        <f>'JCN-5 SP 500 MRP 1'!B110</f>
        <v>Caesars Entertainment Inc</v>
      </c>
      <c r="C110" s="159" t="str">
        <f>'JCN-5 SP 500 MRP 1'!C110</f>
        <v>CZR</v>
      </c>
      <c r="D110" s="155">
        <f>'JCN-5 SP 500 MRP 1'!D110</f>
        <v>214.417</v>
      </c>
      <c r="E110" s="155">
        <f>'JCN-5 SP 500 MRP 1'!E110</f>
        <v>43.73</v>
      </c>
      <c r="F110" s="160" t="str">
        <f>'JCN-5 SP 500 MRP 1'!F110</f>
        <v>n/a</v>
      </c>
      <c r="G110" s="157" t="str">
        <f>'JCN-5 SP 500 MRP 1'!G110</f>
        <v/>
      </c>
      <c r="H110" s="157" t="str">
        <f t="shared" si="4"/>
        <v>Excl.</v>
      </c>
      <c r="I110" s="73" t="str">
        <f t="shared" si="5"/>
        <v>Excl.</v>
      </c>
      <c r="J110" s="73" t="str">
        <f t="shared" si="6"/>
        <v/>
      </c>
      <c r="K110" s="76" t="str">
        <f t="shared" si="7"/>
        <v/>
      </c>
    </row>
    <row r="111" spans="2:11">
      <c r="B111" s="158" t="str">
        <f>'JCN-5 SP 500 MRP 1'!B111</f>
        <v>Danaher Corp</v>
      </c>
      <c r="C111" s="159" t="str">
        <f>'JCN-5 SP 500 MRP 1'!C111</f>
        <v>DHR</v>
      </c>
      <c r="D111" s="155">
        <f>'JCN-5 SP 500 MRP 1'!D111</f>
        <v>727.96299999999997</v>
      </c>
      <c r="E111" s="155">
        <f>'JCN-5 SP 500 MRP 1'!E111</f>
        <v>251.67</v>
      </c>
      <c r="F111" s="160">
        <f>'JCN-5 SP 500 MRP 1'!F111</f>
        <v>0.39734573052012556</v>
      </c>
      <c r="G111" s="157">
        <f>'JCN-5 SP 500 MRP 1'!G111</f>
        <v>17</v>
      </c>
      <c r="H111" s="157">
        <f t="shared" si="4"/>
        <v>183206.44820999997</v>
      </c>
      <c r="I111" s="73">
        <f t="shared" si="5"/>
        <v>6.7503503417967129E-3</v>
      </c>
      <c r="J111" s="73">
        <f t="shared" si="6"/>
        <v>2.682222887827994E-3</v>
      </c>
      <c r="K111" s="76">
        <f t="shared" si="7"/>
        <v>0.11475595581054412</v>
      </c>
    </row>
    <row r="112" spans="2:11">
      <c r="B112" s="158" t="str">
        <f>'JCN-5 SP 500 MRP 1'!B112</f>
        <v>Target Corp</v>
      </c>
      <c r="C112" s="159" t="str">
        <f>'JCN-5 SP 500 MRP 1'!C112</f>
        <v>TGT</v>
      </c>
      <c r="D112" s="155">
        <f>'JCN-5 SP 500 MRP 1'!D112</f>
        <v>460.26299999999998</v>
      </c>
      <c r="E112" s="155">
        <f>'JCN-5 SP 500 MRP 1'!E112</f>
        <v>164.25</v>
      </c>
      <c r="F112" s="160">
        <f>'JCN-5 SP 500 MRP 1'!F112</f>
        <v>2.6301369863013702</v>
      </c>
      <c r="G112" s="157">
        <f>'JCN-5 SP 500 MRP 1'!G112</f>
        <v>12</v>
      </c>
      <c r="H112" s="157">
        <f t="shared" si="4"/>
        <v>75598.197749999992</v>
      </c>
      <c r="I112" s="73">
        <f t="shared" si="5"/>
        <v>2.7854604737273291E-3</v>
      </c>
      <c r="J112" s="73">
        <f t="shared" si="6"/>
        <v>7.3261426158307838E-3</v>
      </c>
      <c r="K112" s="76">
        <f t="shared" si="7"/>
        <v>3.3425525684727952E-2</v>
      </c>
    </row>
    <row r="113" spans="2:11">
      <c r="B113" s="158" t="str">
        <f>'JCN-5 SP 500 MRP 1'!B113</f>
        <v>Deere &amp; Co</v>
      </c>
      <c r="C113" s="159" t="str">
        <f>'JCN-5 SP 500 MRP 1'!C113</f>
        <v>DE</v>
      </c>
      <c r="D113" s="155">
        <f>'JCN-5 SP 500 MRP 1'!D113</f>
        <v>301.82</v>
      </c>
      <c r="E113" s="155">
        <f>'JCN-5 SP 500 MRP 1'!E113</f>
        <v>395.82</v>
      </c>
      <c r="F113" s="160">
        <f>'JCN-5 SP 500 MRP 1'!F113</f>
        <v>1.1419332019604871</v>
      </c>
      <c r="G113" s="157">
        <f>'JCN-5 SP 500 MRP 1'!G113</f>
        <v>15</v>
      </c>
      <c r="H113" s="157">
        <f t="shared" si="4"/>
        <v>119466.3924</v>
      </c>
      <c r="I113" s="73">
        <f t="shared" si="5"/>
        <v>4.401810147239906E-3</v>
      </c>
      <c r="J113" s="73">
        <f t="shared" si="6"/>
        <v>5.0265731558598288E-3</v>
      </c>
      <c r="K113" s="76">
        <f t="shared" si="7"/>
        <v>6.6027152208598588E-2</v>
      </c>
    </row>
    <row r="114" spans="2:11">
      <c r="B114" s="158" t="str">
        <f>'JCN-5 SP 500 MRP 1'!B114</f>
        <v>Dominion Energy Inc</v>
      </c>
      <c r="C114" s="159" t="str">
        <f>'JCN-5 SP 500 MRP 1'!C114</f>
        <v>D</v>
      </c>
      <c r="D114" s="155">
        <f>'JCN-5 SP 500 MRP 1'!D114</f>
        <v>832.50300000000004</v>
      </c>
      <c r="E114" s="155">
        <f>'JCN-5 SP 500 MRP 1'!E114</f>
        <v>69.97</v>
      </c>
      <c r="F114" s="160">
        <f>'JCN-5 SP 500 MRP 1'!F114</f>
        <v>3.8159211090467342</v>
      </c>
      <c r="G114" s="157">
        <f>'JCN-5 SP 500 MRP 1'!G114</f>
        <v>5</v>
      </c>
      <c r="H114" s="157">
        <f t="shared" si="4"/>
        <v>58250.234909999999</v>
      </c>
      <c r="I114" s="73">
        <f t="shared" si="5"/>
        <v>2.146264484554287E-3</v>
      </c>
      <c r="J114" s="73">
        <f t="shared" si="6"/>
        <v>8.1899759522080125E-3</v>
      </c>
      <c r="K114" s="76">
        <f t="shared" si="7"/>
        <v>1.0731322422771436E-2</v>
      </c>
    </row>
    <row r="115" spans="2:11">
      <c r="B115" s="158" t="str">
        <f>'JCN-5 SP 500 MRP 1'!B115</f>
        <v>Dover Corp</v>
      </c>
      <c r="C115" s="159" t="str">
        <f>'JCN-5 SP 500 MRP 1'!C115</f>
        <v>DOV</v>
      </c>
      <c r="D115" s="155">
        <f>'JCN-5 SP 500 MRP 1'!D115</f>
        <v>140.35400000000001</v>
      </c>
      <c r="E115" s="155">
        <f>'JCN-5 SP 500 MRP 1'!E115</f>
        <v>130.69</v>
      </c>
      <c r="F115" s="160">
        <f>'JCN-5 SP 500 MRP 1'!F115</f>
        <v>1.5456423597826918</v>
      </c>
      <c r="G115" s="157">
        <f>'JCN-5 SP 500 MRP 1'!G115</f>
        <v>9</v>
      </c>
      <c r="H115" s="157">
        <f t="shared" si="4"/>
        <v>18342.864260000002</v>
      </c>
      <c r="I115" s="73">
        <f t="shared" si="5"/>
        <v>6.7585372259983145E-4</v>
      </c>
      <c r="J115" s="73">
        <f t="shared" si="6"/>
        <v>1.0446281426671202E-3</v>
      </c>
      <c r="K115" s="76">
        <f t="shared" si="7"/>
        <v>6.0826835033984828E-3</v>
      </c>
    </row>
    <row r="116" spans="2:11">
      <c r="B116" s="158" t="str">
        <f>'JCN-5 SP 500 MRP 1'!B116</f>
        <v>Alliant Energy Corp</v>
      </c>
      <c r="C116" s="159" t="str">
        <f>'JCN-5 SP 500 MRP 1'!C116</f>
        <v>LNT</v>
      </c>
      <c r="D116" s="155">
        <f>'JCN-5 SP 500 MRP 1'!D116</f>
        <v>250.92599999999999</v>
      </c>
      <c r="E116" s="155">
        <f>'JCN-5 SP 500 MRP 1'!E116</f>
        <v>52.17</v>
      </c>
      <c r="F116" s="160">
        <f>'JCN-5 SP 500 MRP 1'!F116</f>
        <v>3.2777458309373202</v>
      </c>
      <c r="G116" s="157">
        <f>'JCN-5 SP 500 MRP 1'!G116</f>
        <v>6</v>
      </c>
      <c r="H116" s="157">
        <f t="shared" si="4"/>
        <v>13090.80942</v>
      </c>
      <c r="I116" s="73">
        <f t="shared" si="5"/>
        <v>4.8233864422392775E-4</v>
      </c>
      <c r="J116" s="73">
        <f t="shared" si="6"/>
        <v>1.5809834802049385E-3</v>
      </c>
      <c r="K116" s="76">
        <f t="shared" si="7"/>
        <v>2.8940318653435664E-3</v>
      </c>
    </row>
    <row r="117" spans="2:11">
      <c r="B117" s="158" t="str">
        <f>'JCN-5 SP 500 MRP 1'!B117</f>
        <v>Duke Energy Corp</v>
      </c>
      <c r="C117" s="159" t="str">
        <f>'JCN-5 SP 500 MRP 1'!C117</f>
        <v>DUK</v>
      </c>
      <c r="D117" s="155">
        <f>'JCN-5 SP 500 MRP 1'!D117</f>
        <v>770</v>
      </c>
      <c r="E117" s="155">
        <f>'JCN-5 SP 500 MRP 1'!E117</f>
        <v>93.18</v>
      </c>
      <c r="F117" s="160">
        <f>'JCN-5 SP 500 MRP 1'!F117</f>
        <v>4.3142305215711518</v>
      </c>
      <c r="G117" s="157">
        <f>'JCN-5 SP 500 MRP 1'!G117</f>
        <v>5</v>
      </c>
      <c r="H117" s="157">
        <f t="shared" si="4"/>
        <v>71748.600000000006</v>
      </c>
      <c r="I117" s="73">
        <f t="shared" si="5"/>
        <v>2.6436197593780954E-3</v>
      </c>
      <c r="J117" s="73">
        <f t="shared" si="6"/>
        <v>1.1405185053337564E-2</v>
      </c>
      <c r="K117" s="76">
        <f t="shared" si="7"/>
        <v>1.3218098796890477E-2</v>
      </c>
    </row>
    <row r="118" spans="2:11">
      <c r="B118" s="158" t="str">
        <f>'JCN-5 SP 500 MRP 1'!B118</f>
        <v>Regency Centers Corp</v>
      </c>
      <c r="C118" s="159" t="str">
        <f>'JCN-5 SP 500 MRP 1'!C118</f>
        <v>REG</v>
      </c>
      <c r="D118" s="155">
        <f>'JCN-5 SP 500 MRP 1'!D118</f>
        <v>171.11600000000001</v>
      </c>
      <c r="E118" s="155">
        <f>'JCN-5 SP 500 MRP 1'!E118</f>
        <v>60.51</v>
      </c>
      <c r="F118" s="160">
        <f>'JCN-5 SP 500 MRP 1'!F118</f>
        <v>4.1315485043794418</v>
      </c>
      <c r="G118" s="157">
        <f>'JCN-5 SP 500 MRP 1'!G118</f>
        <v>12.5</v>
      </c>
      <c r="H118" s="157">
        <f t="shared" si="4"/>
        <v>10354.229160000001</v>
      </c>
      <c r="I118" s="73">
        <f t="shared" si="5"/>
        <v>3.8150772001829808E-4</v>
      </c>
      <c r="J118" s="73">
        <f t="shared" si="6"/>
        <v>1.5762176500508103E-3</v>
      </c>
      <c r="K118" s="76">
        <f t="shared" si="7"/>
        <v>4.7688465002287258E-3</v>
      </c>
    </row>
    <row r="119" spans="2:11">
      <c r="B119" s="158" t="str">
        <f>'JCN-5 SP 500 MRP 1'!B119</f>
        <v>Eaton Corp PLC</v>
      </c>
      <c r="C119" s="159" t="str">
        <f>'JCN-5 SP 500 MRP 1'!C119</f>
        <v>ETN</v>
      </c>
      <c r="D119" s="155">
        <f>'JCN-5 SP 500 MRP 1'!D119</f>
        <v>398.3</v>
      </c>
      <c r="E119" s="155">
        <f>'JCN-5 SP 500 MRP 1'!E119</f>
        <v>150.07</v>
      </c>
      <c r="F119" s="160">
        <f>'JCN-5 SP 500 MRP 1'!F119</f>
        <v>2.1589924701805825</v>
      </c>
      <c r="G119" s="157">
        <f>'JCN-5 SP 500 MRP 1'!G119</f>
        <v>12</v>
      </c>
      <c r="H119" s="157">
        <f t="shared" si="4"/>
        <v>59772.881000000001</v>
      </c>
      <c r="I119" s="73">
        <f t="shared" si="5"/>
        <v>2.2023672836341828E-3</v>
      </c>
      <c r="J119" s="73">
        <f t="shared" si="6"/>
        <v>4.754894381938264E-3</v>
      </c>
      <c r="K119" s="76">
        <f t="shared" si="7"/>
        <v>2.6428407403610195E-2</v>
      </c>
    </row>
    <row r="120" spans="2:11">
      <c r="B120" s="158" t="str">
        <f>'JCN-5 SP 500 MRP 1'!B120</f>
        <v>Ecolab Inc</v>
      </c>
      <c r="C120" s="159" t="str">
        <f>'JCN-5 SP 500 MRP 1'!C120</f>
        <v>ECL</v>
      </c>
      <c r="D120" s="155">
        <f>'JCN-5 SP 500 MRP 1'!D120</f>
        <v>284.98899999999998</v>
      </c>
      <c r="E120" s="155">
        <f>'JCN-5 SP 500 MRP 1'!E120</f>
        <v>157.07</v>
      </c>
      <c r="F120" s="160">
        <f>'JCN-5 SP 500 MRP 1'!F120</f>
        <v>1.2987839816642262</v>
      </c>
      <c r="G120" s="157">
        <f>'JCN-5 SP 500 MRP 1'!G120</f>
        <v>10.5</v>
      </c>
      <c r="H120" s="157">
        <f t="shared" si="4"/>
        <v>44763.222229999992</v>
      </c>
      <c r="I120" s="73">
        <f t="shared" si="5"/>
        <v>1.6493274960161005E-3</v>
      </c>
      <c r="J120" s="73">
        <f t="shared" si="6"/>
        <v>2.1421201323440792E-3</v>
      </c>
      <c r="K120" s="76">
        <f t="shared" si="7"/>
        <v>1.7317938708169056E-2</v>
      </c>
    </row>
    <row r="121" spans="2:11">
      <c r="B121" s="158" t="str">
        <f>'JCN-5 SP 500 MRP 1'!B121</f>
        <v>PerkinElmer Inc</v>
      </c>
      <c r="C121" s="159" t="str">
        <f>'JCN-5 SP 500 MRP 1'!C121</f>
        <v>PKI</v>
      </c>
      <c r="D121" s="155">
        <f>'JCN-5 SP 500 MRP 1'!D121</f>
        <v>126.224</v>
      </c>
      <c r="E121" s="155">
        <f>'JCN-5 SP 500 MRP 1'!E121</f>
        <v>133.58000000000001</v>
      </c>
      <c r="F121" s="160">
        <f>'JCN-5 SP 500 MRP 1'!F121</f>
        <v>0.20961221739781402</v>
      </c>
      <c r="G121" s="157">
        <f>'JCN-5 SP 500 MRP 1'!G121</f>
        <v>4</v>
      </c>
      <c r="H121" s="157">
        <f t="shared" si="4"/>
        <v>16861.001920000002</v>
      </c>
      <c r="I121" s="73">
        <f t="shared" si="5"/>
        <v>6.212536249992893E-4</v>
      </c>
      <c r="J121" s="73">
        <f t="shared" si="6"/>
        <v>1.3022234990253106E-4</v>
      </c>
      <c r="K121" s="76">
        <f t="shared" si="7"/>
        <v>2.4850144999971572E-3</v>
      </c>
    </row>
    <row r="122" spans="2:11">
      <c r="B122" s="158" t="str">
        <f>'JCN-5 SP 500 MRP 1'!B122</f>
        <v>Emerson Electric Co</v>
      </c>
      <c r="C122" s="159" t="str">
        <f>'JCN-5 SP 500 MRP 1'!C122</f>
        <v>EMR</v>
      </c>
      <c r="D122" s="155">
        <f>'JCN-5 SP 500 MRP 1'!D122</f>
        <v>591.29999999999995</v>
      </c>
      <c r="E122" s="155">
        <f>'JCN-5 SP 500 MRP 1'!E122</f>
        <v>86.6</v>
      </c>
      <c r="F122" s="160">
        <f>'JCN-5 SP 500 MRP 1'!F122</f>
        <v>2.401847575057737</v>
      </c>
      <c r="G122" s="157">
        <f>'JCN-5 SP 500 MRP 1'!G122</f>
        <v>10.5</v>
      </c>
      <c r="H122" s="157">
        <f t="shared" si="4"/>
        <v>51206.579999999994</v>
      </c>
      <c r="I122" s="73">
        <f t="shared" si="5"/>
        <v>1.8867368380452744E-3</v>
      </c>
      <c r="J122" s="73">
        <f t="shared" si="6"/>
        <v>4.5316542992311446E-3</v>
      </c>
      <c r="K122" s="76">
        <f t="shared" si="7"/>
        <v>1.9810736799475381E-2</v>
      </c>
    </row>
    <row r="123" spans="2:11">
      <c r="B123" s="158" t="str">
        <f>'JCN-5 SP 500 MRP 1'!B123</f>
        <v>EOG Resources Inc</v>
      </c>
      <c r="C123" s="159" t="str">
        <f>'JCN-5 SP 500 MRP 1'!C123</f>
        <v>EOG</v>
      </c>
      <c r="D123" s="155">
        <f>'JCN-5 SP 500 MRP 1'!D123</f>
        <v>586.04499999999996</v>
      </c>
      <c r="E123" s="155">
        <f>'JCN-5 SP 500 MRP 1'!E123</f>
        <v>136.52000000000001</v>
      </c>
      <c r="F123" s="160">
        <f>'JCN-5 SP 500 MRP 1'!F123</f>
        <v>2.1974802226779957</v>
      </c>
      <c r="G123" s="157">
        <f>'JCN-5 SP 500 MRP 1'!G123</f>
        <v>18</v>
      </c>
      <c r="H123" s="157">
        <f t="shared" si="4"/>
        <v>80006.863400000002</v>
      </c>
      <c r="I123" s="73">
        <f t="shared" si="5"/>
        <v>2.9479003767335413E-3</v>
      </c>
      <c r="J123" s="73">
        <f t="shared" si="6"/>
        <v>6.4779527762969698E-3</v>
      </c>
      <c r="K123" s="76">
        <f t="shared" si="7"/>
        <v>5.3062206781203741E-2</v>
      </c>
    </row>
    <row r="124" spans="2:11">
      <c r="B124" s="158" t="str">
        <f>'JCN-5 SP 500 MRP 1'!B124</f>
        <v>Aon PLC</v>
      </c>
      <c r="C124" s="159" t="str">
        <f>'JCN-5 SP 500 MRP 1'!C124</f>
        <v>AON</v>
      </c>
      <c r="D124" s="155">
        <f>'JCN-5 SP 500 MRP 1'!D124</f>
        <v>206.85300000000001</v>
      </c>
      <c r="E124" s="155">
        <f>'JCN-5 SP 500 MRP 1'!E124</f>
        <v>281.49</v>
      </c>
      <c r="F124" s="160">
        <f>'JCN-5 SP 500 MRP 1'!F124</f>
        <v>0.79576539131052615</v>
      </c>
      <c r="G124" s="157">
        <f>'JCN-5 SP 500 MRP 1'!G124</f>
        <v>7.5</v>
      </c>
      <c r="H124" s="157">
        <f t="shared" si="4"/>
        <v>58227.050970000004</v>
      </c>
      <c r="I124" s="73">
        <f t="shared" si="5"/>
        <v>2.1454102585222222E-3</v>
      </c>
      <c r="J124" s="73">
        <f t="shared" si="6"/>
        <v>1.7072432338945532E-3</v>
      </c>
      <c r="K124" s="76">
        <f t="shared" si="7"/>
        <v>1.6090576938916665E-2</v>
      </c>
    </row>
    <row r="125" spans="2:11">
      <c r="B125" s="158" t="str">
        <f>'JCN-5 SP 500 MRP 1'!B125</f>
        <v>Entergy Corp</v>
      </c>
      <c r="C125" s="159" t="str">
        <f>'JCN-5 SP 500 MRP 1'!C125</f>
        <v>ETR</v>
      </c>
      <c r="D125" s="155">
        <f>'JCN-5 SP 500 MRP 1'!D125</f>
        <v>203.41800000000001</v>
      </c>
      <c r="E125" s="155">
        <f>'JCN-5 SP 500 MRP 1'!E125</f>
        <v>107.14</v>
      </c>
      <c r="F125" s="160">
        <f>'JCN-5 SP 500 MRP 1'!F125</f>
        <v>3.9947731939518385</v>
      </c>
      <c r="G125" s="157">
        <f>'JCN-5 SP 500 MRP 1'!G125</f>
        <v>4</v>
      </c>
      <c r="H125" s="157">
        <f t="shared" si="4"/>
        <v>21794.204519999999</v>
      </c>
      <c r="I125" s="73">
        <f t="shared" si="5"/>
        <v>8.03020403310997E-4</v>
      </c>
      <c r="J125" s="73">
        <f t="shared" si="6"/>
        <v>3.2078843813431652E-3</v>
      </c>
      <c r="K125" s="76">
        <f t="shared" si="7"/>
        <v>3.212081613243988E-3</v>
      </c>
    </row>
    <row r="126" spans="2:11">
      <c r="B126" s="158" t="str">
        <f>'JCN-5 SP 500 MRP 1'!B126</f>
        <v>Equifax Inc</v>
      </c>
      <c r="C126" s="159" t="str">
        <f>'JCN-5 SP 500 MRP 1'!C126</f>
        <v>EFX</v>
      </c>
      <c r="D126" s="155">
        <f>'JCN-5 SP 500 MRP 1'!D126</f>
        <v>122.443</v>
      </c>
      <c r="E126" s="155">
        <f>'JCN-5 SP 500 MRP 1'!E126</f>
        <v>169.54</v>
      </c>
      <c r="F126" s="160">
        <f>'JCN-5 SP 500 MRP 1'!F126</f>
        <v>0.92013684086351311</v>
      </c>
      <c r="G126" s="157">
        <f>'JCN-5 SP 500 MRP 1'!G126</f>
        <v>10</v>
      </c>
      <c r="H126" s="157">
        <f t="shared" si="4"/>
        <v>20758.986219999999</v>
      </c>
      <c r="I126" s="73">
        <f t="shared" si="5"/>
        <v>7.6487717050715404E-4</v>
      </c>
      <c r="J126" s="73">
        <f t="shared" si="6"/>
        <v>7.0379166331907539E-4</v>
      </c>
      <c r="K126" s="76">
        <f t="shared" si="7"/>
        <v>7.6487717050715406E-3</v>
      </c>
    </row>
    <row r="127" spans="2:11">
      <c r="B127" s="158" t="str">
        <f>'JCN-5 SP 500 MRP 1'!B127</f>
        <v>IQVIA Holdings Inc</v>
      </c>
      <c r="C127" s="159" t="str">
        <f>'JCN-5 SP 500 MRP 1'!C127</f>
        <v>IQV</v>
      </c>
      <c r="D127" s="155">
        <f>'JCN-5 SP 500 MRP 1'!D127</f>
        <v>185.74</v>
      </c>
      <c r="E127" s="155">
        <f>'JCN-5 SP 500 MRP 1'!E127</f>
        <v>209.67</v>
      </c>
      <c r="F127" s="160" t="str">
        <f>'JCN-5 SP 500 MRP 1'!F127</f>
        <v>n/a</v>
      </c>
      <c r="G127" s="157">
        <f>'JCN-5 SP 500 MRP 1'!G127</f>
        <v>14.5</v>
      </c>
      <c r="H127" s="157">
        <f t="shared" si="4"/>
        <v>38944.105799999998</v>
      </c>
      <c r="I127" s="73">
        <f t="shared" si="5"/>
        <v>1.4349186967298466E-3</v>
      </c>
      <c r="J127" s="73" t="str">
        <f t="shared" si="6"/>
        <v/>
      </c>
      <c r="K127" s="76">
        <f t="shared" si="7"/>
        <v>2.0806321102582775E-2</v>
      </c>
    </row>
    <row r="128" spans="2:11">
      <c r="B128" s="158" t="str">
        <f>'JCN-5 SP 500 MRP 1'!B128</f>
        <v>Gartner Inc</v>
      </c>
      <c r="C128" s="159" t="str">
        <f>'JCN-5 SP 500 MRP 1'!C128</f>
        <v>IT</v>
      </c>
      <c r="D128" s="155">
        <f>'JCN-5 SP 500 MRP 1'!D128</f>
        <v>79.093999999999994</v>
      </c>
      <c r="E128" s="155">
        <f>'JCN-5 SP 500 MRP 1'!E128</f>
        <v>301.92</v>
      </c>
      <c r="F128" s="160" t="str">
        <f>'JCN-5 SP 500 MRP 1'!F128</f>
        <v>n/a</v>
      </c>
      <c r="G128" s="157">
        <f>'JCN-5 SP 500 MRP 1'!G128</f>
        <v>15.5</v>
      </c>
      <c r="H128" s="157">
        <f t="shared" si="4"/>
        <v>23880.06048</v>
      </c>
      <c r="I128" s="73">
        <f t="shared" si="5"/>
        <v>8.7987500439133258E-4</v>
      </c>
      <c r="J128" s="73" t="str">
        <f t="shared" si="6"/>
        <v/>
      </c>
      <c r="K128" s="76">
        <f t="shared" si="7"/>
        <v>1.3638062568065655E-2</v>
      </c>
    </row>
    <row r="129" spans="2:11">
      <c r="B129" s="158" t="str">
        <f>'JCN-5 SP 500 MRP 1'!B129</f>
        <v>FedEx Corp</v>
      </c>
      <c r="C129" s="159" t="str">
        <f>'JCN-5 SP 500 MRP 1'!C129</f>
        <v>FDX</v>
      </c>
      <c r="D129" s="155">
        <f>'JCN-5 SP 500 MRP 1'!D129</f>
        <v>260.22000000000003</v>
      </c>
      <c r="E129" s="155">
        <f>'JCN-5 SP 500 MRP 1'!E129</f>
        <v>160.28</v>
      </c>
      <c r="F129" s="160">
        <f>'JCN-5 SP 500 MRP 1'!F129</f>
        <v>2.8699775393062139</v>
      </c>
      <c r="G129" s="157">
        <f>'JCN-5 SP 500 MRP 1'!G129</f>
        <v>13</v>
      </c>
      <c r="H129" s="157">
        <f t="shared" si="4"/>
        <v>41708.061600000008</v>
      </c>
      <c r="I129" s="73">
        <f t="shared" si="5"/>
        <v>1.5367582889578165E-3</v>
      </c>
      <c r="J129" s="73">
        <f t="shared" si="6"/>
        <v>4.4104617726515817E-3</v>
      </c>
      <c r="K129" s="76">
        <f t="shared" si="7"/>
        <v>1.9977857756451615E-2</v>
      </c>
    </row>
    <row r="130" spans="2:11">
      <c r="B130" s="158" t="str">
        <f>'JCN-5 SP 500 MRP 1'!B130</f>
        <v>FMC Corp</v>
      </c>
      <c r="C130" s="159" t="str">
        <f>'JCN-5 SP 500 MRP 1'!C130</f>
        <v>FMC</v>
      </c>
      <c r="D130" s="155">
        <f>'JCN-5 SP 500 MRP 1'!D130</f>
        <v>125.959</v>
      </c>
      <c r="E130" s="155">
        <f>'JCN-5 SP 500 MRP 1'!E130</f>
        <v>118.9</v>
      </c>
      <c r="F130" s="160">
        <f>'JCN-5 SP 500 MRP 1'!F130</f>
        <v>1.7830109335576116</v>
      </c>
      <c r="G130" s="157">
        <f>'JCN-5 SP 500 MRP 1'!G130</f>
        <v>11</v>
      </c>
      <c r="H130" s="157">
        <f t="shared" si="4"/>
        <v>14976.525100000001</v>
      </c>
      <c r="I130" s="73">
        <f t="shared" si="5"/>
        <v>5.5181895787767294E-4</v>
      </c>
      <c r="J130" s="73">
        <f t="shared" si="6"/>
        <v>9.8389923524025793E-4</v>
      </c>
      <c r="K130" s="76">
        <f t="shared" si="7"/>
        <v>6.0700085366544023E-3</v>
      </c>
    </row>
    <row r="131" spans="2:11">
      <c r="B131" s="158" t="str">
        <f>'JCN-5 SP 500 MRP 1'!B131</f>
        <v>Brown &amp; Brown Inc</v>
      </c>
      <c r="C131" s="159" t="str">
        <f>'JCN-5 SP 500 MRP 1'!C131</f>
        <v>BRO</v>
      </c>
      <c r="D131" s="155">
        <f>'JCN-5 SP 500 MRP 1'!D131</f>
        <v>282.45400000000001</v>
      </c>
      <c r="E131" s="155">
        <f>'JCN-5 SP 500 MRP 1'!E131</f>
        <v>58.79</v>
      </c>
      <c r="F131" s="160">
        <f>'JCN-5 SP 500 MRP 1'!F131</f>
        <v>0.78244599421670358</v>
      </c>
      <c r="G131" s="157">
        <f>'JCN-5 SP 500 MRP 1'!G131</f>
        <v>8</v>
      </c>
      <c r="H131" s="157">
        <f t="shared" si="4"/>
        <v>16605.470659999999</v>
      </c>
      <c r="I131" s="73">
        <f t="shared" si="5"/>
        <v>6.1183842403265314E-4</v>
      </c>
      <c r="J131" s="73">
        <f t="shared" si="6"/>
        <v>4.7873052399221037E-4</v>
      </c>
      <c r="K131" s="76">
        <f t="shared" si="7"/>
        <v>4.8947073922612251E-3</v>
      </c>
    </row>
    <row r="132" spans="2:11">
      <c r="B132" s="158" t="str">
        <f>'JCN-5 SP 500 MRP 1'!B132</f>
        <v>Ford Motor Co</v>
      </c>
      <c r="C132" s="159" t="str">
        <f>'JCN-5 SP 500 MRP 1'!C132</f>
        <v>F</v>
      </c>
      <c r="D132" s="155">
        <f>'JCN-5 SP 500 MRP 1'!D132</f>
        <v>3949.6419999999998</v>
      </c>
      <c r="E132" s="155">
        <f>'JCN-5 SP 500 MRP 1'!E132</f>
        <v>13.37</v>
      </c>
      <c r="F132" s="160">
        <f>'JCN-5 SP 500 MRP 1'!F132</f>
        <v>4.4876589379207177</v>
      </c>
      <c r="G132" s="157">
        <f>'JCN-5 SP 500 MRP 1'!G132</f>
        <v>33.5</v>
      </c>
      <c r="H132" s="157" t="str">
        <f t="shared" si="4"/>
        <v>Excl.</v>
      </c>
      <c r="I132" s="73" t="str">
        <f t="shared" si="5"/>
        <v>Excl.</v>
      </c>
      <c r="J132" s="73" t="str">
        <f t="shared" si="6"/>
        <v/>
      </c>
      <c r="K132" s="76" t="str">
        <f t="shared" si="7"/>
        <v/>
      </c>
    </row>
    <row r="133" spans="2:11">
      <c r="B133" s="158" t="str">
        <f>'JCN-5 SP 500 MRP 1'!B133</f>
        <v>NextEra Energy Inc</v>
      </c>
      <c r="C133" s="159" t="str">
        <f>'JCN-5 SP 500 MRP 1'!C133</f>
        <v>NEE</v>
      </c>
      <c r="D133" s="155">
        <f>'JCN-5 SP 500 MRP 1'!D133</f>
        <v>1964.779</v>
      </c>
      <c r="E133" s="155">
        <f>'JCN-5 SP 500 MRP 1'!E133</f>
        <v>77.5</v>
      </c>
      <c r="F133" s="160">
        <f>'JCN-5 SP 500 MRP 1'!F133</f>
        <v>2.193548387096774</v>
      </c>
      <c r="G133" s="157">
        <f>'JCN-5 SP 500 MRP 1'!G133</f>
        <v>10</v>
      </c>
      <c r="H133" s="157">
        <f t="shared" si="4"/>
        <v>152270.3725</v>
      </c>
      <c r="I133" s="73">
        <f t="shared" si="5"/>
        <v>5.6104922675684673E-3</v>
      </c>
      <c r="J133" s="73">
        <f t="shared" si="6"/>
        <v>1.2306886264343734E-2</v>
      </c>
      <c r="K133" s="76">
        <f t="shared" si="7"/>
        <v>5.6104922675684676E-2</v>
      </c>
    </row>
    <row r="134" spans="2:11">
      <c r="B134" s="158" t="str">
        <f>'JCN-5 SP 500 MRP 1'!B134</f>
        <v>Franklin Resources Inc</v>
      </c>
      <c r="C134" s="159" t="str">
        <f>'JCN-5 SP 500 MRP 1'!C134</f>
        <v>BEN</v>
      </c>
      <c r="D134" s="155">
        <f>'JCN-5 SP 500 MRP 1'!D134</f>
        <v>498.35700000000003</v>
      </c>
      <c r="E134" s="155">
        <f>'JCN-5 SP 500 MRP 1'!E134</f>
        <v>23.45</v>
      </c>
      <c r="F134" s="160">
        <f>'JCN-5 SP 500 MRP 1'!F134</f>
        <v>4.9466950959488267</v>
      </c>
      <c r="G134" s="157">
        <f>'JCN-5 SP 500 MRP 1'!G134</f>
        <v>4</v>
      </c>
      <c r="H134" s="157">
        <f t="shared" si="4"/>
        <v>11686.471649999999</v>
      </c>
      <c r="I134" s="73">
        <f t="shared" si="5"/>
        <v>4.3059498542622339E-4</v>
      </c>
      <c r="J134" s="73">
        <f t="shared" si="6"/>
        <v>2.1300221027480558E-3</v>
      </c>
      <c r="K134" s="76">
        <f t="shared" si="7"/>
        <v>1.7223799417048935E-3</v>
      </c>
    </row>
    <row r="135" spans="2:11">
      <c r="B135" s="158" t="str">
        <f>'JCN-5 SP 500 MRP 1'!B135</f>
        <v>Garmin Ltd</v>
      </c>
      <c r="C135" s="159" t="str">
        <f>'JCN-5 SP 500 MRP 1'!C135</f>
        <v>GRMN</v>
      </c>
      <c r="D135" s="155">
        <f>'JCN-5 SP 500 MRP 1'!D135</f>
        <v>191.66399999999999</v>
      </c>
      <c r="E135" s="155">
        <f>'JCN-5 SP 500 MRP 1'!E135</f>
        <v>88.04</v>
      </c>
      <c r="F135" s="160">
        <f>'JCN-5 SP 500 MRP 1'!F135</f>
        <v>3.3166742389822805</v>
      </c>
      <c r="G135" s="157">
        <f>'JCN-5 SP 500 MRP 1'!G135</f>
        <v>6</v>
      </c>
      <c r="H135" s="157">
        <f t="shared" si="4"/>
        <v>16874.098559999999</v>
      </c>
      <c r="I135" s="73">
        <f t="shared" si="5"/>
        <v>6.2173617847469445E-4</v>
      </c>
      <c r="J135" s="73">
        <f t="shared" si="6"/>
        <v>2.0620963665903087E-3</v>
      </c>
      <c r="K135" s="76">
        <f t="shared" si="7"/>
        <v>3.7304170708481665E-3</v>
      </c>
    </row>
    <row r="136" spans="2:11">
      <c r="B136" s="158" t="str">
        <f>'JCN-5 SP 500 MRP 1'!B136</f>
        <v>Freeport-McMoRan Inc</v>
      </c>
      <c r="C136" s="159" t="str">
        <f>'JCN-5 SP 500 MRP 1'!C136</f>
        <v>FCX</v>
      </c>
      <c r="D136" s="155">
        <f>'JCN-5 SP 500 MRP 1'!D136</f>
        <v>1429.27</v>
      </c>
      <c r="E136" s="155">
        <f>'JCN-5 SP 500 MRP 1'!E136</f>
        <v>31.69</v>
      </c>
      <c r="F136" s="160">
        <f>'JCN-5 SP 500 MRP 1'!F136</f>
        <v>1.8933417481855472</v>
      </c>
      <c r="G136" s="157">
        <f>'JCN-5 SP 500 MRP 1'!G136</f>
        <v>27</v>
      </c>
      <c r="H136" s="157" t="str">
        <f t="shared" si="4"/>
        <v>Excl.</v>
      </c>
      <c r="I136" s="73" t="str">
        <f t="shared" si="5"/>
        <v>Excl.</v>
      </c>
      <c r="J136" s="73" t="str">
        <f t="shared" si="6"/>
        <v/>
      </c>
      <c r="K136" s="76" t="str">
        <f t="shared" si="7"/>
        <v/>
      </c>
    </row>
    <row r="137" spans="2:11">
      <c r="B137" s="158" t="str">
        <f>'JCN-5 SP 500 MRP 1'!B137</f>
        <v>Dexcom Inc</v>
      </c>
      <c r="C137" s="159" t="str">
        <f>'JCN-5 SP 500 MRP 1'!C137</f>
        <v>DXCM</v>
      </c>
      <c r="D137" s="155">
        <f>'JCN-5 SP 500 MRP 1'!D137</f>
        <v>386.25799999999998</v>
      </c>
      <c r="E137" s="155">
        <f>'JCN-5 SP 500 MRP 1'!E137</f>
        <v>120.78</v>
      </c>
      <c r="F137" s="160" t="str">
        <f>'JCN-5 SP 500 MRP 1'!F137</f>
        <v>n/a</v>
      </c>
      <c r="G137" s="157" t="str">
        <f>'JCN-5 SP 500 MRP 1'!G137</f>
        <v/>
      </c>
      <c r="H137" s="157" t="str">
        <f t="shared" si="4"/>
        <v>Excl.</v>
      </c>
      <c r="I137" s="73" t="str">
        <f t="shared" si="5"/>
        <v>Excl.</v>
      </c>
      <c r="J137" s="73" t="str">
        <f t="shared" si="6"/>
        <v/>
      </c>
      <c r="K137" s="76" t="str">
        <f t="shared" si="7"/>
        <v/>
      </c>
    </row>
    <row r="138" spans="2:11">
      <c r="B138" s="158" t="str">
        <f>'JCN-5 SP 500 MRP 1'!B138</f>
        <v>General Dynamics Corp</v>
      </c>
      <c r="C138" s="159" t="str">
        <f>'JCN-5 SP 500 MRP 1'!C138</f>
        <v>GD</v>
      </c>
      <c r="D138" s="155">
        <f>'JCN-5 SP 500 MRP 1'!D138</f>
        <v>274.54899999999998</v>
      </c>
      <c r="E138" s="155">
        <f>'JCN-5 SP 500 MRP 1'!E138</f>
        <v>249.8</v>
      </c>
      <c r="F138" s="160">
        <f>'JCN-5 SP 500 MRP 1'!F138</f>
        <v>2.0176140912730181</v>
      </c>
      <c r="G138" s="157">
        <f>'JCN-5 SP 500 MRP 1'!G138</f>
        <v>8.5</v>
      </c>
      <c r="H138" s="157">
        <f t="shared" si="4"/>
        <v>68582.340199999991</v>
      </c>
      <c r="I138" s="73">
        <f t="shared" si="5"/>
        <v>2.526957037448963E-3</v>
      </c>
      <c r="J138" s="73">
        <f t="shared" si="6"/>
        <v>5.0984241267985472E-3</v>
      </c>
      <c r="K138" s="76">
        <f t="shared" si="7"/>
        <v>2.1479134818316186E-2</v>
      </c>
    </row>
    <row r="139" spans="2:11">
      <c r="B139" s="158" t="str">
        <f>'JCN-5 SP 500 MRP 1'!B139</f>
        <v>General Mills Inc</v>
      </c>
      <c r="C139" s="159" t="str">
        <f>'JCN-5 SP 500 MRP 1'!C139</f>
        <v>GIS</v>
      </c>
      <c r="D139" s="155">
        <f>'JCN-5 SP 500 MRP 1'!D139</f>
        <v>593.53599999999994</v>
      </c>
      <c r="E139" s="155">
        <f>'JCN-5 SP 500 MRP 1'!E139</f>
        <v>81.58</v>
      </c>
      <c r="F139" s="160">
        <f>'JCN-5 SP 500 MRP 1'!F139</f>
        <v>2.6477077715126258</v>
      </c>
      <c r="G139" s="157">
        <f>'JCN-5 SP 500 MRP 1'!G139</f>
        <v>3.5</v>
      </c>
      <c r="H139" s="157">
        <f t="shared" si="4"/>
        <v>48420.666879999997</v>
      </c>
      <c r="I139" s="73">
        <f t="shared" si="5"/>
        <v>1.7840882153273025E-3</v>
      </c>
      <c r="J139" s="73">
        <f t="shared" si="6"/>
        <v>4.7237442327861898E-3</v>
      </c>
      <c r="K139" s="76">
        <f t="shared" si="7"/>
        <v>6.2443087536455588E-3</v>
      </c>
    </row>
    <row r="140" spans="2:11">
      <c r="B140" s="158" t="str">
        <f>'JCN-5 SP 500 MRP 1'!B140</f>
        <v>Genuine Parts Co</v>
      </c>
      <c r="C140" s="159" t="str">
        <f>'JCN-5 SP 500 MRP 1'!C140</f>
        <v>GPC</v>
      </c>
      <c r="D140" s="155">
        <f>'JCN-5 SP 500 MRP 1'!D140</f>
        <v>141.161</v>
      </c>
      <c r="E140" s="155">
        <f>'JCN-5 SP 500 MRP 1'!E140</f>
        <v>177.86</v>
      </c>
      <c r="F140" s="160">
        <f>'JCN-5 SP 500 MRP 1'!F140</f>
        <v>2.0128190711795795</v>
      </c>
      <c r="G140" s="157">
        <f>'JCN-5 SP 500 MRP 1'!G140</f>
        <v>9</v>
      </c>
      <c r="H140" s="157">
        <f t="shared" si="4"/>
        <v>25106.895460000003</v>
      </c>
      <c r="I140" s="73">
        <f t="shared" si="5"/>
        <v>9.2507846751987077E-4</v>
      </c>
      <c r="J140" s="73">
        <f t="shared" si="6"/>
        <v>1.862015581761575E-3</v>
      </c>
      <c r="K140" s="76">
        <f t="shared" si="7"/>
        <v>8.3257062076788364E-3</v>
      </c>
    </row>
    <row r="141" spans="2:11">
      <c r="B141" s="158" t="str">
        <f>'JCN-5 SP 500 MRP 1'!B141</f>
        <v>Atmos Energy Corp</v>
      </c>
      <c r="C141" s="159" t="str">
        <f>'JCN-5 SP 500 MRP 1'!C141</f>
        <v>ATO</v>
      </c>
      <c r="D141" s="155">
        <f>'JCN-5 SP 500 MRP 1'!D141</f>
        <v>139.892</v>
      </c>
      <c r="E141" s="155">
        <f>'JCN-5 SP 500 MRP 1'!E141</f>
        <v>106.55</v>
      </c>
      <c r="F141" s="160">
        <f>'JCN-5 SP 500 MRP 1'!F141</f>
        <v>2.552792116377288</v>
      </c>
      <c r="G141" s="157">
        <f>'JCN-5 SP 500 MRP 1'!G141</f>
        <v>7.5</v>
      </c>
      <c r="H141" s="157">
        <f t="shared" si="4"/>
        <v>14905.4926</v>
      </c>
      <c r="I141" s="73">
        <f t="shared" si="5"/>
        <v>5.4920172324789585E-4</v>
      </c>
      <c r="J141" s="73">
        <f t="shared" si="6"/>
        <v>1.4019978294080497E-3</v>
      </c>
      <c r="K141" s="76">
        <f t="shared" si="7"/>
        <v>4.1190129243592185E-3</v>
      </c>
    </row>
    <row r="142" spans="2:11">
      <c r="B142" s="158" t="str">
        <f>'JCN-5 SP 500 MRP 1'!B142</f>
        <v>WW Grainger Inc</v>
      </c>
      <c r="C142" s="159" t="str">
        <f>'JCN-5 SP 500 MRP 1'!C142</f>
        <v>GWW</v>
      </c>
      <c r="D142" s="155">
        <f>'JCN-5 SP 500 MRP 1'!D142</f>
        <v>50.529000000000003</v>
      </c>
      <c r="E142" s="155">
        <f>'JCN-5 SP 500 MRP 1'!E142</f>
        <v>584.35</v>
      </c>
      <c r="F142" s="160">
        <f>'JCN-5 SP 500 MRP 1'!F142</f>
        <v>1.1773765722597758</v>
      </c>
      <c r="G142" s="157">
        <f>'JCN-5 SP 500 MRP 1'!G142</f>
        <v>9.5</v>
      </c>
      <c r="H142" s="157">
        <f t="shared" si="4"/>
        <v>29526.621150000003</v>
      </c>
      <c r="I142" s="73">
        <f t="shared" si="5"/>
        <v>1.0879258842654935E-3</v>
      </c>
      <c r="J142" s="73">
        <f t="shared" si="6"/>
        <v>1.2808984484891923E-3</v>
      </c>
      <c r="K142" s="76">
        <f t="shared" si="7"/>
        <v>1.0335295900522188E-2</v>
      </c>
    </row>
    <row r="143" spans="2:11">
      <c r="B143" s="158" t="str">
        <f>'JCN-5 SP 500 MRP 1'!B143</f>
        <v>Halliburton Co</v>
      </c>
      <c r="C143" s="159" t="str">
        <f>'JCN-5 SP 500 MRP 1'!C143</f>
        <v>HAL</v>
      </c>
      <c r="D143" s="155">
        <f>'JCN-5 SP 500 MRP 1'!D143</f>
        <v>908.04700000000003</v>
      </c>
      <c r="E143" s="155">
        <f>'JCN-5 SP 500 MRP 1'!E143</f>
        <v>36.42</v>
      </c>
      <c r="F143" s="160">
        <f>'JCN-5 SP 500 MRP 1'!F143</f>
        <v>1.3179571663920921</v>
      </c>
      <c r="G143" s="157">
        <f>'JCN-5 SP 500 MRP 1'!G143</f>
        <v>31</v>
      </c>
      <c r="H143" s="157" t="str">
        <f t="shared" si="4"/>
        <v>Excl.</v>
      </c>
      <c r="I143" s="73" t="str">
        <f t="shared" si="5"/>
        <v>Excl.</v>
      </c>
      <c r="J143" s="73" t="str">
        <f t="shared" si="6"/>
        <v/>
      </c>
      <c r="K143" s="76" t="str">
        <f t="shared" si="7"/>
        <v/>
      </c>
    </row>
    <row r="144" spans="2:11">
      <c r="B144" s="158" t="str">
        <f>'JCN-5 SP 500 MRP 1'!B144</f>
        <v>L3Harris Technologies Inc</v>
      </c>
      <c r="C144" s="159" t="str">
        <f>'JCN-5 SP 500 MRP 1'!C144</f>
        <v>LHX</v>
      </c>
      <c r="D144" s="155">
        <f>'JCN-5 SP 500 MRP 1'!D144</f>
        <v>190.40299999999999</v>
      </c>
      <c r="E144" s="155">
        <f>'JCN-5 SP 500 MRP 1'!E144</f>
        <v>246.47</v>
      </c>
      <c r="F144" s="160">
        <f>'JCN-5 SP 500 MRP 1'!F144</f>
        <v>1.8176654359556947</v>
      </c>
      <c r="G144" s="157">
        <f>'JCN-5 SP 500 MRP 1'!G144</f>
        <v>18</v>
      </c>
      <c r="H144" s="157">
        <f t="shared" si="4"/>
        <v>46928.627410000001</v>
      </c>
      <c r="I144" s="73">
        <f t="shared" si="5"/>
        <v>1.7291131353304244E-3</v>
      </c>
      <c r="J144" s="73">
        <f t="shared" si="6"/>
        <v>3.142949180947094E-3</v>
      </c>
      <c r="K144" s="76">
        <f t="shared" si="7"/>
        <v>3.112403643594764E-2</v>
      </c>
    </row>
    <row r="145" spans="2:11">
      <c r="B145" s="158" t="str">
        <f>'JCN-5 SP 500 MRP 1'!B145</f>
        <v>Healthpeak Properties Inc</v>
      </c>
      <c r="C145" s="159" t="str">
        <f>'JCN-5 SP 500 MRP 1'!C145</f>
        <v>PEAK</v>
      </c>
      <c r="D145" s="155">
        <f>'JCN-5 SP 500 MRP 1'!D145</f>
        <v>539.58100000000002</v>
      </c>
      <c r="E145" s="155">
        <f>'JCN-5 SP 500 MRP 1'!E145</f>
        <v>23.73</v>
      </c>
      <c r="F145" s="160">
        <f>'JCN-5 SP 500 MRP 1'!F145</f>
        <v>5.0568900126422252</v>
      </c>
      <c r="G145" s="157">
        <f>'JCN-5 SP 500 MRP 1'!G145</f>
        <v>17</v>
      </c>
      <c r="H145" s="157">
        <f t="shared" si="4"/>
        <v>12804.25713</v>
      </c>
      <c r="I145" s="73">
        <f t="shared" si="5"/>
        <v>4.7178045499181672E-4</v>
      </c>
      <c r="J145" s="73">
        <f t="shared" si="6"/>
        <v>2.3857418710079227E-3</v>
      </c>
      <c r="K145" s="76">
        <f t="shared" si="7"/>
        <v>8.020267734860885E-3</v>
      </c>
    </row>
    <row r="146" spans="2:11">
      <c r="B146" s="158" t="str">
        <f>'JCN-5 SP 500 MRP 1'!B146</f>
        <v>Catalent Inc</v>
      </c>
      <c r="C146" s="159" t="str">
        <f>'JCN-5 SP 500 MRP 1'!C146</f>
        <v>CTLT</v>
      </c>
      <c r="D146" s="155">
        <f>'JCN-5 SP 500 MRP 1'!D146</f>
        <v>179.89599999999999</v>
      </c>
      <c r="E146" s="155">
        <f>'JCN-5 SP 500 MRP 1'!E146</f>
        <v>65.73</v>
      </c>
      <c r="F146" s="160" t="str">
        <f>'JCN-5 SP 500 MRP 1'!F146</f>
        <v>n/a</v>
      </c>
      <c r="G146" s="157">
        <f>'JCN-5 SP 500 MRP 1'!G146</f>
        <v>21</v>
      </c>
      <c r="H146" s="157" t="str">
        <f t="shared" si="4"/>
        <v>Excl.</v>
      </c>
      <c r="I146" s="73" t="str">
        <f t="shared" si="5"/>
        <v>Excl.</v>
      </c>
      <c r="J146" s="73" t="str">
        <f t="shared" si="6"/>
        <v/>
      </c>
      <c r="K146" s="76" t="str">
        <f t="shared" si="7"/>
        <v/>
      </c>
    </row>
    <row r="147" spans="2:11">
      <c r="B147" s="158" t="str">
        <f>'JCN-5 SP 500 MRP 1'!B147</f>
        <v>Fortive Corp</v>
      </c>
      <c r="C147" s="159" t="str">
        <f>'JCN-5 SP 500 MRP 1'!C147</f>
        <v>FTV</v>
      </c>
      <c r="D147" s="155">
        <f>'JCN-5 SP 500 MRP 1'!D147</f>
        <v>353.80799999999999</v>
      </c>
      <c r="E147" s="155">
        <f>'JCN-5 SP 500 MRP 1'!E147</f>
        <v>63.9</v>
      </c>
      <c r="F147" s="160">
        <f>'JCN-5 SP 500 MRP 1'!F147</f>
        <v>0.43818466353677626</v>
      </c>
      <c r="G147" s="157">
        <f>'JCN-5 SP 500 MRP 1'!G147</f>
        <v>12</v>
      </c>
      <c r="H147" s="157">
        <f t="shared" si="4"/>
        <v>22608.331200000001</v>
      </c>
      <c r="I147" s="73">
        <f t="shared" si="5"/>
        <v>8.3301738412853055E-4</v>
      </c>
      <c r="J147" s="73">
        <f t="shared" si="6"/>
        <v>3.6501544218464567E-4</v>
      </c>
      <c r="K147" s="76">
        <f t="shared" si="7"/>
        <v>9.9962086095423675E-3</v>
      </c>
    </row>
    <row r="148" spans="2:11">
      <c r="B148" s="158" t="str">
        <f>'JCN-5 SP 500 MRP 1'!B148</f>
        <v>Hershey Co/The</v>
      </c>
      <c r="C148" s="159" t="str">
        <f>'JCN-5 SP 500 MRP 1'!C148</f>
        <v>HSY</v>
      </c>
      <c r="D148" s="155">
        <f>'JCN-5 SP 500 MRP 1'!D148</f>
        <v>146.87</v>
      </c>
      <c r="E148" s="155">
        <f>'JCN-5 SP 500 MRP 1'!E148</f>
        <v>238.77</v>
      </c>
      <c r="F148" s="160">
        <f>'JCN-5 SP 500 MRP 1'!F148</f>
        <v>1.7355614189387274</v>
      </c>
      <c r="G148" s="157">
        <f>'JCN-5 SP 500 MRP 1'!G148</f>
        <v>9</v>
      </c>
      <c r="H148" s="157">
        <f t="shared" ref="H148:H211" si="8">IF(ISNUMBER(E148),IF(OR(G148="",G148&lt;0,G148&gt;20),"Excl.",D148*E148),"Excl.")</f>
        <v>35068.149900000004</v>
      </c>
      <c r="I148" s="73">
        <f t="shared" si="5"/>
        <v>1.29210680069678E-3</v>
      </c>
      <c r="J148" s="73">
        <f t="shared" si="6"/>
        <v>2.242530712437683E-3</v>
      </c>
      <c r="K148" s="76">
        <f t="shared" si="7"/>
        <v>1.1628961206271021E-2</v>
      </c>
    </row>
    <row r="149" spans="2:11">
      <c r="B149" s="158" t="str">
        <f>'JCN-5 SP 500 MRP 1'!B149</f>
        <v>Synchrony Financial</v>
      </c>
      <c r="C149" s="159" t="str">
        <f>'JCN-5 SP 500 MRP 1'!C149</f>
        <v>SYF</v>
      </c>
      <c r="D149" s="155">
        <f>'JCN-5 SP 500 MRP 1'!D149</f>
        <v>450.541</v>
      </c>
      <c r="E149" s="155">
        <f>'JCN-5 SP 500 MRP 1'!E149</f>
        <v>35.56</v>
      </c>
      <c r="F149" s="160">
        <f>'JCN-5 SP 500 MRP 1'!F149</f>
        <v>2.5871766029246341</v>
      </c>
      <c r="G149" s="157">
        <f>'JCN-5 SP 500 MRP 1'!G149</f>
        <v>9.5</v>
      </c>
      <c r="H149" s="157">
        <f t="shared" si="8"/>
        <v>16021.23796</v>
      </c>
      <c r="I149" s="73">
        <f t="shared" ref="I149:I212" si="9">IF(H149="Excl.","Excl.",H149/(SUM($H$20:$H$522)))</f>
        <v>5.9031202338100542E-4</v>
      </c>
      <c r="J149" s="73">
        <f t="shared" ref="J149:J212" si="10">IFERROR(I149*F149, "")</f>
        <v>1.5272414553164368E-3</v>
      </c>
      <c r="K149" s="76">
        <f t="shared" ref="K149:K212" si="11">IFERROR(I149*G149, "")</f>
        <v>5.6079642221195519E-3</v>
      </c>
    </row>
    <row r="150" spans="2:11">
      <c r="B150" s="158" t="str">
        <f>'JCN-5 SP 500 MRP 1'!B150</f>
        <v>Hormel Foods Corp</v>
      </c>
      <c r="C150" s="159" t="str">
        <f>'JCN-5 SP 500 MRP 1'!C150</f>
        <v>HRL</v>
      </c>
      <c r="D150" s="155">
        <f>'JCN-5 SP 500 MRP 1'!D150</f>
        <v>546.19799999999998</v>
      </c>
      <c r="E150" s="155">
        <f>'JCN-5 SP 500 MRP 1'!E150</f>
        <v>46.45</v>
      </c>
      <c r="F150" s="160">
        <f>'JCN-5 SP 500 MRP 1'!F150</f>
        <v>2.2389666307857912</v>
      </c>
      <c r="G150" s="157">
        <f>'JCN-5 SP 500 MRP 1'!G150</f>
        <v>6.5</v>
      </c>
      <c r="H150" s="157">
        <f t="shared" si="8"/>
        <v>25370.897100000002</v>
      </c>
      <c r="I150" s="73">
        <f t="shared" si="9"/>
        <v>9.3480576466590875E-4</v>
      </c>
      <c r="J150" s="73">
        <f t="shared" si="10"/>
        <v>2.0929989133531648E-3</v>
      </c>
      <c r="K150" s="76">
        <f t="shared" si="11"/>
        <v>6.0762374703284073E-3</v>
      </c>
    </row>
    <row r="151" spans="2:11">
      <c r="B151" s="158" t="str">
        <f>'JCN-5 SP 500 MRP 1'!B151</f>
        <v>Arthur J Gallagher &amp; Co</v>
      </c>
      <c r="C151" s="159" t="str">
        <f>'JCN-5 SP 500 MRP 1'!C151</f>
        <v>AJG</v>
      </c>
      <c r="D151" s="155">
        <f>'JCN-5 SP 500 MRP 1'!D151</f>
        <v>210.8</v>
      </c>
      <c r="E151" s="155">
        <f>'JCN-5 SP 500 MRP 1'!E151</f>
        <v>187.08</v>
      </c>
      <c r="F151" s="160">
        <f>'JCN-5 SP 500 MRP 1'!F151</f>
        <v>1.0904425914047464</v>
      </c>
      <c r="G151" s="157">
        <f>'JCN-5 SP 500 MRP 1'!G151</f>
        <v>18.5</v>
      </c>
      <c r="H151" s="157">
        <f t="shared" si="8"/>
        <v>39436.464000000007</v>
      </c>
      <c r="I151" s="73">
        <f t="shared" si="9"/>
        <v>1.4530599268892067E-3</v>
      </c>
      <c r="J151" s="73">
        <f t="shared" si="10"/>
        <v>1.584478432143458E-3</v>
      </c>
      <c r="K151" s="76">
        <f t="shared" si="11"/>
        <v>2.6881608647450324E-2</v>
      </c>
    </row>
    <row r="152" spans="2:11">
      <c r="B152" s="158" t="str">
        <f>'JCN-5 SP 500 MRP 1'!B152</f>
        <v>Mondelez International Inc</v>
      </c>
      <c r="C152" s="159" t="str">
        <f>'JCN-5 SP 500 MRP 1'!C152</f>
        <v>MDLZ</v>
      </c>
      <c r="D152" s="155">
        <f>'JCN-5 SP 500 MRP 1'!D152</f>
        <v>1370.566</v>
      </c>
      <c r="E152" s="155">
        <f>'JCN-5 SP 500 MRP 1'!E152</f>
        <v>61.48</v>
      </c>
      <c r="F152" s="160">
        <f>'JCN-5 SP 500 MRP 1'!F152</f>
        <v>2.5048796356538712</v>
      </c>
      <c r="G152" s="157">
        <f>'JCN-5 SP 500 MRP 1'!G152</f>
        <v>9.5</v>
      </c>
      <c r="H152" s="157">
        <f t="shared" si="8"/>
        <v>84262.397679999995</v>
      </c>
      <c r="I152" s="73">
        <f t="shared" si="9"/>
        <v>3.1046980635081795E-3</v>
      </c>
      <c r="J152" s="73">
        <f t="shared" si="10"/>
        <v>7.7768949541356484E-3</v>
      </c>
      <c r="K152" s="76">
        <f t="shared" si="11"/>
        <v>2.9494631603327704E-2</v>
      </c>
    </row>
    <row r="153" spans="2:11">
      <c r="B153" s="158" t="str">
        <f>'JCN-5 SP 500 MRP 1'!B153</f>
        <v>CenterPoint Energy Inc</v>
      </c>
      <c r="C153" s="159" t="str">
        <f>'JCN-5 SP 500 MRP 1'!C153</f>
        <v>CNP</v>
      </c>
      <c r="D153" s="155">
        <f>'JCN-5 SP 500 MRP 1'!D153</f>
        <v>629.43200000000002</v>
      </c>
      <c r="E153" s="155">
        <f>'JCN-5 SP 500 MRP 1'!E153</f>
        <v>28.61</v>
      </c>
      <c r="F153" s="160">
        <f>'JCN-5 SP 500 MRP 1'!F153</f>
        <v>2.5166025865082138</v>
      </c>
      <c r="G153" s="157">
        <f>'JCN-5 SP 500 MRP 1'!G153</f>
        <v>6.5</v>
      </c>
      <c r="H153" s="157">
        <f t="shared" si="8"/>
        <v>18008.04952</v>
      </c>
      <c r="I153" s="73">
        <f t="shared" si="9"/>
        <v>6.6351727474725953E-4</v>
      </c>
      <c r="J153" s="73">
        <f t="shared" si="10"/>
        <v>1.6698092898218345E-3</v>
      </c>
      <c r="K153" s="76">
        <f t="shared" si="11"/>
        <v>4.3128622858571867E-3</v>
      </c>
    </row>
    <row r="154" spans="2:11">
      <c r="B154" s="158" t="str">
        <f>'JCN-5 SP 500 MRP 1'!B154</f>
        <v>Humana Inc</v>
      </c>
      <c r="C154" s="159" t="str">
        <f>'JCN-5 SP 500 MRP 1'!C154</f>
        <v>HUM</v>
      </c>
      <c r="D154" s="155">
        <f>'JCN-5 SP 500 MRP 1'!D154</f>
        <v>126.554</v>
      </c>
      <c r="E154" s="155">
        <f>'JCN-5 SP 500 MRP 1'!E154</f>
        <v>558.08000000000004</v>
      </c>
      <c r="F154" s="160">
        <f>'JCN-5 SP 500 MRP 1'!F154</f>
        <v>0.56443520642201828</v>
      </c>
      <c r="G154" s="157">
        <f>'JCN-5 SP 500 MRP 1'!G154</f>
        <v>11</v>
      </c>
      <c r="H154" s="157">
        <f t="shared" si="8"/>
        <v>70627.25632</v>
      </c>
      <c r="I154" s="73">
        <f t="shared" si="9"/>
        <v>2.602303185821235E-3</v>
      </c>
      <c r="J154" s="73">
        <f t="shared" si="10"/>
        <v>1.4688315358616845E-3</v>
      </c>
      <c r="K154" s="76">
        <f t="shared" si="11"/>
        <v>2.8625335044033584E-2</v>
      </c>
    </row>
    <row r="155" spans="2:11">
      <c r="B155" s="158" t="str">
        <f>'JCN-5 SP 500 MRP 1'!B155</f>
        <v>Willis Towers Watson PLC</v>
      </c>
      <c r="C155" s="159" t="str">
        <f>'JCN-5 SP 500 MRP 1'!C155</f>
        <v>WTW</v>
      </c>
      <c r="D155" s="155">
        <f>'JCN-5 SP 500 MRP 1'!D155</f>
        <v>108.238</v>
      </c>
      <c r="E155" s="155">
        <f>'JCN-5 SP 500 MRP 1'!E155</f>
        <v>218.21</v>
      </c>
      <c r="F155" s="160">
        <f>'JCN-5 SP 500 MRP 1'!F155</f>
        <v>1.5031391778561933</v>
      </c>
      <c r="G155" s="157">
        <f>'JCN-5 SP 500 MRP 1'!G155</f>
        <v>8.5</v>
      </c>
      <c r="H155" s="157">
        <f t="shared" si="8"/>
        <v>23618.613980000002</v>
      </c>
      <c r="I155" s="73">
        <f t="shared" si="9"/>
        <v>8.7024185289541153E-4</v>
      </c>
      <c r="J155" s="73">
        <f t="shared" si="10"/>
        <v>1.3080946232972592E-3</v>
      </c>
      <c r="K155" s="76">
        <f t="shared" si="11"/>
        <v>7.3970557496109979E-3</v>
      </c>
    </row>
    <row r="156" spans="2:11">
      <c r="B156" s="158" t="str">
        <f>'JCN-5 SP 500 MRP 1'!B156</f>
        <v>Illinois Tool Works Inc</v>
      </c>
      <c r="C156" s="159" t="str">
        <f>'JCN-5 SP 500 MRP 1'!C156</f>
        <v>ITW</v>
      </c>
      <c r="D156" s="155">
        <f>'JCN-5 SP 500 MRP 1'!D156</f>
        <v>307.18599999999998</v>
      </c>
      <c r="E156" s="155">
        <f>'JCN-5 SP 500 MRP 1'!E156</f>
        <v>213.53</v>
      </c>
      <c r="F156" s="160">
        <f>'JCN-5 SP 500 MRP 1'!F156</f>
        <v>2.4539877300613497</v>
      </c>
      <c r="G156" s="157">
        <f>'JCN-5 SP 500 MRP 1'!G156</f>
        <v>11</v>
      </c>
      <c r="H156" s="157">
        <f t="shared" si="8"/>
        <v>65593.426579999999</v>
      </c>
      <c r="I156" s="73">
        <f t="shared" si="9"/>
        <v>2.4168287408005782E-3</v>
      </c>
      <c r="J156" s="73">
        <f t="shared" si="10"/>
        <v>5.9308680755842409E-3</v>
      </c>
      <c r="K156" s="76">
        <f t="shared" si="11"/>
        <v>2.6585116148806362E-2</v>
      </c>
    </row>
    <row r="157" spans="2:11">
      <c r="B157" s="158" t="str">
        <f>'JCN-5 SP 500 MRP 1'!B157</f>
        <v>CDW Corp/DE</v>
      </c>
      <c r="C157" s="159" t="str">
        <f>'JCN-5 SP 500 MRP 1'!C157</f>
        <v>CDW</v>
      </c>
      <c r="D157" s="155">
        <f>'JCN-5 SP 500 MRP 1'!D157</f>
        <v>135.24299999999999</v>
      </c>
      <c r="E157" s="155">
        <f>'JCN-5 SP 500 MRP 1'!E157</f>
        <v>172.81</v>
      </c>
      <c r="F157" s="160">
        <f>'JCN-5 SP 500 MRP 1'!F157</f>
        <v>1.157340431687981</v>
      </c>
      <c r="G157" s="157">
        <f>'JCN-5 SP 500 MRP 1'!G157</f>
        <v>8.5</v>
      </c>
      <c r="H157" s="157">
        <f t="shared" si="8"/>
        <v>23371.342829999998</v>
      </c>
      <c r="I157" s="73">
        <f t="shared" si="9"/>
        <v>8.6113100058520398E-4</v>
      </c>
      <c r="J157" s="73">
        <f t="shared" si="10"/>
        <v>9.9662172395718288E-4</v>
      </c>
      <c r="K157" s="76">
        <f t="shared" si="11"/>
        <v>7.3196135049742334E-3</v>
      </c>
    </row>
    <row r="158" spans="2:11">
      <c r="B158" s="158" t="str">
        <f>'JCN-5 SP 500 MRP 1'!B158</f>
        <v>Trane Technologies PLC</v>
      </c>
      <c r="C158" s="159" t="str">
        <f>'JCN-5 SP 500 MRP 1'!C158</f>
        <v>TT</v>
      </c>
      <c r="D158" s="155">
        <f>'JCN-5 SP 500 MRP 1'!D158</f>
        <v>231.71700000000001</v>
      </c>
      <c r="E158" s="155">
        <f>'JCN-5 SP 500 MRP 1'!E158</f>
        <v>159.63</v>
      </c>
      <c r="F158" s="160">
        <f>'JCN-5 SP 500 MRP 1'!F158</f>
        <v>1.6788824155860429</v>
      </c>
      <c r="G158" s="157" t="str">
        <f>'JCN-5 SP 500 MRP 1'!G158</f>
        <v/>
      </c>
      <c r="H158" s="157" t="str">
        <f t="shared" si="8"/>
        <v>Excl.</v>
      </c>
      <c r="I158" s="73" t="str">
        <f t="shared" si="9"/>
        <v>Excl.</v>
      </c>
      <c r="J158" s="73" t="str">
        <f t="shared" si="10"/>
        <v/>
      </c>
      <c r="K158" s="76" t="str">
        <f t="shared" si="11"/>
        <v/>
      </c>
    </row>
    <row r="159" spans="2:11">
      <c r="B159" s="158" t="str">
        <f>'JCN-5 SP 500 MRP 1'!B159</f>
        <v>Interpublic Group of Cos Inc/The</v>
      </c>
      <c r="C159" s="159" t="str">
        <f>'JCN-5 SP 500 MRP 1'!C159</f>
        <v>IPG</v>
      </c>
      <c r="D159" s="155">
        <f>'JCN-5 SP 500 MRP 1'!D159</f>
        <v>388.52499999999998</v>
      </c>
      <c r="E159" s="155">
        <f>'JCN-5 SP 500 MRP 1'!E159</f>
        <v>29.79</v>
      </c>
      <c r="F159" s="160">
        <f>'JCN-5 SP 500 MRP 1'!F159</f>
        <v>3.8939241356159782</v>
      </c>
      <c r="G159" s="157">
        <f>'JCN-5 SP 500 MRP 1'!G159</f>
        <v>10</v>
      </c>
      <c r="H159" s="157">
        <f t="shared" si="8"/>
        <v>11574.159749999999</v>
      </c>
      <c r="I159" s="73">
        <f t="shared" si="9"/>
        <v>4.2645678679860839E-4</v>
      </c>
      <c r="J159" s="73">
        <f t="shared" si="10"/>
        <v>1.6605903749123386E-3</v>
      </c>
      <c r="K159" s="76">
        <f t="shared" si="11"/>
        <v>4.2645678679860835E-3</v>
      </c>
    </row>
    <row r="160" spans="2:11">
      <c r="B160" s="158" t="str">
        <f>'JCN-5 SP 500 MRP 1'!B160</f>
        <v>International Flavors &amp; Fragrances Inc</v>
      </c>
      <c r="C160" s="159" t="str">
        <f>'JCN-5 SP 500 MRP 1'!C160</f>
        <v>IFF</v>
      </c>
      <c r="D160" s="155">
        <f>'JCN-5 SP 500 MRP 1'!D160</f>
        <v>254.947</v>
      </c>
      <c r="E160" s="155">
        <f>'JCN-5 SP 500 MRP 1'!E160</f>
        <v>97.61</v>
      </c>
      <c r="F160" s="160">
        <f>'JCN-5 SP 500 MRP 1'!F160</f>
        <v>3.3193320356520855</v>
      </c>
      <c r="G160" s="157">
        <f>'JCN-5 SP 500 MRP 1'!G160</f>
        <v>7.5</v>
      </c>
      <c r="H160" s="157">
        <f t="shared" si="8"/>
        <v>24885.376670000001</v>
      </c>
      <c r="I160" s="73">
        <f t="shared" si="9"/>
        <v>9.1691647620132895E-4</v>
      </c>
      <c r="J160" s="73">
        <f t="shared" si="10"/>
        <v>3.0435502334722944E-3</v>
      </c>
      <c r="K160" s="76">
        <f t="shared" si="11"/>
        <v>6.8768735715099673E-3</v>
      </c>
    </row>
    <row r="161" spans="2:11">
      <c r="B161" s="158" t="str">
        <f>'JCN-5 SP 500 MRP 1'!B161</f>
        <v>Generac Holdings Inc</v>
      </c>
      <c r="C161" s="159" t="str">
        <f>'JCN-5 SP 500 MRP 1'!C161</f>
        <v>GNRC</v>
      </c>
      <c r="D161" s="155">
        <f>'JCN-5 SP 500 MRP 1'!D161</f>
        <v>63.831000000000003</v>
      </c>
      <c r="E161" s="155">
        <f>'JCN-5 SP 500 MRP 1'!E161</f>
        <v>115.91</v>
      </c>
      <c r="F161" s="160" t="str">
        <f>'JCN-5 SP 500 MRP 1'!F161</f>
        <v>n/a</v>
      </c>
      <c r="G161" s="157">
        <f>'JCN-5 SP 500 MRP 1'!G161</f>
        <v>23.5</v>
      </c>
      <c r="H161" s="157" t="str">
        <f t="shared" si="8"/>
        <v>Excl.</v>
      </c>
      <c r="I161" s="73" t="str">
        <f t="shared" si="9"/>
        <v>Excl.</v>
      </c>
      <c r="J161" s="73" t="str">
        <f t="shared" si="10"/>
        <v/>
      </c>
      <c r="K161" s="76" t="str">
        <f t="shared" si="11"/>
        <v/>
      </c>
    </row>
    <row r="162" spans="2:11">
      <c r="B162" s="158" t="str">
        <f>'JCN-5 SP 500 MRP 1'!B162</f>
        <v>NXP Semiconductors NV</v>
      </c>
      <c r="C162" s="159" t="str">
        <f>'JCN-5 SP 500 MRP 1'!C162</f>
        <v>NXPI</v>
      </c>
      <c r="D162" s="155">
        <f>'JCN-5 SP 500 MRP 1'!D162</f>
        <v>262.59800000000001</v>
      </c>
      <c r="E162" s="155">
        <f>'JCN-5 SP 500 MRP 1'!E162</f>
        <v>146.08000000000001</v>
      </c>
      <c r="F162" s="160">
        <f>'JCN-5 SP 500 MRP 1'!F162</f>
        <v>2.3138006571741507</v>
      </c>
      <c r="G162" s="157">
        <f>'JCN-5 SP 500 MRP 1'!G162</f>
        <v>12</v>
      </c>
      <c r="H162" s="157">
        <f t="shared" si="8"/>
        <v>38360.315840000003</v>
      </c>
      <c r="I162" s="73">
        <f t="shared" si="9"/>
        <v>1.4134086090963245E-3</v>
      </c>
      <c r="J162" s="73">
        <f t="shared" si="10"/>
        <v>3.270345768582678E-3</v>
      </c>
      <c r="K162" s="76">
        <f t="shared" si="11"/>
        <v>1.6960903309155895E-2</v>
      </c>
    </row>
    <row r="163" spans="2:11">
      <c r="B163" s="158" t="str">
        <f>'JCN-5 SP 500 MRP 1'!B163</f>
        <v>Kellogg Co</v>
      </c>
      <c r="C163" s="159" t="str">
        <f>'JCN-5 SP 500 MRP 1'!C163</f>
        <v>K</v>
      </c>
      <c r="D163" s="155">
        <f>'JCN-5 SP 500 MRP 1'!D163</f>
        <v>340.113</v>
      </c>
      <c r="E163" s="155">
        <f>'JCN-5 SP 500 MRP 1'!E163</f>
        <v>76.819999999999993</v>
      </c>
      <c r="F163" s="160">
        <f>'JCN-5 SP 500 MRP 1'!F163</f>
        <v>3.0721166362926322</v>
      </c>
      <c r="G163" s="157">
        <f>'JCN-5 SP 500 MRP 1'!G163</f>
        <v>3.5</v>
      </c>
      <c r="H163" s="157">
        <f t="shared" si="8"/>
        <v>26127.480659999997</v>
      </c>
      <c r="I163" s="73">
        <f t="shared" si="9"/>
        <v>9.6268253506751392E-4</v>
      </c>
      <c r="J163" s="73">
        <f t="shared" si="10"/>
        <v>2.957473031449275E-3</v>
      </c>
      <c r="K163" s="76">
        <f t="shared" si="11"/>
        <v>3.3693888727362987E-3</v>
      </c>
    </row>
    <row r="164" spans="2:11">
      <c r="B164" s="158" t="str">
        <f>'JCN-5 SP 500 MRP 1'!B164</f>
        <v>Broadridge Financial Solutions Inc</v>
      </c>
      <c r="C164" s="159" t="str">
        <f>'JCN-5 SP 500 MRP 1'!C164</f>
        <v>BR</v>
      </c>
      <c r="D164" s="155">
        <f>'JCN-5 SP 500 MRP 1'!D164</f>
        <v>117.645</v>
      </c>
      <c r="E164" s="155">
        <f>'JCN-5 SP 500 MRP 1'!E164</f>
        <v>150.06</v>
      </c>
      <c r="F164" s="160">
        <f>'JCN-5 SP 500 MRP 1'!F164</f>
        <v>1.9325603092096495</v>
      </c>
      <c r="G164" s="157">
        <f>'JCN-5 SP 500 MRP 1'!G164</f>
        <v>9</v>
      </c>
      <c r="H164" s="157">
        <f t="shared" si="8"/>
        <v>17653.808700000001</v>
      </c>
      <c r="I164" s="73">
        <f t="shared" si="9"/>
        <v>6.5046506144511432E-4</v>
      </c>
      <c r="J164" s="73">
        <f t="shared" si="10"/>
        <v>1.2570629602764438E-3</v>
      </c>
      <c r="K164" s="76">
        <f t="shared" si="11"/>
        <v>5.8541855530060286E-3</v>
      </c>
    </row>
    <row r="165" spans="2:11">
      <c r="B165" s="158" t="str">
        <f>'JCN-5 SP 500 MRP 1'!B165</f>
        <v>Kimberly-Clark Corp</v>
      </c>
      <c r="C165" s="159" t="str">
        <f>'JCN-5 SP 500 MRP 1'!C165</f>
        <v>KMB</v>
      </c>
      <c r="D165" s="155">
        <f>'JCN-5 SP 500 MRP 1'!D165</f>
        <v>337.49200000000002</v>
      </c>
      <c r="E165" s="155">
        <f>'JCN-5 SP 500 MRP 1'!E165</f>
        <v>124.46</v>
      </c>
      <c r="F165" s="160">
        <f>'JCN-5 SP 500 MRP 1'!F165</f>
        <v>3.7281054153945044</v>
      </c>
      <c r="G165" s="157">
        <f>'JCN-5 SP 500 MRP 1'!G165</f>
        <v>5.5</v>
      </c>
      <c r="H165" s="157">
        <f t="shared" si="8"/>
        <v>42004.25432</v>
      </c>
      <c r="I165" s="73">
        <f t="shared" si="9"/>
        <v>1.5476716855561603E-3</v>
      </c>
      <c r="J165" s="73">
        <f t="shared" si="10"/>
        <v>5.7698831921746616E-3</v>
      </c>
      <c r="K165" s="76">
        <f t="shared" si="11"/>
        <v>8.5121942705588816E-3</v>
      </c>
    </row>
    <row r="166" spans="2:11">
      <c r="B166" s="158" t="str">
        <f>'JCN-5 SP 500 MRP 1'!B166</f>
        <v>Kimco Realty Corp</v>
      </c>
      <c r="C166" s="159" t="str">
        <f>'JCN-5 SP 500 MRP 1'!C166</f>
        <v>KIM</v>
      </c>
      <c r="D166" s="155">
        <f>'JCN-5 SP 500 MRP 1'!D166</f>
        <v>618.46100000000001</v>
      </c>
      <c r="E166" s="155">
        <f>'JCN-5 SP 500 MRP 1'!E166</f>
        <v>21.38</v>
      </c>
      <c r="F166" s="160">
        <f>'JCN-5 SP 500 MRP 1'!F166</f>
        <v>4.3030869971936392</v>
      </c>
      <c r="G166" s="157">
        <f>'JCN-5 SP 500 MRP 1'!G166</f>
        <v>8.5</v>
      </c>
      <c r="H166" s="157">
        <f t="shared" si="8"/>
        <v>13222.696179999999</v>
      </c>
      <c r="I166" s="73">
        <f t="shared" si="9"/>
        <v>4.8719809018853686E-4</v>
      </c>
      <c r="J166" s="73">
        <f t="shared" si="10"/>
        <v>2.0964557669478669E-3</v>
      </c>
      <c r="K166" s="76">
        <f t="shared" si="11"/>
        <v>4.1411837666025632E-3</v>
      </c>
    </row>
    <row r="167" spans="2:11">
      <c r="B167" s="158" t="str">
        <f>'JCN-5 SP 500 MRP 1'!B167</f>
        <v>Oracle Corp</v>
      </c>
      <c r="C167" s="159" t="str">
        <f>'JCN-5 SP 500 MRP 1'!C167</f>
        <v>ORCL</v>
      </c>
      <c r="D167" s="155">
        <f>'JCN-5 SP 500 MRP 1'!D167</f>
        <v>2696.1660000000002</v>
      </c>
      <c r="E167" s="155">
        <f>'JCN-5 SP 500 MRP 1'!E167</f>
        <v>78.069999999999993</v>
      </c>
      <c r="F167" s="160">
        <f>'JCN-5 SP 500 MRP 1'!F167</f>
        <v>1.6395542461893176</v>
      </c>
      <c r="G167" s="157">
        <f>'JCN-5 SP 500 MRP 1'!G167</f>
        <v>10</v>
      </c>
      <c r="H167" s="157">
        <f t="shared" si="8"/>
        <v>210489.67961999998</v>
      </c>
      <c r="I167" s="73">
        <f t="shared" si="9"/>
        <v>7.755617199340429E-3</v>
      </c>
      <c r="J167" s="73">
        <f t="shared" si="10"/>
        <v>1.2715755110997503E-2</v>
      </c>
      <c r="K167" s="76">
        <f t="shared" si="11"/>
        <v>7.7556171993404283E-2</v>
      </c>
    </row>
    <row r="168" spans="2:11">
      <c r="B168" s="158" t="str">
        <f>'JCN-5 SP 500 MRP 1'!B168</f>
        <v>Kroger Co/The</v>
      </c>
      <c r="C168" s="159" t="str">
        <f>'JCN-5 SP 500 MRP 1'!C168</f>
        <v>KR</v>
      </c>
      <c r="D168" s="155">
        <f>'JCN-5 SP 500 MRP 1'!D168</f>
        <v>715.80600000000004</v>
      </c>
      <c r="E168" s="155">
        <f>'JCN-5 SP 500 MRP 1'!E168</f>
        <v>47.29</v>
      </c>
      <c r="F168" s="160">
        <f>'JCN-5 SP 500 MRP 1'!F168</f>
        <v>2.1991964474518926</v>
      </c>
      <c r="G168" s="157">
        <f>'JCN-5 SP 500 MRP 1'!G168</f>
        <v>6.5</v>
      </c>
      <c r="H168" s="157">
        <f t="shared" si="8"/>
        <v>33850.46574</v>
      </c>
      <c r="I168" s="73">
        <f t="shared" si="9"/>
        <v>1.2472405049633757E-3</v>
      </c>
      <c r="J168" s="73">
        <f t="shared" si="10"/>
        <v>2.7429268876335605E-3</v>
      </c>
      <c r="K168" s="76">
        <f t="shared" si="11"/>
        <v>8.1070632822619424E-3</v>
      </c>
    </row>
    <row r="169" spans="2:11">
      <c r="B169" s="158" t="str">
        <f>'JCN-5 SP 500 MRP 1'!B169</f>
        <v>Lennar Corp</v>
      </c>
      <c r="C169" s="159" t="str">
        <f>'JCN-5 SP 500 MRP 1'!C169</f>
        <v>LEN</v>
      </c>
      <c r="D169" s="155">
        <f>'JCN-5 SP 500 MRP 1'!D169</f>
        <v>254.767</v>
      </c>
      <c r="E169" s="155">
        <f>'JCN-5 SP 500 MRP 1'!E169</f>
        <v>80.7</v>
      </c>
      <c r="F169" s="160">
        <f>'JCN-5 SP 500 MRP 1'!F169</f>
        <v>1.8587360594795539</v>
      </c>
      <c r="G169" s="157">
        <f>'JCN-5 SP 500 MRP 1'!G169</f>
        <v>9</v>
      </c>
      <c r="H169" s="157">
        <f t="shared" si="8"/>
        <v>20559.696899999999</v>
      </c>
      <c r="I169" s="73">
        <f t="shared" si="9"/>
        <v>7.575342372069221E-4</v>
      </c>
      <c r="J169" s="73">
        <f t="shared" si="10"/>
        <v>1.4080562029868441E-3</v>
      </c>
      <c r="K169" s="76">
        <f t="shared" si="11"/>
        <v>6.8178081348622991E-3</v>
      </c>
    </row>
    <row r="170" spans="2:11">
      <c r="B170" s="158" t="str">
        <f>'JCN-5 SP 500 MRP 1'!B170</f>
        <v>Eli Lilly &amp; Co</v>
      </c>
      <c r="C170" s="159" t="str">
        <f>'JCN-5 SP 500 MRP 1'!C170</f>
        <v>LLY</v>
      </c>
      <c r="D170" s="155">
        <f>'JCN-5 SP 500 MRP 1'!D170</f>
        <v>950.17499999999995</v>
      </c>
      <c r="E170" s="155">
        <f>'JCN-5 SP 500 MRP 1'!E170</f>
        <v>362.09</v>
      </c>
      <c r="F170" s="160">
        <f>'JCN-5 SP 500 MRP 1'!F170</f>
        <v>1.082603772542738</v>
      </c>
      <c r="G170" s="157">
        <f>'JCN-5 SP 500 MRP 1'!G170</f>
        <v>11.5</v>
      </c>
      <c r="H170" s="157">
        <f t="shared" si="8"/>
        <v>344048.86574999994</v>
      </c>
      <c r="I170" s="73">
        <f t="shared" si="9"/>
        <v>1.2676684697517742E-2</v>
      </c>
      <c r="J170" s="73">
        <f t="shared" si="10"/>
        <v>1.3723826676867504E-2</v>
      </c>
      <c r="K170" s="76">
        <f t="shared" si="11"/>
        <v>0.14578187402145404</v>
      </c>
    </row>
    <row r="171" spans="2:11">
      <c r="B171" s="158" t="str">
        <f>'JCN-5 SP 500 MRP 1'!B171</f>
        <v>Bath &amp; Body Works Inc</v>
      </c>
      <c r="C171" s="159" t="str">
        <f>'JCN-5 SP 500 MRP 1'!C171</f>
        <v>BBWI</v>
      </c>
      <c r="D171" s="155">
        <f>'JCN-5 SP 500 MRP 1'!D171</f>
        <v>228.374</v>
      </c>
      <c r="E171" s="155">
        <f>'JCN-5 SP 500 MRP 1'!E171</f>
        <v>33.380000000000003</v>
      </c>
      <c r="F171" s="160">
        <f>'JCN-5 SP 500 MRP 1'!F171</f>
        <v>2.3966446974236071</v>
      </c>
      <c r="G171" s="157">
        <f>'JCN-5 SP 500 MRP 1'!G171</f>
        <v>26.5</v>
      </c>
      <c r="H171" s="157" t="str">
        <f t="shared" si="8"/>
        <v>Excl.</v>
      </c>
      <c r="I171" s="73" t="str">
        <f t="shared" si="9"/>
        <v>Excl.</v>
      </c>
      <c r="J171" s="73" t="str">
        <f t="shared" si="10"/>
        <v/>
      </c>
      <c r="K171" s="76" t="str">
        <f t="shared" si="11"/>
        <v/>
      </c>
    </row>
    <row r="172" spans="2:11">
      <c r="B172" s="158" t="str">
        <f>'JCN-5 SP 500 MRP 1'!B172</f>
        <v>Charter Communications Inc</v>
      </c>
      <c r="C172" s="159" t="str">
        <f>'JCN-5 SP 500 MRP 1'!C172</f>
        <v>CHTR</v>
      </c>
      <c r="D172" s="155">
        <f>'JCN-5 SP 500 MRP 1'!D172</f>
        <v>155.672</v>
      </c>
      <c r="E172" s="155">
        <f>'JCN-5 SP 500 MRP 1'!E172</f>
        <v>367.62</v>
      </c>
      <c r="F172" s="160" t="str">
        <f>'JCN-5 SP 500 MRP 1'!F172</f>
        <v>n/a</v>
      </c>
      <c r="G172" s="157">
        <f>'JCN-5 SP 500 MRP 1'!G172</f>
        <v>22.5</v>
      </c>
      <c r="H172" s="157" t="str">
        <f t="shared" si="8"/>
        <v>Excl.</v>
      </c>
      <c r="I172" s="73" t="str">
        <f t="shared" si="9"/>
        <v>Excl.</v>
      </c>
      <c r="J172" s="73" t="str">
        <f t="shared" si="10"/>
        <v/>
      </c>
      <c r="K172" s="76" t="str">
        <f t="shared" si="11"/>
        <v/>
      </c>
    </row>
    <row r="173" spans="2:11">
      <c r="B173" s="158" t="str">
        <f>'JCN-5 SP 500 MRP 1'!B173</f>
        <v>Lincoln National Corp</v>
      </c>
      <c r="C173" s="159" t="str">
        <f>'JCN-5 SP 500 MRP 1'!C173</f>
        <v>LNC</v>
      </c>
      <c r="D173" s="155">
        <f>'JCN-5 SP 500 MRP 1'!D173</f>
        <v>170.226</v>
      </c>
      <c r="E173" s="155">
        <f>'JCN-5 SP 500 MRP 1'!E173</f>
        <v>53.87</v>
      </c>
      <c r="F173" s="160">
        <f>'JCN-5 SP 500 MRP 1'!F173</f>
        <v>3.3413773900129944</v>
      </c>
      <c r="G173" s="157">
        <f>'JCN-5 SP 500 MRP 1'!G173</f>
        <v>11.5</v>
      </c>
      <c r="H173" s="157">
        <f t="shared" si="8"/>
        <v>9170.0746199999994</v>
      </c>
      <c r="I173" s="73">
        <f t="shared" si="9"/>
        <v>3.3787684303810219E-4</v>
      </c>
      <c r="J173" s="73">
        <f t="shared" si="10"/>
        <v>1.128974043936484E-3</v>
      </c>
      <c r="K173" s="76">
        <f t="shared" si="11"/>
        <v>3.8855836949381753E-3</v>
      </c>
    </row>
    <row r="174" spans="2:11">
      <c r="B174" s="158" t="str">
        <f>'JCN-5 SP 500 MRP 1'!B174</f>
        <v>Loews Corp</v>
      </c>
      <c r="C174" s="159" t="str">
        <f>'JCN-5 SP 500 MRP 1'!C174</f>
        <v>L</v>
      </c>
      <c r="D174" s="155">
        <f>'JCN-5 SP 500 MRP 1'!D174</f>
        <v>237.42699999999999</v>
      </c>
      <c r="E174" s="155">
        <f>'JCN-5 SP 500 MRP 1'!E174</f>
        <v>57.02</v>
      </c>
      <c r="F174" s="160">
        <f>'JCN-5 SP 500 MRP 1'!F174</f>
        <v>0.43844265170115743</v>
      </c>
      <c r="G174" s="157">
        <f>'JCN-5 SP 500 MRP 1'!G174</f>
        <v>18.5</v>
      </c>
      <c r="H174" s="157">
        <f t="shared" si="8"/>
        <v>13538.08754</v>
      </c>
      <c r="I174" s="73">
        <f t="shared" si="9"/>
        <v>4.9881887207463825E-4</v>
      </c>
      <c r="J174" s="73">
        <f t="shared" si="10"/>
        <v>2.1870346899098482E-4</v>
      </c>
      <c r="K174" s="76">
        <f t="shared" si="11"/>
        <v>9.2281491333808079E-3</v>
      </c>
    </row>
    <row r="175" spans="2:11">
      <c r="B175" s="158" t="str">
        <f>'JCN-5 SP 500 MRP 1'!B175</f>
        <v>Lowe's Cos Inc</v>
      </c>
      <c r="C175" s="159" t="str">
        <f>'JCN-5 SP 500 MRP 1'!C175</f>
        <v>LOW</v>
      </c>
      <c r="D175" s="155">
        <f>'JCN-5 SP 500 MRP 1'!D175</f>
        <v>620.70100000000002</v>
      </c>
      <c r="E175" s="155">
        <f>'JCN-5 SP 500 MRP 1'!E175</f>
        <v>194.95</v>
      </c>
      <c r="F175" s="160">
        <f>'JCN-5 SP 500 MRP 1'!F175</f>
        <v>2.1543985637342908</v>
      </c>
      <c r="G175" s="157">
        <f>'JCN-5 SP 500 MRP 1'!G175</f>
        <v>12.5</v>
      </c>
      <c r="H175" s="157">
        <f t="shared" si="8"/>
        <v>121005.65995</v>
      </c>
      <c r="I175" s="73">
        <f t="shared" si="9"/>
        <v>4.4585253738805581E-3</v>
      </c>
      <c r="J175" s="73">
        <f t="shared" si="10"/>
        <v>9.6054406618611664E-3</v>
      </c>
      <c r="K175" s="76">
        <f t="shared" si="11"/>
        <v>5.5731567173506975E-2</v>
      </c>
    </row>
    <row r="176" spans="2:11">
      <c r="B176" s="158" t="str">
        <f>'JCN-5 SP 500 MRP 1'!B176</f>
        <v>IDEX Corp</v>
      </c>
      <c r="C176" s="159" t="str">
        <f>'JCN-5 SP 500 MRP 1'!C176</f>
        <v>IEX</v>
      </c>
      <c r="D176" s="155">
        <f>'JCN-5 SP 500 MRP 1'!D176</f>
        <v>75.421000000000006</v>
      </c>
      <c r="E176" s="155">
        <f>'JCN-5 SP 500 MRP 1'!E176</f>
        <v>222.31</v>
      </c>
      <c r="F176" s="160">
        <f>'JCN-5 SP 500 MRP 1'!F176</f>
        <v>1.0795735684404661</v>
      </c>
      <c r="G176" s="157">
        <f>'JCN-5 SP 500 MRP 1'!G176</f>
        <v>11</v>
      </c>
      <c r="H176" s="157">
        <f t="shared" si="8"/>
        <v>16766.842510000002</v>
      </c>
      <c r="I176" s="73">
        <f t="shared" si="9"/>
        <v>6.1778426564165192E-4</v>
      </c>
      <c r="J176" s="73">
        <f t="shared" si="10"/>
        <v>6.6694356418513104E-4</v>
      </c>
      <c r="K176" s="76">
        <f t="shared" si="11"/>
        <v>6.7956269220581711E-3</v>
      </c>
    </row>
    <row r="177" spans="2:11">
      <c r="B177" s="158" t="str">
        <f>'JCN-5 SP 500 MRP 1'!B177</f>
        <v>Marsh &amp; McLennan Cos Inc</v>
      </c>
      <c r="C177" s="159" t="str">
        <f>'JCN-5 SP 500 MRP 1'!C177</f>
        <v>MMC</v>
      </c>
      <c r="D177" s="155">
        <f>'JCN-5 SP 500 MRP 1'!D177</f>
        <v>496.01</v>
      </c>
      <c r="E177" s="155">
        <f>'JCN-5 SP 500 MRP 1'!E177</f>
        <v>161.49</v>
      </c>
      <c r="F177" s="160">
        <f>'JCN-5 SP 500 MRP 1'!F177</f>
        <v>1.4613907981918384</v>
      </c>
      <c r="G177" s="157">
        <f>'JCN-5 SP 500 MRP 1'!G177</f>
        <v>11</v>
      </c>
      <c r="H177" s="157">
        <f t="shared" si="8"/>
        <v>80100.654900000009</v>
      </c>
      <c r="I177" s="73">
        <f t="shared" si="9"/>
        <v>2.951356180228825E-3</v>
      </c>
      <c r="J177" s="73">
        <f t="shared" si="10"/>
        <v>4.3130847639730177E-3</v>
      </c>
      <c r="K177" s="76">
        <f t="shared" si="11"/>
        <v>3.2464917982517077E-2</v>
      </c>
    </row>
    <row r="178" spans="2:11">
      <c r="B178" s="158" t="str">
        <f>'JCN-5 SP 500 MRP 1'!B178</f>
        <v>Masco Corp</v>
      </c>
      <c r="C178" s="159" t="str">
        <f>'JCN-5 SP 500 MRP 1'!C178</f>
        <v>MAS</v>
      </c>
      <c r="D178" s="155">
        <f>'JCN-5 SP 500 MRP 1'!D178</f>
        <v>225.529</v>
      </c>
      <c r="E178" s="155">
        <f>'JCN-5 SP 500 MRP 1'!E178</f>
        <v>46.27</v>
      </c>
      <c r="F178" s="160">
        <f>'JCN-5 SP 500 MRP 1'!F178</f>
        <v>2.4205748865355523</v>
      </c>
      <c r="G178" s="157">
        <f>'JCN-5 SP 500 MRP 1'!G178</f>
        <v>8.5</v>
      </c>
      <c r="H178" s="157">
        <f t="shared" si="8"/>
        <v>10435.226830000001</v>
      </c>
      <c r="I178" s="73">
        <f t="shared" si="9"/>
        <v>3.8449212725238469E-4</v>
      </c>
      <c r="J178" s="73">
        <f t="shared" si="10"/>
        <v>9.3069198729775417E-4</v>
      </c>
      <c r="K178" s="76">
        <f t="shared" si="11"/>
        <v>3.26818308164527E-3</v>
      </c>
    </row>
    <row r="179" spans="2:11">
      <c r="B179" s="158" t="str">
        <f>'JCN-5 SP 500 MRP 1'!B179</f>
        <v>S&amp;P Global Inc</v>
      </c>
      <c r="C179" s="159" t="str">
        <f>'JCN-5 SP 500 MRP 1'!C179</f>
        <v>SPGI</v>
      </c>
      <c r="D179" s="155">
        <f>'JCN-5 SP 500 MRP 1'!D179</f>
        <v>325.8</v>
      </c>
      <c r="E179" s="155">
        <f>'JCN-5 SP 500 MRP 1'!E179</f>
        <v>321.25</v>
      </c>
      <c r="F179" s="160">
        <f>'JCN-5 SP 500 MRP 1'!F179</f>
        <v>1.0583657587548638</v>
      </c>
      <c r="G179" s="157">
        <f>'JCN-5 SP 500 MRP 1'!G179</f>
        <v>9.5</v>
      </c>
      <c r="H179" s="157">
        <f t="shared" si="8"/>
        <v>104663.25</v>
      </c>
      <c r="I179" s="73">
        <f t="shared" si="9"/>
        <v>3.8563795778695253E-3</v>
      </c>
      <c r="J179" s="73">
        <f t="shared" si="10"/>
        <v>4.081460097978642E-3</v>
      </c>
      <c r="K179" s="76">
        <f t="shared" si="11"/>
        <v>3.663560598976049E-2</v>
      </c>
    </row>
    <row r="180" spans="2:11">
      <c r="B180" s="158" t="str">
        <f>'JCN-5 SP 500 MRP 1'!B180</f>
        <v>Medtronic PLC</v>
      </c>
      <c r="C180" s="159" t="str">
        <f>'JCN-5 SP 500 MRP 1'!C180</f>
        <v>MDT</v>
      </c>
      <c r="D180" s="155">
        <f>'JCN-5 SP 500 MRP 1'!D180</f>
        <v>1329.153</v>
      </c>
      <c r="E180" s="155">
        <f>'JCN-5 SP 500 MRP 1'!E180</f>
        <v>87.34</v>
      </c>
      <c r="F180" s="160">
        <f>'JCN-5 SP 500 MRP 1'!F180</f>
        <v>3.1142660865582781</v>
      </c>
      <c r="G180" s="157">
        <f>'JCN-5 SP 500 MRP 1'!G180</f>
        <v>9</v>
      </c>
      <c r="H180" s="157">
        <f t="shared" si="8"/>
        <v>116088.22302</v>
      </c>
      <c r="I180" s="73">
        <f t="shared" si="9"/>
        <v>4.2773394910390321E-3</v>
      </c>
      <c r="J180" s="73">
        <f t="shared" si="10"/>
        <v>1.3320773317639303E-2</v>
      </c>
      <c r="K180" s="76">
        <f t="shared" si="11"/>
        <v>3.8496055419351291E-2</v>
      </c>
    </row>
    <row r="181" spans="2:11">
      <c r="B181" s="158" t="str">
        <f>'JCN-5 SP 500 MRP 1'!B181</f>
        <v>Viatris Inc</v>
      </c>
      <c r="C181" s="159" t="str">
        <f>'JCN-5 SP 500 MRP 1'!C181</f>
        <v>VTRS</v>
      </c>
      <c r="D181" s="155">
        <f>'JCN-5 SP 500 MRP 1'!D181</f>
        <v>1212.6690000000001</v>
      </c>
      <c r="E181" s="155">
        <f>'JCN-5 SP 500 MRP 1'!E181</f>
        <v>10.130000000000001</v>
      </c>
      <c r="F181" s="160">
        <f>'JCN-5 SP 500 MRP 1'!F181</f>
        <v>4.7384007897334639</v>
      </c>
      <c r="G181" s="157" t="str">
        <f>'JCN-5 SP 500 MRP 1'!G181</f>
        <v/>
      </c>
      <c r="H181" s="157" t="str">
        <f t="shared" si="8"/>
        <v>Excl.</v>
      </c>
      <c r="I181" s="73" t="str">
        <f t="shared" si="9"/>
        <v>Excl.</v>
      </c>
      <c r="J181" s="73" t="str">
        <f t="shared" si="10"/>
        <v/>
      </c>
      <c r="K181" s="76" t="str">
        <f t="shared" si="11"/>
        <v/>
      </c>
    </row>
    <row r="182" spans="2:11">
      <c r="B182" s="158" t="str">
        <f>'JCN-5 SP 500 MRP 1'!B182</f>
        <v>CVS Health Corp</v>
      </c>
      <c r="C182" s="159" t="str">
        <f>'JCN-5 SP 500 MRP 1'!C182</f>
        <v>CVS</v>
      </c>
      <c r="D182" s="155">
        <f>'JCN-5 SP 500 MRP 1'!D182</f>
        <v>1312.829</v>
      </c>
      <c r="E182" s="155">
        <f>'JCN-5 SP 500 MRP 1'!E182</f>
        <v>94.7</v>
      </c>
      <c r="F182" s="160">
        <f>'JCN-5 SP 500 MRP 1'!F182</f>
        <v>2.3231256599788805</v>
      </c>
      <c r="G182" s="157">
        <f>'JCN-5 SP 500 MRP 1'!G182</f>
        <v>6</v>
      </c>
      <c r="H182" s="157">
        <f t="shared" si="8"/>
        <v>124324.9063</v>
      </c>
      <c r="I182" s="73">
        <f t="shared" si="9"/>
        <v>4.5808249760623939E-3</v>
      </c>
      <c r="J182" s="73">
        <f t="shared" si="10"/>
        <v>1.0641832045762689E-2</v>
      </c>
      <c r="K182" s="76">
        <f t="shared" si="11"/>
        <v>2.7484949856374362E-2</v>
      </c>
    </row>
    <row r="183" spans="2:11">
      <c r="B183" s="158" t="str">
        <f>'JCN-5 SP 500 MRP 1'!B183</f>
        <v>DuPont de Nemours Inc</v>
      </c>
      <c r="C183" s="159" t="str">
        <f>'JCN-5 SP 500 MRP 1'!C183</f>
        <v>DD</v>
      </c>
      <c r="D183" s="155">
        <f>'JCN-5 SP 500 MRP 1'!D183</f>
        <v>500.90199999999999</v>
      </c>
      <c r="E183" s="155">
        <f>'JCN-5 SP 500 MRP 1'!E183</f>
        <v>57.2</v>
      </c>
      <c r="F183" s="160">
        <f>'JCN-5 SP 500 MRP 1'!F183</f>
        <v>2.3076923076923079</v>
      </c>
      <c r="G183" s="157">
        <f>'JCN-5 SP 500 MRP 1'!G183</f>
        <v>10</v>
      </c>
      <c r="H183" s="157">
        <f t="shared" si="8"/>
        <v>28651.594400000002</v>
      </c>
      <c r="I183" s="73">
        <f t="shared" si="9"/>
        <v>1.0556850042164835E-3</v>
      </c>
      <c r="J183" s="73">
        <f t="shared" si="10"/>
        <v>2.4361961635765007E-3</v>
      </c>
      <c r="K183" s="76">
        <f t="shared" si="11"/>
        <v>1.0556850042164835E-2</v>
      </c>
    </row>
    <row r="184" spans="2:11">
      <c r="B184" s="158" t="str">
        <f>'JCN-5 SP 500 MRP 1'!B184</f>
        <v>Micron Technology Inc</v>
      </c>
      <c r="C184" s="159" t="str">
        <f>'JCN-5 SP 500 MRP 1'!C184</f>
        <v>MU</v>
      </c>
      <c r="D184" s="155">
        <f>'JCN-5 SP 500 MRP 1'!D184</f>
        <v>1087.1690000000001</v>
      </c>
      <c r="E184" s="155">
        <f>'JCN-5 SP 500 MRP 1'!E184</f>
        <v>54.1</v>
      </c>
      <c r="F184" s="160">
        <f>'JCN-5 SP 500 MRP 1'!F184</f>
        <v>0.85027726432532336</v>
      </c>
      <c r="G184" s="157">
        <f>'JCN-5 SP 500 MRP 1'!G184</f>
        <v>16</v>
      </c>
      <c r="H184" s="157">
        <f t="shared" si="8"/>
        <v>58815.842900000003</v>
      </c>
      <c r="I184" s="73">
        <f t="shared" si="9"/>
        <v>2.1671046467097318E-3</v>
      </c>
      <c r="J184" s="73">
        <f t="shared" si="10"/>
        <v>1.842639810511047E-3</v>
      </c>
      <c r="K184" s="76">
        <f t="shared" si="11"/>
        <v>3.4673674347355708E-2</v>
      </c>
    </row>
    <row r="185" spans="2:11">
      <c r="B185" s="158" t="str">
        <f>'JCN-5 SP 500 MRP 1'!B185</f>
        <v>Motorola Solutions Inc</v>
      </c>
      <c r="C185" s="159" t="str">
        <f>'JCN-5 SP 500 MRP 1'!C185</f>
        <v>MSI</v>
      </c>
      <c r="D185" s="155">
        <f>'JCN-5 SP 500 MRP 1'!D185</f>
        <v>166.88499999999999</v>
      </c>
      <c r="E185" s="155">
        <f>'JCN-5 SP 500 MRP 1'!E185</f>
        <v>249.71</v>
      </c>
      <c r="F185" s="160">
        <f>'JCN-5 SP 500 MRP 1'!F185</f>
        <v>1.2654679428136639</v>
      </c>
      <c r="G185" s="157">
        <f>'JCN-5 SP 500 MRP 1'!G185</f>
        <v>8</v>
      </c>
      <c r="H185" s="157">
        <f t="shared" si="8"/>
        <v>41672.853349999998</v>
      </c>
      <c r="I185" s="73">
        <f t="shared" si="9"/>
        <v>1.5354610200857667E-3</v>
      </c>
      <c r="J185" s="73">
        <f t="shared" si="10"/>
        <v>1.9430766983585051E-3</v>
      </c>
      <c r="K185" s="76">
        <f t="shared" si="11"/>
        <v>1.2283688160686134E-2</v>
      </c>
    </row>
    <row r="186" spans="2:11">
      <c r="B186" s="158" t="str">
        <f>'JCN-5 SP 500 MRP 1'!B186</f>
        <v>Cboe Global Markets Inc</v>
      </c>
      <c r="C186" s="159" t="str">
        <f>'JCN-5 SP 500 MRP 1'!C186</f>
        <v>CBOE</v>
      </c>
      <c r="D186" s="155">
        <f>'JCN-5 SP 500 MRP 1'!D186</f>
        <v>106.062</v>
      </c>
      <c r="E186" s="155">
        <f>'JCN-5 SP 500 MRP 1'!E186</f>
        <v>124.5</v>
      </c>
      <c r="F186" s="160">
        <f>'JCN-5 SP 500 MRP 1'!F186</f>
        <v>1.6064257028112447</v>
      </c>
      <c r="G186" s="157">
        <f>'JCN-5 SP 500 MRP 1'!G186</f>
        <v>10</v>
      </c>
      <c r="H186" s="157">
        <f t="shared" si="8"/>
        <v>13204.718999999999</v>
      </c>
      <c r="I186" s="73">
        <f t="shared" si="9"/>
        <v>4.8653571031957921E-4</v>
      </c>
      <c r="J186" s="73">
        <f t="shared" si="10"/>
        <v>7.8158347039289822E-4</v>
      </c>
      <c r="K186" s="76">
        <f t="shared" si="11"/>
        <v>4.865357103195792E-3</v>
      </c>
    </row>
    <row r="187" spans="2:11">
      <c r="B187" s="158" t="str">
        <f>'JCN-5 SP 500 MRP 1'!B187</f>
        <v>Laboratory Corp of America Holdings</v>
      </c>
      <c r="C187" s="159" t="str">
        <f>'JCN-5 SP 500 MRP 1'!C187</f>
        <v>LH</v>
      </c>
      <c r="D187" s="155">
        <f>'JCN-5 SP 500 MRP 1'!D187</f>
        <v>90.4</v>
      </c>
      <c r="E187" s="155">
        <f>'JCN-5 SP 500 MRP 1'!E187</f>
        <v>221.86</v>
      </c>
      <c r="F187" s="160">
        <f>'JCN-5 SP 500 MRP 1'!F187</f>
        <v>1.2981159289642115</v>
      </c>
      <c r="G187" s="157">
        <f>'JCN-5 SP 500 MRP 1'!G187</f>
        <v>1.5</v>
      </c>
      <c r="H187" s="157">
        <f t="shared" si="8"/>
        <v>20056.144000000004</v>
      </c>
      <c r="I187" s="73">
        <f t="shared" si="9"/>
        <v>7.3898053168051285E-4</v>
      </c>
      <c r="J187" s="73">
        <f t="shared" si="10"/>
        <v>9.5928239936891586E-4</v>
      </c>
      <c r="K187" s="76">
        <f t="shared" si="11"/>
        <v>1.1084707975207693E-3</v>
      </c>
    </row>
    <row r="188" spans="2:11">
      <c r="B188" s="158" t="str">
        <f>'JCN-5 SP 500 MRP 1'!B188</f>
        <v>Newmont Corp</v>
      </c>
      <c r="C188" s="159" t="str">
        <f>'JCN-5 SP 500 MRP 1'!C188</f>
        <v>NEM</v>
      </c>
      <c r="D188" s="155">
        <f>'JCN-5 SP 500 MRP 1'!D188</f>
        <v>793.68</v>
      </c>
      <c r="E188" s="155">
        <f>'JCN-5 SP 500 MRP 1'!E188</f>
        <v>42.32</v>
      </c>
      <c r="F188" s="160">
        <f>'JCN-5 SP 500 MRP 1'!F188</f>
        <v>5.1984877126654068</v>
      </c>
      <c r="G188" s="157">
        <f>'JCN-5 SP 500 MRP 1'!G188</f>
        <v>9.5</v>
      </c>
      <c r="H188" s="157">
        <f t="shared" si="8"/>
        <v>33588.537599999996</v>
      </c>
      <c r="I188" s="73">
        <f t="shared" si="9"/>
        <v>1.2375896071557368E-3</v>
      </c>
      <c r="J188" s="73">
        <f t="shared" si="10"/>
        <v>6.4335943661215055E-3</v>
      </c>
      <c r="K188" s="76">
        <f t="shared" si="11"/>
        <v>1.17571012679795E-2</v>
      </c>
    </row>
    <row r="189" spans="2:11">
      <c r="B189" s="158" t="str">
        <f>'JCN-5 SP 500 MRP 1'!B189</f>
        <v>NIKE Inc</v>
      </c>
      <c r="C189" s="159" t="str">
        <f>'JCN-5 SP 500 MRP 1'!C189</f>
        <v>NKE</v>
      </c>
      <c r="D189" s="155">
        <f>'JCN-5 SP 500 MRP 1'!D189</f>
        <v>1259.6880000000001</v>
      </c>
      <c r="E189" s="155">
        <f>'JCN-5 SP 500 MRP 1'!E189</f>
        <v>92.68</v>
      </c>
      <c r="F189" s="160">
        <f>'JCN-5 SP 500 MRP 1'!F189</f>
        <v>1.316357358653431</v>
      </c>
      <c r="G189" s="157">
        <f>'JCN-5 SP 500 MRP 1'!G189</f>
        <v>24</v>
      </c>
      <c r="H189" s="157" t="str">
        <f t="shared" si="8"/>
        <v>Excl.</v>
      </c>
      <c r="I189" s="73" t="str">
        <f t="shared" si="9"/>
        <v>Excl.</v>
      </c>
      <c r="J189" s="73" t="str">
        <f t="shared" si="10"/>
        <v/>
      </c>
      <c r="K189" s="76" t="str">
        <f t="shared" si="11"/>
        <v/>
      </c>
    </row>
    <row r="190" spans="2:11">
      <c r="B190" s="158" t="str">
        <f>'JCN-5 SP 500 MRP 1'!B190</f>
        <v>NiSource Inc</v>
      </c>
      <c r="C190" s="159" t="str">
        <f>'JCN-5 SP 500 MRP 1'!C190</f>
        <v>NI</v>
      </c>
      <c r="D190" s="155">
        <f>'JCN-5 SP 500 MRP 1'!D190</f>
        <v>405.95299999999997</v>
      </c>
      <c r="E190" s="155">
        <f>'JCN-5 SP 500 MRP 1'!E190</f>
        <v>25.69</v>
      </c>
      <c r="F190" s="160">
        <f>'JCN-5 SP 500 MRP 1'!F190</f>
        <v>3.6590112884390811</v>
      </c>
      <c r="G190" s="157">
        <f>'JCN-5 SP 500 MRP 1'!G190</f>
        <v>9.5</v>
      </c>
      <c r="H190" s="157">
        <f t="shared" si="8"/>
        <v>10428.932569999999</v>
      </c>
      <c r="I190" s="73">
        <f t="shared" si="9"/>
        <v>3.842602115062005E-4</v>
      </c>
      <c r="J190" s="73">
        <f t="shared" si="10"/>
        <v>1.4060124515991766E-3</v>
      </c>
      <c r="K190" s="76">
        <f t="shared" si="11"/>
        <v>3.6504720093089049E-3</v>
      </c>
    </row>
    <row r="191" spans="2:11">
      <c r="B191" s="158" t="str">
        <f>'JCN-5 SP 500 MRP 1'!B191</f>
        <v>Norfolk Southern Corp</v>
      </c>
      <c r="C191" s="159" t="str">
        <f>'JCN-5 SP 500 MRP 1'!C191</f>
        <v>NSC</v>
      </c>
      <c r="D191" s="155">
        <f>'JCN-5 SP 500 MRP 1'!D191</f>
        <v>231.51400000000001</v>
      </c>
      <c r="E191" s="155">
        <f>'JCN-5 SP 500 MRP 1'!E191</f>
        <v>228.07</v>
      </c>
      <c r="F191" s="160">
        <f>'JCN-5 SP 500 MRP 1'!F191</f>
        <v>2.1747709036699261</v>
      </c>
      <c r="G191" s="157">
        <f>'JCN-5 SP 500 MRP 1'!G191</f>
        <v>10</v>
      </c>
      <c r="H191" s="157">
        <f t="shared" si="8"/>
        <v>52801.397980000002</v>
      </c>
      <c r="I191" s="73">
        <f t="shared" si="9"/>
        <v>1.9454988532558776E-3</v>
      </c>
      <c r="J191" s="73">
        <f t="shared" si="10"/>
        <v>4.2310142991840898E-3</v>
      </c>
      <c r="K191" s="76">
        <f t="shared" si="11"/>
        <v>1.9454988532558774E-2</v>
      </c>
    </row>
    <row r="192" spans="2:11">
      <c r="B192" s="158" t="str">
        <f>'JCN-5 SP 500 MRP 1'!B192</f>
        <v>Principal Financial Group Inc</v>
      </c>
      <c r="C192" s="159" t="str">
        <f>'JCN-5 SP 500 MRP 1'!C192</f>
        <v>PFG</v>
      </c>
      <c r="D192" s="155">
        <f>'JCN-5 SP 500 MRP 1'!D192</f>
        <v>249.23699999999999</v>
      </c>
      <c r="E192" s="155">
        <f>'JCN-5 SP 500 MRP 1'!E192</f>
        <v>88.13</v>
      </c>
      <c r="F192" s="160">
        <f>'JCN-5 SP 500 MRP 1'!F192</f>
        <v>2.9047997276750257</v>
      </c>
      <c r="G192" s="157">
        <f>'JCN-5 SP 500 MRP 1'!G192</f>
        <v>6</v>
      </c>
      <c r="H192" s="157">
        <f t="shared" si="8"/>
        <v>21965.256809999999</v>
      </c>
      <c r="I192" s="73">
        <f t="shared" si="9"/>
        <v>8.093229264784298E-4</v>
      </c>
      <c r="J192" s="73">
        <f t="shared" si="10"/>
        <v>2.3509210164356976E-3</v>
      </c>
      <c r="K192" s="76">
        <f t="shared" si="11"/>
        <v>4.8559375588705786E-3</v>
      </c>
    </row>
    <row r="193" spans="2:11">
      <c r="B193" s="158" t="str">
        <f>'JCN-5 SP 500 MRP 1'!B193</f>
        <v>Eversource Energy</v>
      </c>
      <c r="C193" s="159" t="str">
        <f>'JCN-5 SP 500 MRP 1'!C193</f>
        <v>ES</v>
      </c>
      <c r="D193" s="155">
        <f>'JCN-5 SP 500 MRP 1'!D193</f>
        <v>346.44299999999998</v>
      </c>
      <c r="E193" s="155">
        <f>'JCN-5 SP 500 MRP 1'!E193</f>
        <v>76.28</v>
      </c>
      <c r="F193" s="160">
        <f>'JCN-5 SP 500 MRP 1'!F193</f>
        <v>3.3429470372312533</v>
      </c>
      <c r="G193" s="157">
        <f>'JCN-5 SP 500 MRP 1'!G193</f>
        <v>6.5</v>
      </c>
      <c r="H193" s="157">
        <f t="shared" si="8"/>
        <v>26426.672039999998</v>
      </c>
      <c r="I193" s="73">
        <f t="shared" si="9"/>
        <v>9.7370641907366321E-4</v>
      </c>
      <c r="J193" s="73">
        <f t="shared" si="10"/>
        <v>3.2550489887753554E-3</v>
      </c>
      <c r="K193" s="76">
        <f t="shared" si="11"/>
        <v>6.3290917239788112E-3</v>
      </c>
    </row>
    <row r="194" spans="2:11">
      <c r="B194" s="158" t="str">
        <f>'JCN-5 SP 500 MRP 1'!B194</f>
        <v>Northrop Grumman Corp</v>
      </c>
      <c r="C194" s="159" t="str">
        <f>'JCN-5 SP 500 MRP 1'!C194</f>
        <v>NOC</v>
      </c>
      <c r="D194" s="155">
        <f>'JCN-5 SP 500 MRP 1'!D194</f>
        <v>153.91200000000001</v>
      </c>
      <c r="E194" s="155">
        <f>'JCN-5 SP 500 MRP 1'!E194</f>
        <v>549.01</v>
      </c>
      <c r="F194" s="160">
        <f>'JCN-5 SP 500 MRP 1'!F194</f>
        <v>1.2604506293145845</v>
      </c>
      <c r="G194" s="157">
        <f>'JCN-5 SP 500 MRP 1'!G194</f>
        <v>6.5</v>
      </c>
      <c r="H194" s="157">
        <f t="shared" si="8"/>
        <v>84499.227119999996</v>
      </c>
      <c r="I194" s="73">
        <f t="shared" si="9"/>
        <v>3.1134241848148874E-3</v>
      </c>
      <c r="J194" s="73">
        <f t="shared" si="10"/>
        <v>3.9243174730731719E-3</v>
      </c>
      <c r="K194" s="76">
        <f t="shared" si="11"/>
        <v>2.0237257201296769E-2</v>
      </c>
    </row>
    <row r="195" spans="2:11">
      <c r="B195" s="158" t="str">
        <f>'JCN-5 SP 500 MRP 1'!B195</f>
        <v>Wells Fargo &amp; Co</v>
      </c>
      <c r="C195" s="159" t="str">
        <f>'JCN-5 SP 500 MRP 1'!C195</f>
        <v>WFC</v>
      </c>
      <c r="D195" s="155">
        <f>'JCN-5 SP 500 MRP 1'!D195</f>
        <v>3810.491</v>
      </c>
      <c r="E195" s="155">
        <f>'JCN-5 SP 500 MRP 1'!E195</f>
        <v>45.99</v>
      </c>
      <c r="F195" s="160">
        <f>'JCN-5 SP 500 MRP 1'!F195</f>
        <v>2.6092628832354858</v>
      </c>
      <c r="G195" s="157">
        <f>'JCN-5 SP 500 MRP 1'!G195</f>
        <v>12</v>
      </c>
      <c r="H195" s="157">
        <f t="shared" si="8"/>
        <v>175244.48109000002</v>
      </c>
      <c r="I195" s="73">
        <f t="shared" si="9"/>
        <v>6.4569869367692894E-3</v>
      </c>
      <c r="J195" s="73">
        <f t="shared" si="10"/>
        <v>1.6847976351648503E-2</v>
      </c>
      <c r="K195" s="76">
        <f t="shared" si="11"/>
        <v>7.7483843241231476E-2</v>
      </c>
    </row>
    <row r="196" spans="2:11">
      <c r="B196" s="158" t="str">
        <f>'JCN-5 SP 500 MRP 1'!B196</f>
        <v>Nucor Corp</v>
      </c>
      <c r="C196" s="159" t="str">
        <f>'JCN-5 SP 500 MRP 1'!C196</f>
        <v>NUE</v>
      </c>
      <c r="D196" s="155">
        <f>'JCN-5 SP 500 MRP 1'!D196</f>
        <v>261.78500000000003</v>
      </c>
      <c r="E196" s="155">
        <f>'JCN-5 SP 500 MRP 1'!E196</f>
        <v>131.38</v>
      </c>
      <c r="F196" s="160">
        <f>'JCN-5 SP 500 MRP 1'!F196</f>
        <v>1.5223017202009439</v>
      </c>
      <c r="G196" s="157">
        <f>'JCN-5 SP 500 MRP 1'!G196</f>
        <v>-0.5</v>
      </c>
      <c r="H196" s="157" t="str">
        <f t="shared" si="8"/>
        <v>Excl.</v>
      </c>
      <c r="I196" s="73" t="str">
        <f t="shared" si="9"/>
        <v>Excl.</v>
      </c>
      <c r="J196" s="73" t="str">
        <f t="shared" si="10"/>
        <v/>
      </c>
      <c r="K196" s="76" t="str">
        <f t="shared" si="11"/>
        <v/>
      </c>
    </row>
    <row r="197" spans="2:11">
      <c r="B197" s="158" t="str">
        <f>'JCN-5 SP 500 MRP 1'!B197</f>
        <v>Occidental Petroleum Corp</v>
      </c>
      <c r="C197" s="159" t="str">
        <f>'JCN-5 SP 500 MRP 1'!C197</f>
        <v>OXY</v>
      </c>
      <c r="D197" s="155">
        <f>'JCN-5 SP 500 MRP 1'!D197</f>
        <v>931.49199999999996</v>
      </c>
      <c r="E197" s="155">
        <f>'JCN-5 SP 500 MRP 1'!E197</f>
        <v>72.599999999999994</v>
      </c>
      <c r="F197" s="160">
        <f>'JCN-5 SP 500 MRP 1'!F197</f>
        <v>0.71625344352617082</v>
      </c>
      <c r="G197" s="157" t="str">
        <f>'JCN-5 SP 500 MRP 1'!G197</f>
        <v/>
      </c>
      <c r="H197" s="157" t="str">
        <f t="shared" si="8"/>
        <v>Excl.</v>
      </c>
      <c r="I197" s="73" t="str">
        <f t="shared" si="9"/>
        <v>Excl.</v>
      </c>
      <c r="J197" s="73" t="str">
        <f t="shared" si="10"/>
        <v/>
      </c>
      <c r="K197" s="76" t="str">
        <f t="shared" si="11"/>
        <v/>
      </c>
    </row>
    <row r="198" spans="2:11">
      <c r="B198" s="158" t="str">
        <f>'JCN-5 SP 500 MRP 1'!B198</f>
        <v>Omnicom Group Inc</v>
      </c>
      <c r="C198" s="159" t="str">
        <f>'JCN-5 SP 500 MRP 1'!C198</f>
        <v>OMC</v>
      </c>
      <c r="D198" s="155">
        <f>'JCN-5 SP 500 MRP 1'!D198</f>
        <v>203.916</v>
      </c>
      <c r="E198" s="155">
        <f>'JCN-5 SP 500 MRP 1'!E198</f>
        <v>72.75</v>
      </c>
      <c r="F198" s="160">
        <f>'JCN-5 SP 500 MRP 1'!F198</f>
        <v>3.8487972508591062</v>
      </c>
      <c r="G198" s="157">
        <f>'JCN-5 SP 500 MRP 1'!G198</f>
        <v>6.5</v>
      </c>
      <c r="H198" s="157">
        <f t="shared" si="8"/>
        <v>14834.888999999999</v>
      </c>
      <c r="I198" s="73">
        <f t="shared" si="9"/>
        <v>5.4660029169322822E-4</v>
      </c>
      <c r="J198" s="73">
        <f t="shared" si="10"/>
        <v>2.1037536999876823E-3</v>
      </c>
      <c r="K198" s="76">
        <f t="shared" si="11"/>
        <v>3.5529018960059836E-3</v>
      </c>
    </row>
    <row r="199" spans="2:11">
      <c r="B199" s="158" t="str">
        <f>'JCN-5 SP 500 MRP 1'!B199</f>
        <v>ONEOK Inc</v>
      </c>
      <c r="C199" s="159" t="str">
        <f>'JCN-5 SP 500 MRP 1'!C199</f>
        <v>OKE</v>
      </c>
      <c r="D199" s="155">
        <f>'JCN-5 SP 500 MRP 1'!D199</f>
        <v>446.86200000000002</v>
      </c>
      <c r="E199" s="155">
        <f>'JCN-5 SP 500 MRP 1'!E199</f>
        <v>59.32</v>
      </c>
      <c r="F199" s="160">
        <f>'JCN-5 SP 500 MRP 1'!F199</f>
        <v>6.3047875927174646</v>
      </c>
      <c r="G199" s="157">
        <f>'JCN-5 SP 500 MRP 1'!G199</f>
        <v>11.5</v>
      </c>
      <c r="H199" s="157">
        <f t="shared" si="8"/>
        <v>26507.85384</v>
      </c>
      <c r="I199" s="73">
        <f t="shared" si="9"/>
        <v>9.7669761068690567E-4</v>
      </c>
      <c r="J199" s="73">
        <f t="shared" si="10"/>
        <v>6.1578709776955957E-3</v>
      </c>
      <c r="K199" s="76">
        <f t="shared" si="11"/>
        <v>1.1232022522899416E-2</v>
      </c>
    </row>
    <row r="200" spans="2:11">
      <c r="B200" s="158" t="str">
        <f>'JCN-5 SP 500 MRP 1'!B200</f>
        <v>Raymond James Financial Inc</v>
      </c>
      <c r="C200" s="159" t="str">
        <f>'JCN-5 SP 500 MRP 1'!C200</f>
        <v>RJF</v>
      </c>
      <c r="D200" s="156">
        <f>'JCN-5 SP 500 MRP 1'!D200</f>
        <v>215.1</v>
      </c>
      <c r="E200" s="156">
        <f>'JCN-5 SP 500 MRP 1'!E200</f>
        <v>118.14</v>
      </c>
      <c r="F200" s="160">
        <f>'JCN-5 SP 500 MRP 1'!F200</f>
        <v>1.1511765701709837</v>
      </c>
      <c r="G200" s="157">
        <f>'JCN-5 SP 500 MRP 1'!G200</f>
        <v>10.5</v>
      </c>
      <c r="H200" s="157">
        <f t="shared" si="8"/>
        <v>25411.914000000001</v>
      </c>
      <c r="I200" s="73">
        <f t="shared" si="9"/>
        <v>9.3631705669541777E-4</v>
      </c>
      <c r="J200" s="73">
        <f t="shared" si="10"/>
        <v>1.0778662579192216E-3</v>
      </c>
      <c r="K200" s="76">
        <f t="shared" si="11"/>
        <v>9.8313290953018859E-3</v>
      </c>
    </row>
    <row r="201" spans="2:11">
      <c r="B201" s="158" t="str">
        <f>'JCN-5 SP 500 MRP 1'!B201</f>
        <v>Parker-Hannifin Corp</v>
      </c>
      <c r="C201" s="159" t="str">
        <f>'JCN-5 SP 500 MRP 1'!C201</f>
        <v>PH</v>
      </c>
      <c r="D201" s="155">
        <f>'JCN-5 SP 500 MRP 1'!D201</f>
        <v>128.46100000000001</v>
      </c>
      <c r="E201" s="155">
        <f>'JCN-5 SP 500 MRP 1'!E201</f>
        <v>290.62</v>
      </c>
      <c r="F201" s="160">
        <f>'JCN-5 SP 500 MRP 1'!F201</f>
        <v>1.8305691280710208</v>
      </c>
      <c r="G201" s="157">
        <f>'JCN-5 SP 500 MRP 1'!G201</f>
        <v>14</v>
      </c>
      <c r="H201" s="157">
        <f t="shared" si="8"/>
        <v>37333.335820000008</v>
      </c>
      <c r="I201" s="73">
        <f t="shared" si="9"/>
        <v>1.3755689206096013E-3</v>
      </c>
      <c r="J201" s="73">
        <f t="shared" si="10"/>
        <v>2.518073999601913E-3</v>
      </c>
      <c r="K201" s="76">
        <f t="shared" si="11"/>
        <v>1.9257964888534419E-2</v>
      </c>
    </row>
    <row r="202" spans="2:11">
      <c r="B202" s="158" t="str">
        <f>'JCN-5 SP 500 MRP 1'!B202</f>
        <v>Rollins Inc</v>
      </c>
      <c r="C202" s="159" t="str">
        <f>'JCN-5 SP 500 MRP 1'!C202</f>
        <v>ROL</v>
      </c>
      <c r="D202" s="155">
        <f>'JCN-5 SP 500 MRP 1'!D202</f>
        <v>492.47199999999998</v>
      </c>
      <c r="E202" s="155">
        <f>'JCN-5 SP 500 MRP 1'!E202</f>
        <v>42.08</v>
      </c>
      <c r="F202" s="160">
        <f>'JCN-5 SP 500 MRP 1'!F202</f>
        <v>1.2357414448669204</v>
      </c>
      <c r="G202" s="157">
        <f>'JCN-5 SP 500 MRP 1'!G202</f>
        <v>10.5</v>
      </c>
      <c r="H202" s="157">
        <f t="shared" si="8"/>
        <v>20723.221759999997</v>
      </c>
      <c r="I202" s="73">
        <f t="shared" si="9"/>
        <v>7.635594077474696E-4</v>
      </c>
      <c r="J202" s="73">
        <f t="shared" si="10"/>
        <v>9.4356200577158807E-4</v>
      </c>
      <c r="K202" s="76">
        <f t="shared" si="11"/>
        <v>8.0173737813484316E-3</v>
      </c>
    </row>
    <row r="203" spans="2:11">
      <c r="B203" s="158" t="str">
        <f>'JCN-5 SP 500 MRP 1'!B203</f>
        <v>PPL Corp</v>
      </c>
      <c r="C203" s="159" t="str">
        <f>'JCN-5 SP 500 MRP 1'!C203</f>
        <v>PPL</v>
      </c>
      <c r="D203" s="155">
        <f>'JCN-5 SP 500 MRP 1'!D203</f>
        <v>736.18499999999995</v>
      </c>
      <c r="E203" s="155">
        <f>'JCN-5 SP 500 MRP 1'!E203</f>
        <v>26.49</v>
      </c>
      <c r="F203" s="160">
        <f>'JCN-5 SP 500 MRP 1'!F203</f>
        <v>3.3975084937712348</v>
      </c>
      <c r="G203" s="157">
        <f>'JCN-5 SP 500 MRP 1'!G203</f>
        <v>3</v>
      </c>
      <c r="H203" s="157">
        <f t="shared" si="8"/>
        <v>19501.540649999999</v>
      </c>
      <c r="I203" s="73">
        <f t="shared" si="9"/>
        <v>7.1854584201859191E-4</v>
      </c>
      <c r="J203" s="73">
        <f t="shared" si="10"/>
        <v>2.4412656014221696E-3</v>
      </c>
      <c r="K203" s="76">
        <f t="shared" si="11"/>
        <v>2.1556375260557755E-3</v>
      </c>
    </row>
    <row r="204" spans="2:11">
      <c r="B204" s="158" t="str">
        <f>'JCN-5 SP 500 MRP 1'!B204</f>
        <v>ConocoPhillips</v>
      </c>
      <c r="C204" s="159" t="str">
        <f>'JCN-5 SP 500 MRP 1'!C204</f>
        <v>COP</v>
      </c>
      <c r="D204" s="155">
        <f>'JCN-5 SP 500 MRP 1'!D204</f>
        <v>1273.0329999999999</v>
      </c>
      <c r="E204" s="155">
        <f>'JCN-5 SP 500 MRP 1'!E204</f>
        <v>126.09</v>
      </c>
      <c r="F204" s="160">
        <f>'JCN-5 SP 500 MRP 1'!F204</f>
        <v>1.4592751209453565</v>
      </c>
      <c r="G204" s="157">
        <f>'JCN-5 SP 500 MRP 1'!G204</f>
        <v>20</v>
      </c>
      <c r="H204" s="157">
        <f t="shared" si="8"/>
        <v>160516.73097</v>
      </c>
      <c r="I204" s="73">
        <f t="shared" si="9"/>
        <v>5.9143342407108968E-3</v>
      </c>
      <c r="J204" s="73">
        <f t="shared" si="10"/>
        <v>8.6306408144246564E-3</v>
      </c>
      <c r="K204" s="76">
        <f t="shared" si="11"/>
        <v>0.11828668481421793</v>
      </c>
    </row>
    <row r="205" spans="2:11">
      <c r="B205" s="158" t="str">
        <f>'JCN-5 SP 500 MRP 1'!B205</f>
        <v>PulteGroup Inc</v>
      </c>
      <c r="C205" s="159" t="str">
        <f>'JCN-5 SP 500 MRP 1'!C205</f>
        <v>PHM</v>
      </c>
      <c r="D205" s="155">
        <f>'JCN-5 SP 500 MRP 1'!D205</f>
        <v>227.82</v>
      </c>
      <c r="E205" s="155">
        <f>'JCN-5 SP 500 MRP 1'!E205</f>
        <v>39.99</v>
      </c>
      <c r="F205" s="160">
        <f>'JCN-5 SP 500 MRP 1'!F205</f>
        <v>1.5003750937734432</v>
      </c>
      <c r="G205" s="157">
        <f>'JCN-5 SP 500 MRP 1'!G205</f>
        <v>11</v>
      </c>
      <c r="H205" s="157">
        <f t="shared" si="8"/>
        <v>9110.5218000000004</v>
      </c>
      <c r="I205" s="73">
        <f t="shared" si="9"/>
        <v>3.3568258403264865E-4</v>
      </c>
      <c r="J205" s="73">
        <f t="shared" si="10"/>
        <v>5.0364978849609698E-4</v>
      </c>
      <c r="K205" s="76">
        <f t="shared" si="11"/>
        <v>3.6925084243591352E-3</v>
      </c>
    </row>
    <row r="206" spans="2:11">
      <c r="B206" s="158" t="str">
        <f>'JCN-5 SP 500 MRP 1'!B206</f>
        <v>Pinnacle West Capital Corp</v>
      </c>
      <c r="C206" s="159" t="str">
        <f>'JCN-5 SP 500 MRP 1'!C206</f>
        <v>PNW</v>
      </c>
      <c r="D206" s="155">
        <f>'JCN-5 SP 500 MRP 1'!D206</f>
        <v>113.044</v>
      </c>
      <c r="E206" s="155">
        <f>'JCN-5 SP 500 MRP 1'!E206</f>
        <v>67.209999999999994</v>
      </c>
      <c r="F206" s="160">
        <f>'JCN-5 SP 500 MRP 1'!F206</f>
        <v>5.1480434459157873</v>
      </c>
      <c r="G206" s="157">
        <f>'JCN-5 SP 500 MRP 1'!G206</f>
        <v>0.5</v>
      </c>
      <c r="H206" s="157">
        <f t="shared" si="8"/>
        <v>7597.6872399999993</v>
      </c>
      <c r="I206" s="73">
        <f t="shared" si="9"/>
        <v>2.7994129660005666E-4</v>
      </c>
      <c r="J206" s="73">
        <f t="shared" si="10"/>
        <v>1.4411499572030892E-3</v>
      </c>
      <c r="K206" s="76">
        <f t="shared" si="11"/>
        <v>1.3997064830002833E-4</v>
      </c>
    </row>
    <row r="207" spans="2:11">
      <c r="B207" s="158" t="str">
        <f>'JCN-5 SP 500 MRP 1'!B207</f>
        <v>PNC Financial Services Group Inc/The</v>
      </c>
      <c r="C207" s="159" t="str">
        <f>'JCN-5 SP 500 MRP 1'!C207</f>
        <v>PNC</v>
      </c>
      <c r="D207" s="155">
        <f>'JCN-5 SP 500 MRP 1'!D207</f>
        <v>404</v>
      </c>
      <c r="E207" s="155">
        <f>'JCN-5 SP 500 MRP 1'!E207</f>
        <v>161.83000000000001</v>
      </c>
      <c r="F207" s="160">
        <f>'JCN-5 SP 500 MRP 1'!F207</f>
        <v>3.7075943891738241</v>
      </c>
      <c r="G207" s="157">
        <f>'JCN-5 SP 500 MRP 1'!G207</f>
        <v>12</v>
      </c>
      <c r="H207" s="157">
        <f t="shared" si="8"/>
        <v>65379.320000000007</v>
      </c>
      <c r="I207" s="73">
        <f t="shared" si="9"/>
        <v>2.4089398567596234E-3</v>
      </c>
      <c r="J207" s="73">
        <f t="shared" si="10"/>
        <v>8.9313718967791757E-3</v>
      </c>
      <c r="K207" s="76">
        <f t="shared" si="11"/>
        <v>2.890727828111548E-2</v>
      </c>
    </row>
    <row r="208" spans="2:11">
      <c r="B208" s="158" t="str">
        <f>'JCN-5 SP 500 MRP 1'!B208</f>
        <v>PPG Industries Inc</v>
      </c>
      <c r="C208" s="159" t="str">
        <f>'JCN-5 SP 500 MRP 1'!C208</f>
        <v>PPG</v>
      </c>
      <c r="D208" s="155">
        <f>'JCN-5 SP 500 MRP 1'!D208</f>
        <v>235.02699999999999</v>
      </c>
      <c r="E208" s="155">
        <f>'JCN-5 SP 500 MRP 1'!E208</f>
        <v>114.18</v>
      </c>
      <c r="F208" s="160">
        <f>'JCN-5 SP 500 MRP 1'!F208</f>
        <v>2.1720091084252933</v>
      </c>
      <c r="G208" s="157">
        <f>'JCN-5 SP 500 MRP 1'!G208</f>
        <v>4</v>
      </c>
      <c r="H208" s="157">
        <f t="shared" si="8"/>
        <v>26835.382860000002</v>
      </c>
      <c r="I208" s="73">
        <f t="shared" si="9"/>
        <v>9.8876561186102968E-4</v>
      </c>
      <c r="J208" s="73">
        <f t="shared" si="10"/>
        <v>2.1476079150598648E-3</v>
      </c>
      <c r="K208" s="76">
        <f t="shared" si="11"/>
        <v>3.9550624474441187E-3</v>
      </c>
    </row>
    <row r="209" spans="2:11">
      <c r="B209" s="158" t="str">
        <f>'JCN-5 SP 500 MRP 1'!B209</f>
        <v>Progressive Corp/The</v>
      </c>
      <c r="C209" s="159" t="str">
        <f>'JCN-5 SP 500 MRP 1'!C209</f>
        <v>PGR</v>
      </c>
      <c r="D209" s="155">
        <f>'JCN-5 SP 500 MRP 1'!D209</f>
        <v>585.1</v>
      </c>
      <c r="E209" s="155">
        <f>'JCN-5 SP 500 MRP 1'!E209</f>
        <v>128.4</v>
      </c>
      <c r="F209" s="160">
        <f>'JCN-5 SP 500 MRP 1'!F209</f>
        <v>0.3115264797507788</v>
      </c>
      <c r="G209" s="157">
        <f>'JCN-5 SP 500 MRP 1'!G209</f>
        <v>6.5</v>
      </c>
      <c r="H209" s="157">
        <f t="shared" si="8"/>
        <v>75126.840000000011</v>
      </c>
      <c r="I209" s="73">
        <f t="shared" si="9"/>
        <v>2.7680930176147926E-3</v>
      </c>
      <c r="J209" s="73">
        <f t="shared" si="10"/>
        <v>8.6233427340024686E-4</v>
      </c>
      <c r="K209" s="76">
        <f t="shared" si="11"/>
        <v>1.7992604614496151E-2</v>
      </c>
    </row>
    <row r="210" spans="2:11">
      <c r="B210" s="158" t="str">
        <f>'JCN-5 SP 500 MRP 1'!B210</f>
        <v>Public Service Enterprise Group Inc</v>
      </c>
      <c r="C210" s="159" t="str">
        <f>'JCN-5 SP 500 MRP 1'!C210</f>
        <v>PEG</v>
      </c>
      <c r="D210" s="155">
        <f>'JCN-5 SP 500 MRP 1'!D210</f>
        <v>498.95</v>
      </c>
      <c r="E210" s="155">
        <f>'JCN-5 SP 500 MRP 1'!E210</f>
        <v>56.07</v>
      </c>
      <c r="F210" s="160">
        <f>'JCN-5 SP 500 MRP 1'!F210</f>
        <v>3.8523274478330665</v>
      </c>
      <c r="G210" s="157">
        <f>'JCN-5 SP 500 MRP 1'!G210</f>
        <v>4</v>
      </c>
      <c r="H210" s="157">
        <f t="shared" si="8"/>
        <v>27976.126499999998</v>
      </c>
      <c r="I210" s="73">
        <f t="shared" si="9"/>
        <v>1.0307969884605574E-3</v>
      </c>
      <c r="J210" s="73">
        <f t="shared" si="10"/>
        <v>3.9709675317902695E-3</v>
      </c>
      <c r="K210" s="76">
        <f t="shared" si="11"/>
        <v>4.1231879538422295E-3</v>
      </c>
    </row>
    <row r="211" spans="2:11">
      <c r="B211" s="158" t="str">
        <f>'JCN-5 SP 500 MRP 1'!B211</f>
        <v>Robert Half International Inc</v>
      </c>
      <c r="C211" s="159" t="str">
        <f>'JCN-5 SP 500 MRP 1'!C211</f>
        <v>RHI</v>
      </c>
      <c r="D211" s="155">
        <f>'JCN-5 SP 500 MRP 1'!D211</f>
        <v>108.499</v>
      </c>
      <c r="E211" s="155">
        <f>'JCN-5 SP 500 MRP 1'!E211</f>
        <v>76.459999999999994</v>
      </c>
      <c r="F211" s="160">
        <f>'JCN-5 SP 500 MRP 1'!F211</f>
        <v>2.2495422443107511</v>
      </c>
      <c r="G211" s="157">
        <f>'JCN-5 SP 500 MRP 1'!G211</f>
        <v>7.5</v>
      </c>
      <c r="H211" s="157">
        <f t="shared" si="8"/>
        <v>8295.8335399999996</v>
      </c>
      <c r="I211" s="73">
        <f t="shared" si="9"/>
        <v>3.0566491146664232E-4</v>
      </c>
      <c r="J211" s="73">
        <f t="shared" si="10"/>
        <v>6.8760613094771762E-4</v>
      </c>
      <c r="K211" s="76">
        <f t="shared" si="11"/>
        <v>2.2924868359998174E-3</v>
      </c>
    </row>
    <row r="212" spans="2:11">
      <c r="B212" s="158" t="str">
        <f>'JCN-5 SP 500 MRP 1'!B212</f>
        <v>Edison International</v>
      </c>
      <c r="C212" s="159" t="str">
        <f>'JCN-5 SP 500 MRP 1'!C212</f>
        <v>EIX</v>
      </c>
      <c r="D212" s="155">
        <f>'JCN-5 SP 500 MRP 1'!D212</f>
        <v>381.43200000000002</v>
      </c>
      <c r="E212" s="155">
        <f>'JCN-5 SP 500 MRP 1'!E212</f>
        <v>60.04</v>
      </c>
      <c r="F212" s="160">
        <f>'JCN-5 SP 500 MRP 1'!F212</f>
        <v>4.6635576282478342</v>
      </c>
      <c r="G212" s="157">
        <f>'JCN-5 SP 500 MRP 1'!G212</f>
        <v>16</v>
      </c>
      <c r="H212" s="157">
        <f t="shared" ref="H212:H275" si="12">IF(ISNUMBER(E212),IF(OR(G212="",G212&lt;0,G212&gt;20),"Excl.",D212*E212),"Excl.")</f>
        <v>22901.17728</v>
      </c>
      <c r="I212" s="73">
        <f t="shared" si="9"/>
        <v>8.4380747178939663E-4</v>
      </c>
      <c r="J212" s="73">
        <f t="shared" si="10"/>
        <v>3.9351447718359595E-3</v>
      </c>
      <c r="K212" s="76">
        <f t="shared" si="11"/>
        <v>1.3500919548630346E-2</v>
      </c>
    </row>
    <row r="213" spans="2:11">
      <c r="B213" s="158" t="str">
        <f>'JCN-5 SP 500 MRP 1'!B213</f>
        <v>Schlumberger NV</v>
      </c>
      <c r="C213" s="159" t="str">
        <f>'JCN-5 SP 500 MRP 1'!C213</f>
        <v>SLB</v>
      </c>
      <c r="D213" s="155">
        <f>'JCN-5 SP 500 MRP 1'!D213</f>
        <v>1417.9939999999999</v>
      </c>
      <c r="E213" s="155">
        <f>'JCN-5 SP 500 MRP 1'!E213</f>
        <v>52.03</v>
      </c>
      <c r="F213" s="160">
        <f>'JCN-5 SP 500 MRP 1'!F213</f>
        <v>1.345377666730732</v>
      </c>
      <c r="G213" s="157">
        <f>'JCN-5 SP 500 MRP 1'!G213</f>
        <v>23.5</v>
      </c>
      <c r="H213" s="157" t="str">
        <f t="shared" si="12"/>
        <v>Excl.</v>
      </c>
      <c r="I213" s="73" t="str">
        <f t="shared" ref="I213:I276" si="13">IF(H213="Excl.","Excl.",H213/(SUM($H$20:$H$522)))</f>
        <v>Excl.</v>
      </c>
      <c r="J213" s="73" t="str">
        <f t="shared" ref="J213:J276" si="14">IFERROR(I213*F213, "")</f>
        <v/>
      </c>
      <c r="K213" s="76" t="str">
        <f t="shared" ref="K213:K276" si="15">IFERROR(I213*G213, "")</f>
        <v/>
      </c>
    </row>
    <row r="214" spans="2:11">
      <c r="B214" s="158" t="str">
        <f>'JCN-5 SP 500 MRP 1'!B214</f>
        <v>Charles Schwab Corp/The</v>
      </c>
      <c r="C214" s="159" t="str">
        <f>'JCN-5 SP 500 MRP 1'!C214</f>
        <v>SCHW</v>
      </c>
      <c r="D214" s="155">
        <f>'JCN-5 SP 500 MRP 1'!D214</f>
        <v>1817.7940000000001</v>
      </c>
      <c r="E214" s="155">
        <f>'JCN-5 SP 500 MRP 1'!E214</f>
        <v>79.67</v>
      </c>
      <c r="F214" s="160">
        <f>'JCN-5 SP 500 MRP 1'!F214</f>
        <v>1.1045562947157024</v>
      </c>
      <c r="G214" s="157">
        <f>'JCN-5 SP 500 MRP 1'!G214</f>
        <v>9</v>
      </c>
      <c r="H214" s="157">
        <f t="shared" si="12"/>
        <v>144823.64798000001</v>
      </c>
      <c r="I214" s="73">
        <f t="shared" si="13"/>
        <v>5.3361132820033503E-3</v>
      </c>
      <c r="J214" s="73">
        <f t="shared" si="14"/>
        <v>5.8940375149528663E-3</v>
      </c>
      <c r="K214" s="76">
        <f t="shared" si="15"/>
        <v>4.802501953803015E-2</v>
      </c>
    </row>
    <row r="215" spans="2:11">
      <c r="B215" s="158" t="str">
        <f>'JCN-5 SP 500 MRP 1'!B215</f>
        <v>Sherwin-Williams Co/The</v>
      </c>
      <c r="C215" s="159" t="str">
        <f>'JCN-5 SP 500 MRP 1'!C215</f>
        <v>SHW</v>
      </c>
      <c r="D215" s="155">
        <f>'JCN-5 SP 500 MRP 1'!D215</f>
        <v>259.14299999999997</v>
      </c>
      <c r="E215" s="155">
        <f>'JCN-5 SP 500 MRP 1'!E215</f>
        <v>225.03</v>
      </c>
      <c r="F215" s="160">
        <f>'JCN-5 SP 500 MRP 1'!F215</f>
        <v>1.0665244634048794</v>
      </c>
      <c r="G215" s="157">
        <f>'JCN-5 SP 500 MRP 1'!G215</f>
        <v>11.5</v>
      </c>
      <c r="H215" s="157">
        <f t="shared" si="12"/>
        <v>58314.949289999997</v>
      </c>
      <c r="I215" s="73">
        <f t="shared" si="13"/>
        <v>2.148648924302016E-3</v>
      </c>
      <c r="J215" s="73">
        <f t="shared" si="14"/>
        <v>2.291586641036679E-3</v>
      </c>
      <c r="K215" s="76">
        <f t="shared" si="15"/>
        <v>2.4709462629473183E-2</v>
      </c>
    </row>
    <row r="216" spans="2:11">
      <c r="B216" s="158" t="str">
        <f>'JCN-5 SP 500 MRP 1'!B216</f>
        <v>West Pharmaceutical Services Inc</v>
      </c>
      <c r="C216" s="159" t="str">
        <f>'JCN-5 SP 500 MRP 1'!C216</f>
        <v>WST</v>
      </c>
      <c r="D216" s="155">
        <f>'JCN-5 SP 500 MRP 1'!D216</f>
        <v>74.033000000000001</v>
      </c>
      <c r="E216" s="155">
        <f>'JCN-5 SP 500 MRP 1'!E216</f>
        <v>230.1</v>
      </c>
      <c r="F216" s="160">
        <f>'JCN-5 SP 500 MRP 1'!F216</f>
        <v>0.3302911777488049</v>
      </c>
      <c r="G216" s="157">
        <f>'JCN-5 SP 500 MRP 1'!G216</f>
        <v>17</v>
      </c>
      <c r="H216" s="157">
        <f t="shared" si="12"/>
        <v>17034.993299999998</v>
      </c>
      <c r="I216" s="73">
        <f t="shared" si="13"/>
        <v>6.2766444068251457E-4</v>
      </c>
      <c r="J216" s="73">
        <f t="shared" si="14"/>
        <v>2.0731202734407264E-4</v>
      </c>
      <c r="K216" s="76">
        <f t="shared" si="15"/>
        <v>1.0670295491602748E-2</v>
      </c>
    </row>
    <row r="217" spans="2:11">
      <c r="B217" s="158" t="str">
        <f>'JCN-5 SP 500 MRP 1'!B217</f>
        <v>J M Smucker Co/The</v>
      </c>
      <c r="C217" s="159" t="str">
        <f>'JCN-5 SP 500 MRP 1'!C217</f>
        <v>SJM</v>
      </c>
      <c r="D217" s="155">
        <f>'JCN-5 SP 500 MRP 1'!D217</f>
        <v>106.557</v>
      </c>
      <c r="E217" s="155">
        <f>'JCN-5 SP 500 MRP 1'!E217</f>
        <v>150.66</v>
      </c>
      <c r="F217" s="160">
        <f>'JCN-5 SP 500 MRP 1'!F217</f>
        <v>2.7080844285145362</v>
      </c>
      <c r="G217" s="157">
        <f>'JCN-5 SP 500 MRP 1'!G217</f>
        <v>4</v>
      </c>
      <c r="H217" s="157">
        <f t="shared" si="12"/>
        <v>16053.877619999999</v>
      </c>
      <c r="I217" s="73">
        <f t="shared" si="13"/>
        <v>5.9151465102970358E-4</v>
      </c>
      <c r="J217" s="73">
        <f t="shared" si="14"/>
        <v>1.6018716156917501E-3</v>
      </c>
      <c r="K217" s="76">
        <f t="shared" si="15"/>
        <v>2.3660586041188143E-3</v>
      </c>
    </row>
    <row r="218" spans="2:11">
      <c r="B218" s="158" t="str">
        <f>'JCN-5 SP 500 MRP 1'!B218</f>
        <v>Snap-on Inc</v>
      </c>
      <c r="C218" s="159" t="str">
        <f>'JCN-5 SP 500 MRP 1'!C218</f>
        <v>SNA</v>
      </c>
      <c r="D218" s="155">
        <f>'JCN-5 SP 500 MRP 1'!D218</f>
        <v>53.155000000000001</v>
      </c>
      <c r="E218" s="155">
        <f>'JCN-5 SP 500 MRP 1'!E218</f>
        <v>222.05</v>
      </c>
      <c r="F218" s="160">
        <f>'JCN-5 SP 500 MRP 1'!F218</f>
        <v>2.5579824363882007</v>
      </c>
      <c r="G218" s="157">
        <f>'JCN-5 SP 500 MRP 1'!G218</f>
        <v>4.5</v>
      </c>
      <c r="H218" s="157">
        <f t="shared" si="12"/>
        <v>11803.06775</v>
      </c>
      <c r="I218" s="73">
        <f t="shared" si="13"/>
        <v>4.3489103794608336E-4</v>
      </c>
      <c r="J218" s="73">
        <f t="shared" si="14"/>
        <v>1.1124436368087159E-3</v>
      </c>
      <c r="K218" s="76">
        <f t="shared" si="15"/>
        <v>1.957009670757375E-3</v>
      </c>
    </row>
    <row r="219" spans="2:11">
      <c r="B219" s="158" t="str">
        <f>'JCN-5 SP 500 MRP 1'!B219</f>
        <v>AMETEK Inc</v>
      </c>
      <c r="C219" s="159" t="str">
        <f>'JCN-5 SP 500 MRP 1'!C219</f>
        <v>AME</v>
      </c>
      <c r="D219" s="155">
        <f>'JCN-5 SP 500 MRP 1'!D219</f>
        <v>229.578</v>
      </c>
      <c r="E219" s="155">
        <f>'JCN-5 SP 500 MRP 1'!E219</f>
        <v>129.66</v>
      </c>
      <c r="F219" s="160">
        <f>'JCN-5 SP 500 MRP 1'!F219</f>
        <v>0.67869813358013265</v>
      </c>
      <c r="G219" s="157">
        <f>'JCN-5 SP 500 MRP 1'!G219</f>
        <v>10</v>
      </c>
      <c r="H219" s="157">
        <f t="shared" si="12"/>
        <v>29767.083480000001</v>
      </c>
      <c r="I219" s="73">
        <f t="shared" si="13"/>
        <v>1.0967858615608566E-3</v>
      </c>
      <c r="J219" s="73">
        <f t="shared" si="14"/>
        <v>7.4438651717843114E-4</v>
      </c>
      <c r="K219" s="76">
        <f t="shared" si="15"/>
        <v>1.0967858615608566E-2</v>
      </c>
    </row>
    <row r="220" spans="2:11">
      <c r="B220" s="158" t="str">
        <f>'JCN-5 SP 500 MRP 1'!B220</f>
        <v>Southern Co/The</v>
      </c>
      <c r="C220" s="159" t="str">
        <f>'JCN-5 SP 500 MRP 1'!C220</f>
        <v>SO</v>
      </c>
      <c r="D220" s="155">
        <f>'JCN-5 SP 500 MRP 1'!D220</f>
        <v>1062.5250000000001</v>
      </c>
      <c r="E220" s="155">
        <f>'JCN-5 SP 500 MRP 1'!E220</f>
        <v>65.48</v>
      </c>
      <c r="F220" s="160">
        <f>'JCN-5 SP 500 MRP 1'!F220</f>
        <v>4.1539401343921813</v>
      </c>
      <c r="G220" s="157">
        <f>'JCN-5 SP 500 MRP 1'!G220</f>
        <v>6.5</v>
      </c>
      <c r="H220" s="157">
        <f t="shared" si="12"/>
        <v>69574.137000000017</v>
      </c>
      <c r="I220" s="73">
        <f t="shared" si="13"/>
        <v>2.5635003793088463E-3</v>
      </c>
      <c r="J220" s="73">
        <f t="shared" si="14"/>
        <v>1.0648627110140597E-2</v>
      </c>
      <c r="K220" s="76">
        <f t="shared" si="15"/>
        <v>1.66627524655075E-2</v>
      </c>
    </row>
    <row r="221" spans="2:11">
      <c r="B221" s="158" t="str">
        <f>'JCN-5 SP 500 MRP 1'!B221</f>
        <v>Truist Financial Corp</v>
      </c>
      <c r="C221" s="159" t="str">
        <f>'JCN-5 SP 500 MRP 1'!C221</f>
        <v>TFC</v>
      </c>
      <c r="D221" s="155">
        <f>'JCN-5 SP 500 MRP 1'!D221</f>
        <v>1326.7660000000001</v>
      </c>
      <c r="E221" s="155">
        <f>'JCN-5 SP 500 MRP 1'!E221</f>
        <v>44.79</v>
      </c>
      <c r="F221" s="160">
        <f>'JCN-5 SP 500 MRP 1'!F221</f>
        <v>4.6438937262781872</v>
      </c>
      <c r="G221" s="157">
        <f>'JCN-5 SP 500 MRP 1'!G221</f>
        <v>5.5</v>
      </c>
      <c r="H221" s="157">
        <f t="shared" si="12"/>
        <v>59425.849140000006</v>
      </c>
      <c r="I221" s="73">
        <f t="shared" si="13"/>
        <v>2.1895806887427182E-3</v>
      </c>
      <c r="J221" s="73">
        <f t="shared" si="14"/>
        <v>1.0168180023632182E-2</v>
      </c>
      <c r="K221" s="76">
        <f t="shared" si="15"/>
        <v>1.204269378808495E-2</v>
      </c>
    </row>
    <row r="222" spans="2:11">
      <c r="B222" s="158" t="str">
        <f>'JCN-5 SP 500 MRP 1'!B222</f>
        <v>Southwest Airlines Co</v>
      </c>
      <c r="C222" s="159" t="str">
        <f>'JCN-5 SP 500 MRP 1'!C222</f>
        <v>LUV</v>
      </c>
      <c r="D222" s="155">
        <f>'JCN-5 SP 500 MRP 1'!D222</f>
        <v>593.75199999999995</v>
      </c>
      <c r="E222" s="155">
        <f>'JCN-5 SP 500 MRP 1'!E222</f>
        <v>36.35</v>
      </c>
      <c r="F222" s="160" t="str">
        <f>'JCN-5 SP 500 MRP 1'!F222</f>
        <v>n/a</v>
      </c>
      <c r="G222" s="157" t="str">
        <f>'JCN-5 SP 500 MRP 1'!G222</f>
        <v/>
      </c>
      <c r="H222" s="157" t="str">
        <f t="shared" si="12"/>
        <v>Excl.</v>
      </c>
      <c r="I222" s="73" t="str">
        <f t="shared" si="13"/>
        <v>Excl.</v>
      </c>
      <c r="J222" s="73" t="str">
        <f t="shared" si="14"/>
        <v/>
      </c>
      <c r="K222" s="76" t="str">
        <f t="shared" si="15"/>
        <v/>
      </c>
    </row>
    <row r="223" spans="2:11">
      <c r="B223" s="158" t="str">
        <f>'JCN-5 SP 500 MRP 1'!B223</f>
        <v>W R Berkley Corp</v>
      </c>
      <c r="C223" s="159" t="str">
        <f>'JCN-5 SP 500 MRP 1'!C223</f>
        <v>WRB</v>
      </c>
      <c r="D223" s="155">
        <f>'JCN-5 SP 500 MRP 1'!D223</f>
        <v>265.80200000000002</v>
      </c>
      <c r="E223" s="155">
        <f>'JCN-5 SP 500 MRP 1'!E223</f>
        <v>74.38</v>
      </c>
      <c r="F223" s="160">
        <f>'JCN-5 SP 500 MRP 1'!F223</f>
        <v>0.53777897284216192</v>
      </c>
      <c r="G223" s="157">
        <f>'JCN-5 SP 500 MRP 1'!G223</f>
        <v>15.5</v>
      </c>
      <c r="H223" s="157">
        <f t="shared" si="12"/>
        <v>19770.352760000002</v>
      </c>
      <c r="I223" s="73">
        <f t="shared" si="13"/>
        <v>7.2845038378743646E-4</v>
      </c>
      <c r="J223" s="73">
        <f t="shared" si="14"/>
        <v>3.9174529915968621E-4</v>
      </c>
      <c r="K223" s="76">
        <f t="shared" si="15"/>
        <v>1.1290980948705264E-2</v>
      </c>
    </row>
    <row r="224" spans="2:11">
      <c r="B224" s="158" t="str">
        <f>'JCN-5 SP 500 MRP 1'!B224</f>
        <v>Stanley Black &amp; Decker Inc</v>
      </c>
      <c r="C224" s="159" t="str">
        <f>'JCN-5 SP 500 MRP 1'!C224</f>
        <v>SWK</v>
      </c>
      <c r="D224" s="155">
        <f>'JCN-5 SP 500 MRP 1'!D224</f>
        <v>147.94200000000001</v>
      </c>
      <c r="E224" s="155">
        <f>'JCN-5 SP 500 MRP 1'!E224</f>
        <v>78.489999999999995</v>
      </c>
      <c r="F224" s="160">
        <f>'JCN-5 SP 500 MRP 1'!F224</f>
        <v>4.0769524780226787</v>
      </c>
      <c r="G224" s="157">
        <f>'JCN-5 SP 500 MRP 1'!G224</f>
        <v>6</v>
      </c>
      <c r="H224" s="157">
        <f t="shared" si="12"/>
        <v>11611.96758</v>
      </c>
      <c r="I224" s="73">
        <f t="shared" si="13"/>
        <v>4.2784983873895584E-4</v>
      </c>
      <c r="J224" s="73">
        <f t="shared" si="14"/>
        <v>1.7443234602683895E-3</v>
      </c>
      <c r="K224" s="76">
        <f t="shared" si="15"/>
        <v>2.5670990324337352E-3</v>
      </c>
    </row>
    <row r="225" spans="2:11">
      <c r="B225" s="158" t="str">
        <f>'JCN-5 SP 500 MRP 1'!B225</f>
        <v>Public Storage</v>
      </c>
      <c r="C225" s="159" t="str">
        <f>'JCN-5 SP 500 MRP 1'!C225</f>
        <v>PSA</v>
      </c>
      <c r="D225" s="155">
        <f>'JCN-5 SP 500 MRP 1'!D225</f>
        <v>175.542</v>
      </c>
      <c r="E225" s="155">
        <f>'JCN-5 SP 500 MRP 1'!E225</f>
        <v>309.75</v>
      </c>
      <c r="F225" s="160">
        <f>'JCN-5 SP 500 MRP 1'!F225</f>
        <v>2.5827280064568199</v>
      </c>
      <c r="G225" s="157">
        <f>'JCN-5 SP 500 MRP 1'!G225</f>
        <v>8</v>
      </c>
      <c r="H225" s="157">
        <f t="shared" si="12"/>
        <v>54374.1345</v>
      </c>
      <c r="I225" s="73">
        <f t="shared" si="13"/>
        <v>2.0034472639644842E-3</v>
      </c>
      <c r="J225" s="73">
        <f t="shared" si="14"/>
        <v>5.1743593581003626E-3</v>
      </c>
      <c r="K225" s="76">
        <f t="shared" si="15"/>
        <v>1.6027578111715873E-2</v>
      </c>
    </row>
    <row r="226" spans="2:11">
      <c r="B226" s="158" t="str">
        <f>'JCN-5 SP 500 MRP 1'!B226</f>
        <v>Arista Networks Inc</v>
      </c>
      <c r="C226" s="159" t="str">
        <f>'JCN-5 SP 500 MRP 1'!C226</f>
        <v>ANET</v>
      </c>
      <c r="D226" s="155">
        <f>'JCN-5 SP 500 MRP 1'!D226</f>
        <v>304.27999999999997</v>
      </c>
      <c r="E226" s="155">
        <f>'JCN-5 SP 500 MRP 1'!E226</f>
        <v>120.86</v>
      </c>
      <c r="F226" s="160" t="str">
        <f>'JCN-5 SP 500 MRP 1'!F226</f>
        <v>n/a</v>
      </c>
      <c r="G226" s="157">
        <f>'JCN-5 SP 500 MRP 1'!G226</f>
        <v>10</v>
      </c>
      <c r="H226" s="157">
        <f t="shared" si="12"/>
        <v>36775.280799999993</v>
      </c>
      <c r="I226" s="73">
        <f t="shared" si="13"/>
        <v>1.3550070521175029E-3</v>
      </c>
      <c r="J226" s="73" t="str">
        <f t="shared" si="14"/>
        <v/>
      </c>
      <c r="K226" s="76">
        <f t="shared" si="15"/>
        <v>1.3550070521175029E-2</v>
      </c>
    </row>
    <row r="227" spans="2:11">
      <c r="B227" s="158" t="str">
        <f>'JCN-5 SP 500 MRP 1'!B227</f>
        <v>Sysco Corp</v>
      </c>
      <c r="C227" s="159" t="str">
        <f>'JCN-5 SP 500 MRP 1'!C227</f>
        <v>SYY</v>
      </c>
      <c r="D227" s="155">
        <f>'JCN-5 SP 500 MRP 1'!D227</f>
        <v>506.75799999999998</v>
      </c>
      <c r="E227" s="155">
        <f>'JCN-5 SP 500 MRP 1'!E227</f>
        <v>86.56</v>
      </c>
      <c r="F227" s="160">
        <f>'JCN-5 SP 500 MRP 1'!F227</f>
        <v>2.2643253234750462</v>
      </c>
      <c r="G227" s="157">
        <f>'JCN-5 SP 500 MRP 1'!G227</f>
        <v>16.5</v>
      </c>
      <c r="H227" s="157">
        <f t="shared" si="12"/>
        <v>43864.972479999997</v>
      </c>
      <c r="I227" s="73">
        <f t="shared" si="13"/>
        <v>1.616230950746138E-3</v>
      </c>
      <c r="J227" s="73">
        <f t="shared" si="14"/>
        <v>3.6596726703586307E-3</v>
      </c>
      <c r="K227" s="76">
        <f t="shared" si="15"/>
        <v>2.6667810687311277E-2</v>
      </c>
    </row>
    <row r="228" spans="2:11">
      <c r="B228" s="158" t="str">
        <f>'JCN-5 SP 500 MRP 1'!B228</f>
        <v>Corteva Inc</v>
      </c>
      <c r="C228" s="159" t="str">
        <f>'JCN-5 SP 500 MRP 1'!C228</f>
        <v>CTVA</v>
      </c>
      <c r="D228" s="155">
        <f>'JCN-5 SP 500 MRP 1'!D228</f>
        <v>718.6</v>
      </c>
      <c r="E228" s="155">
        <f>'JCN-5 SP 500 MRP 1'!E228</f>
        <v>65.34</v>
      </c>
      <c r="F228" s="160">
        <f>'JCN-5 SP 500 MRP 1'!F228</f>
        <v>0.91827364554637281</v>
      </c>
      <c r="G228" s="157">
        <f>'JCN-5 SP 500 MRP 1'!G228</f>
        <v>16.5</v>
      </c>
      <c r="H228" s="157">
        <f t="shared" si="12"/>
        <v>46953.324000000001</v>
      </c>
      <c r="I228" s="73">
        <f t="shared" si="13"/>
        <v>1.7300230958496995E-3</v>
      </c>
      <c r="J228" s="73">
        <f t="shared" si="14"/>
        <v>1.5886346151053254E-3</v>
      </c>
      <c r="K228" s="76">
        <f t="shared" si="15"/>
        <v>2.8545381081520042E-2</v>
      </c>
    </row>
    <row r="229" spans="2:11">
      <c r="B229" s="158" t="str">
        <f>'JCN-5 SP 500 MRP 1'!B229</f>
        <v>Texas Instruments Inc</v>
      </c>
      <c r="C229" s="159" t="str">
        <f>'JCN-5 SP 500 MRP 1'!C229</f>
        <v>TXN</v>
      </c>
      <c r="D229" s="155">
        <f>'JCN-5 SP 500 MRP 1'!D229</f>
        <v>907.572</v>
      </c>
      <c r="E229" s="155">
        <f>'JCN-5 SP 500 MRP 1'!E229</f>
        <v>160.63</v>
      </c>
      <c r="F229" s="160">
        <f>'JCN-5 SP 500 MRP 1'!F229</f>
        <v>3.0878416236070474</v>
      </c>
      <c r="G229" s="157">
        <f>'JCN-5 SP 500 MRP 1'!G229</f>
        <v>9</v>
      </c>
      <c r="H229" s="157">
        <f t="shared" si="12"/>
        <v>145783.29035999998</v>
      </c>
      <c r="I229" s="73">
        <f t="shared" si="13"/>
        <v>5.3714718751703885E-3</v>
      </c>
      <c r="J229" s="73">
        <f t="shared" si="14"/>
        <v>1.6586254436185725E-2</v>
      </c>
      <c r="K229" s="76">
        <f t="shared" si="15"/>
        <v>4.8343246876533498E-2</v>
      </c>
    </row>
    <row r="230" spans="2:11">
      <c r="B230" s="158" t="str">
        <f>'JCN-5 SP 500 MRP 1'!B230</f>
        <v>Textron Inc</v>
      </c>
      <c r="C230" s="159" t="str">
        <f>'JCN-5 SP 500 MRP 1'!C230</f>
        <v>TXT</v>
      </c>
      <c r="D230" s="155">
        <f>'JCN-5 SP 500 MRP 1'!D230</f>
        <v>208.77099999999999</v>
      </c>
      <c r="E230" s="155">
        <f>'JCN-5 SP 500 MRP 1'!E230</f>
        <v>68.44</v>
      </c>
      <c r="F230" s="160">
        <f>'JCN-5 SP 500 MRP 1'!F230</f>
        <v>0.1168907071887785</v>
      </c>
      <c r="G230" s="157">
        <f>'JCN-5 SP 500 MRP 1'!G230</f>
        <v>10.5</v>
      </c>
      <c r="H230" s="157">
        <f t="shared" si="12"/>
        <v>14288.287239999998</v>
      </c>
      <c r="I230" s="73">
        <f t="shared" si="13"/>
        <v>5.2646042536486993E-4</v>
      </c>
      <c r="J230" s="73">
        <f t="shared" si="14"/>
        <v>6.1538331427804789E-5</v>
      </c>
      <c r="K230" s="76">
        <f t="shared" si="15"/>
        <v>5.527834466331134E-3</v>
      </c>
    </row>
    <row r="231" spans="2:11">
      <c r="B231" s="158" t="str">
        <f>'JCN-5 SP 500 MRP 1'!B231</f>
        <v>Thermo Fisher Scientific Inc</v>
      </c>
      <c r="C231" s="159" t="str">
        <f>'JCN-5 SP 500 MRP 1'!C231</f>
        <v>TMO</v>
      </c>
      <c r="D231" s="155">
        <f>'JCN-5 SP 500 MRP 1'!D231</f>
        <v>391.78899999999999</v>
      </c>
      <c r="E231" s="155">
        <f>'JCN-5 SP 500 MRP 1'!E231</f>
        <v>513.97</v>
      </c>
      <c r="F231" s="160">
        <f>'JCN-5 SP 500 MRP 1'!F231</f>
        <v>0.23347666206198803</v>
      </c>
      <c r="G231" s="157">
        <f>'JCN-5 SP 500 MRP 1'!G231</f>
        <v>10</v>
      </c>
      <c r="H231" s="157">
        <f t="shared" si="12"/>
        <v>201367.79233</v>
      </c>
      <c r="I231" s="73">
        <f t="shared" si="13"/>
        <v>7.4195158470817951E-3</v>
      </c>
      <c r="J231" s="73">
        <f t="shared" si="14"/>
        <v>1.7322837940926812E-3</v>
      </c>
      <c r="K231" s="76">
        <f t="shared" si="15"/>
        <v>7.4195158470817951E-2</v>
      </c>
    </row>
    <row r="232" spans="2:11">
      <c r="B232" s="158" t="str">
        <f>'JCN-5 SP 500 MRP 1'!B232</f>
        <v>TJX Cos Inc/The</v>
      </c>
      <c r="C232" s="159" t="str">
        <f>'JCN-5 SP 500 MRP 1'!C232</f>
        <v>TJX</v>
      </c>
      <c r="D232" s="155">
        <f>'JCN-5 SP 500 MRP 1'!D232</f>
        <v>1161.0530000000001</v>
      </c>
      <c r="E232" s="155">
        <f>'JCN-5 SP 500 MRP 1'!E232</f>
        <v>72.099999999999994</v>
      </c>
      <c r="F232" s="160">
        <f>'JCN-5 SP 500 MRP 1'!F232</f>
        <v>1.6366158113730929</v>
      </c>
      <c r="G232" s="157">
        <f>'JCN-5 SP 500 MRP 1'!G232</f>
        <v>17</v>
      </c>
      <c r="H232" s="157">
        <f t="shared" si="12"/>
        <v>83711.921300000002</v>
      </c>
      <c r="I232" s="73">
        <f t="shared" si="13"/>
        <v>3.0844154345058168E-3</v>
      </c>
      <c r="J232" s="73">
        <f t="shared" si="14"/>
        <v>5.0480030689554279E-3</v>
      </c>
      <c r="K232" s="76">
        <f t="shared" si="15"/>
        <v>5.2435062386598882E-2</v>
      </c>
    </row>
    <row r="233" spans="2:11">
      <c r="B233" s="158" t="str">
        <f>'JCN-5 SP 500 MRP 1'!B233</f>
        <v>Globe Life Inc</v>
      </c>
      <c r="C233" s="159" t="str">
        <f>'JCN-5 SP 500 MRP 1'!C233</f>
        <v>GL</v>
      </c>
      <c r="D233" s="155">
        <f>'JCN-5 SP 500 MRP 1'!D233</f>
        <v>97.438000000000002</v>
      </c>
      <c r="E233" s="155">
        <f>'JCN-5 SP 500 MRP 1'!E233</f>
        <v>115.52</v>
      </c>
      <c r="F233" s="160">
        <f>'JCN-5 SP 500 MRP 1'!F233</f>
        <v>0.71849030470914121</v>
      </c>
      <c r="G233" s="157">
        <f>'JCN-5 SP 500 MRP 1'!G233</f>
        <v>8</v>
      </c>
      <c r="H233" s="157">
        <f t="shared" si="12"/>
        <v>11256.037759999999</v>
      </c>
      <c r="I233" s="73">
        <f t="shared" si="13"/>
        <v>4.1473539322916338E-4</v>
      </c>
      <c r="J233" s="73">
        <f t="shared" si="14"/>
        <v>2.979833590548871E-4</v>
      </c>
      <c r="K233" s="76">
        <f t="shared" si="15"/>
        <v>3.317883145833307E-3</v>
      </c>
    </row>
    <row r="234" spans="2:11">
      <c r="B234" s="158" t="str">
        <f>'JCN-5 SP 500 MRP 1'!B234</f>
        <v>Johnson Controls International plc</v>
      </c>
      <c r="C234" s="159" t="str">
        <f>'JCN-5 SP 500 MRP 1'!C234</f>
        <v>JCI</v>
      </c>
      <c r="D234" s="155">
        <f>'JCN-5 SP 500 MRP 1'!D234</f>
        <v>688.81</v>
      </c>
      <c r="E234" s="155">
        <f>'JCN-5 SP 500 MRP 1'!E234</f>
        <v>57.84</v>
      </c>
      <c r="F234" s="160">
        <f>'JCN-5 SP 500 MRP 1'!F234</f>
        <v>2.4204702627939141</v>
      </c>
      <c r="G234" s="157">
        <f>'JCN-5 SP 500 MRP 1'!G234</f>
        <v>13</v>
      </c>
      <c r="H234" s="157">
        <f t="shared" si="12"/>
        <v>39840.770400000001</v>
      </c>
      <c r="I234" s="73">
        <f t="shared" si="13"/>
        <v>1.4679568362070611E-3</v>
      </c>
      <c r="J234" s="73">
        <f t="shared" si="14"/>
        <v>3.553145869104228E-3</v>
      </c>
      <c r="K234" s="76">
        <f t="shared" si="15"/>
        <v>1.9083438870691794E-2</v>
      </c>
    </row>
    <row r="235" spans="2:11">
      <c r="B235" s="158" t="str">
        <f>'JCN-5 SP 500 MRP 1'!B235</f>
        <v>Ulta Beauty Inc</v>
      </c>
      <c r="C235" s="159" t="str">
        <f>'JCN-5 SP 500 MRP 1'!C235</f>
        <v>ULTA</v>
      </c>
      <c r="D235" s="155">
        <f>'JCN-5 SP 500 MRP 1'!D235</f>
        <v>51.220999999999997</v>
      </c>
      <c r="E235" s="155">
        <f>'JCN-5 SP 500 MRP 1'!E235</f>
        <v>419.37</v>
      </c>
      <c r="F235" s="160" t="str">
        <f>'JCN-5 SP 500 MRP 1'!F235</f>
        <v>n/a</v>
      </c>
      <c r="G235" s="157">
        <f>'JCN-5 SP 500 MRP 1'!G235</f>
        <v>15.5</v>
      </c>
      <c r="H235" s="157">
        <f t="shared" si="12"/>
        <v>21480.550769999998</v>
      </c>
      <c r="I235" s="73">
        <f t="shared" si="13"/>
        <v>7.9146364469684924E-4</v>
      </c>
      <c r="J235" s="73" t="str">
        <f t="shared" si="14"/>
        <v/>
      </c>
      <c r="K235" s="76">
        <f t="shared" si="15"/>
        <v>1.2267686492801163E-2</v>
      </c>
    </row>
    <row r="236" spans="2:11">
      <c r="B236" s="158" t="str">
        <f>'JCN-5 SP 500 MRP 1'!B236</f>
        <v>Union Pacific Corp</v>
      </c>
      <c r="C236" s="159" t="str">
        <f>'JCN-5 SP 500 MRP 1'!C236</f>
        <v>UNP</v>
      </c>
      <c r="D236" s="155">
        <f>'JCN-5 SP 500 MRP 1'!D236</f>
        <v>614.80100000000004</v>
      </c>
      <c r="E236" s="155">
        <f>'JCN-5 SP 500 MRP 1'!E236</f>
        <v>197.14</v>
      </c>
      <c r="F236" s="160">
        <f>'JCN-5 SP 500 MRP 1'!F236</f>
        <v>2.6377193872374964</v>
      </c>
      <c r="G236" s="157">
        <f>'JCN-5 SP 500 MRP 1'!G236</f>
        <v>9.5</v>
      </c>
      <c r="H236" s="157">
        <f t="shared" si="12"/>
        <v>121201.86914</v>
      </c>
      <c r="I236" s="73">
        <f t="shared" si="13"/>
        <v>4.4657548179624718E-3</v>
      </c>
      <c r="J236" s="73">
        <f t="shared" si="14"/>
        <v>1.1779408061988869E-2</v>
      </c>
      <c r="K236" s="76">
        <f t="shared" si="15"/>
        <v>4.2424670770643484E-2</v>
      </c>
    </row>
    <row r="237" spans="2:11">
      <c r="B237" s="158" t="str">
        <f>'JCN-5 SP 500 MRP 1'!B237</f>
        <v>Keysight Technologies Inc</v>
      </c>
      <c r="C237" s="159" t="str">
        <f>'JCN-5 SP 500 MRP 1'!C237</f>
        <v>KEYS</v>
      </c>
      <c r="D237" s="155">
        <f>'JCN-5 SP 500 MRP 1'!D237</f>
        <v>178.79599999999999</v>
      </c>
      <c r="E237" s="155">
        <f>'JCN-5 SP 500 MRP 1'!E237</f>
        <v>174.15</v>
      </c>
      <c r="F237" s="160" t="str">
        <f>'JCN-5 SP 500 MRP 1'!F237</f>
        <v>n/a</v>
      </c>
      <c r="G237" s="157">
        <f>'JCN-5 SP 500 MRP 1'!G237</f>
        <v>13</v>
      </c>
      <c r="H237" s="157">
        <f t="shared" si="12"/>
        <v>31137.323400000001</v>
      </c>
      <c r="I237" s="73">
        <f t="shared" si="13"/>
        <v>1.1472731648336824E-3</v>
      </c>
      <c r="J237" s="73" t="str">
        <f t="shared" si="14"/>
        <v/>
      </c>
      <c r="K237" s="76">
        <f t="shared" si="15"/>
        <v>1.4914551142837872E-2</v>
      </c>
    </row>
    <row r="238" spans="2:11">
      <c r="B238" s="158" t="str">
        <f>'JCN-5 SP 500 MRP 1'!B238</f>
        <v>UnitedHealth Group Inc</v>
      </c>
      <c r="C238" s="159" t="str">
        <f>'JCN-5 SP 500 MRP 1'!C238</f>
        <v>UNH</v>
      </c>
      <c r="D238" s="155">
        <f>'JCN-5 SP 500 MRP 1'!D238</f>
        <v>935.38300000000004</v>
      </c>
      <c r="E238" s="155">
        <f>'JCN-5 SP 500 MRP 1'!E238</f>
        <v>555.15</v>
      </c>
      <c r="F238" s="160">
        <f>'JCN-5 SP 500 MRP 1'!F238</f>
        <v>1.1888678735476899</v>
      </c>
      <c r="G238" s="157">
        <f>'JCN-5 SP 500 MRP 1'!G238</f>
        <v>12</v>
      </c>
      <c r="H238" s="157">
        <f t="shared" si="12"/>
        <v>519277.87245000002</v>
      </c>
      <c r="I238" s="73">
        <f t="shared" si="13"/>
        <v>1.9133101471201366E-2</v>
      </c>
      <c r="J238" s="73">
        <f t="shared" si="14"/>
        <v>2.2746729660439342E-2</v>
      </c>
      <c r="K238" s="76">
        <f t="shared" si="15"/>
        <v>0.22959721765441637</v>
      </c>
    </row>
    <row r="239" spans="2:11">
      <c r="B239" s="158" t="str">
        <f>'JCN-5 SP 500 MRP 1'!B239</f>
        <v>Marathon Oil Corp</v>
      </c>
      <c r="C239" s="159" t="str">
        <f>'JCN-5 SP 500 MRP 1'!C239</f>
        <v>MRO</v>
      </c>
      <c r="D239" s="155">
        <f>'JCN-5 SP 500 MRP 1'!D239</f>
        <v>677.58399999999995</v>
      </c>
      <c r="E239" s="155">
        <f>'JCN-5 SP 500 MRP 1'!E239</f>
        <v>30.45</v>
      </c>
      <c r="F239" s="160">
        <f>'JCN-5 SP 500 MRP 1'!F239</f>
        <v>1.1822660098522166</v>
      </c>
      <c r="G239" s="157" t="str">
        <f>'JCN-5 SP 500 MRP 1'!G239</f>
        <v/>
      </c>
      <c r="H239" s="157" t="str">
        <f t="shared" si="12"/>
        <v>Excl.</v>
      </c>
      <c r="I239" s="73" t="str">
        <f t="shared" si="13"/>
        <v>Excl.</v>
      </c>
      <c r="J239" s="73" t="str">
        <f t="shared" si="14"/>
        <v/>
      </c>
      <c r="K239" s="76" t="str">
        <f t="shared" si="15"/>
        <v/>
      </c>
    </row>
    <row r="240" spans="2:11">
      <c r="B240" s="158" t="str">
        <f>'JCN-5 SP 500 MRP 1'!B240</f>
        <v>Bio-Rad Laboratories Inc</v>
      </c>
      <c r="C240" s="159" t="str">
        <f>'JCN-5 SP 500 MRP 1'!C240</f>
        <v>BIO</v>
      </c>
      <c r="D240" s="155">
        <f>'JCN-5 SP 500 MRP 1'!D240</f>
        <v>24.748999999999999</v>
      </c>
      <c r="E240" s="155">
        <f>'JCN-5 SP 500 MRP 1'!E240</f>
        <v>351.71</v>
      </c>
      <c r="F240" s="160" t="str">
        <f>'JCN-5 SP 500 MRP 1'!F240</f>
        <v>n/a</v>
      </c>
      <c r="G240" s="157">
        <f>'JCN-5 SP 500 MRP 1'!G240</f>
        <v>11.5</v>
      </c>
      <c r="H240" s="157">
        <f t="shared" si="12"/>
        <v>8704.4707899999994</v>
      </c>
      <c r="I240" s="73">
        <f t="shared" si="13"/>
        <v>3.2072139352368488E-4</v>
      </c>
      <c r="J240" s="73" t="str">
        <f t="shared" si="14"/>
        <v/>
      </c>
      <c r="K240" s="76">
        <f t="shared" si="15"/>
        <v>3.6882960255223761E-3</v>
      </c>
    </row>
    <row r="241" spans="2:11">
      <c r="B241" s="158" t="str">
        <f>'JCN-5 SP 500 MRP 1'!B241</f>
        <v>Ventas Inc</v>
      </c>
      <c r="C241" s="159" t="str">
        <f>'JCN-5 SP 500 MRP 1'!C241</f>
        <v>VTR</v>
      </c>
      <c r="D241" s="155">
        <f>'JCN-5 SP 500 MRP 1'!D241</f>
        <v>399.71300000000002</v>
      </c>
      <c r="E241" s="155">
        <f>'JCN-5 SP 500 MRP 1'!E241</f>
        <v>39.130000000000003</v>
      </c>
      <c r="F241" s="160">
        <f>'JCN-5 SP 500 MRP 1'!F241</f>
        <v>4.6000511116790186</v>
      </c>
      <c r="G241" s="157">
        <f>'JCN-5 SP 500 MRP 1'!G241</f>
        <v>10.5</v>
      </c>
      <c r="H241" s="157">
        <f t="shared" si="12"/>
        <v>15640.769690000001</v>
      </c>
      <c r="I241" s="73">
        <f t="shared" si="13"/>
        <v>5.7629344411411524E-4</v>
      </c>
      <c r="J241" s="73">
        <f t="shared" si="14"/>
        <v>2.6509792982504663E-3</v>
      </c>
      <c r="K241" s="76">
        <f t="shared" si="15"/>
        <v>6.05108116319821E-3</v>
      </c>
    </row>
    <row r="242" spans="2:11">
      <c r="B242" s="158" t="str">
        <f>'JCN-5 SP 500 MRP 1'!B242</f>
        <v>VF Corp</v>
      </c>
      <c r="C242" s="159" t="str">
        <f>'JCN-5 SP 500 MRP 1'!C242</f>
        <v>VFC</v>
      </c>
      <c r="D242" s="155">
        <f>'JCN-5 SP 500 MRP 1'!D242</f>
        <v>388.495</v>
      </c>
      <c r="E242" s="155">
        <f>'JCN-5 SP 500 MRP 1'!E242</f>
        <v>28.25</v>
      </c>
      <c r="F242" s="160">
        <f>'JCN-5 SP 500 MRP 1'!F242</f>
        <v>7.221238938053097</v>
      </c>
      <c r="G242" s="157">
        <f>'JCN-5 SP 500 MRP 1'!G242</f>
        <v>9</v>
      </c>
      <c r="H242" s="157">
        <f t="shared" si="12"/>
        <v>10974.983749999999</v>
      </c>
      <c r="I242" s="73">
        <f t="shared" si="13"/>
        <v>4.0437979138761599E-4</v>
      </c>
      <c r="J242" s="73">
        <f t="shared" si="14"/>
        <v>2.9201230953300409E-3</v>
      </c>
      <c r="K242" s="76">
        <f t="shared" si="15"/>
        <v>3.6394181224885438E-3</v>
      </c>
    </row>
    <row r="243" spans="2:11">
      <c r="B243" s="158" t="str">
        <f>'JCN-5 SP 500 MRP 1'!B243</f>
        <v>Vornado Realty Trust</v>
      </c>
      <c r="C243" s="159" t="str">
        <f>'JCN-5 SP 500 MRP 1'!C243</f>
        <v>VNO</v>
      </c>
      <c r="D243" s="155">
        <f>'JCN-5 SP 500 MRP 1'!D243</f>
        <v>191.81700000000001</v>
      </c>
      <c r="E243" s="155">
        <f>'JCN-5 SP 500 MRP 1'!E243</f>
        <v>23.59</v>
      </c>
      <c r="F243" s="160">
        <f>'JCN-5 SP 500 MRP 1'!F243</f>
        <v>8.9868588384908872</v>
      </c>
      <c r="G243" s="157">
        <f>'JCN-5 SP 500 MRP 1'!G243</f>
        <v>-20.5</v>
      </c>
      <c r="H243" s="157" t="str">
        <f t="shared" si="12"/>
        <v>Excl.</v>
      </c>
      <c r="I243" s="73" t="str">
        <f t="shared" si="13"/>
        <v>Excl.</v>
      </c>
      <c r="J243" s="73" t="str">
        <f t="shared" si="14"/>
        <v/>
      </c>
      <c r="K243" s="76" t="str">
        <f t="shared" si="15"/>
        <v/>
      </c>
    </row>
    <row r="244" spans="2:11">
      <c r="B244" s="158" t="str">
        <f>'JCN-5 SP 500 MRP 1'!B244</f>
        <v>Vulcan Materials Co</v>
      </c>
      <c r="C244" s="159" t="str">
        <f>'JCN-5 SP 500 MRP 1'!C244</f>
        <v>VMC</v>
      </c>
      <c r="D244" s="155">
        <f>'JCN-5 SP 500 MRP 1'!D244</f>
        <v>132.90100000000001</v>
      </c>
      <c r="E244" s="155">
        <f>'JCN-5 SP 500 MRP 1'!E244</f>
        <v>163.69999999999999</v>
      </c>
      <c r="F244" s="160">
        <f>'JCN-5 SP 500 MRP 1'!F244</f>
        <v>0.9773976786805133</v>
      </c>
      <c r="G244" s="157">
        <f>'JCN-5 SP 500 MRP 1'!G244</f>
        <v>8.5</v>
      </c>
      <c r="H244" s="157">
        <f t="shared" si="12"/>
        <v>21755.893700000001</v>
      </c>
      <c r="I244" s="73">
        <f t="shared" si="13"/>
        <v>8.0160881840550785E-4</v>
      </c>
      <c r="J244" s="73">
        <f t="shared" si="14"/>
        <v>7.8349059831937253E-4</v>
      </c>
      <c r="K244" s="76">
        <f t="shared" si="15"/>
        <v>6.8136749564468163E-3</v>
      </c>
    </row>
    <row r="245" spans="2:11">
      <c r="B245" s="158" t="str">
        <f>'JCN-5 SP 500 MRP 1'!B245</f>
        <v>Weyerhaeuser Co</v>
      </c>
      <c r="C245" s="159" t="str">
        <f>'JCN-5 SP 500 MRP 1'!C245</f>
        <v>WY</v>
      </c>
      <c r="D245" s="155">
        <f>'JCN-5 SP 500 MRP 1'!D245</f>
        <v>735.91700000000003</v>
      </c>
      <c r="E245" s="155">
        <f>'JCN-5 SP 500 MRP 1'!E245</f>
        <v>30.93</v>
      </c>
      <c r="F245" s="160">
        <f>'JCN-5 SP 500 MRP 1'!F245</f>
        <v>2.3278370514064015</v>
      </c>
      <c r="G245" s="157">
        <f>'JCN-5 SP 500 MRP 1'!G245</f>
        <v>7</v>
      </c>
      <c r="H245" s="157">
        <f t="shared" si="12"/>
        <v>22761.912810000002</v>
      </c>
      <c r="I245" s="73">
        <f t="shared" si="13"/>
        <v>8.3867618972018119E-4</v>
      </c>
      <c r="J245" s="73">
        <f t="shared" si="14"/>
        <v>1.9523015085629823E-3</v>
      </c>
      <c r="K245" s="76">
        <f t="shared" si="15"/>
        <v>5.8707333280412681E-3</v>
      </c>
    </row>
    <row r="246" spans="2:11">
      <c r="B246" s="158" t="str">
        <f>'JCN-5 SP 500 MRP 1'!B246</f>
        <v>Whirlpool Corp</v>
      </c>
      <c r="C246" s="159" t="str">
        <f>'JCN-5 SP 500 MRP 1'!C246</f>
        <v>WHR</v>
      </c>
      <c r="D246" s="155">
        <f>'JCN-5 SP 500 MRP 1'!D246</f>
        <v>54.478000000000002</v>
      </c>
      <c r="E246" s="155">
        <f>'JCN-5 SP 500 MRP 1'!E246</f>
        <v>138.24</v>
      </c>
      <c r="F246" s="160">
        <f>'JCN-5 SP 500 MRP 1'!F246</f>
        <v>5.0636574074074066</v>
      </c>
      <c r="G246" s="157">
        <f>'JCN-5 SP 500 MRP 1'!G246</f>
        <v>6</v>
      </c>
      <c r="H246" s="157">
        <f t="shared" si="12"/>
        <v>7531.0387200000005</v>
      </c>
      <c r="I246" s="73">
        <f t="shared" si="13"/>
        <v>2.7748559231585734E-4</v>
      </c>
      <c r="J246" s="73">
        <f t="shared" si="14"/>
        <v>1.4050919749790227E-3</v>
      </c>
      <c r="K246" s="76">
        <f t="shared" si="15"/>
        <v>1.664913553895144E-3</v>
      </c>
    </row>
    <row r="247" spans="2:11">
      <c r="B247" s="158" t="str">
        <f>'JCN-5 SP 500 MRP 1'!B247</f>
        <v>Williams Cos Inc/The</v>
      </c>
      <c r="C247" s="159" t="str">
        <f>'JCN-5 SP 500 MRP 1'!C247</f>
        <v>WMB</v>
      </c>
      <c r="D247" s="155">
        <f>'JCN-5 SP 500 MRP 1'!D247</f>
        <v>1218.3399999999999</v>
      </c>
      <c r="E247" s="155">
        <f>'JCN-5 SP 500 MRP 1'!E247</f>
        <v>32.729999999999997</v>
      </c>
      <c r="F247" s="160">
        <f>'JCN-5 SP 500 MRP 1'!F247</f>
        <v>5.1940116101435994</v>
      </c>
      <c r="G247" s="157">
        <f>'JCN-5 SP 500 MRP 1'!G247</f>
        <v>8.5</v>
      </c>
      <c r="H247" s="157">
        <f t="shared" si="12"/>
        <v>39876.268199999991</v>
      </c>
      <c r="I247" s="73">
        <f t="shared" si="13"/>
        <v>1.4692647737207468E-3</v>
      </c>
      <c r="J247" s="73">
        <f t="shared" si="14"/>
        <v>7.6313782930805671E-3</v>
      </c>
      <c r="K247" s="76">
        <f t="shared" si="15"/>
        <v>1.2488750576626347E-2</v>
      </c>
    </row>
    <row r="248" spans="2:11">
      <c r="B248" s="158" t="str">
        <f>'JCN-5 SP 500 MRP 1'!B248</f>
        <v>Constellation Energy Corp</v>
      </c>
      <c r="C248" s="159" t="str">
        <f>'JCN-5 SP 500 MRP 1'!C248</f>
        <v>CEG</v>
      </c>
      <c r="D248" s="155">
        <f>'JCN-5 SP 500 MRP 1'!D248</f>
        <v>326.66399999999999</v>
      </c>
      <c r="E248" s="155">
        <f>'JCN-5 SP 500 MRP 1'!E248</f>
        <v>94.54</v>
      </c>
      <c r="F248" s="160">
        <f>'JCN-5 SP 500 MRP 1'!F248</f>
        <v>0.59657287920456936</v>
      </c>
      <c r="G248" s="157" t="str">
        <f>'JCN-5 SP 500 MRP 1'!G248</f>
        <v/>
      </c>
      <c r="H248" s="157" t="str">
        <f t="shared" si="12"/>
        <v>Excl.</v>
      </c>
      <c r="I248" s="73" t="str">
        <f t="shared" si="13"/>
        <v>Excl.</v>
      </c>
      <c r="J248" s="73" t="str">
        <f t="shared" si="14"/>
        <v/>
      </c>
      <c r="K248" s="76" t="str">
        <f t="shared" si="15"/>
        <v/>
      </c>
    </row>
    <row r="249" spans="2:11">
      <c r="B249" s="158" t="str">
        <f>'JCN-5 SP 500 MRP 1'!B249</f>
        <v>WEC Energy Group Inc</v>
      </c>
      <c r="C249" s="159" t="str">
        <f>'JCN-5 SP 500 MRP 1'!C249</f>
        <v>WEC</v>
      </c>
      <c r="D249" s="155">
        <f>'JCN-5 SP 500 MRP 1'!D249</f>
        <v>315.435</v>
      </c>
      <c r="E249" s="155">
        <f>'JCN-5 SP 500 MRP 1'!E249</f>
        <v>91.33</v>
      </c>
      <c r="F249" s="160">
        <f>'JCN-5 SP 500 MRP 1'!F249</f>
        <v>3.1862476732727476</v>
      </c>
      <c r="G249" s="157">
        <f>'JCN-5 SP 500 MRP 1'!G249</f>
        <v>6</v>
      </c>
      <c r="H249" s="157">
        <f t="shared" si="12"/>
        <v>28808.678550000001</v>
      </c>
      <c r="I249" s="73">
        <f t="shared" si="13"/>
        <v>1.0614728629736595E-3</v>
      </c>
      <c r="J249" s="73">
        <f t="shared" si="14"/>
        <v>3.3821154398919846E-3</v>
      </c>
      <c r="K249" s="76">
        <f t="shared" si="15"/>
        <v>6.3688371778419569E-3</v>
      </c>
    </row>
    <row r="250" spans="2:11">
      <c r="B250" s="158" t="str">
        <f>'JCN-5 SP 500 MRP 1'!B250</f>
        <v>Adobe Inc</v>
      </c>
      <c r="C250" s="159" t="str">
        <f>'JCN-5 SP 500 MRP 1'!C250</f>
        <v>ADBE</v>
      </c>
      <c r="D250" s="155">
        <f>'JCN-5 SP 500 MRP 1'!D250</f>
        <v>464.9</v>
      </c>
      <c r="E250" s="155">
        <f>'JCN-5 SP 500 MRP 1'!E250</f>
        <v>318.5</v>
      </c>
      <c r="F250" s="160" t="str">
        <f>'JCN-5 SP 500 MRP 1'!F250</f>
        <v>n/a</v>
      </c>
      <c r="G250" s="157">
        <f>'JCN-5 SP 500 MRP 1'!G250</f>
        <v>14.5</v>
      </c>
      <c r="H250" s="157">
        <f t="shared" si="12"/>
        <v>148070.65</v>
      </c>
      <c r="I250" s="73">
        <f t="shared" si="13"/>
        <v>5.4557509989596751E-3</v>
      </c>
      <c r="J250" s="73" t="str">
        <f t="shared" si="14"/>
        <v/>
      </c>
      <c r="K250" s="76">
        <f t="shared" si="15"/>
        <v>7.910838948491529E-2</v>
      </c>
    </row>
    <row r="251" spans="2:11">
      <c r="B251" s="158" t="str">
        <f>'JCN-5 SP 500 MRP 1'!B251</f>
        <v>AES Corp/The</v>
      </c>
      <c r="C251" s="159" t="str">
        <f>'JCN-5 SP 500 MRP 1'!C251</f>
        <v>AES</v>
      </c>
      <c r="D251" s="155">
        <f>'JCN-5 SP 500 MRP 1'!D251</f>
        <v>667.93399999999997</v>
      </c>
      <c r="E251" s="155">
        <f>'JCN-5 SP 500 MRP 1'!E251</f>
        <v>26.16</v>
      </c>
      <c r="F251" s="160">
        <f>'JCN-5 SP 500 MRP 1'!F251</f>
        <v>2.4159021406727827</v>
      </c>
      <c r="G251" s="157">
        <f>'JCN-5 SP 500 MRP 1'!G251</f>
        <v>14</v>
      </c>
      <c r="H251" s="157">
        <f t="shared" si="12"/>
        <v>17473.153439999998</v>
      </c>
      <c r="I251" s="73">
        <f t="shared" si="13"/>
        <v>6.4380871114738593E-4</v>
      </c>
      <c r="J251" s="73">
        <f t="shared" si="14"/>
        <v>1.5553788434447548E-3</v>
      </c>
      <c r="K251" s="76">
        <f t="shared" si="15"/>
        <v>9.0133219560634033E-3</v>
      </c>
    </row>
    <row r="252" spans="2:11">
      <c r="B252" s="158" t="str">
        <f>'JCN-5 SP 500 MRP 1'!B252</f>
        <v>Amgen Inc</v>
      </c>
      <c r="C252" s="159" t="str">
        <f>'JCN-5 SP 500 MRP 1'!C252</f>
        <v>AMGN</v>
      </c>
      <c r="D252" s="155">
        <f>'JCN-5 SP 500 MRP 1'!D252</f>
        <v>534.93100000000004</v>
      </c>
      <c r="E252" s="155">
        <f>'JCN-5 SP 500 MRP 1'!E252</f>
        <v>270.35000000000002</v>
      </c>
      <c r="F252" s="160">
        <f>'JCN-5 SP 500 MRP 1'!F252</f>
        <v>2.870353245792491</v>
      </c>
      <c r="G252" s="157">
        <f>'JCN-5 SP 500 MRP 1'!G252</f>
        <v>5.5</v>
      </c>
      <c r="H252" s="157">
        <f t="shared" si="12"/>
        <v>144618.59585000001</v>
      </c>
      <c r="I252" s="73">
        <f t="shared" si="13"/>
        <v>5.328558014547671E-3</v>
      </c>
      <c r="J252" s="73">
        <f t="shared" si="14"/>
        <v>1.5294843792450498E-2</v>
      </c>
      <c r="K252" s="76">
        <f t="shared" si="15"/>
        <v>2.9307069080012189E-2</v>
      </c>
    </row>
    <row r="253" spans="2:11">
      <c r="B253" s="158" t="str">
        <f>'JCN-5 SP 500 MRP 1'!B253</f>
        <v>Apple Inc</v>
      </c>
      <c r="C253" s="159" t="str">
        <f>'JCN-5 SP 500 MRP 1'!C253</f>
        <v>AAPL</v>
      </c>
      <c r="D253" s="155">
        <f>'JCN-5 SP 500 MRP 1'!D253</f>
        <v>15908.118</v>
      </c>
      <c r="E253" s="155">
        <f>'JCN-5 SP 500 MRP 1'!E253</f>
        <v>153.34</v>
      </c>
      <c r="F253" s="160">
        <f>'JCN-5 SP 500 MRP 1'!F253</f>
        <v>0.59997391417764445</v>
      </c>
      <c r="G253" s="157">
        <f>'JCN-5 SP 500 MRP 1'!G253</f>
        <v>14</v>
      </c>
      <c r="H253" s="157">
        <f t="shared" si="12"/>
        <v>2439350.8141200002</v>
      </c>
      <c r="I253" s="73">
        <f t="shared" si="13"/>
        <v>8.9879328826801858E-2</v>
      </c>
      <c r="J253" s="73">
        <f t="shared" si="14"/>
        <v>5.3925252719875902E-2</v>
      </c>
      <c r="K253" s="76">
        <f t="shared" si="15"/>
        <v>1.2583106035752261</v>
      </c>
    </row>
    <row r="254" spans="2:11">
      <c r="B254" s="158" t="str">
        <f>'JCN-5 SP 500 MRP 1'!B254</f>
        <v>Autodesk Inc</v>
      </c>
      <c r="C254" s="159" t="str">
        <f>'JCN-5 SP 500 MRP 1'!C254</f>
        <v>ADSK</v>
      </c>
      <c r="D254" s="155">
        <f>'JCN-5 SP 500 MRP 1'!D254</f>
        <v>215.85900000000001</v>
      </c>
      <c r="E254" s="155">
        <f>'JCN-5 SP 500 MRP 1'!E254</f>
        <v>214.3</v>
      </c>
      <c r="F254" s="160" t="str">
        <f>'JCN-5 SP 500 MRP 1'!F254</f>
        <v>n/a</v>
      </c>
      <c r="G254" s="157">
        <f>'JCN-5 SP 500 MRP 1'!G254</f>
        <v>14</v>
      </c>
      <c r="H254" s="157">
        <f t="shared" si="12"/>
        <v>46258.583700000003</v>
      </c>
      <c r="I254" s="73">
        <f t="shared" si="13"/>
        <v>1.70442497707503E-3</v>
      </c>
      <c r="J254" s="73" t="str">
        <f t="shared" si="14"/>
        <v/>
      </c>
      <c r="K254" s="76">
        <f t="shared" si="15"/>
        <v>2.386194967905042E-2</v>
      </c>
    </row>
    <row r="255" spans="2:11">
      <c r="B255" s="158" t="str">
        <f>'JCN-5 SP 500 MRP 1'!B255</f>
        <v>Cintas Corp</v>
      </c>
      <c r="C255" s="159" t="str">
        <f>'JCN-5 SP 500 MRP 1'!C255</f>
        <v>CTAS</v>
      </c>
      <c r="D255" s="155">
        <f>'JCN-5 SP 500 MRP 1'!D255</f>
        <v>101.545</v>
      </c>
      <c r="E255" s="155">
        <f>'JCN-5 SP 500 MRP 1'!E255</f>
        <v>427.55</v>
      </c>
      <c r="F255" s="160">
        <f>'JCN-5 SP 500 MRP 1'!F255</f>
        <v>1.0758975558414219</v>
      </c>
      <c r="G255" s="157">
        <f>'JCN-5 SP 500 MRP 1'!G255</f>
        <v>13.5</v>
      </c>
      <c r="H255" s="157">
        <f t="shared" si="12"/>
        <v>43415.564750000005</v>
      </c>
      <c r="I255" s="73">
        <f t="shared" si="13"/>
        <v>1.59967225615077E-3</v>
      </c>
      <c r="J255" s="73">
        <f t="shared" si="14"/>
        <v>1.7210834705399464E-3</v>
      </c>
      <c r="K255" s="76">
        <f t="shared" si="15"/>
        <v>2.1595575458035393E-2</v>
      </c>
    </row>
    <row r="256" spans="2:11">
      <c r="B256" s="158" t="str">
        <f>'JCN-5 SP 500 MRP 1'!B256</f>
        <v>Comcast Corp</v>
      </c>
      <c r="C256" s="159" t="str">
        <f>'JCN-5 SP 500 MRP 1'!C256</f>
        <v>CMCSA</v>
      </c>
      <c r="D256" s="155">
        <f>'JCN-5 SP 500 MRP 1'!D256</f>
        <v>4313.9639999999999</v>
      </c>
      <c r="E256" s="155">
        <f>'JCN-5 SP 500 MRP 1'!E256</f>
        <v>31.74</v>
      </c>
      <c r="F256" s="160">
        <f>'JCN-5 SP 500 MRP 1'!F256</f>
        <v>3.4026465028355393</v>
      </c>
      <c r="G256" s="157">
        <f>'JCN-5 SP 500 MRP 1'!G256</f>
        <v>9.5</v>
      </c>
      <c r="H256" s="157">
        <f t="shared" si="12"/>
        <v>136925.21735999998</v>
      </c>
      <c r="I256" s="73">
        <f t="shared" si="13"/>
        <v>5.0450909170358244E-3</v>
      </c>
      <c r="J256" s="73">
        <f t="shared" si="14"/>
        <v>1.7166660965339291E-2</v>
      </c>
      <c r="K256" s="76">
        <f t="shared" si="15"/>
        <v>4.7928363711840331E-2</v>
      </c>
    </row>
    <row r="257" spans="2:11">
      <c r="B257" s="158" t="str">
        <f>'JCN-5 SP 500 MRP 1'!B257</f>
        <v>Molson Coors Beverage Co</v>
      </c>
      <c r="C257" s="159" t="str">
        <f>'JCN-5 SP 500 MRP 1'!C257</f>
        <v>TAP</v>
      </c>
      <c r="D257" s="155">
        <f>'JCN-5 SP 500 MRP 1'!D257</f>
        <v>200.36600000000001</v>
      </c>
      <c r="E257" s="155">
        <f>'JCN-5 SP 500 MRP 1'!E257</f>
        <v>50.43</v>
      </c>
      <c r="F257" s="160">
        <f>'JCN-5 SP 500 MRP 1'!F257</f>
        <v>3.0140789212770178</v>
      </c>
      <c r="G257" s="157">
        <f>'JCN-5 SP 500 MRP 1'!G257</f>
        <v>49.5</v>
      </c>
      <c r="H257" s="157" t="str">
        <f t="shared" si="12"/>
        <v>Excl.</v>
      </c>
      <c r="I257" s="73" t="str">
        <f t="shared" si="13"/>
        <v>Excl.</v>
      </c>
      <c r="J257" s="73" t="str">
        <f t="shared" si="14"/>
        <v/>
      </c>
      <c r="K257" s="76" t="str">
        <f t="shared" si="15"/>
        <v/>
      </c>
    </row>
    <row r="258" spans="2:11">
      <c r="B258" s="158" t="str">
        <f>'JCN-5 SP 500 MRP 1'!B258</f>
        <v>KLA Corp</v>
      </c>
      <c r="C258" s="159" t="str">
        <f>'JCN-5 SP 500 MRP 1'!C258</f>
        <v>KLAC</v>
      </c>
      <c r="D258" s="155">
        <f>'JCN-5 SP 500 MRP 1'!D258</f>
        <v>141.71799999999999</v>
      </c>
      <c r="E258" s="155">
        <f>'JCN-5 SP 500 MRP 1'!E258</f>
        <v>316.45</v>
      </c>
      <c r="F258" s="160">
        <f>'JCN-5 SP 500 MRP 1'!F258</f>
        <v>1.6432295781324064</v>
      </c>
      <c r="G258" s="157">
        <f>'JCN-5 SP 500 MRP 1'!G258</f>
        <v>23</v>
      </c>
      <c r="H258" s="157" t="str">
        <f t="shared" si="12"/>
        <v>Excl.</v>
      </c>
      <c r="I258" s="73" t="str">
        <f t="shared" si="13"/>
        <v>Excl.</v>
      </c>
      <c r="J258" s="73" t="str">
        <f t="shared" si="14"/>
        <v/>
      </c>
      <c r="K258" s="76" t="str">
        <f t="shared" si="15"/>
        <v/>
      </c>
    </row>
    <row r="259" spans="2:11">
      <c r="B259" s="158" t="str">
        <f>'JCN-5 SP 500 MRP 1'!B259</f>
        <v>Marriott International Inc/MD</v>
      </c>
      <c r="C259" s="159" t="str">
        <f>'JCN-5 SP 500 MRP 1'!C259</f>
        <v>MAR</v>
      </c>
      <c r="D259" s="155">
        <f>'JCN-5 SP 500 MRP 1'!D259</f>
        <v>324.55099999999999</v>
      </c>
      <c r="E259" s="155">
        <f>'JCN-5 SP 500 MRP 1'!E259</f>
        <v>160.11000000000001</v>
      </c>
      <c r="F259" s="160">
        <f>'JCN-5 SP 500 MRP 1'!F259</f>
        <v>0.74948472924864151</v>
      </c>
      <c r="G259" s="157">
        <f>'JCN-5 SP 500 MRP 1'!G259</f>
        <v>17.5</v>
      </c>
      <c r="H259" s="157">
        <f t="shared" si="12"/>
        <v>51963.860610000003</v>
      </c>
      <c r="I259" s="73">
        <f t="shared" si="13"/>
        <v>1.9146392916679223E-3</v>
      </c>
      <c r="J259" s="73">
        <f t="shared" si="14"/>
        <v>1.4349929111245436E-3</v>
      </c>
      <c r="K259" s="76">
        <f t="shared" si="15"/>
        <v>3.3506187604188643E-2</v>
      </c>
    </row>
    <row r="260" spans="2:11">
      <c r="B260" s="158" t="str">
        <f>'JCN-5 SP 500 MRP 1'!B260</f>
        <v>McCormick &amp; Co Inc/MD</v>
      </c>
      <c r="C260" s="159" t="str">
        <f>'JCN-5 SP 500 MRP 1'!C260</f>
        <v>MKC</v>
      </c>
      <c r="D260" s="155">
        <f>'JCN-5 SP 500 MRP 1'!D260</f>
        <v>250.601</v>
      </c>
      <c r="E260" s="155">
        <f>'JCN-5 SP 500 MRP 1'!E260</f>
        <v>78.64</v>
      </c>
      <c r="F260" s="160">
        <f>'JCN-5 SP 500 MRP 1'!F260</f>
        <v>1.8819938962360121</v>
      </c>
      <c r="G260" s="157">
        <f>'JCN-5 SP 500 MRP 1'!G260</f>
        <v>5</v>
      </c>
      <c r="H260" s="157">
        <f t="shared" si="12"/>
        <v>19707.262640000001</v>
      </c>
      <c r="I260" s="73">
        <f t="shared" si="13"/>
        <v>7.2612579086362285E-4</v>
      </c>
      <c r="J260" s="73">
        <f t="shared" si="14"/>
        <v>1.3665643063048853E-3</v>
      </c>
      <c r="K260" s="76">
        <f t="shared" si="15"/>
        <v>3.6306289543181144E-3</v>
      </c>
    </row>
    <row r="261" spans="2:11">
      <c r="B261" s="158" t="str">
        <f>'JCN-5 SP 500 MRP 1'!B261</f>
        <v>PACCAR Inc</v>
      </c>
      <c r="C261" s="159" t="str">
        <f>'JCN-5 SP 500 MRP 1'!C261</f>
        <v>PCAR</v>
      </c>
      <c r="D261" s="155">
        <f>'JCN-5 SP 500 MRP 1'!D261</f>
        <v>347.76799999999997</v>
      </c>
      <c r="E261" s="155">
        <f>'JCN-5 SP 500 MRP 1'!E261</f>
        <v>96.83</v>
      </c>
      <c r="F261" s="160">
        <f>'JCN-5 SP 500 MRP 1'!F261</f>
        <v>1.5284519260559744</v>
      </c>
      <c r="G261" s="157">
        <f>'JCN-5 SP 500 MRP 1'!G261</f>
        <v>5</v>
      </c>
      <c r="H261" s="157">
        <f t="shared" si="12"/>
        <v>33674.375439999996</v>
      </c>
      <c r="I261" s="73">
        <f t="shared" si="13"/>
        <v>1.2407523533267608E-3</v>
      </c>
      <c r="J261" s="73">
        <f t="shared" si="14"/>
        <v>1.8964303242007703E-3</v>
      </c>
      <c r="K261" s="76">
        <f t="shared" si="15"/>
        <v>6.2037617666338037E-3</v>
      </c>
    </row>
    <row r="262" spans="2:11">
      <c r="B262" s="158" t="str">
        <f>'JCN-5 SP 500 MRP 1'!B262</f>
        <v>Costco Wholesale Corp</v>
      </c>
      <c r="C262" s="159" t="str">
        <f>'JCN-5 SP 500 MRP 1'!C262</f>
        <v>COST</v>
      </c>
      <c r="D262" s="155">
        <f>'JCN-5 SP 500 MRP 1'!D262</f>
        <v>442.60399999999998</v>
      </c>
      <c r="E262" s="155">
        <f>'JCN-5 SP 500 MRP 1'!E262</f>
        <v>501.5</v>
      </c>
      <c r="F262" s="160">
        <f>'JCN-5 SP 500 MRP 1'!F262</f>
        <v>0.71784646061814561</v>
      </c>
      <c r="G262" s="157">
        <f>'JCN-5 SP 500 MRP 1'!G262</f>
        <v>10.5</v>
      </c>
      <c r="H262" s="157">
        <f t="shared" si="12"/>
        <v>221965.90599999999</v>
      </c>
      <c r="I262" s="73">
        <f t="shared" si="13"/>
        <v>8.1784655729848516E-3</v>
      </c>
      <c r="J262" s="73">
        <f t="shared" si="14"/>
        <v>5.8708825648545303E-3</v>
      </c>
      <c r="K262" s="76">
        <f t="shared" si="15"/>
        <v>8.5873888516340938E-2</v>
      </c>
    </row>
    <row r="263" spans="2:11">
      <c r="B263" s="158" t="str">
        <f>'JCN-5 SP 500 MRP 1'!B263</f>
        <v>First Republic Bank/CA</v>
      </c>
      <c r="C263" s="159" t="str">
        <f>'JCN-5 SP 500 MRP 1'!C263</f>
        <v>FRC</v>
      </c>
      <c r="D263" s="155">
        <f>'JCN-5 SP 500 MRP 1'!D263</f>
        <v>182.715</v>
      </c>
      <c r="E263" s="155">
        <f>'JCN-5 SP 500 MRP 1'!E263</f>
        <v>120.1</v>
      </c>
      <c r="F263" s="160">
        <f>'JCN-5 SP 500 MRP 1'!F263</f>
        <v>0.89925062447960036</v>
      </c>
      <c r="G263" s="157">
        <f>'JCN-5 SP 500 MRP 1'!G263</f>
        <v>11.5</v>
      </c>
      <c r="H263" s="157">
        <f t="shared" si="12"/>
        <v>21944.071499999998</v>
      </c>
      <c r="I263" s="73">
        <f t="shared" si="13"/>
        <v>8.0854234115516844E-4</v>
      </c>
      <c r="J263" s="73">
        <f t="shared" si="14"/>
        <v>7.2708220520198332E-4</v>
      </c>
      <c r="K263" s="76">
        <f t="shared" si="15"/>
        <v>9.2982369232844364E-3</v>
      </c>
    </row>
    <row r="264" spans="2:11">
      <c r="B264" s="158" t="str">
        <f>'JCN-5 SP 500 MRP 1'!B264</f>
        <v>Stryker Corp</v>
      </c>
      <c r="C264" s="159" t="str">
        <f>'JCN-5 SP 500 MRP 1'!C264</f>
        <v>SYK</v>
      </c>
      <c r="D264" s="155">
        <f>'JCN-5 SP 500 MRP 1'!D264</f>
        <v>378.32100000000003</v>
      </c>
      <c r="E264" s="155">
        <f>'JCN-5 SP 500 MRP 1'!E264</f>
        <v>229.24</v>
      </c>
      <c r="F264" s="160">
        <f>'JCN-5 SP 500 MRP 1'!F264</f>
        <v>1.2127028441807712</v>
      </c>
      <c r="G264" s="157">
        <f>'JCN-5 SP 500 MRP 1'!G264</f>
        <v>8.5</v>
      </c>
      <c r="H264" s="157">
        <f t="shared" si="12"/>
        <v>86726.30604000001</v>
      </c>
      <c r="I264" s="73">
        <f t="shared" si="13"/>
        <v>3.1954822296911141E-3</v>
      </c>
      <c r="J264" s="73">
        <f t="shared" si="14"/>
        <v>3.8751703884755268E-3</v>
      </c>
      <c r="K264" s="76">
        <f t="shared" si="15"/>
        <v>2.716159895237447E-2</v>
      </c>
    </row>
    <row r="265" spans="2:11">
      <c r="B265" s="158" t="str">
        <f>'JCN-5 SP 500 MRP 1'!B265</f>
        <v>Tyson Foods Inc</v>
      </c>
      <c r="C265" s="159" t="str">
        <f>'JCN-5 SP 500 MRP 1'!C265</f>
        <v>TSN</v>
      </c>
      <c r="D265" s="155">
        <f>'JCN-5 SP 500 MRP 1'!D265</f>
        <v>289.61700000000002</v>
      </c>
      <c r="E265" s="155">
        <f>'JCN-5 SP 500 MRP 1'!E265</f>
        <v>68.349999999999994</v>
      </c>
      <c r="F265" s="160">
        <f>'JCN-5 SP 500 MRP 1'!F265</f>
        <v>2.6920263350402345</v>
      </c>
      <c r="G265" s="157">
        <f>'JCN-5 SP 500 MRP 1'!G265</f>
        <v>6</v>
      </c>
      <c r="H265" s="157">
        <f t="shared" si="12"/>
        <v>19795.321950000001</v>
      </c>
      <c r="I265" s="73">
        <f t="shared" si="13"/>
        <v>7.2937038841553608E-4</v>
      </c>
      <c r="J265" s="73">
        <f t="shared" si="14"/>
        <v>1.9634842936131478E-3</v>
      </c>
      <c r="K265" s="76">
        <f t="shared" si="15"/>
        <v>4.3762223304932169E-3</v>
      </c>
    </row>
    <row r="266" spans="2:11">
      <c r="B266" s="158" t="str">
        <f>'JCN-5 SP 500 MRP 1'!B266</f>
        <v>Lamb Weston Holdings Inc</v>
      </c>
      <c r="C266" s="159" t="str">
        <f>'JCN-5 SP 500 MRP 1'!C266</f>
        <v>LW</v>
      </c>
      <c r="D266" s="155">
        <f>'JCN-5 SP 500 MRP 1'!D266</f>
        <v>143.83099999999999</v>
      </c>
      <c r="E266" s="155">
        <f>'JCN-5 SP 500 MRP 1'!E266</f>
        <v>86.22</v>
      </c>
      <c r="F266" s="160">
        <f>'JCN-5 SP 500 MRP 1'!F266</f>
        <v>1.1366272326606355</v>
      </c>
      <c r="G266" s="157">
        <f>'JCN-5 SP 500 MRP 1'!G266</f>
        <v>11.5</v>
      </c>
      <c r="H266" s="157">
        <f t="shared" si="12"/>
        <v>12401.108819999999</v>
      </c>
      <c r="I266" s="73">
        <f t="shared" si="13"/>
        <v>4.5692621618749322E-4</v>
      </c>
      <c r="J266" s="73">
        <f t="shared" si="14"/>
        <v>5.1935478063528566E-4</v>
      </c>
      <c r="K266" s="76">
        <f t="shared" si="15"/>
        <v>5.2546514861561717E-3</v>
      </c>
    </row>
    <row r="267" spans="2:11">
      <c r="B267" s="158" t="str">
        <f>'JCN-5 SP 500 MRP 1'!B267</f>
        <v>Applied Materials Inc</v>
      </c>
      <c r="C267" s="159" t="str">
        <f>'JCN-5 SP 500 MRP 1'!C267</f>
        <v>AMAT</v>
      </c>
      <c r="D267" s="155">
        <f>'JCN-5 SP 500 MRP 1'!D267</f>
        <v>860.30899999999997</v>
      </c>
      <c r="E267" s="155">
        <f>'JCN-5 SP 500 MRP 1'!E267</f>
        <v>88.29</v>
      </c>
      <c r="F267" s="160">
        <f>'JCN-5 SP 500 MRP 1'!F267</f>
        <v>1.1779363461320647</v>
      </c>
      <c r="G267" s="157">
        <f>'JCN-5 SP 500 MRP 1'!G267</f>
        <v>17</v>
      </c>
      <c r="H267" s="157">
        <f t="shared" si="12"/>
        <v>75956.68161</v>
      </c>
      <c r="I267" s="73">
        <f t="shared" si="13"/>
        <v>2.7986690243570855E-3</v>
      </c>
      <c r="J267" s="73">
        <f t="shared" si="14"/>
        <v>3.2966539645841756E-3</v>
      </c>
      <c r="K267" s="76">
        <f t="shared" si="15"/>
        <v>4.7577373414070451E-2</v>
      </c>
    </row>
    <row r="268" spans="2:11">
      <c r="B268" s="158" t="str">
        <f>'JCN-5 SP 500 MRP 1'!B268</f>
        <v>American Airlines Group Inc</v>
      </c>
      <c r="C268" s="159" t="str">
        <f>'JCN-5 SP 500 MRP 1'!C268</f>
        <v>AAL</v>
      </c>
      <c r="D268" s="155">
        <f>'JCN-5 SP 500 MRP 1'!D268</f>
        <v>649.90099999999995</v>
      </c>
      <c r="E268" s="155">
        <f>'JCN-5 SP 500 MRP 1'!E268</f>
        <v>14.18</v>
      </c>
      <c r="F268" s="160" t="str">
        <f>'JCN-5 SP 500 MRP 1'!F268</f>
        <v>n/a</v>
      </c>
      <c r="G268" s="157" t="str">
        <f>'JCN-5 SP 500 MRP 1'!G268</f>
        <v/>
      </c>
      <c r="H268" s="157" t="str">
        <f t="shared" si="12"/>
        <v>Excl.</v>
      </c>
      <c r="I268" s="73" t="str">
        <f t="shared" si="13"/>
        <v>Excl.</v>
      </c>
      <c r="J268" s="73" t="str">
        <f t="shared" si="14"/>
        <v/>
      </c>
      <c r="K268" s="76" t="str">
        <f t="shared" si="15"/>
        <v/>
      </c>
    </row>
    <row r="269" spans="2:11">
      <c r="B269" s="158" t="str">
        <f>'JCN-5 SP 500 MRP 1'!B269</f>
        <v>Cardinal Health Inc</v>
      </c>
      <c r="C269" s="159" t="str">
        <f>'JCN-5 SP 500 MRP 1'!C269</f>
        <v>CAH</v>
      </c>
      <c r="D269" s="155">
        <f>'JCN-5 SP 500 MRP 1'!D269</f>
        <v>262.01299999999998</v>
      </c>
      <c r="E269" s="155">
        <f>'JCN-5 SP 500 MRP 1'!E269</f>
        <v>75.900000000000006</v>
      </c>
      <c r="F269" s="160">
        <f>'JCN-5 SP 500 MRP 1'!F269</f>
        <v>2.6123847167325427</v>
      </c>
      <c r="G269" s="157">
        <f>'JCN-5 SP 500 MRP 1'!G269</f>
        <v>5</v>
      </c>
      <c r="H269" s="157">
        <f t="shared" si="12"/>
        <v>19886.786700000001</v>
      </c>
      <c r="I269" s="73">
        <f t="shared" si="13"/>
        <v>7.3274046142583283E-4</v>
      </c>
      <c r="J269" s="73">
        <f t="shared" si="14"/>
        <v>1.9141999827603968E-3</v>
      </c>
      <c r="K269" s="76">
        <f t="shared" si="15"/>
        <v>3.6637023071291641E-3</v>
      </c>
    </row>
    <row r="270" spans="2:11">
      <c r="B270" s="158" t="str">
        <f>'JCN-5 SP 500 MRP 1'!B270</f>
        <v>Cincinnati Financial Corp</v>
      </c>
      <c r="C270" s="159" t="str">
        <f>'JCN-5 SP 500 MRP 1'!C270</f>
        <v>CINF</v>
      </c>
      <c r="D270" s="155">
        <f>'JCN-5 SP 500 MRP 1'!D270</f>
        <v>157.184</v>
      </c>
      <c r="E270" s="155">
        <f>'JCN-5 SP 500 MRP 1'!E270</f>
        <v>103.32</v>
      </c>
      <c r="F270" s="160">
        <f>'JCN-5 SP 500 MRP 1'!F270</f>
        <v>2.6713124274099882</v>
      </c>
      <c r="G270" s="157">
        <f>'JCN-5 SP 500 MRP 1'!G270</f>
        <v>8.5</v>
      </c>
      <c r="H270" s="157">
        <f t="shared" si="12"/>
        <v>16240.250879999998</v>
      </c>
      <c r="I270" s="73">
        <f t="shared" si="13"/>
        <v>5.9838168443182853E-4</v>
      </c>
      <c r="J270" s="73">
        <f t="shared" si="14"/>
        <v>1.5984644299572655E-3</v>
      </c>
      <c r="K270" s="76">
        <f t="shared" si="15"/>
        <v>5.0862443176705428E-3</v>
      </c>
    </row>
    <row r="271" spans="2:11">
      <c r="B271" s="158" t="str">
        <f>'JCN-5 SP 500 MRP 1'!B271</f>
        <v>Paramount Global</v>
      </c>
      <c r="C271" s="159" t="str">
        <f>'JCN-5 SP 500 MRP 1'!C271</f>
        <v>PARA</v>
      </c>
      <c r="D271" s="155">
        <f>'JCN-5 SP 500 MRP 1'!D271</f>
        <v>608.42100000000005</v>
      </c>
      <c r="E271" s="155">
        <f>'JCN-5 SP 500 MRP 1'!E271</f>
        <v>18.32</v>
      </c>
      <c r="F271" s="160">
        <f>'JCN-5 SP 500 MRP 1'!F271</f>
        <v>5.2401746724890828</v>
      </c>
      <c r="G271" s="157">
        <f>'JCN-5 SP 500 MRP 1'!G271</f>
        <v>4.5</v>
      </c>
      <c r="H271" s="157">
        <f t="shared" si="12"/>
        <v>11146.272720000001</v>
      </c>
      <c r="I271" s="73">
        <f t="shared" si="13"/>
        <v>4.1069103517015008E-4</v>
      </c>
      <c r="J271" s="73">
        <f t="shared" si="14"/>
        <v>2.1520927607169434E-3</v>
      </c>
      <c r="K271" s="76">
        <f t="shared" si="15"/>
        <v>1.8481096582656754E-3</v>
      </c>
    </row>
    <row r="272" spans="2:11">
      <c r="B272" s="158" t="str">
        <f>'JCN-5 SP 500 MRP 1'!B272</f>
        <v>DR Horton Inc</v>
      </c>
      <c r="C272" s="159" t="str">
        <f>'JCN-5 SP 500 MRP 1'!C272</f>
        <v>DHI</v>
      </c>
      <c r="D272" s="155">
        <f>'JCN-5 SP 500 MRP 1'!D272</f>
        <v>347.48099999999999</v>
      </c>
      <c r="E272" s="155">
        <f>'JCN-5 SP 500 MRP 1'!E272</f>
        <v>76.88</v>
      </c>
      <c r="F272" s="160">
        <f>'JCN-5 SP 500 MRP 1'!F272</f>
        <v>1.170655567117586</v>
      </c>
      <c r="G272" s="157">
        <f>'JCN-5 SP 500 MRP 1'!G272</f>
        <v>13</v>
      </c>
      <c r="H272" s="157">
        <f t="shared" si="12"/>
        <v>26714.339279999997</v>
      </c>
      <c r="I272" s="73">
        <f t="shared" si="13"/>
        <v>9.8430568930039605E-4</v>
      </c>
      <c r="J272" s="73">
        <f t="shared" si="14"/>
        <v>1.1522829349250216E-3</v>
      </c>
      <c r="K272" s="76">
        <f t="shared" si="15"/>
        <v>1.2795973960905149E-2</v>
      </c>
    </row>
    <row r="273" spans="2:11">
      <c r="B273" s="158" t="str">
        <f>'JCN-5 SP 500 MRP 1'!B273</f>
        <v>Electronic Arts Inc</v>
      </c>
      <c r="C273" s="159" t="str">
        <f>'JCN-5 SP 500 MRP 1'!C273</f>
        <v>EA</v>
      </c>
      <c r="D273" s="155">
        <f>'JCN-5 SP 500 MRP 1'!D273</f>
        <v>278.04500000000002</v>
      </c>
      <c r="E273" s="155">
        <f>'JCN-5 SP 500 MRP 1'!E273</f>
        <v>125.96</v>
      </c>
      <c r="F273" s="160">
        <f>'JCN-5 SP 500 MRP 1'!F273</f>
        <v>0.60336614798348687</v>
      </c>
      <c r="G273" s="157">
        <f>'JCN-5 SP 500 MRP 1'!G273</f>
        <v>11.5</v>
      </c>
      <c r="H273" s="157">
        <f t="shared" si="12"/>
        <v>35022.548199999997</v>
      </c>
      <c r="I273" s="73">
        <f t="shared" si="13"/>
        <v>1.2904265789895795E-3</v>
      </c>
      <c r="J273" s="73">
        <f t="shared" si="14"/>
        <v>7.7859971422045127E-4</v>
      </c>
      <c r="K273" s="76">
        <f t="shared" si="15"/>
        <v>1.4839905658380163E-2</v>
      </c>
    </row>
    <row r="274" spans="2:11">
      <c r="B274" s="158" t="str">
        <f>'JCN-5 SP 500 MRP 1'!B274</f>
        <v>Expeditors International of Washington Inc</v>
      </c>
      <c r="C274" s="159" t="str">
        <f>'JCN-5 SP 500 MRP 1'!C274</f>
        <v>EXPD</v>
      </c>
      <c r="D274" s="156">
        <f>'JCN-5 SP 500 MRP 1'!D274</f>
        <v>163.595</v>
      </c>
      <c r="E274" s="156">
        <f>'JCN-5 SP 500 MRP 1'!E274</f>
        <v>97.85</v>
      </c>
      <c r="F274" s="160">
        <f>'JCN-5 SP 500 MRP 1'!F274</f>
        <v>1.369443025038324</v>
      </c>
      <c r="G274" s="157">
        <f>'JCN-5 SP 500 MRP 1'!G274</f>
        <v>10</v>
      </c>
      <c r="H274" s="157">
        <f t="shared" si="12"/>
        <v>16007.77075</v>
      </c>
      <c r="I274" s="73">
        <f t="shared" si="13"/>
        <v>5.8981581603396733E-4</v>
      </c>
      <c r="J274" s="73">
        <f t="shared" si="14"/>
        <v>8.0771915532500387E-4</v>
      </c>
      <c r="K274" s="76">
        <f t="shared" si="15"/>
        <v>5.8981581603396735E-3</v>
      </c>
    </row>
    <row r="275" spans="2:11">
      <c r="B275" s="158" t="str">
        <f>'JCN-5 SP 500 MRP 1'!B275</f>
        <v>Fastenal Co</v>
      </c>
      <c r="C275" s="159" t="str">
        <f>'JCN-5 SP 500 MRP 1'!C275</f>
        <v>FAST</v>
      </c>
      <c r="D275" s="155">
        <f>'JCN-5 SP 500 MRP 1'!D275</f>
        <v>572.76</v>
      </c>
      <c r="E275" s="155">
        <f>'JCN-5 SP 500 MRP 1'!E275</f>
        <v>48.33</v>
      </c>
      <c r="F275" s="160">
        <f>'JCN-5 SP 500 MRP 1'!F275</f>
        <v>2.5656941858059179</v>
      </c>
      <c r="G275" s="157">
        <f>'JCN-5 SP 500 MRP 1'!G275</f>
        <v>8.5</v>
      </c>
      <c r="H275" s="157">
        <f t="shared" si="12"/>
        <v>27681.4908</v>
      </c>
      <c r="I275" s="73">
        <f t="shared" si="13"/>
        <v>1.0199409611884129E-3</v>
      </c>
      <c r="J275" s="73">
        <f t="shared" si="14"/>
        <v>2.6168565939864103E-3</v>
      </c>
      <c r="K275" s="76">
        <f t="shared" si="15"/>
        <v>8.6694981701015104E-3</v>
      </c>
    </row>
    <row r="276" spans="2:11">
      <c r="B276" s="158" t="str">
        <f>'JCN-5 SP 500 MRP 1'!B276</f>
        <v>M&amp;T Bank Corp</v>
      </c>
      <c r="C276" s="159" t="str">
        <f>'JCN-5 SP 500 MRP 1'!C276</f>
        <v>MTB</v>
      </c>
      <c r="D276" s="155">
        <f>'JCN-5 SP 500 MRP 1'!D276</f>
        <v>172.9</v>
      </c>
      <c r="E276" s="155">
        <f>'JCN-5 SP 500 MRP 1'!E276</f>
        <v>168.37</v>
      </c>
      <c r="F276" s="160">
        <f>'JCN-5 SP 500 MRP 1'!F276</f>
        <v>2.8508641682009856</v>
      </c>
      <c r="G276" s="157">
        <f>'JCN-5 SP 500 MRP 1'!G276</f>
        <v>9</v>
      </c>
      <c r="H276" s="157">
        <f t="shared" ref="H276:H339" si="16">IF(ISNUMBER(E276),IF(OR(G276="",G276&lt;0,G276&gt;20),"Excl.",D276*E276),"Excl.")</f>
        <v>29111.173000000003</v>
      </c>
      <c r="I276" s="73">
        <f t="shared" si="13"/>
        <v>1.0726184505547719E-3</v>
      </c>
      <c r="J276" s="73">
        <f t="shared" si="14"/>
        <v>3.0578895068378597E-3</v>
      </c>
      <c r="K276" s="76">
        <f t="shared" si="15"/>
        <v>9.6535660549929465E-3</v>
      </c>
    </row>
    <row r="277" spans="2:11">
      <c r="B277" s="158" t="str">
        <f>'JCN-5 SP 500 MRP 1'!B277</f>
        <v>Xcel Energy Inc</v>
      </c>
      <c r="C277" s="159" t="str">
        <f>'JCN-5 SP 500 MRP 1'!C277</f>
        <v>XEL</v>
      </c>
      <c r="D277" s="155">
        <f>'JCN-5 SP 500 MRP 1'!D277</f>
        <v>547.24800000000005</v>
      </c>
      <c r="E277" s="155">
        <f>'JCN-5 SP 500 MRP 1'!E277</f>
        <v>65.11</v>
      </c>
      <c r="F277" s="160">
        <f>'JCN-5 SP 500 MRP 1'!F277</f>
        <v>2.9949316541237905</v>
      </c>
      <c r="G277" s="157">
        <f>'JCN-5 SP 500 MRP 1'!G277</f>
        <v>6</v>
      </c>
      <c r="H277" s="157">
        <f t="shared" si="16"/>
        <v>35631.317280000003</v>
      </c>
      <c r="I277" s="73">
        <f t="shared" ref="I277:I340" si="17">IF(H277="Excl.","Excl.",H277/(SUM($H$20:$H$522)))</f>
        <v>1.3128570371279465E-3</v>
      </c>
      <c r="J277" s="73">
        <f t="shared" ref="J277:J340" si="18">IFERROR(I277*F277, "")</f>
        <v>3.9319170978336596E-3</v>
      </c>
      <c r="K277" s="76">
        <f t="shared" ref="K277:K340" si="19">IFERROR(I277*G277, "")</f>
        <v>7.8771422227676795E-3</v>
      </c>
    </row>
    <row r="278" spans="2:11">
      <c r="B278" s="158" t="str">
        <f>'JCN-5 SP 500 MRP 1'!B278</f>
        <v>Fiserv Inc</v>
      </c>
      <c r="C278" s="159" t="str">
        <f>'JCN-5 SP 500 MRP 1'!C278</f>
        <v>FISV</v>
      </c>
      <c r="D278" s="155">
        <f>'JCN-5 SP 500 MRP 1'!D278</f>
        <v>635.02800000000002</v>
      </c>
      <c r="E278" s="155">
        <f>'JCN-5 SP 500 MRP 1'!E278</f>
        <v>102.74</v>
      </c>
      <c r="F278" s="160" t="str">
        <f>'JCN-5 SP 500 MRP 1'!F278</f>
        <v>n/a</v>
      </c>
      <c r="G278" s="157">
        <f>'JCN-5 SP 500 MRP 1'!G278</f>
        <v>11</v>
      </c>
      <c r="H278" s="157">
        <f t="shared" si="16"/>
        <v>65242.776720000002</v>
      </c>
      <c r="I278" s="73">
        <f t="shared" si="17"/>
        <v>2.4039088385513475E-3</v>
      </c>
      <c r="J278" s="73" t="str">
        <f t="shared" si="18"/>
        <v/>
      </c>
      <c r="K278" s="76">
        <f t="shared" si="19"/>
        <v>2.6442997224064822E-2</v>
      </c>
    </row>
    <row r="279" spans="2:11">
      <c r="B279" s="158" t="str">
        <f>'JCN-5 SP 500 MRP 1'!B279</f>
        <v>Fifth Third Bancorp</v>
      </c>
      <c r="C279" s="159" t="str">
        <f>'JCN-5 SP 500 MRP 1'!C279</f>
        <v>FITB</v>
      </c>
      <c r="D279" s="155">
        <f>'JCN-5 SP 500 MRP 1'!D279</f>
        <v>686.34299999999996</v>
      </c>
      <c r="E279" s="155">
        <f>'JCN-5 SP 500 MRP 1'!E279</f>
        <v>35.69</v>
      </c>
      <c r="F279" s="160">
        <f>'JCN-5 SP 500 MRP 1'!F279</f>
        <v>3.6985149901933321</v>
      </c>
      <c r="G279" s="157">
        <f>'JCN-5 SP 500 MRP 1'!G279</f>
        <v>9</v>
      </c>
      <c r="H279" s="157">
        <f t="shared" si="16"/>
        <v>24495.581669999996</v>
      </c>
      <c r="I279" s="73">
        <f t="shared" si="17"/>
        <v>9.0255424803092844E-4</v>
      </c>
      <c r="J279" s="73">
        <f t="shared" si="18"/>
        <v>3.3381104158050597E-3</v>
      </c>
      <c r="K279" s="76">
        <f t="shared" si="19"/>
        <v>8.1229882322783557E-3</v>
      </c>
    </row>
    <row r="280" spans="2:11">
      <c r="B280" s="158" t="str">
        <f>'JCN-5 SP 500 MRP 1'!B280</f>
        <v>Gilead Sciences Inc</v>
      </c>
      <c r="C280" s="159" t="str">
        <f>'JCN-5 SP 500 MRP 1'!C280</f>
        <v>GILD</v>
      </c>
      <c r="D280" s="155">
        <f>'JCN-5 SP 500 MRP 1'!D280</f>
        <v>1254</v>
      </c>
      <c r="E280" s="155">
        <f>'JCN-5 SP 500 MRP 1'!E280</f>
        <v>78.459999999999994</v>
      </c>
      <c r="F280" s="160">
        <f>'JCN-5 SP 500 MRP 1'!F280</f>
        <v>3.7216416008157025</v>
      </c>
      <c r="G280" s="157">
        <f>'JCN-5 SP 500 MRP 1'!G280</f>
        <v>12</v>
      </c>
      <c r="H280" s="157">
        <f t="shared" si="16"/>
        <v>98388.84</v>
      </c>
      <c r="I280" s="73">
        <f t="shared" si="17"/>
        <v>3.6251952167190705E-3</v>
      </c>
      <c r="J280" s="73">
        <f t="shared" si="18"/>
        <v>1.3491677329619789E-2</v>
      </c>
      <c r="K280" s="76">
        <f t="shared" si="19"/>
        <v>4.3502342600628845E-2</v>
      </c>
    </row>
    <row r="281" spans="2:11">
      <c r="B281" s="158" t="str">
        <f>'JCN-5 SP 500 MRP 1'!B281</f>
        <v>Hasbro Inc</v>
      </c>
      <c r="C281" s="159" t="str">
        <f>'JCN-5 SP 500 MRP 1'!C281</f>
        <v>HAS</v>
      </c>
      <c r="D281" s="155">
        <f>'JCN-5 SP 500 MRP 1'!D281</f>
        <v>138.114</v>
      </c>
      <c r="E281" s="155">
        <f>'JCN-5 SP 500 MRP 1'!E281</f>
        <v>65.25</v>
      </c>
      <c r="F281" s="160">
        <f>'JCN-5 SP 500 MRP 1'!F281</f>
        <v>4.2911877394636013</v>
      </c>
      <c r="G281" s="157">
        <f>'JCN-5 SP 500 MRP 1'!G281</f>
        <v>9</v>
      </c>
      <c r="H281" s="157">
        <f t="shared" si="16"/>
        <v>9011.9385000000002</v>
      </c>
      <c r="I281" s="73">
        <f t="shared" si="17"/>
        <v>3.3205022382179158E-4</v>
      </c>
      <c r="J281" s="73">
        <f t="shared" si="18"/>
        <v>1.4248898493502166E-3</v>
      </c>
      <c r="K281" s="76">
        <f t="shared" si="19"/>
        <v>2.988452014396124E-3</v>
      </c>
    </row>
    <row r="282" spans="2:11">
      <c r="B282" s="158" t="str">
        <f>'JCN-5 SP 500 MRP 1'!B282</f>
        <v>Huntington Bancshares Inc/OH</v>
      </c>
      <c r="C282" s="159" t="str">
        <f>'JCN-5 SP 500 MRP 1'!C282</f>
        <v>HBAN</v>
      </c>
      <c r="D282" s="155">
        <f>'JCN-5 SP 500 MRP 1'!D282</f>
        <v>1442.7339999999999</v>
      </c>
      <c r="E282" s="155">
        <f>'JCN-5 SP 500 MRP 1'!E282</f>
        <v>15.18</v>
      </c>
      <c r="F282" s="160">
        <f>'JCN-5 SP 500 MRP 1'!F282</f>
        <v>4.0843214756258233</v>
      </c>
      <c r="G282" s="157">
        <f>'JCN-5 SP 500 MRP 1'!G282</f>
        <v>12.5</v>
      </c>
      <c r="H282" s="157">
        <f t="shared" si="16"/>
        <v>21900.702119999998</v>
      </c>
      <c r="I282" s="73">
        <f t="shared" si="17"/>
        <v>8.0694437060354815E-4</v>
      </c>
      <c r="J282" s="73">
        <f t="shared" si="18"/>
        <v>3.2958202224914351E-3</v>
      </c>
      <c r="K282" s="76">
        <f t="shared" si="19"/>
        <v>1.0086804632544352E-2</v>
      </c>
    </row>
    <row r="283" spans="2:11">
      <c r="B283" s="158" t="str">
        <f>'JCN-5 SP 500 MRP 1'!B283</f>
        <v>Welltower Inc</v>
      </c>
      <c r="C283" s="159" t="str">
        <f>'JCN-5 SP 500 MRP 1'!C283</f>
        <v>WELL</v>
      </c>
      <c r="D283" s="155">
        <f>'JCN-5 SP 500 MRP 1'!D283</f>
        <v>463.37</v>
      </c>
      <c r="E283" s="155">
        <f>'JCN-5 SP 500 MRP 1'!E283</f>
        <v>61.04</v>
      </c>
      <c r="F283" s="160">
        <f>'JCN-5 SP 500 MRP 1'!F283</f>
        <v>3.9973787680209698</v>
      </c>
      <c r="G283" s="157">
        <f>'JCN-5 SP 500 MRP 1'!G283</f>
        <v>3.5</v>
      </c>
      <c r="H283" s="157">
        <f t="shared" si="16"/>
        <v>28284.104800000001</v>
      </c>
      <c r="I283" s="73">
        <f t="shared" si="17"/>
        <v>1.0421446317503175E-3</v>
      </c>
      <c r="J283" s="73">
        <f t="shared" si="18"/>
        <v>4.1658468241657512E-3</v>
      </c>
      <c r="K283" s="76">
        <f t="shared" si="19"/>
        <v>3.6475062111261114E-3</v>
      </c>
    </row>
    <row r="284" spans="2:11">
      <c r="B284" s="158" t="str">
        <f>'JCN-5 SP 500 MRP 1'!B284</f>
        <v>Biogen Inc</v>
      </c>
      <c r="C284" s="159" t="str">
        <f>'JCN-5 SP 500 MRP 1'!C284</f>
        <v>BIIB</v>
      </c>
      <c r="D284" s="155">
        <f>'JCN-5 SP 500 MRP 1'!D284</f>
        <v>144.001</v>
      </c>
      <c r="E284" s="155">
        <f>'JCN-5 SP 500 MRP 1'!E284</f>
        <v>283.44</v>
      </c>
      <c r="F284" s="160" t="str">
        <f>'JCN-5 SP 500 MRP 1'!F284</f>
        <v>n/a</v>
      </c>
      <c r="G284" s="157">
        <f>'JCN-5 SP 500 MRP 1'!G284</f>
        <v>-10.5</v>
      </c>
      <c r="H284" s="157" t="str">
        <f t="shared" si="16"/>
        <v>Excl.</v>
      </c>
      <c r="I284" s="73" t="str">
        <f t="shared" si="17"/>
        <v>Excl.</v>
      </c>
      <c r="J284" s="73" t="str">
        <f t="shared" si="18"/>
        <v/>
      </c>
      <c r="K284" s="76" t="str">
        <f t="shared" si="19"/>
        <v/>
      </c>
    </row>
    <row r="285" spans="2:11">
      <c r="B285" s="158" t="str">
        <f>'JCN-5 SP 500 MRP 1'!B285</f>
        <v>Northern Trust Corp</v>
      </c>
      <c r="C285" s="159" t="str">
        <f>'JCN-5 SP 500 MRP 1'!C285</f>
        <v>NTRS</v>
      </c>
      <c r="D285" s="155">
        <f>'JCN-5 SP 500 MRP 1'!D285</f>
        <v>208.416</v>
      </c>
      <c r="E285" s="155">
        <f>'JCN-5 SP 500 MRP 1'!E285</f>
        <v>84.35</v>
      </c>
      <c r="F285" s="160">
        <f>'JCN-5 SP 500 MRP 1'!F285</f>
        <v>3.5566093657379971</v>
      </c>
      <c r="G285" s="157">
        <f>'JCN-5 SP 500 MRP 1'!G285</f>
        <v>8</v>
      </c>
      <c r="H285" s="157">
        <f t="shared" si="16"/>
        <v>17579.889599999999</v>
      </c>
      <c r="I285" s="73">
        <f t="shared" si="17"/>
        <v>6.4774146832475448E-4</v>
      </c>
      <c r="J285" s="73">
        <f t="shared" si="18"/>
        <v>2.3037633728207039E-3</v>
      </c>
      <c r="K285" s="76">
        <f t="shared" si="19"/>
        <v>5.1819317465980359E-3</v>
      </c>
    </row>
    <row r="286" spans="2:11">
      <c r="B286" s="158" t="str">
        <f>'JCN-5 SP 500 MRP 1'!B286</f>
        <v>Packaging Corp of America</v>
      </c>
      <c r="C286" s="159" t="str">
        <f>'JCN-5 SP 500 MRP 1'!C286</f>
        <v>PKG</v>
      </c>
      <c r="D286" s="155">
        <f>'JCN-5 SP 500 MRP 1'!D286</f>
        <v>93.74</v>
      </c>
      <c r="E286" s="155">
        <f>'JCN-5 SP 500 MRP 1'!E286</f>
        <v>120.21</v>
      </c>
      <c r="F286" s="160">
        <f>'JCN-5 SP 500 MRP 1'!F286</f>
        <v>4.1593877381249484</v>
      </c>
      <c r="G286" s="157">
        <f>'JCN-5 SP 500 MRP 1'!G286</f>
        <v>11</v>
      </c>
      <c r="H286" s="157">
        <f t="shared" si="16"/>
        <v>11268.4854</v>
      </c>
      <c r="I286" s="73">
        <f t="shared" si="17"/>
        <v>4.1519403391430048E-4</v>
      </c>
      <c r="J286" s="73">
        <f t="shared" si="18"/>
        <v>1.7269529736057753E-3</v>
      </c>
      <c r="K286" s="76">
        <f t="shared" si="19"/>
        <v>4.5671343730573051E-3</v>
      </c>
    </row>
    <row r="287" spans="2:11">
      <c r="B287" s="158" t="str">
        <f>'JCN-5 SP 500 MRP 1'!B287</f>
        <v>Paychex Inc</v>
      </c>
      <c r="C287" s="159" t="str">
        <f>'JCN-5 SP 500 MRP 1'!C287</f>
        <v>PAYX</v>
      </c>
      <c r="D287" s="155">
        <f>'JCN-5 SP 500 MRP 1'!D287</f>
        <v>360.40100000000001</v>
      </c>
      <c r="E287" s="155">
        <f>'JCN-5 SP 500 MRP 1'!E287</f>
        <v>118.31</v>
      </c>
      <c r="F287" s="160">
        <f>'JCN-5 SP 500 MRP 1'!F287</f>
        <v>2.6709492012509508</v>
      </c>
      <c r="G287" s="157">
        <f>'JCN-5 SP 500 MRP 1'!G287</f>
        <v>10</v>
      </c>
      <c r="H287" s="157">
        <f t="shared" si="16"/>
        <v>42639.042310000004</v>
      </c>
      <c r="I287" s="73">
        <f t="shared" si="17"/>
        <v>1.5710608258791758E-3</v>
      </c>
      <c r="J287" s="73">
        <f t="shared" si="18"/>
        <v>4.1962236579986441E-3</v>
      </c>
      <c r="K287" s="76">
        <f t="shared" si="19"/>
        <v>1.571060825879176E-2</v>
      </c>
    </row>
    <row r="288" spans="2:11">
      <c r="B288" s="158" t="str">
        <f>'JCN-5 SP 500 MRP 1'!B288</f>
        <v>QUALCOMM Inc</v>
      </c>
      <c r="C288" s="159" t="str">
        <f>'JCN-5 SP 500 MRP 1'!C288</f>
        <v>QCOM</v>
      </c>
      <c r="D288" s="155">
        <f>'JCN-5 SP 500 MRP 1'!D288</f>
        <v>1123</v>
      </c>
      <c r="E288" s="155">
        <f>'JCN-5 SP 500 MRP 1'!E288</f>
        <v>117.66</v>
      </c>
      <c r="F288" s="160">
        <f>'JCN-5 SP 500 MRP 1'!F288</f>
        <v>2.5497195308516063</v>
      </c>
      <c r="G288" s="157">
        <f>'JCN-5 SP 500 MRP 1'!G288</f>
        <v>19</v>
      </c>
      <c r="H288" s="157">
        <f t="shared" si="16"/>
        <v>132132.18</v>
      </c>
      <c r="I288" s="73">
        <f t="shared" si="17"/>
        <v>4.8684886101987099E-3</v>
      </c>
      <c r="J288" s="73">
        <f t="shared" si="18"/>
        <v>1.2413280495152244E-2</v>
      </c>
      <c r="K288" s="76">
        <f t="shared" si="19"/>
        <v>9.2501283593775491E-2</v>
      </c>
    </row>
    <row r="289" spans="2:11">
      <c r="B289" s="158" t="str">
        <f>'JCN-5 SP 500 MRP 1'!B289</f>
        <v>Roper Technologies Inc</v>
      </c>
      <c r="C289" s="159" t="str">
        <f>'JCN-5 SP 500 MRP 1'!C289</f>
        <v>ROP</v>
      </c>
      <c r="D289" s="155">
        <f>'JCN-5 SP 500 MRP 1'!D289</f>
        <v>106.01</v>
      </c>
      <c r="E289" s="155">
        <f>'JCN-5 SP 500 MRP 1'!E289</f>
        <v>414.54</v>
      </c>
      <c r="F289" s="160">
        <f>'JCN-5 SP 500 MRP 1'!F289</f>
        <v>0.59825348579147963</v>
      </c>
      <c r="G289" s="157">
        <f>'JCN-5 SP 500 MRP 1'!G289</f>
        <v>3.5</v>
      </c>
      <c r="H289" s="157">
        <f t="shared" si="16"/>
        <v>43945.385400000006</v>
      </c>
      <c r="I289" s="73">
        <f t="shared" si="17"/>
        <v>1.6191938125193479E-3</v>
      </c>
      <c r="J289" s="73">
        <f t="shared" si="18"/>
        <v>9.6868834251169543E-4</v>
      </c>
      <c r="K289" s="76">
        <f t="shared" si="19"/>
        <v>5.6671783438177175E-3</v>
      </c>
    </row>
    <row r="290" spans="2:11">
      <c r="B290" s="158" t="str">
        <f>'JCN-5 SP 500 MRP 1'!B290</f>
        <v>Ross Stores Inc</v>
      </c>
      <c r="C290" s="159" t="str">
        <f>'JCN-5 SP 500 MRP 1'!C290</f>
        <v>ROST</v>
      </c>
      <c r="D290" s="155">
        <f>'JCN-5 SP 500 MRP 1'!D290</f>
        <v>347.06299999999999</v>
      </c>
      <c r="E290" s="155">
        <f>'JCN-5 SP 500 MRP 1'!E290</f>
        <v>95.69</v>
      </c>
      <c r="F290" s="160">
        <f>'JCN-5 SP 500 MRP 1'!F290</f>
        <v>1.295851186121852</v>
      </c>
      <c r="G290" s="157">
        <f>'JCN-5 SP 500 MRP 1'!G290</f>
        <v>14</v>
      </c>
      <c r="H290" s="157">
        <f t="shared" si="16"/>
        <v>33210.458469999998</v>
      </c>
      <c r="I290" s="73">
        <f t="shared" si="17"/>
        <v>1.2236590571704203E-3</v>
      </c>
      <c r="J290" s="73">
        <f t="shared" si="18"/>
        <v>1.5856800406430364E-3</v>
      </c>
      <c r="K290" s="76">
        <f t="shared" si="19"/>
        <v>1.7131226800385885E-2</v>
      </c>
    </row>
    <row r="291" spans="2:11">
      <c r="B291" s="158" t="str">
        <f>'JCN-5 SP 500 MRP 1'!B291</f>
        <v>IDEXX Laboratories Inc</v>
      </c>
      <c r="C291" s="159" t="str">
        <f>'JCN-5 SP 500 MRP 1'!C291</f>
        <v>IDXX</v>
      </c>
      <c r="D291" s="155">
        <f>'JCN-5 SP 500 MRP 1'!D291</f>
        <v>83.254000000000005</v>
      </c>
      <c r="E291" s="155">
        <f>'JCN-5 SP 500 MRP 1'!E291</f>
        <v>359.68</v>
      </c>
      <c r="F291" s="160" t="str">
        <f>'JCN-5 SP 500 MRP 1'!F291</f>
        <v>n/a</v>
      </c>
      <c r="G291" s="157">
        <f>'JCN-5 SP 500 MRP 1'!G291</f>
        <v>12</v>
      </c>
      <c r="H291" s="157">
        <f t="shared" si="16"/>
        <v>29944.798720000003</v>
      </c>
      <c r="I291" s="73">
        <f t="shared" si="17"/>
        <v>1.1033338850763904E-3</v>
      </c>
      <c r="J291" s="73" t="str">
        <f t="shared" si="18"/>
        <v/>
      </c>
      <c r="K291" s="76">
        <f t="shared" si="19"/>
        <v>1.3240006620916685E-2</v>
      </c>
    </row>
    <row r="292" spans="2:11">
      <c r="B292" s="158" t="str">
        <f>'JCN-5 SP 500 MRP 1'!B292</f>
        <v>Starbucks Corp</v>
      </c>
      <c r="C292" s="159" t="str">
        <f>'JCN-5 SP 500 MRP 1'!C292</f>
        <v>SBUX</v>
      </c>
      <c r="D292" s="155">
        <f>'JCN-5 SP 500 MRP 1'!D292</f>
        <v>1147.4000000000001</v>
      </c>
      <c r="E292" s="155">
        <f>'JCN-5 SP 500 MRP 1'!E292</f>
        <v>86.59</v>
      </c>
      <c r="F292" s="160">
        <f>'JCN-5 SP 500 MRP 1'!F292</f>
        <v>2.4483196673980827</v>
      </c>
      <c r="G292" s="157">
        <f>'JCN-5 SP 500 MRP 1'!G292</f>
        <v>16.5</v>
      </c>
      <c r="H292" s="157">
        <f t="shared" si="16"/>
        <v>99353.366000000009</v>
      </c>
      <c r="I292" s="73">
        <f t="shared" si="17"/>
        <v>3.6607337497640909E-3</v>
      </c>
      <c r="J292" s="73">
        <f t="shared" si="18"/>
        <v>8.9626464366553554E-3</v>
      </c>
      <c r="K292" s="76">
        <f t="shared" si="19"/>
        <v>6.0402106871107503E-2</v>
      </c>
    </row>
    <row r="293" spans="2:11">
      <c r="B293" s="158" t="str">
        <f>'JCN-5 SP 500 MRP 1'!B293</f>
        <v>KeyCorp</v>
      </c>
      <c r="C293" s="159" t="str">
        <f>'JCN-5 SP 500 MRP 1'!C293</f>
        <v>KEY</v>
      </c>
      <c r="D293" s="156">
        <f>'JCN-5 SP 500 MRP 1'!D293</f>
        <v>932.93799999999999</v>
      </c>
      <c r="E293" s="156">
        <f>'JCN-5 SP 500 MRP 1'!E293</f>
        <v>17.87</v>
      </c>
      <c r="F293" s="160">
        <f>'JCN-5 SP 500 MRP 1'!F293</f>
        <v>4.3648573027420259</v>
      </c>
      <c r="G293" s="157">
        <f>'JCN-5 SP 500 MRP 1'!G293</f>
        <v>7.5</v>
      </c>
      <c r="H293" s="157">
        <f t="shared" si="16"/>
        <v>16671.602060000001</v>
      </c>
      <c r="I293" s="73">
        <f t="shared" si="17"/>
        <v>6.1427507472347281E-4</v>
      </c>
      <c r="J293" s="73">
        <f t="shared" si="18"/>
        <v>2.6812230457991539E-3</v>
      </c>
      <c r="K293" s="76">
        <f t="shared" si="19"/>
        <v>4.6070630604260459E-3</v>
      </c>
    </row>
    <row r="294" spans="2:11">
      <c r="B294" s="158" t="str">
        <f>'JCN-5 SP 500 MRP 1'!B294</f>
        <v>Fox Corp</v>
      </c>
      <c r="C294" s="159" t="str">
        <f>'JCN-5 SP 500 MRP 1'!C294</f>
        <v>FOXA</v>
      </c>
      <c r="D294" s="155">
        <f>'JCN-5 SP 500 MRP 1'!D294</f>
        <v>305.36700000000002</v>
      </c>
      <c r="E294" s="155">
        <f>'JCN-5 SP 500 MRP 1'!E294</f>
        <v>28.87</v>
      </c>
      <c r="F294" s="160">
        <f>'JCN-5 SP 500 MRP 1'!F294</f>
        <v>1.7319016279875303</v>
      </c>
      <c r="G294" s="157">
        <f>'JCN-5 SP 500 MRP 1'!G294</f>
        <v>11</v>
      </c>
      <c r="H294" s="157">
        <f t="shared" si="16"/>
        <v>8815.9452900000015</v>
      </c>
      <c r="I294" s="73">
        <f t="shared" si="17"/>
        <v>3.248287376511912E-4</v>
      </c>
      <c r="J294" s="73">
        <f t="shared" si="18"/>
        <v>5.6257141955523245E-4</v>
      </c>
      <c r="K294" s="76">
        <f t="shared" si="19"/>
        <v>3.5731161141631033E-3</v>
      </c>
    </row>
    <row r="295" spans="2:11">
      <c r="B295" s="158" t="str">
        <f>'JCN-5 SP 500 MRP 1'!B295</f>
        <v>Fox Corp</v>
      </c>
      <c r="C295" s="159" t="str">
        <f>'JCN-5 SP 500 MRP 1'!C295</f>
        <v>FOX</v>
      </c>
      <c r="D295" s="155">
        <f>'JCN-5 SP 500 MRP 1'!D295</f>
        <v>241.57300000000001</v>
      </c>
      <c r="E295" s="155">
        <f>'JCN-5 SP 500 MRP 1'!E295</f>
        <v>27.2</v>
      </c>
      <c r="F295" s="160">
        <f>'JCN-5 SP 500 MRP 1'!F295</f>
        <v>1.8382352941176472</v>
      </c>
      <c r="G295" s="157" t="str">
        <f>'JCN-5 SP 500 MRP 1'!G295</f>
        <v/>
      </c>
      <c r="H295" s="157" t="str">
        <f t="shared" si="16"/>
        <v>Excl.</v>
      </c>
      <c r="I295" s="73" t="str">
        <f t="shared" si="17"/>
        <v>Excl.</v>
      </c>
      <c r="J295" s="73" t="str">
        <f t="shared" si="18"/>
        <v/>
      </c>
      <c r="K295" s="76" t="str">
        <f t="shared" si="19"/>
        <v/>
      </c>
    </row>
    <row r="296" spans="2:11">
      <c r="B296" s="158" t="str">
        <f>'JCN-5 SP 500 MRP 1'!B296</f>
        <v>State Street Corp</v>
      </c>
      <c r="C296" s="159" t="str">
        <f>'JCN-5 SP 500 MRP 1'!C296</f>
        <v>STT</v>
      </c>
      <c r="D296" s="155">
        <f>'JCN-5 SP 500 MRP 1'!D296</f>
        <v>366.94</v>
      </c>
      <c r="E296" s="155">
        <f>'JCN-5 SP 500 MRP 1'!E296</f>
        <v>74</v>
      </c>
      <c r="F296" s="160">
        <f>'JCN-5 SP 500 MRP 1'!F296</f>
        <v>3.4054054054054053</v>
      </c>
      <c r="G296" s="157">
        <f>'JCN-5 SP 500 MRP 1'!G296</f>
        <v>8.5</v>
      </c>
      <c r="H296" s="157">
        <f t="shared" si="16"/>
        <v>27153.56</v>
      </c>
      <c r="I296" s="73">
        <f t="shared" si="17"/>
        <v>1.0004890374649634E-3</v>
      </c>
      <c r="J296" s="73">
        <f t="shared" si="18"/>
        <v>3.4070707762320377E-3</v>
      </c>
      <c r="K296" s="76">
        <f t="shared" si="19"/>
        <v>8.5041568184521885E-3</v>
      </c>
    </row>
    <row r="297" spans="2:11">
      <c r="B297" s="158" t="str">
        <f>'JCN-5 SP 500 MRP 1'!B297</f>
        <v>Norwegian Cruise Line Holdings Ltd</v>
      </c>
      <c r="C297" s="159" t="str">
        <f>'JCN-5 SP 500 MRP 1'!C297</f>
        <v>NCLH</v>
      </c>
      <c r="D297" s="155">
        <f>'JCN-5 SP 500 MRP 1'!D297</f>
        <v>421.38900000000001</v>
      </c>
      <c r="E297" s="155">
        <f>'JCN-5 SP 500 MRP 1'!E297</f>
        <v>16.89</v>
      </c>
      <c r="F297" s="160" t="str">
        <f>'JCN-5 SP 500 MRP 1'!F297</f>
        <v>n/a</v>
      </c>
      <c r="G297" s="157" t="str">
        <f>'JCN-5 SP 500 MRP 1'!G297</f>
        <v/>
      </c>
      <c r="H297" s="157" t="str">
        <f t="shared" si="16"/>
        <v>Excl.</v>
      </c>
      <c r="I297" s="73" t="str">
        <f t="shared" si="17"/>
        <v>Excl.</v>
      </c>
      <c r="J297" s="73" t="str">
        <f t="shared" si="18"/>
        <v/>
      </c>
      <c r="K297" s="76" t="str">
        <f t="shared" si="19"/>
        <v/>
      </c>
    </row>
    <row r="298" spans="2:11">
      <c r="B298" s="158" t="str">
        <f>'JCN-5 SP 500 MRP 1'!B298</f>
        <v>US Bancorp</v>
      </c>
      <c r="C298" s="159" t="str">
        <f>'JCN-5 SP 500 MRP 1'!C298</f>
        <v>USB</v>
      </c>
      <c r="D298" s="155">
        <f>'JCN-5 SP 500 MRP 1'!D298</f>
        <v>1486</v>
      </c>
      <c r="E298" s="155">
        <f>'JCN-5 SP 500 MRP 1'!E298</f>
        <v>42.45</v>
      </c>
      <c r="F298" s="160">
        <f>'JCN-5 SP 500 MRP 1'!F298</f>
        <v>4.5229681978798588</v>
      </c>
      <c r="G298" s="157">
        <f>'JCN-5 SP 500 MRP 1'!G298</f>
        <v>6</v>
      </c>
      <c r="H298" s="157">
        <f t="shared" si="16"/>
        <v>63080.700000000004</v>
      </c>
      <c r="I298" s="73">
        <f t="shared" si="17"/>
        <v>2.3242458383216096E-3</v>
      </c>
      <c r="J298" s="73">
        <f t="shared" si="18"/>
        <v>1.0512490010783252E-2</v>
      </c>
      <c r="K298" s="76">
        <f t="shared" si="19"/>
        <v>1.3945475029929658E-2</v>
      </c>
    </row>
    <row r="299" spans="2:11">
      <c r="B299" s="158" t="str">
        <f>'JCN-5 SP 500 MRP 1'!B299</f>
        <v>A O Smith Corp</v>
      </c>
      <c r="C299" s="159" t="str">
        <f>'JCN-5 SP 500 MRP 1'!C299</f>
        <v>AOS</v>
      </c>
      <c r="D299" s="155">
        <f>'JCN-5 SP 500 MRP 1'!D299</f>
        <v>126.87</v>
      </c>
      <c r="E299" s="155">
        <f>'JCN-5 SP 500 MRP 1'!E299</f>
        <v>54.78</v>
      </c>
      <c r="F299" s="160">
        <f>'JCN-5 SP 500 MRP 1'!F299</f>
        <v>2.190580503833516</v>
      </c>
      <c r="G299" s="157">
        <f>'JCN-5 SP 500 MRP 1'!G299</f>
        <v>11.5</v>
      </c>
      <c r="H299" s="157">
        <f t="shared" si="16"/>
        <v>6949.9386000000004</v>
      </c>
      <c r="I299" s="73">
        <f t="shared" si="17"/>
        <v>2.5607461343391419E-4</v>
      </c>
      <c r="J299" s="73">
        <f t="shared" si="18"/>
        <v>5.6095205571503662E-4</v>
      </c>
      <c r="K299" s="76">
        <f t="shared" si="19"/>
        <v>2.944858054490013E-3</v>
      </c>
    </row>
    <row r="300" spans="2:11">
      <c r="B300" s="158" t="str">
        <f>'JCN-5 SP 500 MRP 1'!B300</f>
        <v>NortonLifeLock Inc</v>
      </c>
      <c r="C300" s="159" t="str">
        <f>'JCN-5 SP 500 MRP 1'!C300</f>
        <v>NLOK</v>
      </c>
      <c r="D300" s="155">
        <f>'JCN-5 SP 500 MRP 1'!D300</f>
        <v>666.02499999999998</v>
      </c>
      <c r="E300" s="155">
        <f>'JCN-5 SP 500 MRP 1'!E300</f>
        <v>22.53</v>
      </c>
      <c r="F300" s="160">
        <f>'JCN-5 SP 500 MRP 1'!F300</f>
        <v>2.2192632046160674</v>
      </c>
      <c r="G300" s="157">
        <f>'JCN-5 SP 500 MRP 1'!G300</f>
        <v>11.5</v>
      </c>
      <c r="H300" s="157">
        <f t="shared" si="16"/>
        <v>15005.543250000001</v>
      </c>
      <c r="I300" s="73">
        <f t="shared" si="17"/>
        <v>5.5288814884057113E-4</v>
      </c>
      <c r="J300" s="73">
        <f t="shared" si="18"/>
        <v>1.2270043249901711E-3</v>
      </c>
      <c r="K300" s="76">
        <f t="shared" si="19"/>
        <v>6.3582137116665683E-3</v>
      </c>
    </row>
    <row r="301" spans="2:11">
      <c r="B301" s="158" t="str">
        <f>'JCN-5 SP 500 MRP 1'!B301</f>
        <v>T Rowe Price Group Inc</v>
      </c>
      <c r="C301" s="159" t="str">
        <f>'JCN-5 SP 500 MRP 1'!C301</f>
        <v>TROW</v>
      </c>
      <c r="D301" s="155">
        <f>'JCN-5 SP 500 MRP 1'!D301</f>
        <v>223.465</v>
      </c>
      <c r="E301" s="155">
        <f>'JCN-5 SP 500 MRP 1'!E301</f>
        <v>106.16</v>
      </c>
      <c r="F301" s="160">
        <f>'JCN-5 SP 500 MRP 1'!F301</f>
        <v>4.5214770158251696</v>
      </c>
      <c r="G301" s="157">
        <f>'JCN-5 SP 500 MRP 1'!G301</f>
        <v>8</v>
      </c>
      <c r="H301" s="157">
        <f t="shared" si="16"/>
        <v>23723.044399999999</v>
      </c>
      <c r="I301" s="73">
        <f t="shared" si="17"/>
        <v>8.740896537137152E-4</v>
      </c>
      <c r="J301" s="73">
        <f t="shared" si="18"/>
        <v>3.9521762790371449E-3</v>
      </c>
      <c r="K301" s="76">
        <f t="shared" si="19"/>
        <v>6.9927172297097216E-3</v>
      </c>
    </row>
    <row r="302" spans="2:11">
      <c r="B302" s="158" t="str">
        <f>'JCN-5 SP 500 MRP 1'!B302</f>
        <v>Waste Management Inc</v>
      </c>
      <c r="C302" s="159" t="str">
        <f>'JCN-5 SP 500 MRP 1'!C302</f>
        <v>WM</v>
      </c>
      <c r="D302" s="155">
        <f>'JCN-5 SP 500 MRP 1'!D302</f>
        <v>410.47699999999998</v>
      </c>
      <c r="E302" s="155">
        <f>'JCN-5 SP 500 MRP 1'!E302</f>
        <v>158.37</v>
      </c>
      <c r="F302" s="160">
        <f>'JCN-5 SP 500 MRP 1'!F302</f>
        <v>1.6417250741933447</v>
      </c>
      <c r="G302" s="157">
        <f>'JCN-5 SP 500 MRP 1'!G302</f>
        <v>6.5</v>
      </c>
      <c r="H302" s="157">
        <f t="shared" si="16"/>
        <v>65007.242489999997</v>
      </c>
      <c r="I302" s="73">
        <f t="shared" si="17"/>
        <v>2.3952304400259696E-3</v>
      </c>
      <c r="J302" s="73">
        <f t="shared" si="18"/>
        <v>3.9323098718617921E-3</v>
      </c>
      <c r="K302" s="76">
        <f t="shared" si="19"/>
        <v>1.5568997860168802E-2</v>
      </c>
    </row>
    <row r="303" spans="2:11">
      <c r="B303" s="158" t="str">
        <f>'JCN-5 SP 500 MRP 1'!B303</f>
        <v>Constellation Brands Inc</v>
      </c>
      <c r="C303" s="159" t="str">
        <f>'JCN-5 SP 500 MRP 1'!C303</f>
        <v>STZ</v>
      </c>
      <c r="D303" s="155">
        <f>'JCN-5 SP 500 MRP 1'!D303</f>
        <v>161.22399999999999</v>
      </c>
      <c r="E303" s="155">
        <f>'JCN-5 SP 500 MRP 1'!E303</f>
        <v>247.08</v>
      </c>
      <c r="F303" s="160">
        <f>'JCN-5 SP 500 MRP 1'!F303</f>
        <v>1.2951270843451514</v>
      </c>
      <c r="G303" s="157">
        <f>'JCN-5 SP 500 MRP 1'!G303</f>
        <v>5</v>
      </c>
      <c r="H303" s="157">
        <f t="shared" si="16"/>
        <v>39835.225919999997</v>
      </c>
      <c r="I303" s="73">
        <f t="shared" si="17"/>
        <v>1.4677525465500714E-3</v>
      </c>
      <c r="J303" s="73">
        <f t="shared" si="18"/>
        <v>1.9009260761535651E-3</v>
      </c>
      <c r="K303" s="76">
        <f t="shared" si="19"/>
        <v>7.3387627327503573E-3</v>
      </c>
    </row>
    <row r="304" spans="2:11">
      <c r="B304" s="158" t="str">
        <f>'JCN-5 SP 500 MRP 1'!B304</f>
        <v>DENTSPLY SIRONA Inc</v>
      </c>
      <c r="C304" s="159" t="str">
        <f>'JCN-5 SP 500 MRP 1'!C304</f>
        <v>XRAY</v>
      </c>
      <c r="D304" s="155">
        <f>'JCN-5 SP 500 MRP 1'!D304</f>
        <v>215.452</v>
      </c>
      <c r="E304" s="155">
        <f>'JCN-5 SP 500 MRP 1'!E304</f>
        <v>30.82</v>
      </c>
      <c r="F304" s="160">
        <f>'JCN-5 SP 500 MRP 1'!F304</f>
        <v>1.6223231667748215</v>
      </c>
      <c r="G304" s="157">
        <f>'JCN-5 SP 500 MRP 1'!G304</f>
        <v>12</v>
      </c>
      <c r="H304" s="157">
        <f t="shared" si="16"/>
        <v>6640.2306399999998</v>
      </c>
      <c r="I304" s="73">
        <f t="shared" si="17"/>
        <v>2.4466323979466996E-4</v>
      </c>
      <c r="J304" s="73">
        <f t="shared" si="18"/>
        <v>3.9692284197707651E-4</v>
      </c>
      <c r="K304" s="76">
        <f t="shared" si="19"/>
        <v>2.9359588775360393E-3</v>
      </c>
    </row>
    <row r="305" spans="2:11">
      <c r="B305" s="158" t="str">
        <f>'JCN-5 SP 500 MRP 1'!B305</f>
        <v>Zions Bancorp NA</v>
      </c>
      <c r="C305" s="159" t="str">
        <f>'JCN-5 SP 500 MRP 1'!C305</f>
        <v>ZION</v>
      </c>
      <c r="D305" s="155">
        <f>'JCN-5 SP 500 MRP 1'!D305</f>
        <v>149.61099999999999</v>
      </c>
      <c r="E305" s="155">
        <f>'JCN-5 SP 500 MRP 1'!E305</f>
        <v>51.94</v>
      </c>
      <c r="F305" s="160">
        <f>'JCN-5 SP 500 MRP 1'!F305</f>
        <v>3.1574894108586835</v>
      </c>
      <c r="G305" s="157">
        <f>'JCN-5 SP 500 MRP 1'!G305</f>
        <v>6.5</v>
      </c>
      <c r="H305" s="157">
        <f t="shared" si="16"/>
        <v>7770.7953399999988</v>
      </c>
      <c r="I305" s="73">
        <f t="shared" si="17"/>
        <v>2.8631956730733728E-4</v>
      </c>
      <c r="J305" s="73">
        <f t="shared" si="18"/>
        <v>9.0405100189455754E-4</v>
      </c>
      <c r="K305" s="76">
        <f t="shared" si="19"/>
        <v>1.8610771874976923E-3</v>
      </c>
    </row>
    <row r="306" spans="2:11">
      <c r="B306" s="158" t="str">
        <f>'JCN-5 SP 500 MRP 1'!B306</f>
        <v>Alaska Air Group Inc</v>
      </c>
      <c r="C306" s="159" t="str">
        <f>'JCN-5 SP 500 MRP 1'!C306</f>
        <v>ALK</v>
      </c>
      <c r="D306" s="155">
        <f>'JCN-5 SP 500 MRP 1'!D306</f>
        <v>126.834</v>
      </c>
      <c r="E306" s="155">
        <f>'JCN-5 SP 500 MRP 1'!E306</f>
        <v>44.46</v>
      </c>
      <c r="F306" s="160" t="str">
        <f>'JCN-5 SP 500 MRP 1'!F306</f>
        <v>n/a</v>
      </c>
      <c r="G306" s="157" t="str">
        <f>'JCN-5 SP 500 MRP 1'!G306</f>
        <v/>
      </c>
      <c r="H306" s="157" t="str">
        <f t="shared" si="16"/>
        <v>Excl.</v>
      </c>
      <c r="I306" s="73" t="str">
        <f t="shared" si="17"/>
        <v>Excl.</v>
      </c>
      <c r="J306" s="73" t="str">
        <f t="shared" si="18"/>
        <v/>
      </c>
      <c r="K306" s="76" t="str">
        <f t="shared" si="19"/>
        <v/>
      </c>
    </row>
    <row r="307" spans="2:11">
      <c r="B307" s="158" t="str">
        <f>'JCN-5 SP 500 MRP 1'!B307</f>
        <v>Invesco Ltd</v>
      </c>
      <c r="C307" s="159" t="str">
        <f>'JCN-5 SP 500 MRP 1'!C307</f>
        <v>IVZ</v>
      </c>
      <c r="D307" s="155">
        <f>'JCN-5 SP 500 MRP 1'!D307</f>
        <v>454.8</v>
      </c>
      <c r="E307" s="155">
        <f>'JCN-5 SP 500 MRP 1'!E307</f>
        <v>15.32</v>
      </c>
      <c r="F307" s="160">
        <f>'JCN-5 SP 500 MRP 1'!F307</f>
        <v>4.8955613577023502</v>
      </c>
      <c r="G307" s="157">
        <f>'JCN-5 SP 500 MRP 1'!G307</f>
        <v>10</v>
      </c>
      <c r="H307" s="157">
        <f t="shared" si="16"/>
        <v>6967.5360000000001</v>
      </c>
      <c r="I307" s="73">
        <f t="shared" si="17"/>
        <v>2.5672300008332174E-4</v>
      </c>
      <c r="J307" s="73">
        <f t="shared" si="18"/>
        <v>1.2568031988413272E-3</v>
      </c>
      <c r="K307" s="76">
        <f t="shared" si="19"/>
        <v>2.5672300008332174E-3</v>
      </c>
    </row>
    <row r="308" spans="2:11">
      <c r="B308" s="158" t="str">
        <f>'JCN-5 SP 500 MRP 1'!B308</f>
        <v>Linde PLC</v>
      </c>
      <c r="C308" s="159" t="str">
        <f>'JCN-5 SP 500 MRP 1'!C308</f>
        <v>LIN</v>
      </c>
      <c r="D308" s="155">
        <f>'JCN-5 SP 500 MRP 1'!D308</f>
        <v>494.38</v>
      </c>
      <c r="E308" s="155">
        <f>'JCN-5 SP 500 MRP 1'!E308</f>
        <v>297.35000000000002</v>
      </c>
      <c r="F308" s="160">
        <f>'JCN-5 SP 500 MRP 1'!F308</f>
        <v>1.5739028081385571</v>
      </c>
      <c r="G308" s="157">
        <f>'JCN-5 SP 500 MRP 1'!G308</f>
        <v>12</v>
      </c>
      <c r="H308" s="157">
        <f t="shared" si="16"/>
        <v>147003.89300000001</v>
      </c>
      <c r="I308" s="73">
        <f t="shared" si="17"/>
        <v>5.416445704031902E-3</v>
      </c>
      <c r="J308" s="73">
        <f t="shared" si="18"/>
        <v>8.5249591037058342E-3</v>
      </c>
      <c r="K308" s="76">
        <f t="shared" si="19"/>
        <v>6.4997348448382827E-2</v>
      </c>
    </row>
    <row r="309" spans="2:11">
      <c r="B309" s="158" t="str">
        <f>'JCN-5 SP 500 MRP 1'!B309</f>
        <v>Intuit Inc</v>
      </c>
      <c r="C309" s="159" t="str">
        <f>'JCN-5 SP 500 MRP 1'!C309</f>
        <v>INTU</v>
      </c>
      <c r="D309" s="155">
        <f>'JCN-5 SP 500 MRP 1'!D309</f>
        <v>281.87</v>
      </c>
      <c r="E309" s="155">
        <f>'JCN-5 SP 500 MRP 1'!E309</f>
        <v>427.5</v>
      </c>
      <c r="F309" s="160">
        <f>'JCN-5 SP 500 MRP 1'!F309</f>
        <v>0.72982456140350871</v>
      </c>
      <c r="G309" s="157">
        <f>'JCN-5 SP 500 MRP 1'!G309</f>
        <v>17.5</v>
      </c>
      <c r="H309" s="157">
        <f t="shared" si="16"/>
        <v>120499.425</v>
      </c>
      <c r="I309" s="73">
        <f t="shared" si="17"/>
        <v>4.4398728466297438E-3</v>
      </c>
      <c r="J309" s="73">
        <f t="shared" si="18"/>
        <v>3.2403282529789006E-3</v>
      </c>
      <c r="K309" s="76">
        <f t="shared" si="19"/>
        <v>7.7697774816020512E-2</v>
      </c>
    </row>
    <row r="310" spans="2:11">
      <c r="B310" s="158" t="str">
        <f>'JCN-5 SP 500 MRP 1'!B310</f>
        <v>Morgan Stanley</v>
      </c>
      <c r="C310" s="159" t="str">
        <f>'JCN-5 SP 500 MRP 1'!C310</f>
        <v>MS</v>
      </c>
      <c r="D310" s="155">
        <f>'JCN-5 SP 500 MRP 1'!D310</f>
        <v>1716.826</v>
      </c>
      <c r="E310" s="155">
        <f>'JCN-5 SP 500 MRP 1'!E310</f>
        <v>82.17</v>
      </c>
      <c r="F310" s="160">
        <f>'JCN-5 SP 500 MRP 1'!F310</f>
        <v>3.7726664232688325</v>
      </c>
      <c r="G310" s="157">
        <f>'JCN-5 SP 500 MRP 1'!G310</f>
        <v>10.5</v>
      </c>
      <c r="H310" s="157">
        <f t="shared" si="16"/>
        <v>141071.59242</v>
      </c>
      <c r="I310" s="73">
        <f t="shared" si="17"/>
        <v>5.1978665675489859E-3</v>
      </c>
      <c r="J310" s="73">
        <f t="shared" si="18"/>
        <v>1.9609816672023675E-2</v>
      </c>
      <c r="K310" s="76">
        <f t="shared" si="19"/>
        <v>5.4577598959264353E-2</v>
      </c>
    </row>
    <row r="311" spans="2:11">
      <c r="B311" s="158" t="str">
        <f>'JCN-5 SP 500 MRP 1'!B311</f>
        <v>Microchip Technology Inc</v>
      </c>
      <c r="C311" s="159" t="str">
        <f>'JCN-5 SP 500 MRP 1'!C311</f>
        <v>MCHP</v>
      </c>
      <c r="D311" s="155">
        <f>'JCN-5 SP 500 MRP 1'!D311</f>
        <v>552.48400000000004</v>
      </c>
      <c r="E311" s="155">
        <f>'JCN-5 SP 500 MRP 1'!E311</f>
        <v>61.74</v>
      </c>
      <c r="F311" s="160">
        <f>'JCN-5 SP 500 MRP 1'!F311</f>
        <v>1.9501133786848071</v>
      </c>
      <c r="G311" s="157">
        <f>'JCN-5 SP 500 MRP 1'!G311</f>
        <v>10</v>
      </c>
      <c r="H311" s="157">
        <f t="shared" si="16"/>
        <v>34110.362160000004</v>
      </c>
      <c r="I311" s="73">
        <f t="shared" si="17"/>
        <v>1.2568165428415174E-3</v>
      </c>
      <c r="J311" s="73">
        <f t="shared" si="18"/>
        <v>2.4509347547476299E-3</v>
      </c>
      <c r="K311" s="76">
        <f t="shared" si="19"/>
        <v>1.2568165428415174E-2</v>
      </c>
    </row>
    <row r="312" spans="2:11">
      <c r="B312" s="158" t="str">
        <f>'JCN-5 SP 500 MRP 1'!B312</f>
        <v>Chubb Ltd</v>
      </c>
      <c r="C312" s="159" t="str">
        <f>'JCN-5 SP 500 MRP 1'!C312</f>
        <v>CB</v>
      </c>
      <c r="D312" s="155">
        <f>'JCN-5 SP 500 MRP 1'!D312</f>
        <v>415.05</v>
      </c>
      <c r="E312" s="155">
        <f>'JCN-5 SP 500 MRP 1'!E312</f>
        <v>214.89</v>
      </c>
      <c r="F312" s="160">
        <f>'JCN-5 SP 500 MRP 1'!F312</f>
        <v>1.5449764996044488</v>
      </c>
      <c r="G312" s="157">
        <f>'JCN-5 SP 500 MRP 1'!G312</f>
        <v>14.5</v>
      </c>
      <c r="H312" s="157">
        <f t="shared" si="16"/>
        <v>89190.094499999992</v>
      </c>
      <c r="I312" s="73">
        <f t="shared" si="17"/>
        <v>3.286261978087371E-3</v>
      </c>
      <c r="J312" s="73">
        <f t="shared" si="18"/>
        <v>5.0771975276886188E-3</v>
      </c>
      <c r="K312" s="76">
        <f t="shared" si="19"/>
        <v>4.7650798682266883E-2</v>
      </c>
    </row>
    <row r="313" spans="2:11">
      <c r="B313" s="158" t="str">
        <f>'JCN-5 SP 500 MRP 1'!B313</f>
        <v>Hologic Inc</v>
      </c>
      <c r="C313" s="159" t="str">
        <f>'JCN-5 SP 500 MRP 1'!C313</f>
        <v>HOLX</v>
      </c>
      <c r="D313" s="155">
        <f>'JCN-5 SP 500 MRP 1'!D313</f>
        <v>249.65299999999999</v>
      </c>
      <c r="E313" s="155">
        <f>'JCN-5 SP 500 MRP 1'!E313</f>
        <v>67.8</v>
      </c>
      <c r="F313" s="160" t="str">
        <f>'JCN-5 SP 500 MRP 1'!F313</f>
        <v>n/a</v>
      </c>
      <c r="G313" s="157">
        <f>'JCN-5 SP 500 MRP 1'!G313</f>
        <v>25</v>
      </c>
      <c r="H313" s="157" t="str">
        <f t="shared" si="16"/>
        <v>Excl.</v>
      </c>
      <c r="I313" s="73" t="str">
        <f t="shared" si="17"/>
        <v>Excl.</v>
      </c>
      <c r="J313" s="73" t="str">
        <f t="shared" si="18"/>
        <v/>
      </c>
      <c r="K313" s="76" t="str">
        <f t="shared" si="19"/>
        <v/>
      </c>
    </row>
    <row r="314" spans="2:11">
      <c r="B314" s="158" t="str">
        <f>'JCN-5 SP 500 MRP 1'!B314</f>
        <v>Citizens Financial Group Inc</v>
      </c>
      <c r="C314" s="159" t="str">
        <f>'JCN-5 SP 500 MRP 1'!C314</f>
        <v>CFG</v>
      </c>
      <c r="D314" s="155">
        <f>'JCN-5 SP 500 MRP 1'!D314</f>
        <v>495.64299999999997</v>
      </c>
      <c r="E314" s="155">
        <f>'JCN-5 SP 500 MRP 1'!E314</f>
        <v>40.9</v>
      </c>
      <c r="F314" s="160">
        <f>'JCN-5 SP 500 MRP 1'!F314</f>
        <v>4.1075794621026898</v>
      </c>
      <c r="G314" s="157">
        <f>'JCN-5 SP 500 MRP 1'!G314</f>
        <v>8</v>
      </c>
      <c r="H314" s="157">
        <f t="shared" si="16"/>
        <v>20271.798699999999</v>
      </c>
      <c r="I314" s="73">
        <f t="shared" si="17"/>
        <v>7.4692645712188372E-4</v>
      </c>
      <c r="J314" s="73">
        <f t="shared" si="18"/>
        <v>3.068059774974975E-3</v>
      </c>
      <c r="K314" s="76">
        <f t="shared" si="19"/>
        <v>5.9754116569750697E-3</v>
      </c>
    </row>
    <row r="315" spans="2:11">
      <c r="B315" s="158" t="str">
        <f>'JCN-5 SP 500 MRP 1'!B315</f>
        <v>O'Reilly Automotive Inc</v>
      </c>
      <c r="C315" s="159" t="str">
        <f>'JCN-5 SP 500 MRP 1'!C315</f>
        <v>ORLY</v>
      </c>
      <c r="D315" s="155">
        <f>'JCN-5 SP 500 MRP 1'!D315</f>
        <v>62.798999999999999</v>
      </c>
      <c r="E315" s="155">
        <f>'JCN-5 SP 500 MRP 1'!E315</f>
        <v>837.17</v>
      </c>
      <c r="F315" s="160" t="str">
        <f>'JCN-5 SP 500 MRP 1'!F315</f>
        <v>n/a</v>
      </c>
      <c r="G315" s="157">
        <f>'JCN-5 SP 500 MRP 1'!G315</f>
        <v>13</v>
      </c>
      <c r="H315" s="157">
        <f t="shared" si="16"/>
        <v>52573.438829999999</v>
      </c>
      <c r="I315" s="73">
        <f t="shared" si="17"/>
        <v>1.9370995630499216E-3</v>
      </c>
      <c r="J315" s="73" t="str">
        <f t="shared" si="18"/>
        <v/>
      </c>
      <c r="K315" s="76">
        <f t="shared" si="19"/>
        <v>2.5182294319648982E-2</v>
      </c>
    </row>
    <row r="316" spans="2:11">
      <c r="B316" s="158" t="str">
        <f>'JCN-5 SP 500 MRP 1'!B316</f>
        <v>Allstate Corp/The</v>
      </c>
      <c r="C316" s="159" t="str">
        <f>'JCN-5 SP 500 MRP 1'!C316</f>
        <v>ALL</v>
      </c>
      <c r="D316" s="155">
        <f>'JCN-5 SP 500 MRP 1'!D316</f>
        <v>270.29599999999999</v>
      </c>
      <c r="E316" s="155">
        <f>'JCN-5 SP 500 MRP 1'!E316</f>
        <v>126.25</v>
      </c>
      <c r="F316" s="160">
        <f>'JCN-5 SP 500 MRP 1'!F316</f>
        <v>2.6930693069306932</v>
      </c>
      <c r="G316" s="157">
        <f>'JCN-5 SP 500 MRP 1'!G316</f>
        <v>2.5</v>
      </c>
      <c r="H316" s="157">
        <f t="shared" si="16"/>
        <v>34124.870000000003</v>
      </c>
      <c r="I316" s="73">
        <f t="shared" si="17"/>
        <v>1.2573510928186584E-3</v>
      </c>
      <c r="J316" s="73">
        <f t="shared" si="18"/>
        <v>3.3861336361056941E-3</v>
      </c>
      <c r="K316" s="76">
        <f t="shared" si="19"/>
        <v>3.1433777320466461E-3</v>
      </c>
    </row>
    <row r="317" spans="2:11">
      <c r="B317" s="158" t="str">
        <f>'JCN-5 SP 500 MRP 1'!B317</f>
        <v>Equity Residential</v>
      </c>
      <c r="C317" s="159" t="str">
        <f>'JCN-5 SP 500 MRP 1'!C317</f>
        <v>EQR</v>
      </c>
      <c r="D317" s="155">
        <f>'JCN-5 SP 500 MRP 1'!D317</f>
        <v>377.91899999999998</v>
      </c>
      <c r="E317" s="155">
        <f>'JCN-5 SP 500 MRP 1'!E317</f>
        <v>63.02</v>
      </c>
      <c r="F317" s="160">
        <f>'JCN-5 SP 500 MRP 1'!F317</f>
        <v>3.9669946048873368</v>
      </c>
      <c r="G317" s="157">
        <f>'JCN-5 SP 500 MRP 1'!G317</f>
        <v>-6</v>
      </c>
      <c r="H317" s="157" t="str">
        <f t="shared" si="16"/>
        <v>Excl.</v>
      </c>
      <c r="I317" s="73" t="str">
        <f t="shared" si="17"/>
        <v>Excl.</v>
      </c>
      <c r="J317" s="73" t="str">
        <f t="shared" si="18"/>
        <v/>
      </c>
      <c r="K317" s="76" t="str">
        <f t="shared" si="19"/>
        <v/>
      </c>
    </row>
    <row r="318" spans="2:11">
      <c r="B318" s="158" t="str">
        <f>'JCN-5 SP 500 MRP 1'!B318</f>
        <v>BorgWarner Inc</v>
      </c>
      <c r="C318" s="159" t="str">
        <f>'JCN-5 SP 500 MRP 1'!C318</f>
        <v>BWA</v>
      </c>
      <c r="D318" s="155">
        <f>'JCN-5 SP 500 MRP 1'!D318</f>
        <v>234.154</v>
      </c>
      <c r="E318" s="155">
        <f>'JCN-5 SP 500 MRP 1'!E318</f>
        <v>37.53</v>
      </c>
      <c r="F318" s="160">
        <f>'JCN-5 SP 500 MRP 1'!F318</f>
        <v>1.8118838262723154</v>
      </c>
      <c r="G318" s="157">
        <f>'JCN-5 SP 500 MRP 1'!G318</f>
        <v>9.5</v>
      </c>
      <c r="H318" s="157">
        <f t="shared" si="16"/>
        <v>8787.7996199999998</v>
      </c>
      <c r="I318" s="73">
        <f t="shared" si="17"/>
        <v>3.2379169373182636E-4</v>
      </c>
      <c r="J318" s="73">
        <f t="shared" si="18"/>
        <v>5.8667293295401525E-4</v>
      </c>
      <c r="K318" s="76">
        <f t="shared" si="19"/>
        <v>3.0760210904523504E-3</v>
      </c>
    </row>
    <row r="319" spans="2:11">
      <c r="B319" s="158" t="str">
        <f>'JCN-5 SP 500 MRP 1'!B319</f>
        <v>Keurig Dr Pepper Inc</v>
      </c>
      <c r="C319" s="159" t="str">
        <f>'JCN-5 SP 500 MRP 1'!C319</f>
        <v>KDP</v>
      </c>
      <c r="D319" s="155">
        <f>'JCN-5 SP 500 MRP 1'!D319</f>
        <v>1416.251</v>
      </c>
      <c r="E319" s="155">
        <f>'JCN-5 SP 500 MRP 1'!E319</f>
        <v>38.840000000000003</v>
      </c>
      <c r="F319" s="160">
        <f>'JCN-5 SP 500 MRP 1'!F319</f>
        <v>2.0597322348094749</v>
      </c>
      <c r="G319" s="157">
        <f>'JCN-5 SP 500 MRP 1'!G319</f>
        <v>11.5</v>
      </c>
      <c r="H319" s="157">
        <f t="shared" si="16"/>
        <v>55007.188840000003</v>
      </c>
      <c r="I319" s="73">
        <f t="shared" si="17"/>
        <v>2.0267725269240968E-3</v>
      </c>
      <c r="J319" s="73">
        <f t="shared" si="18"/>
        <v>4.1746087063318166E-3</v>
      </c>
      <c r="K319" s="76">
        <f t="shared" si="19"/>
        <v>2.3307884059627113E-2</v>
      </c>
    </row>
    <row r="320" spans="2:11">
      <c r="B320" s="158" t="str">
        <f>'JCN-5 SP 500 MRP 1'!B320</f>
        <v>Organon &amp; Co</v>
      </c>
      <c r="C320" s="159" t="str">
        <f>'JCN-5 SP 500 MRP 1'!C320</f>
        <v>OGN</v>
      </c>
      <c r="D320" s="155">
        <f>'JCN-5 SP 500 MRP 1'!D320</f>
        <v>254.33</v>
      </c>
      <c r="E320" s="155">
        <f>'JCN-5 SP 500 MRP 1'!E320</f>
        <v>26.18</v>
      </c>
      <c r="F320" s="160">
        <f>'JCN-5 SP 500 MRP 1'!F320</f>
        <v>4.2780748663101607</v>
      </c>
      <c r="G320" s="157" t="str">
        <f>'JCN-5 SP 500 MRP 1'!G320</f>
        <v/>
      </c>
      <c r="H320" s="157" t="str">
        <f t="shared" si="16"/>
        <v>Excl.</v>
      </c>
      <c r="I320" s="73" t="str">
        <f t="shared" si="17"/>
        <v>Excl.</v>
      </c>
      <c r="J320" s="73" t="str">
        <f t="shared" si="18"/>
        <v/>
      </c>
      <c r="K320" s="76" t="str">
        <f t="shared" si="19"/>
        <v/>
      </c>
    </row>
    <row r="321" spans="2:11">
      <c r="B321" s="158" t="str">
        <f>'JCN-5 SP 500 MRP 1'!B321</f>
        <v>Host Hotels &amp; Resorts Inc</v>
      </c>
      <c r="C321" s="159" t="str">
        <f>'JCN-5 SP 500 MRP 1'!C321</f>
        <v>HST</v>
      </c>
      <c r="D321" s="155">
        <f>'JCN-5 SP 500 MRP 1'!D321</f>
        <v>714.89300000000003</v>
      </c>
      <c r="E321" s="155">
        <f>'JCN-5 SP 500 MRP 1'!E321</f>
        <v>18.88</v>
      </c>
      <c r="F321" s="160">
        <f>'JCN-5 SP 500 MRP 1'!F321</f>
        <v>2.5423728813559325</v>
      </c>
      <c r="G321" s="157">
        <f>'JCN-5 SP 500 MRP 1'!G321</f>
        <v>59.5</v>
      </c>
      <c r="H321" s="157" t="str">
        <f t="shared" si="16"/>
        <v>Excl.</v>
      </c>
      <c r="I321" s="73" t="str">
        <f t="shared" si="17"/>
        <v>Excl.</v>
      </c>
      <c r="J321" s="73" t="str">
        <f t="shared" si="18"/>
        <v/>
      </c>
      <c r="K321" s="76" t="str">
        <f t="shared" si="19"/>
        <v/>
      </c>
    </row>
    <row r="322" spans="2:11">
      <c r="B322" s="158" t="str">
        <f>'JCN-5 SP 500 MRP 1'!B322</f>
        <v>Incyte Corp</v>
      </c>
      <c r="C322" s="159" t="str">
        <f>'JCN-5 SP 500 MRP 1'!C322</f>
        <v>INCY</v>
      </c>
      <c r="D322" s="155">
        <f>'JCN-5 SP 500 MRP 1'!D322</f>
        <v>222.43100000000001</v>
      </c>
      <c r="E322" s="155">
        <f>'JCN-5 SP 500 MRP 1'!E322</f>
        <v>74.34</v>
      </c>
      <c r="F322" s="160" t="str">
        <f>'JCN-5 SP 500 MRP 1'!F322</f>
        <v>n/a</v>
      </c>
      <c r="G322" s="157">
        <f>'JCN-5 SP 500 MRP 1'!G322</f>
        <v>25.5</v>
      </c>
      <c r="H322" s="157" t="str">
        <f t="shared" si="16"/>
        <v>Excl.</v>
      </c>
      <c r="I322" s="73" t="str">
        <f t="shared" si="17"/>
        <v>Excl.</v>
      </c>
      <c r="J322" s="73" t="str">
        <f t="shared" si="18"/>
        <v/>
      </c>
      <c r="K322" s="76" t="str">
        <f t="shared" si="19"/>
        <v/>
      </c>
    </row>
    <row r="323" spans="2:11">
      <c r="B323" s="158" t="str">
        <f>'JCN-5 SP 500 MRP 1'!B323</f>
        <v>Simon Property Group Inc</v>
      </c>
      <c r="C323" s="159" t="str">
        <f>'JCN-5 SP 500 MRP 1'!C323</f>
        <v>SPG</v>
      </c>
      <c r="D323" s="155">
        <f>'JCN-5 SP 500 MRP 1'!D323</f>
        <v>327.35199999999998</v>
      </c>
      <c r="E323" s="155">
        <f>'JCN-5 SP 500 MRP 1'!E323</f>
        <v>108.98</v>
      </c>
      <c r="F323" s="160">
        <f>'JCN-5 SP 500 MRP 1'!F323</f>
        <v>6.4231969168654794</v>
      </c>
      <c r="G323" s="157">
        <f>'JCN-5 SP 500 MRP 1'!G323</f>
        <v>3</v>
      </c>
      <c r="H323" s="157">
        <f t="shared" si="16"/>
        <v>35674.820959999997</v>
      </c>
      <c r="I323" s="73">
        <f t="shared" si="17"/>
        <v>1.3144599560427914E-3</v>
      </c>
      <c r="J323" s="73">
        <f t="shared" si="18"/>
        <v>8.4430351369971911E-3</v>
      </c>
      <c r="K323" s="76">
        <f t="shared" si="19"/>
        <v>3.9433798681283742E-3</v>
      </c>
    </row>
    <row r="324" spans="2:11">
      <c r="B324" s="158" t="str">
        <f>'JCN-5 SP 500 MRP 1'!B324</f>
        <v>Eastman Chemical Co</v>
      </c>
      <c r="C324" s="159" t="str">
        <f>'JCN-5 SP 500 MRP 1'!C324</f>
        <v>EMN</v>
      </c>
      <c r="D324" s="155">
        <f>'JCN-5 SP 500 MRP 1'!D324</f>
        <v>119.99</v>
      </c>
      <c r="E324" s="155">
        <f>'JCN-5 SP 500 MRP 1'!E324</f>
        <v>76.81</v>
      </c>
      <c r="F324" s="160">
        <f>'JCN-5 SP 500 MRP 1'!F324</f>
        <v>3.9578179924488999</v>
      </c>
      <c r="G324" s="157">
        <f>'JCN-5 SP 500 MRP 1'!G324</f>
        <v>9.5</v>
      </c>
      <c r="H324" s="157">
        <f t="shared" si="16"/>
        <v>9216.4318999999996</v>
      </c>
      <c r="I324" s="73">
        <f t="shared" si="17"/>
        <v>3.3958490453894015E-4</v>
      </c>
      <c r="J324" s="73">
        <f t="shared" si="18"/>
        <v>1.3440152451482594E-3</v>
      </c>
      <c r="K324" s="76">
        <f t="shared" si="19"/>
        <v>3.2260565931199314E-3</v>
      </c>
    </row>
    <row r="325" spans="2:11">
      <c r="B325" s="158" t="str">
        <f>'JCN-5 SP 500 MRP 1'!B325</f>
        <v>Twitter Inc</v>
      </c>
      <c r="C325" s="159" t="str">
        <f>'JCN-5 SP 500 MRP 1'!C325</f>
        <v>TWTR</v>
      </c>
      <c r="D325" s="155" t="str">
        <f>'JCN-5 SP 500 MRP 1'!D325</f>
        <v>#N/A N/A</v>
      </c>
      <c r="E325" s="155" t="str">
        <f>'JCN-5 SP 500 MRP 1'!E325</f>
        <v>#N/A N/A</v>
      </c>
      <c r="F325" s="160" t="str">
        <f>'JCN-5 SP 500 MRP 1'!F325</f>
        <v>n/a</v>
      </c>
      <c r="G325" s="157" t="str">
        <f>'JCN-5 SP 500 MRP 1'!G325</f>
        <v/>
      </c>
      <c r="H325" s="157" t="str">
        <f t="shared" si="16"/>
        <v>Excl.</v>
      </c>
      <c r="I325" s="73" t="str">
        <f t="shared" si="17"/>
        <v>Excl.</v>
      </c>
      <c r="J325" s="73" t="str">
        <f t="shared" si="18"/>
        <v/>
      </c>
      <c r="K325" s="76" t="str">
        <f t="shared" si="19"/>
        <v/>
      </c>
    </row>
    <row r="326" spans="2:11">
      <c r="B326" s="158" t="str">
        <f>'JCN-5 SP 500 MRP 1'!B326</f>
        <v>AvalonBay Communities Inc</v>
      </c>
      <c r="C326" s="159" t="str">
        <f>'JCN-5 SP 500 MRP 1'!C326</f>
        <v>AVB</v>
      </c>
      <c r="D326" s="155">
        <f>'JCN-5 SP 500 MRP 1'!D326</f>
        <v>139.83099999999999</v>
      </c>
      <c r="E326" s="155">
        <f>'JCN-5 SP 500 MRP 1'!E326</f>
        <v>175.12</v>
      </c>
      <c r="F326" s="160">
        <f>'JCN-5 SP 500 MRP 1'!F326</f>
        <v>3.6317953403380536</v>
      </c>
      <c r="G326" s="157">
        <f>'JCN-5 SP 500 MRP 1'!G326</f>
        <v>8</v>
      </c>
      <c r="H326" s="157">
        <f t="shared" si="16"/>
        <v>24487.204719999998</v>
      </c>
      <c r="I326" s="73">
        <f t="shared" si="17"/>
        <v>9.0224559433533971E-4</v>
      </c>
      <c r="J326" s="73">
        <f t="shared" si="18"/>
        <v>3.2767713453476246E-3</v>
      </c>
      <c r="K326" s="76">
        <f t="shared" si="19"/>
        <v>7.2179647546827177E-3</v>
      </c>
    </row>
    <row r="327" spans="2:11">
      <c r="B327" s="158" t="str">
        <f>'JCN-5 SP 500 MRP 1'!B327</f>
        <v>Prudential Financial Inc</v>
      </c>
      <c r="C327" s="159" t="str">
        <f>'JCN-5 SP 500 MRP 1'!C327</f>
        <v>PRU</v>
      </c>
      <c r="D327" s="155">
        <f>'JCN-5 SP 500 MRP 1'!D327</f>
        <v>372.6</v>
      </c>
      <c r="E327" s="155">
        <f>'JCN-5 SP 500 MRP 1'!E327</f>
        <v>105.19</v>
      </c>
      <c r="F327" s="160">
        <f>'JCN-5 SP 500 MRP 1'!F327</f>
        <v>4.5631714041258675</v>
      </c>
      <c r="G327" s="157">
        <f>'JCN-5 SP 500 MRP 1'!G327</f>
        <v>5.5</v>
      </c>
      <c r="H327" s="157">
        <f t="shared" si="16"/>
        <v>39193.794000000002</v>
      </c>
      <c r="I327" s="73">
        <f t="shared" si="17"/>
        <v>1.4441186066821462E-3</v>
      </c>
      <c r="J327" s="73">
        <f t="shared" si="18"/>
        <v>6.5897607301780604E-3</v>
      </c>
      <c r="K327" s="76">
        <f t="shared" si="19"/>
        <v>7.942652336751805E-3</v>
      </c>
    </row>
    <row r="328" spans="2:11">
      <c r="B328" s="158" t="str">
        <f>'JCN-5 SP 500 MRP 1'!B328</f>
        <v>United Parcel Service Inc</v>
      </c>
      <c r="C328" s="159" t="str">
        <f>'JCN-5 SP 500 MRP 1'!C328</f>
        <v>UPS</v>
      </c>
      <c r="D328" s="155">
        <f>'JCN-5 SP 500 MRP 1'!D328</f>
        <v>731.85400000000004</v>
      </c>
      <c r="E328" s="155">
        <f>'JCN-5 SP 500 MRP 1'!E328</f>
        <v>167.77</v>
      </c>
      <c r="F328" s="160">
        <f>'JCN-5 SP 500 MRP 1'!F328</f>
        <v>3.6240090600226496</v>
      </c>
      <c r="G328" s="157">
        <f>'JCN-5 SP 500 MRP 1'!G328</f>
        <v>11.5</v>
      </c>
      <c r="H328" s="157">
        <f t="shared" si="16"/>
        <v>122783.14558000001</v>
      </c>
      <c r="I328" s="73">
        <f t="shared" si="17"/>
        <v>4.5240178870930622E-3</v>
      </c>
      <c r="J328" s="73">
        <f t="shared" si="18"/>
        <v>1.6395081810529781E-2</v>
      </c>
      <c r="K328" s="76">
        <f t="shared" si="19"/>
        <v>5.2026205701570218E-2</v>
      </c>
    </row>
    <row r="329" spans="2:11">
      <c r="B329" s="158" t="str">
        <f>'JCN-5 SP 500 MRP 1'!B329</f>
        <v>Walgreens Boots Alliance Inc</v>
      </c>
      <c r="C329" s="159" t="str">
        <f>'JCN-5 SP 500 MRP 1'!C329</f>
        <v>WBA</v>
      </c>
      <c r="D329" s="155">
        <f>'JCN-5 SP 500 MRP 1'!D329</f>
        <v>864.81299999999999</v>
      </c>
      <c r="E329" s="155">
        <f>'JCN-5 SP 500 MRP 1'!E329</f>
        <v>36.5</v>
      </c>
      <c r="F329" s="160">
        <f>'JCN-5 SP 500 MRP 1'!F329</f>
        <v>5.2602739726027394</v>
      </c>
      <c r="G329" s="157">
        <f>'JCN-5 SP 500 MRP 1'!G329</f>
        <v>5</v>
      </c>
      <c r="H329" s="157">
        <f t="shared" si="16"/>
        <v>31565.674500000001</v>
      </c>
      <c r="I329" s="73">
        <f t="shared" si="17"/>
        <v>1.1630560153967782E-3</v>
      </c>
      <c r="J329" s="73">
        <f t="shared" si="18"/>
        <v>6.1179932864707234E-3</v>
      </c>
      <c r="K329" s="76">
        <f t="shared" si="19"/>
        <v>5.8152800769838914E-3</v>
      </c>
    </row>
    <row r="330" spans="2:11">
      <c r="B330" s="158" t="str">
        <f>'JCN-5 SP 500 MRP 1'!B330</f>
        <v>STERIS PLC</v>
      </c>
      <c r="C330" s="159" t="str">
        <f>'JCN-5 SP 500 MRP 1'!C330</f>
        <v>STE</v>
      </c>
      <c r="D330" s="155">
        <f>'JCN-5 SP 500 MRP 1'!D330</f>
        <v>100.015</v>
      </c>
      <c r="E330" s="155">
        <f>'JCN-5 SP 500 MRP 1'!E330</f>
        <v>172.58</v>
      </c>
      <c r="F330" s="160">
        <f>'JCN-5 SP 500 MRP 1'!F330</f>
        <v>1.0893498667284736</v>
      </c>
      <c r="G330" s="157">
        <f>'JCN-5 SP 500 MRP 1'!G330</f>
        <v>11.5</v>
      </c>
      <c r="H330" s="157">
        <f t="shared" si="16"/>
        <v>17260.5887</v>
      </c>
      <c r="I330" s="73">
        <f t="shared" si="17"/>
        <v>6.3597663711651895E-4</v>
      </c>
      <c r="J330" s="73">
        <f t="shared" si="18"/>
        <v>6.9280106488530269E-4</v>
      </c>
      <c r="K330" s="76">
        <f t="shared" si="19"/>
        <v>7.3137313268399678E-3</v>
      </c>
    </row>
    <row r="331" spans="2:11">
      <c r="B331" s="158" t="str">
        <f>'JCN-5 SP 500 MRP 1'!B331</f>
        <v>McKesson Corp</v>
      </c>
      <c r="C331" s="159" t="str">
        <f>'JCN-5 SP 500 MRP 1'!C331</f>
        <v>MCK</v>
      </c>
      <c r="D331" s="155">
        <f>'JCN-5 SP 500 MRP 1'!D331</f>
        <v>143.72999999999999</v>
      </c>
      <c r="E331" s="155">
        <f>'JCN-5 SP 500 MRP 1'!E331</f>
        <v>389.37</v>
      </c>
      <c r="F331" s="160">
        <f>'JCN-5 SP 500 MRP 1'!F331</f>
        <v>0.55474227598428227</v>
      </c>
      <c r="G331" s="157">
        <f>'JCN-5 SP 500 MRP 1'!G331</f>
        <v>10</v>
      </c>
      <c r="H331" s="157">
        <f t="shared" si="16"/>
        <v>55964.150099999999</v>
      </c>
      <c r="I331" s="73">
        <f t="shared" si="17"/>
        <v>2.0620323326331329E-3</v>
      </c>
      <c r="J331" s="73">
        <f t="shared" si="18"/>
        <v>1.1438965093580828E-3</v>
      </c>
      <c r="K331" s="76">
        <f t="shared" si="19"/>
        <v>2.0620323326331329E-2</v>
      </c>
    </row>
    <row r="332" spans="2:11">
      <c r="B332" s="158" t="str">
        <f>'JCN-5 SP 500 MRP 1'!B332</f>
        <v>Lockheed Martin Corp</v>
      </c>
      <c r="C332" s="159" t="str">
        <f>'JCN-5 SP 500 MRP 1'!C332</f>
        <v>LMT</v>
      </c>
      <c r="D332" s="155">
        <f>'JCN-5 SP 500 MRP 1'!D332</f>
        <v>262.07400000000001</v>
      </c>
      <c r="E332" s="155">
        <f>'JCN-5 SP 500 MRP 1'!E332</f>
        <v>486.68</v>
      </c>
      <c r="F332" s="160">
        <f>'JCN-5 SP 500 MRP 1'!F332</f>
        <v>2.4656858716199554</v>
      </c>
      <c r="G332" s="157">
        <f>'JCN-5 SP 500 MRP 1'!G332</f>
        <v>7</v>
      </c>
      <c r="H332" s="157">
        <f t="shared" si="16"/>
        <v>127546.17432000001</v>
      </c>
      <c r="I332" s="73">
        <f t="shared" si="17"/>
        <v>4.6995145085121526E-3</v>
      </c>
      <c r="J332" s="73">
        <f t="shared" si="18"/>
        <v>1.1587526527111414E-2</v>
      </c>
      <c r="K332" s="76">
        <f t="shared" si="19"/>
        <v>3.289660155958507E-2</v>
      </c>
    </row>
    <row r="333" spans="2:11">
      <c r="B333" s="158" t="str">
        <f>'JCN-5 SP 500 MRP 1'!B333</f>
        <v>AmerisourceBergen Corp</v>
      </c>
      <c r="C333" s="159" t="str">
        <f>'JCN-5 SP 500 MRP 1'!C333</f>
        <v>ABC</v>
      </c>
      <c r="D333" s="155">
        <f>'JCN-5 SP 500 MRP 1'!D333</f>
        <v>207.25800000000001</v>
      </c>
      <c r="E333" s="155">
        <f>'JCN-5 SP 500 MRP 1'!E333</f>
        <v>157.22</v>
      </c>
      <c r="F333" s="160">
        <f>'JCN-5 SP 500 MRP 1'!F333</f>
        <v>1.1703345630326931</v>
      </c>
      <c r="G333" s="157">
        <f>'JCN-5 SP 500 MRP 1'!G333</f>
        <v>8.5</v>
      </c>
      <c r="H333" s="157">
        <f t="shared" si="16"/>
        <v>32585.102760000002</v>
      </c>
      <c r="I333" s="73">
        <f t="shared" si="17"/>
        <v>1.2006174548033232E-3</v>
      </c>
      <c r="J333" s="73">
        <f t="shared" si="18"/>
        <v>1.4051241043366715E-3</v>
      </c>
      <c r="K333" s="76">
        <f t="shared" si="19"/>
        <v>1.0205248365828248E-2</v>
      </c>
    </row>
    <row r="334" spans="2:11">
      <c r="B334" s="158" t="str">
        <f>'JCN-5 SP 500 MRP 1'!B334</f>
        <v>Capital One Financial Corp</v>
      </c>
      <c r="C334" s="159" t="str">
        <f>'JCN-5 SP 500 MRP 1'!C334</f>
        <v>COF</v>
      </c>
      <c r="D334" s="155">
        <f>'JCN-5 SP 500 MRP 1'!D334</f>
        <v>382</v>
      </c>
      <c r="E334" s="155">
        <f>'JCN-5 SP 500 MRP 1'!E334</f>
        <v>106.02</v>
      </c>
      <c r="F334" s="160">
        <f>'JCN-5 SP 500 MRP 1'!F334</f>
        <v>2.2637238256932655</v>
      </c>
      <c r="G334" s="157" t="str">
        <f>'JCN-5 SP 500 MRP 1'!G334</f>
        <v/>
      </c>
      <c r="H334" s="157" t="str">
        <f t="shared" si="16"/>
        <v>Excl.</v>
      </c>
      <c r="I334" s="73" t="str">
        <f t="shared" si="17"/>
        <v>Excl.</v>
      </c>
      <c r="J334" s="73" t="str">
        <f t="shared" si="18"/>
        <v/>
      </c>
      <c r="K334" s="76" t="str">
        <f t="shared" si="19"/>
        <v/>
      </c>
    </row>
    <row r="335" spans="2:11">
      <c r="B335" s="158" t="str">
        <f>'JCN-5 SP 500 MRP 1'!B335</f>
        <v>Waters Corp</v>
      </c>
      <c r="C335" s="159" t="str">
        <f>'JCN-5 SP 500 MRP 1'!C335</f>
        <v>WAT</v>
      </c>
      <c r="D335" s="155">
        <f>'JCN-5 SP 500 MRP 1'!D335</f>
        <v>59.875999999999998</v>
      </c>
      <c r="E335" s="155">
        <f>'JCN-5 SP 500 MRP 1'!E335</f>
        <v>299.17</v>
      </c>
      <c r="F335" s="160" t="str">
        <f>'JCN-5 SP 500 MRP 1'!F335</f>
        <v>n/a</v>
      </c>
      <c r="G335" s="157">
        <f>'JCN-5 SP 500 MRP 1'!G335</f>
        <v>6</v>
      </c>
      <c r="H335" s="157">
        <f t="shared" si="16"/>
        <v>17913.102920000001</v>
      </c>
      <c r="I335" s="73">
        <f t="shared" si="17"/>
        <v>6.6001891090676978E-4</v>
      </c>
      <c r="J335" s="73" t="str">
        <f t="shared" si="18"/>
        <v/>
      </c>
      <c r="K335" s="76">
        <f t="shared" si="19"/>
        <v>3.9601134654406187E-3</v>
      </c>
    </row>
    <row r="336" spans="2:11">
      <c r="B336" s="158" t="str">
        <f>'JCN-5 SP 500 MRP 1'!B336</f>
        <v>Nordson Corp</v>
      </c>
      <c r="C336" s="159" t="str">
        <f>'JCN-5 SP 500 MRP 1'!C336</f>
        <v>NDSN</v>
      </c>
      <c r="D336" s="155">
        <f>'JCN-5 SP 500 MRP 1'!D336</f>
        <v>57.210999999999999</v>
      </c>
      <c r="E336" s="155">
        <f>'JCN-5 SP 500 MRP 1'!E336</f>
        <v>225</v>
      </c>
      <c r="F336" s="160">
        <f>'JCN-5 SP 500 MRP 1'!F336</f>
        <v>1.1555555555555557</v>
      </c>
      <c r="G336" s="157">
        <f>'JCN-5 SP 500 MRP 1'!G336</f>
        <v>12</v>
      </c>
      <c r="H336" s="157">
        <f t="shared" si="16"/>
        <v>12872.475</v>
      </c>
      <c r="I336" s="73">
        <f t="shared" si="17"/>
        <v>4.7429398290838498E-4</v>
      </c>
      <c r="J336" s="73">
        <f t="shared" si="18"/>
        <v>5.4807304691635605E-4</v>
      </c>
      <c r="K336" s="76">
        <f t="shared" si="19"/>
        <v>5.6915277949006193E-3</v>
      </c>
    </row>
    <row r="337" spans="2:11">
      <c r="B337" s="158" t="str">
        <f>'JCN-5 SP 500 MRP 1'!B337</f>
        <v>Dollar Tree Inc</v>
      </c>
      <c r="C337" s="159" t="str">
        <f>'JCN-5 SP 500 MRP 1'!C337</f>
        <v>DLTR</v>
      </c>
      <c r="D337" s="155">
        <f>'JCN-5 SP 500 MRP 1'!D337</f>
        <v>223.93700000000001</v>
      </c>
      <c r="E337" s="155">
        <f>'JCN-5 SP 500 MRP 1'!E337</f>
        <v>158.5</v>
      </c>
      <c r="F337" s="160" t="str">
        <f>'JCN-5 SP 500 MRP 1'!F337</f>
        <v>n/a</v>
      </c>
      <c r="G337" s="157">
        <f>'JCN-5 SP 500 MRP 1'!G337</f>
        <v>12</v>
      </c>
      <c r="H337" s="157">
        <f t="shared" si="16"/>
        <v>35494.014500000005</v>
      </c>
      <c r="I337" s="73">
        <f t="shared" si="17"/>
        <v>1.307798034691306E-3</v>
      </c>
      <c r="J337" s="73" t="str">
        <f t="shared" si="18"/>
        <v/>
      </c>
      <c r="K337" s="76">
        <f t="shared" si="19"/>
        <v>1.5693576416295672E-2</v>
      </c>
    </row>
    <row r="338" spans="2:11">
      <c r="B338" s="158" t="str">
        <f>'JCN-5 SP 500 MRP 1'!B338</f>
        <v>Darden Restaurants Inc</v>
      </c>
      <c r="C338" s="159" t="str">
        <f>'JCN-5 SP 500 MRP 1'!C338</f>
        <v>DRI</v>
      </c>
      <c r="D338" s="155">
        <f>'JCN-5 SP 500 MRP 1'!D338</f>
        <v>122.387</v>
      </c>
      <c r="E338" s="155">
        <f>'JCN-5 SP 500 MRP 1'!E338</f>
        <v>143.13999999999999</v>
      </c>
      <c r="F338" s="160">
        <f>'JCN-5 SP 500 MRP 1'!F338</f>
        <v>3.3813050160681852</v>
      </c>
      <c r="G338" s="157">
        <f>'JCN-5 SP 500 MRP 1'!G338</f>
        <v>21</v>
      </c>
      <c r="H338" s="157" t="str">
        <f t="shared" si="16"/>
        <v>Excl.</v>
      </c>
      <c r="I338" s="73" t="str">
        <f t="shared" si="17"/>
        <v>Excl.</v>
      </c>
      <c r="J338" s="73" t="str">
        <f t="shared" si="18"/>
        <v/>
      </c>
      <c r="K338" s="76" t="str">
        <f t="shared" si="19"/>
        <v/>
      </c>
    </row>
    <row r="339" spans="2:11">
      <c r="B339" s="158" t="str">
        <f>'JCN-5 SP 500 MRP 1'!B339</f>
        <v>Match Group Inc</v>
      </c>
      <c r="C339" s="159" t="str">
        <f>'JCN-5 SP 500 MRP 1'!C339</f>
        <v>MTCH</v>
      </c>
      <c r="D339" s="155">
        <f>'JCN-5 SP 500 MRP 1'!D339</f>
        <v>282.98599999999999</v>
      </c>
      <c r="E339" s="155">
        <f>'JCN-5 SP 500 MRP 1'!E339</f>
        <v>43.2</v>
      </c>
      <c r="F339" s="160" t="str">
        <f>'JCN-5 SP 500 MRP 1'!F339</f>
        <v>n/a</v>
      </c>
      <c r="G339" s="157">
        <f>'JCN-5 SP 500 MRP 1'!G339</f>
        <v>21</v>
      </c>
      <c r="H339" s="157" t="str">
        <f t="shared" si="16"/>
        <v>Excl.</v>
      </c>
      <c r="I339" s="73" t="str">
        <f t="shared" si="17"/>
        <v>Excl.</v>
      </c>
      <c r="J339" s="73" t="str">
        <f t="shared" si="18"/>
        <v/>
      </c>
      <c r="K339" s="76" t="str">
        <f t="shared" si="19"/>
        <v/>
      </c>
    </row>
    <row r="340" spans="2:11">
      <c r="B340" s="158" t="str">
        <f>'JCN-5 SP 500 MRP 1'!B340</f>
        <v>Domino's Pizza Inc</v>
      </c>
      <c r="C340" s="159" t="str">
        <f>'JCN-5 SP 500 MRP 1'!C340</f>
        <v>DPZ</v>
      </c>
      <c r="D340" s="155">
        <f>'JCN-5 SP 500 MRP 1'!D340</f>
        <v>35.399000000000001</v>
      </c>
      <c r="E340" s="155">
        <f>'JCN-5 SP 500 MRP 1'!E340</f>
        <v>332.24</v>
      </c>
      <c r="F340" s="160">
        <f>'JCN-5 SP 500 MRP 1'!F340</f>
        <v>1.3243438478208525</v>
      </c>
      <c r="G340" s="157">
        <f>'JCN-5 SP 500 MRP 1'!G340</f>
        <v>14.5</v>
      </c>
      <c r="H340" s="157">
        <f t="shared" ref="H340:H403" si="20">IF(ISNUMBER(E340),IF(OR(G340="",G340&lt;0,G340&gt;20),"Excl.",D340*E340),"Excl.")</f>
        <v>11760.963760000001</v>
      </c>
      <c r="I340" s="73">
        <f t="shared" si="17"/>
        <v>4.3333969144019116E-4</v>
      </c>
      <c r="J340" s="73">
        <f t="shared" si="18"/>
        <v>5.7389075437540369E-4</v>
      </c>
      <c r="K340" s="76">
        <f t="shared" si="19"/>
        <v>6.2834255258827718E-3</v>
      </c>
    </row>
    <row r="341" spans="2:11">
      <c r="B341" s="158" t="str">
        <f>'JCN-5 SP 500 MRP 1'!B341</f>
        <v>NVR Inc</v>
      </c>
      <c r="C341" s="159" t="str">
        <f>'JCN-5 SP 500 MRP 1'!C341</f>
        <v>NVR</v>
      </c>
      <c r="D341" s="155">
        <f>'JCN-5 SP 500 MRP 1'!D341</f>
        <v>3.2120000000000002</v>
      </c>
      <c r="E341" s="155">
        <f>'JCN-5 SP 500 MRP 1'!E341</f>
        <v>4237.75</v>
      </c>
      <c r="F341" s="160" t="str">
        <f>'JCN-5 SP 500 MRP 1'!F341</f>
        <v>n/a</v>
      </c>
      <c r="G341" s="157">
        <f>'JCN-5 SP 500 MRP 1'!G341</f>
        <v>5.5</v>
      </c>
      <c r="H341" s="157">
        <f t="shared" si="20"/>
        <v>13611.653</v>
      </c>
      <c r="I341" s="73">
        <f t="shared" ref="I341:I404" si="21">IF(H341="Excl.","Excl.",H341/(SUM($H$20:$H$522)))</f>
        <v>5.015294351192655E-4</v>
      </c>
      <c r="J341" s="73" t="str">
        <f t="shared" ref="J341:J404" si="22">IFERROR(I341*F341, "")</f>
        <v/>
      </c>
      <c r="K341" s="76">
        <f t="shared" ref="K341:K404" si="23">IFERROR(I341*G341, "")</f>
        <v>2.7584118931559603E-3</v>
      </c>
    </row>
    <row r="342" spans="2:11">
      <c r="B342" s="158" t="str">
        <f>'JCN-5 SP 500 MRP 1'!B342</f>
        <v>NetApp Inc</v>
      </c>
      <c r="C342" s="159" t="str">
        <f>'JCN-5 SP 500 MRP 1'!C342</f>
        <v>NTAP</v>
      </c>
      <c r="D342" s="155">
        <f>'JCN-5 SP 500 MRP 1'!D342</f>
        <v>217.36600000000001</v>
      </c>
      <c r="E342" s="155">
        <f>'JCN-5 SP 500 MRP 1'!E342</f>
        <v>69.27</v>
      </c>
      <c r="F342" s="160">
        <f>'JCN-5 SP 500 MRP 1'!F342</f>
        <v>2.8872527789808</v>
      </c>
      <c r="G342" s="157">
        <f>'JCN-5 SP 500 MRP 1'!G342</f>
        <v>8</v>
      </c>
      <c r="H342" s="157">
        <f t="shared" si="20"/>
        <v>15056.94282</v>
      </c>
      <c r="I342" s="73">
        <f t="shared" si="21"/>
        <v>5.5478199650973179E-4</v>
      </c>
      <c r="J342" s="73">
        <f t="shared" si="22"/>
        <v>1.6017958611512396E-3</v>
      </c>
      <c r="K342" s="76">
        <f t="shared" si="23"/>
        <v>4.4382559720778543E-3</v>
      </c>
    </row>
    <row r="343" spans="2:11">
      <c r="B343" s="158" t="str">
        <f>'JCN-5 SP 500 MRP 1'!B343</f>
        <v>Citrix Systems Inc</v>
      </c>
      <c r="C343" s="159" t="str">
        <f>'JCN-5 SP 500 MRP 1'!C343</f>
        <v>CTXS</v>
      </c>
      <c r="D343" s="155" t="str">
        <f>'JCN-5 SP 500 MRP 1'!D343</f>
        <v>n/a</v>
      </c>
      <c r="E343" s="155" t="str">
        <f>'JCN-5 SP 500 MRP 1'!E343</f>
        <v>n/a</v>
      </c>
      <c r="F343" s="160" t="str">
        <f>'JCN-5 SP 500 MRP 1'!F343</f>
        <v>n/a</v>
      </c>
      <c r="G343" s="157" t="str">
        <f>'JCN-5 SP 500 MRP 1'!G343</f>
        <v/>
      </c>
      <c r="H343" s="157" t="str">
        <f t="shared" si="20"/>
        <v>Excl.</v>
      </c>
      <c r="I343" s="73" t="str">
        <f t="shared" si="21"/>
        <v>Excl.</v>
      </c>
      <c r="J343" s="73" t="str">
        <f t="shared" si="22"/>
        <v/>
      </c>
      <c r="K343" s="76" t="str">
        <f t="shared" si="23"/>
        <v/>
      </c>
    </row>
    <row r="344" spans="2:11">
      <c r="B344" s="158" t="str">
        <f>'JCN-5 SP 500 MRP 1'!B344</f>
        <v>DXC Technology Co</v>
      </c>
      <c r="C344" s="159" t="str">
        <f>'JCN-5 SP 500 MRP 1'!C344</f>
        <v>DXC</v>
      </c>
      <c r="D344" s="155">
        <f>'JCN-5 SP 500 MRP 1'!D344</f>
        <v>229.87700000000001</v>
      </c>
      <c r="E344" s="155">
        <f>'JCN-5 SP 500 MRP 1'!E344</f>
        <v>28.75</v>
      </c>
      <c r="F344" s="160" t="str">
        <f>'JCN-5 SP 500 MRP 1'!F344</f>
        <v>n/a</v>
      </c>
      <c r="G344" s="157">
        <f>'JCN-5 SP 500 MRP 1'!G344</f>
        <v>12</v>
      </c>
      <c r="H344" s="157">
        <f t="shared" si="20"/>
        <v>6608.9637499999999</v>
      </c>
      <c r="I344" s="73">
        <f t="shared" si="21"/>
        <v>2.4351119267154419E-4</v>
      </c>
      <c r="J344" s="73" t="str">
        <f t="shared" si="22"/>
        <v/>
      </c>
      <c r="K344" s="76">
        <f t="shared" si="23"/>
        <v>2.9221343120585303E-3</v>
      </c>
    </row>
    <row r="345" spans="2:11">
      <c r="B345" s="158" t="str">
        <f>'JCN-5 SP 500 MRP 1'!B345</f>
        <v>Old Dominion Freight Line Inc</v>
      </c>
      <c r="C345" s="159" t="str">
        <f>'JCN-5 SP 500 MRP 1'!C345</f>
        <v>ODFL</v>
      </c>
      <c r="D345" s="155">
        <f>'JCN-5 SP 500 MRP 1'!D345</f>
        <v>111.774</v>
      </c>
      <c r="E345" s="155">
        <f>'JCN-5 SP 500 MRP 1'!E345</f>
        <v>274.60000000000002</v>
      </c>
      <c r="F345" s="160">
        <f>'JCN-5 SP 500 MRP 1'!F345</f>
        <v>0.43699927166788055</v>
      </c>
      <c r="G345" s="157">
        <f>'JCN-5 SP 500 MRP 1'!G345</f>
        <v>11.5</v>
      </c>
      <c r="H345" s="157">
        <f t="shared" si="20"/>
        <v>30693.140400000004</v>
      </c>
      <c r="I345" s="73">
        <f t="shared" si="21"/>
        <v>1.1309069785167391E-3</v>
      </c>
      <c r="J345" s="73">
        <f t="shared" si="22"/>
        <v>4.9420552593593841E-4</v>
      </c>
      <c r="K345" s="76">
        <f t="shared" si="23"/>
        <v>1.3005430252942499E-2</v>
      </c>
    </row>
    <row r="346" spans="2:11">
      <c r="B346" s="158" t="str">
        <f>'JCN-5 SP 500 MRP 1'!B346</f>
        <v>DaVita Inc</v>
      </c>
      <c r="C346" s="159" t="str">
        <f>'JCN-5 SP 500 MRP 1'!C346</f>
        <v>DVA</v>
      </c>
      <c r="D346" s="155">
        <f>'JCN-5 SP 500 MRP 1'!D346</f>
        <v>90.1</v>
      </c>
      <c r="E346" s="155">
        <f>'JCN-5 SP 500 MRP 1'!E346</f>
        <v>73.010000000000005</v>
      </c>
      <c r="F346" s="160" t="str">
        <f>'JCN-5 SP 500 MRP 1'!F346</f>
        <v>n/a</v>
      </c>
      <c r="G346" s="157">
        <f>'JCN-5 SP 500 MRP 1'!G346</f>
        <v>11</v>
      </c>
      <c r="H346" s="157">
        <f t="shared" si="20"/>
        <v>6578.201</v>
      </c>
      <c r="I346" s="73">
        <f t="shared" si="21"/>
        <v>2.4237772088599285E-4</v>
      </c>
      <c r="J346" s="73" t="str">
        <f t="shared" si="22"/>
        <v/>
      </c>
      <c r="K346" s="76">
        <f t="shared" si="23"/>
        <v>2.6661549297459213E-3</v>
      </c>
    </row>
    <row r="347" spans="2:11">
      <c r="B347" s="158" t="str">
        <f>'JCN-5 SP 500 MRP 1'!B347</f>
        <v>Hartford Financial Services Group Inc/The</v>
      </c>
      <c r="C347" s="159" t="str">
        <f>'JCN-5 SP 500 MRP 1'!C347</f>
        <v>HIG</v>
      </c>
      <c r="D347" s="155">
        <f>'JCN-5 SP 500 MRP 1'!D347</f>
        <v>318.09899999999999</v>
      </c>
      <c r="E347" s="155">
        <f>'JCN-5 SP 500 MRP 1'!E347</f>
        <v>72.41</v>
      </c>
      <c r="F347" s="160">
        <f>'JCN-5 SP 500 MRP 1'!F347</f>
        <v>2.34774202458224</v>
      </c>
      <c r="G347" s="157">
        <f>'JCN-5 SP 500 MRP 1'!G347</f>
        <v>6.5</v>
      </c>
      <c r="H347" s="157">
        <f t="shared" si="20"/>
        <v>23033.548589999999</v>
      </c>
      <c r="I347" s="73">
        <f t="shared" si="21"/>
        <v>8.486847712864009E-4</v>
      </c>
      <c r="J347" s="73">
        <f t="shared" si="22"/>
        <v>1.99249290317205E-3</v>
      </c>
      <c r="K347" s="76">
        <f t="shared" si="23"/>
        <v>5.5164510133616056E-3</v>
      </c>
    </row>
    <row r="348" spans="2:11">
      <c r="B348" s="158" t="str">
        <f>'JCN-5 SP 500 MRP 1'!B348</f>
        <v>Iron Mountain Inc</v>
      </c>
      <c r="C348" s="159" t="str">
        <f>'JCN-5 SP 500 MRP 1'!C348</f>
        <v>IRM</v>
      </c>
      <c r="D348" s="155">
        <f>'JCN-5 SP 500 MRP 1'!D348</f>
        <v>290.685</v>
      </c>
      <c r="E348" s="156">
        <f>'JCN-5 SP 500 MRP 1'!E348</f>
        <v>50.07</v>
      </c>
      <c r="F348" s="160">
        <f>'JCN-5 SP 500 MRP 1'!F348</f>
        <v>4.9410824845216705</v>
      </c>
      <c r="G348" s="157">
        <f>'JCN-5 SP 500 MRP 1'!G348</f>
        <v>11</v>
      </c>
      <c r="H348" s="157">
        <f t="shared" si="20"/>
        <v>14554.597949999999</v>
      </c>
      <c r="I348" s="73">
        <f t="shared" si="21"/>
        <v>5.3627280156579948E-4</v>
      </c>
      <c r="J348" s="73">
        <f t="shared" si="22"/>
        <v>2.6497681467421374E-3</v>
      </c>
      <c r="K348" s="76">
        <f t="shared" si="23"/>
        <v>5.8990008172237944E-3</v>
      </c>
    </row>
    <row r="349" spans="2:11">
      <c r="B349" s="158" t="str">
        <f>'JCN-5 SP 500 MRP 1'!B349</f>
        <v>Estee Lauder Cos Inc/The</v>
      </c>
      <c r="C349" s="159" t="str">
        <f>'JCN-5 SP 500 MRP 1'!C349</f>
        <v>EL</v>
      </c>
      <c r="D349" s="155">
        <f>'JCN-5 SP 500 MRP 1'!D349</f>
        <v>231.54599999999999</v>
      </c>
      <c r="E349" s="155">
        <f>'JCN-5 SP 500 MRP 1'!E349</f>
        <v>200.49</v>
      </c>
      <c r="F349" s="160">
        <f>'JCN-5 SP 500 MRP 1'!F349</f>
        <v>1.1970671853957802</v>
      </c>
      <c r="G349" s="157">
        <f>'JCN-5 SP 500 MRP 1'!G349</f>
        <v>14</v>
      </c>
      <c r="H349" s="157">
        <f t="shared" si="20"/>
        <v>46422.65754</v>
      </c>
      <c r="I349" s="73">
        <f t="shared" si="21"/>
        <v>1.7104703751095703E-3</v>
      </c>
      <c r="J349" s="73">
        <f t="shared" si="22"/>
        <v>2.0475479576352778E-3</v>
      </c>
      <c r="K349" s="76">
        <f t="shared" si="23"/>
        <v>2.3946585251533984E-2</v>
      </c>
    </row>
    <row r="350" spans="2:11">
      <c r="B350" s="158" t="str">
        <f>'JCN-5 SP 500 MRP 1'!B350</f>
        <v>Cadence Design Systems Inc</v>
      </c>
      <c r="C350" s="159" t="str">
        <f>'JCN-5 SP 500 MRP 1'!C350</f>
        <v>CDNS</v>
      </c>
      <c r="D350" s="155">
        <f>'JCN-5 SP 500 MRP 1'!D350</f>
        <v>274.31599999999997</v>
      </c>
      <c r="E350" s="155">
        <f>'JCN-5 SP 500 MRP 1'!E350</f>
        <v>151.38999999999999</v>
      </c>
      <c r="F350" s="160" t="str">
        <f>'JCN-5 SP 500 MRP 1'!F350</f>
        <v>n/a</v>
      </c>
      <c r="G350" s="157">
        <f>'JCN-5 SP 500 MRP 1'!G350</f>
        <v>12</v>
      </c>
      <c r="H350" s="157">
        <f t="shared" si="20"/>
        <v>41528.699239999994</v>
      </c>
      <c r="I350" s="73">
        <f t="shared" si="21"/>
        <v>1.5301495763280968E-3</v>
      </c>
      <c r="J350" s="73" t="str">
        <f t="shared" si="22"/>
        <v/>
      </c>
      <c r="K350" s="76">
        <f t="shared" si="23"/>
        <v>1.836179491593716E-2</v>
      </c>
    </row>
    <row r="351" spans="2:11">
      <c r="B351" s="158" t="str">
        <f>'JCN-5 SP 500 MRP 1'!B351</f>
        <v>Tyler Technologies Inc</v>
      </c>
      <c r="C351" s="159" t="str">
        <f>'JCN-5 SP 500 MRP 1'!C351</f>
        <v>TYL</v>
      </c>
      <c r="D351" s="155">
        <f>'JCN-5 SP 500 MRP 1'!D351</f>
        <v>41.64</v>
      </c>
      <c r="E351" s="155">
        <f>'JCN-5 SP 500 MRP 1'!E351</f>
        <v>323.33</v>
      </c>
      <c r="F351" s="160" t="str">
        <f>'JCN-5 SP 500 MRP 1'!F351</f>
        <v>n/a</v>
      </c>
      <c r="G351" s="157">
        <f>'JCN-5 SP 500 MRP 1'!G351</f>
        <v>12</v>
      </c>
      <c r="H351" s="157">
        <f t="shared" si="20"/>
        <v>13463.4612</v>
      </c>
      <c r="I351" s="73">
        <f t="shared" si="21"/>
        <v>4.9606922027663702E-4</v>
      </c>
      <c r="J351" s="73" t="str">
        <f t="shared" si="22"/>
        <v/>
      </c>
      <c r="K351" s="76">
        <f t="shared" si="23"/>
        <v>5.9528306433196442E-3</v>
      </c>
    </row>
    <row r="352" spans="2:11">
      <c r="B352" s="158" t="str">
        <f>'JCN-5 SP 500 MRP 1'!B352</f>
        <v>Universal Health Services Inc</v>
      </c>
      <c r="C352" s="159" t="str">
        <f>'JCN-5 SP 500 MRP 1'!C352</f>
        <v>UHS</v>
      </c>
      <c r="D352" s="155">
        <f>'JCN-5 SP 500 MRP 1'!D352</f>
        <v>65.716999999999999</v>
      </c>
      <c r="E352" s="155">
        <f>'JCN-5 SP 500 MRP 1'!E352</f>
        <v>115.87</v>
      </c>
      <c r="F352" s="160">
        <f>'JCN-5 SP 500 MRP 1'!F352</f>
        <v>0.69042892897212393</v>
      </c>
      <c r="G352" s="157">
        <f>'JCN-5 SP 500 MRP 1'!G352</f>
        <v>7</v>
      </c>
      <c r="H352" s="157">
        <f t="shared" si="20"/>
        <v>7614.6287899999998</v>
      </c>
      <c r="I352" s="73">
        <f t="shared" si="21"/>
        <v>2.8056551806687958E-4</v>
      </c>
      <c r="J352" s="73">
        <f t="shared" si="22"/>
        <v>1.9371055014542475E-4</v>
      </c>
      <c r="K352" s="76">
        <f t="shared" si="23"/>
        <v>1.9639586264681569E-3</v>
      </c>
    </row>
    <row r="353" spans="2:11">
      <c r="B353" s="158" t="str">
        <f>'JCN-5 SP 500 MRP 1'!B353</f>
        <v>Skyworks Solutions Inc</v>
      </c>
      <c r="C353" s="159" t="str">
        <f>'JCN-5 SP 500 MRP 1'!C353</f>
        <v>SWKS</v>
      </c>
      <c r="D353" s="155">
        <f>'JCN-5 SP 500 MRP 1'!D353</f>
        <v>160.446</v>
      </c>
      <c r="E353" s="155">
        <f>'JCN-5 SP 500 MRP 1'!E353</f>
        <v>86.01</v>
      </c>
      <c r="F353" s="160">
        <f>'JCN-5 SP 500 MRP 1'!F353</f>
        <v>2.8833856528310662</v>
      </c>
      <c r="G353" s="157">
        <f>'JCN-5 SP 500 MRP 1'!G353</f>
        <v>13</v>
      </c>
      <c r="H353" s="157">
        <f t="shared" si="20"/>
        <v>13799.96046</v>
      </c>
      <c r="I353" s="73">
        <f t="shared" si="21"/>
        <v>5.0846773526859663E-4</v>
      </c>
      <c r="J353" s="73">
        <f t="shared" si="22"/>
        <v>1.4661085728009762E-3</v>
      </c>
      <c r="K353" s="76">
        <f t="shared" si="23"/>
        <v>6.6100805584917563E-3</v>
      </c>
    </row>
    <row r="354" spans="2:11">
      <c r="B354" s="158" t="str">
        <f>'JCN-5 SP 500 MRP 1'!B354</f>
        <v>Quest Diagnostics Inc</v>
      </c>
      <c r="C354" s="159" t="str">
        <f>'JCN-5 SP 500 MRP 1'!C354</f>
        <v>DGX</v>
      </c>
      <c r="D354" s="155">
        <f>'JCN-5 SP 500 MRP 1'!D354</f>
        <v>113.887</v>
      </c>
      <c r="E354" s="155">
        <f>'JCN-5 SP 500 MRP 1'!E354</f>
        <v>143.65</v>
      </c>
      <c r="F354" s="160">
        <f>'JCN-5 SP 500 MRP 1'!F354</f>
        <v>1.8378002088409329</v>
      </c>
      <c r="G354" s="157">
        <f>'JCN-5 SP 500 MRP 1'!G354</f>
        <v>3.5</v>
      </c>
      <c r="H354" s="157">
        <f t="shared" si="20"/>
        <v>16359.867550000001</v>
      </c>
      <c r="I354" s="73">
        <f t="shared" si="21"/>
        <v>6.0278903164645038E-4</v>
      </c>
      <c r="J354" s="73">
        <f t="shared" si="22"/>
        <v>1.1078058082468702E-3</v>
      </c>
      <c r="K354" s="76">
        <f t="shared" si="23"/>
        <v>2.1097616107625763E-3</v>
      </c>
    </row>
    <row r="355" spans="2:11">
      <c r="B355" s="158" t="str">
        <f>'JCN-5 SP 500 MRP 1'!B355</f>
        <v>Activision Blizzard Inc</v>
      </c>
      <c r="C355" s="159" t="str">
        <f>'JCN-5 SP 500 MRP 1'!C355</f>
        <v>ATVI</v>
      </c>
      <c r="D355" s="155">
        <f>'JCN-5 SP 500 MRP 1'!D355</f>
        <v>782.30700000000002</v>
      </c>
      <c r="E355" s="155">
        <f>'JCN-5 SP 500 MRP 1'!E355</f>
        <v>72.8</v>
      </c>
      <c r="F355" s="160">
        <f>'JCN-5 SP 500 MRP 1'!F355</f>
        <v>0.64560439560439553</v>
      </c>
      <c r="G355" s="157">
        <f>'JCN-5 SP 500 MRP 1'!G355</f>
        <v>12.5</v>
      </c>
      <c r="H355" s="157">
        <f t="shared" si="20"/>
        <v>56951.9496</v>
      </c>
      <c r="I355" s="73">
        <f t="shared" si="21"/>
        <v>2.0984283916015839E-3</v>
      </c>
      <c r="J355" s="73">
        <f t="shared" si="22"/>
        <v>1.3547545934790445E-3</v>
      </c>
      <c r="K355" s="76">
        <f t="shared" si="23"/>
        <v>2.6230354895019799E-2</v>
      </c>
    </row>
    <row r="356" spans="2:11">
      <c r="B356" s="158" t="str">
        <f>'JCN-5 SP 500 MRP 1'!B356</f>
        <v>Rockwell Automation Inc</v>
      </c>
      <c r="C356" s="159" t="str">
        <f>'JCN-5 SP 500 MRP 1'!C356</f>
        <v>ROK</v>
      </c>
      <c r="D356" s="155">
        <f>'JCN-5 SP 500 MRP 1'!D356</f>
        <v>115.435</v>
      </c>
      <c r="E356" s="155">
        <f>'JCN-5 SP 500 MRP 1'!E356</f>
        <v>255.3</v>
      </c>
      <c r="F356" s="160">
        <f>'JCN-5 SP 500 MRP 1'!F356</f>
        <v>1.8488053270661966</v>
      </c>
      <c r="G356" s="157">
        <f>'JCN-5 SP 500 MRP 1'!G356</f>
        <v>9.5</v>
      </c>
      <c r="H356" s="157">
        <f t="shared" si="20"/>
        <v>29470.555500000002</v>
      </c>
      <c r="I356" s="73">
        <f t="shared" si="21"/>
        <v>1.0858601121087911E-3</v>
      </c>
      <c r="J356" s="73">
        <f t="shared" si="22"/>
        <v>2.0075439597154305E-3</v>
      </c>
      <c r="K356" s="76">
        <f t="shared" si="23"/>
        <v>1.0315671065033515E-2</v>
      </c>
    </row>
    <row r="357" spans="2:11">
      <c r="B357" s="158" t="str">
        <f>'JCN-5 SP 500 MRP 1'!B357</f>
        <v>Kraft Heinz Co/The</v>
      </c>
      <c r="C357" s="159" t="str">
        <f>'JCN-5 SP 500 MRP 1'!C357</f>
        <v>KHC</v>
      </c>
      <c r="D357" s="155">
        <f>'JCN-5 SP 500 MRP 1'!D357</f>
        <v>1224.93</v>
      </c>
      <c r="E357" s="155">
        <f>'JCN-5 SP 500 MRP 1'!E357</f>
        <v>38.47</v>
      </c>
      <c r="F357" s="160">
        <f>'JCN-5 SP 500 MRP 1'!F357</f>
        <v>4.1590850012997143</v>
      </c>
      <c r="G357" s="157">
        <f>'JCN-5 SP 500 MRP 1'!G357</f>
        <v>6.5</v>
      </c>
      <c r="H357" s="157">
        <f t="shared" si="20"/>
        <v>47123.057099999998</v>
      </c>
      <c r="I357" s="73">
        <f t="shared" si="21"/>
        <v>1.7362770126784668E-3</v>
      </c>
      <c r="J357" s="73">
        <f t="shared" si="22"/>
        <v>7.2213236815324849E-3</v>
      </c>
      <c r="K357" s="76">
        <f t="shared" si="23"/>
        <v>1.1285800582410034E-2</v>
      </c>
    </row>
    <row r="358" spans="2:11">
      <c r="B358" s="158" t="str">
        <f>'JCN-5 SP 500 MRP 1'!B358</f>
        <v>American Tower Corp</v>
      </c>
      <c r="C358" s="159" t="str">
        <f>'JCN-5 SP 500 MRP 1'!C358</f>
        <v>AMT</v>
      </c>
      <c r="D358" s="155">
        <f>'JCN-5 SP 500 MRP 1'!D358</f>
        <v>465.60599999999999</v>
      </c>
      <c r="E358" s="155">
        <f>'JCN-5 SP 500 MRP 1'!E358</f>
        <v>207.19</v>
      </c>
      <c r="F358" s="160">
        <f>'JCN-5 SP 500 MRP 1'!F358</f>
        <v>2.8379748057338676</v>
      </c>
      <c r="G358" s="157">
        <f>'JCN-5 SP 500 MRP 1'!G358</f>
        <v>9</v>
      </c>
      <c r="H358" s="157">
        <f t="shared" si="20"/>
        <v>96468.907139999996</v>
      </c>
      <c r="I358" s="73">
        <f t="shared" si="21"/>
        <v>3.5544541507557584E-3</v>
      </c>
      <c r="J358" s="73">
        <f t="shared" si="22"/>
        <v>1.0087451327981013E-2</v>
      </c>
      <c r="K358" s="76">
        <f t="shared" si="23"/>
        <v>3.1990087356801825E-2</v>
      </c>
    </row>
    <row r="359" spans="2:11">
      <c r="B359" s="158" t="str">
        <f>'JCN-5 SP 500 MRP 1'!B359</f>
        <v>Regeneron Pharmaceuticals Inc</v>
      </c>
      <c r="C359" s="159" t="str">
        <f>'JCN-5 SP 500 MRP 1'!C359</f>
        <v>REGN</v>
      </c>
      <c r="D359" s="155">
        <f>'JCN-5 SP 500 MRP 1'!D359</f>
        <v>107.19</v>
      </c>
      <c r="E359" s="155">
        <f>'JCN-5 SP 500 MRP 1'!E359</f>
        <v>748.75</v>
      </c>
      <c r="F359" s="160" t="str">
        <f>'JCN-5 SP 500 MRP 1'!F359</f>
        <v>n/a</v>
      </c>
      <c r="G359" s="157">
        <f>'JCN-5 SP 500 MRP 1'!G359</f>
        <v>3</v>
      </c>
      <c r="H359" s="157">
        <f t="shared" si="20"/>
        <v>80258.512499999997</v>
      </c>
      <c r="I359" s="73">
        <f t="shared" si="21"/>
        <v>2.9571725372103965E-3</v>
      </c>
      <c r="J359" s="73" t="str">
        <f t="shared" si="22"/>
        <v/>
      </c>
      <c r="K359" s="76">
        <f t="shared" si="23"/>
        <v>8.871517611631189E-3</v>
      </c>
    </row>
    <row r="360" spans="2:11">
      <c r="B360" s="158" t="str">
        <f>'JCN-5 SP 500 MRP 1'!B360</f>
        <v>Amazon.com Inc</v>
      </c>
      <c r="C360" s="159" t="str">
        <f>'JCN-5 SP 500 MRP 1'!C360</f>
        <v>AMZN</v>
      </c>
      <c r="D360" s="155">
        <f>'JCN-5 SP 500 MRP 1'!D360</f>
        <v>10201.654</v>
      </c>
      <c r="E360" s="155">
        <f>'JCN-5 SP 500 MRP 1'!E360</f>
        <v>102.44</v>
      </c>
      <c r="F360" s="160" t="str">
        <f>'JCN-5 SP 500 MRP 1'!F360</f>
        <v>n/a</v>
      </c>
      <c r="G360" s="157">
        <f>'JCN-5 SP 500 MRP 1'!G360</f>
        <v>26.5</v>
      </c>
      <c r="H360" s="157" t="str">
        <f t="shared" si="20"/>
        <v>Excl.</v>
      </c>
      <c r="I360" s="73" t="str">
        <f t="shared" si="21"/>
        <v>Excl.</v>
      </c>
      <c r="J360" s="73" t="str">
        <f t="shared" si="22"/>
        <v/>
      </c>
      <c r="K360" s="76" t="str">
        <f t="shared" si="23"/>
        <v/>
      </c>
    </row>
    <row r="361" spans="2:11">
      <c r="B361" s="158" t="str">
        <f>'JCN-5 SP 500 MRP 1'!B361</f>
        <v>Jack Henry &amp; Associates Inc</v>
      </c>
      <c r="C361" s="159" t="str">
        <f>'JCN-5 SP 500 MRP 1'!C361</f>
        <v>JKHY</v>
      </c>
      <c r="D361" s="155">
        <f>'JCN-5 SP 500 MRP 1'!D361</f>
        <v>72.882999999999996</v>
      </c>
      <c r="E361" s="155">
        <f>'JCN-5 SP 500 MRP 1'!E361</f>
        <v>199.06</v>
      </c>
      <c r="F361" s="160">
        <f>'JCN-5 SP 500 MRP 1'!F361</f>
        <v>0.9846277504270069</v>
      </c>
      <c r="G361" s="157">
        <f>'JCN-5 SP 500 MRP 1'!G361</f>
        <v>9</v>
      </c>
      <c r="H361" s="157">
        <f t="shared" si="20"/>
        <v>14508.089979999999</v>
      </c>
      <c r="I361" s="73">
        <f t="shared" si="21"/>
        <v>5.3455918780245684E-4</v>
      </c>
      <c r="J361" s="73">
        <f t="shared" si="22"/>
        <v>5.2634181055602101E-4</v>
      </c>
      <c r="K361" s="76">
        <f t="shared" si="23"/>
        <v>4.8110326902221119E-3</v>
      </c>
    </row>
    <row r="362" spans="2:11">
      <c r="B362" s="158" t="str">
        <f>'JCN-5 SP 500 MRP 1'!B362</f>
        <v>Ralph Lauren Corp</v>
      </c>
      <c r="C362" s="159" t="str">
        <f>'JCN-5 SP 500 MRP 1'!C362</f>
        <v>RL</v>
      </c>
      <c r="D362" s="155">
        <f>'JCN-5 SP 500 MRP 1'!D362</f>
        <v>42.898000000000003</v>
      </c>
      <c r="E362" s="155">
        <f>'JCN-5 SP 500 MRP 1'!E362</f>
        <v>92.69</v>
      </c>
      <c r="F362" s="160">
        <f>'JCN-5 SP 500 MRP 1'!F362</f>
        <v>3.2365951019527461</v>
      </c>
      <c r="G362" s="157">
        <f>'JCN-5 SP 500 MRP 1'!G362</f>
        <v>12</v>
      </c>
      <c r="H362" s="157">
        <f t="shared" si="20"/>
        <v>3976.2156200000004</v>
      </c>
      <c r="I362" s="73">
        <f t="shared" si="21"/>
        <v>1.4650602493400324E-4</v>
      </c>
      <c r="J362" s="73">
        <f t="shared" si="22"/>
        <v>4.7418068270796177E-4</v>
      </c>
      <c r="K362" s="76">
        <f t="shared" si="23"/>
        <v>1.7580722992080388E-3</v>
      </c>
    </row>
    <row r="363" spans="2:11">
      <c r="B363" s="158" t="str">
        <f>'JCN-5 SP 500 MRP 1'!B363</f>
        <v>Boston Properties Inc</v>
      </c>
      <c r="C363" s="159" t="str">
        <f>'JCN-5 SP 500 MRP 1'!C363</f>
        <v>BXP</v>
      </c>
      <c r="D363" s="155">
        <f>'JCN-5 SP 500 MRP 1'!D363</f>
        <v>156.755</v>
      </c>
      <c r="E363" s="155">
        <f>'JCN-5 SP 500 MRP 1'!E363</f>
        <v>72.7</v>
      </c>
      <c r="F363" s="160">
        <f>'JCN-5 SP 500 MRP 1'!F363</f>
        <v>5.392022008253095</v>
      </c>
      <c r="G363" s="157">
        <f>'JCN-5 SP 500 MRP 1'!G363</f>
        <v>-1</v>
      </c>
      <c r="H363" s="157" t="str">
        <f t="shared" si="20"/>
        <v>Excl.</v>
      </c>
      <c r="I363" s="73" t="str">
        <f t="shared" si="21"/>
        <v>Excl.</v>
      </c>
      <c r="J363" s="73" t="str">
        <f t="shared" si="22"/>
        <v/>
      </c>
      <c r="K363" s="76" t="str">
        <f t="shared" si="23"/>
        <v/>
      </c>
    </row>
    <row r="364" spans="2:11">
      <c r="B364" s="158" t="str">
        <f>'JCN-5 SP 500 MRP 1'!B364</f>
        <v>Amphenol Corp</v>
      </c>
      <c r="C364" s="159" t="str">
        <f>'JCN-5 SP 500 MRP 1'!C364</f>
        <v>APH</v>
      </c>
      <c r="D364" s="155">
        <f>'JCN-5 SP 500 MRP 1'!D364</f>
        <v>595.09500000000003</v>
      </c>
      <c r="E364" s="155">
        <f>'JCN-5 SP 500 MRP 1'!E364</f>
        <v>75.83</v>
      </c>
      <c r="F364" s="160">
        <f>'JCN-5 SP 500 MRP 1'!F364</f>
        <v>1.1077409996043781</v>
      </c>
      <c r="G364" s="157">
        <f>'JCN-5 SP 500 MRP 1'!G364</f>
        <v>13</v>
      </c>
      <c r="H364" s="157">
        <f t="shared" si="20"/>
        <v>45126.053850000004</v>
      </c>
      <c r="I364" s="73">
        <f t="shared" si="21"/>
        <v>1.6626962424440336E-3</v>
      </c>
      <c r="J364" s="73">
        <f t="shared" si="22"/>
        <v>1.8418367976433972E-3</v>
      </c>
      <c r="K364" s="76">
        <f t="shared" si="23"/>
        <v>2.1615051151772438E-2</v>
      </c>
    </row>
    <row r="365" spans="2:11">
      <c r="B365" s="158" t="str">
        <f>'JCN-5 SP 500 MRP 1'!B365</f>
        <v>Howmet Aerospace Inc</v>
      </c>
      <c r="C365" s="159" t="str">
        <f>'JCN-5 SP 500 MRP 1'!C365</f>
        <v>HWM</v>
      </c>
      <c r="D365" s="155">
        <f>'JCN-5 SP 500 MRP 1'!D365</f>
        <v>413.71199999999999</v>
      </c>
      <c r="E365" s="155">
        <f>'JCN-5 SP 500 MRP 1'!E365</f>
        <v>35.549999999999997</v>
      </c>
      <c r="F365" s="160">
        <f>'JCN-5 SP 500 MRP 1'!F365</f>
        <v>0.45007032348804499</v>
      </c>
      <c r="G365" s="157">
        <f>'JCN-5 SP 500 MRP 1'!G365</f>
        <v>12</v>
      </c>
      <c r="H365" s="157">
        <f t="shared" si="20"/>
        <v>14707.461599999999</v>
      </c>
      <c r="I365" s="73">
        <f t="shared" si="21"/>
        <v>5.4190515349504488E-4</v>
      </c>
      <c r="J365" s="73">
        <f t="shared" si="22"/>
        <v>2.4389542773335353E-4</v>
      </c>
      <c r="K365" s="76">
        <f t="shared" si="23"/>
        <v>6.5028618419405385E-3</v>
      </c>
    </row>
    <row r="366" spans="2:11">
      <c r="B366" s="158" t="str">
        <f>'JCN-5 SP 500 MRP 1'!B366</f>
        <v>Pioneer Natural Resources Co</v>
      </c>
      <c r="C366" s="159" t="str">
        <f>'JCN-5 SP 500 MRP 1'!C366</f>
        <v>PXD</v>
      </c>
      <c r="D366" s="155">
        <f>'JCN-5 SP 500 MRP 1'!D366</f>
        <v>237.59899999999999</v>
      </c>
      <c r="E366" s="155">
        <f>'JCN-5 SP 500 MRP 1'!E366</f>
        <v>256.41000000000003</v>
      </c>
      <c r="F366" s="160">
        <f>'JCN-5 SP 500 MRP 1'!F366</f>
        <v>8.9076089076089069</v>
      </c>
      <c r="G366" s="157">
        <f>'JCN-5 SP 500 MRP 1'!G366</f>
        <v>21</v>
      </c>
      <c r="H366" s="157" t="str">
        <f t="shared" si="20"/>
        <v>Excl.</v>
      </c>
      <c r="I366" s="73" t="str">
        <f t="shared" si="21"/>
        <v>Excl.</v>
      </c>
      <c r="J366" s="73" t="str">
        <f t="shared" si="22"/>
        <v/>
      </c>
      <c r="K366" s="76" t="str">
        <f t="shared" si="23"/>
        <v/>
      </c>
    </row>
    <row r="367" spans="2:11">
      <c r="B367" s="158" t="str">
        <f>'JCN-5 SP 500 MRP 1'!B367</f>
        <v>Valero Energy Corp</v>
      </c>
      <c r="C367" s="159" t="str">
        <f>'JCN-5 SP 500 MRP 1'!C367</f>
        <v>VLO</v>
      </c>
      <c r="D367" s="155">
        <f>'JCN-5 SP 500 MRP 1'!D367</f>
        <v>385.52300000000002</v>
      </c>
      <c r="E367" s="155">
        <f>'JCN-5 SP 500 MRP 1'!E367</f>
        <v>125.55</v>
      </c>
      <c r="F367" s="160">
        <f>'JCN-5 SP 500 MRP 1'!F367</f>
        <v>3.1222620469932298</v>
      </c>
      <c r="G367" s="157">
        <f>'JCN-5 SP 500 MRP 1'!G367</f>
        <v>11</v>
      </c>
      <c r="H367" s="157">
        <f t="shared" si="20"/>
        <v>48402.412649999998</v>
      </c>
      <c r="I367" s="73">
        <f t="shared" si="21"/>
        <v>1.7834156273866288E-3</v>
      </c>
      <c r="J367" s="73">
        <f t="shared" si="22"/>
        <v>5.5682909274038907E-3</v>
      </c>
      <c r="K367" s="76">
        <f t="shared" si="23"/>
        <v>1.9617571901252916E-2</v>
      </c>
    </row>
    <row r="368" spans="2:11">
      <c r="B368" s="158" t="str">
        <f>'JCN-5 SP 500 MRP 1'!B368</f>
        <v>Synopsys Inc</v>
      </c>
      <c r="C368" s="159" t="str">
        <f>'JCN-5 SP 500 MRP 1'!C368</f>
        <v>SNPS</v>
      </c>
      <c r="D368" s="155">
        <f>'JCN-5 SP 500 MRP 1'!D368</f>
        <v>152.911</v>
      </c>
      <c r="E368" s="155">
        <f>'JCN-5 SP 500 MRP 1'!E368</f>
        <v>292.55</v>
      </c>
      <c r="F368" s="160" t="str">
        <f>'JCN-5 SP 500 MRP 1'!F368</f>
        <v>n/a</v>
      </c>
      <c r="G368" s="157">
        <f>'JCN-5 SP 500 MRP 1'!G368</f>
        <v>12.5</v>
      </c>
      <c r="H368" s="157">
        <f t="shared" si="20"/>
        <v>44734.11305</v>
      </c>
      <c r="I368" s="73">
        <f t="shared" si="21"/>
        <v>1.648254950998814E-3</v>
      </c>
      <c r="J368" s="73" t="str">
        <f t="shared" si="22"/>
        <v/>
      </c>
      <c r="K368" s="76">
        <f t="shared" si="23"/>
        <v>2.0603186887485175E-2</v>
      </c>
    </row>
    <row r="369" spans="2:11">
      <c r="B369" s="158" t="str">
        <f>'JCN-5 SP 500 MRP 1'!B369</f>
        <v>Etsy Inc</v>
      </c>
      <c r="C369" s="159" t="str">
        <f>'JCN-5 SP 500 MRP 1'!C369</f>
        <v>ETSY</v>
      </c>
      <c r="D369" s="155">
        <f>'JCN-5 SP 500 MRP 1'!D369</f>
        <v>126.60899999999999</v>
      </c>
      <c r="E369" s="155">
        <f>'JCN-5 SP 500 MRP 1'!E369</f>
        <v>93.91</v>
      </c>
      <c r="F369" s="160" t="str">
        <f>'JCN-5 SP 500 MRP 1'!F369</f>
        <v>n/a</v>
      </c>
      <c r="G369" s="157">
        <f>'JCN-5 SP 500 MRP 1'!G369</f>
        <v>24.5</v>
      </c>
      <c r="H369" s="157" t="str">
        <f t="shared" si="20"/>
        <v>Excl.</v>
      </c>
      <c r="I369" s="73" t="str">
        <f t="shared" si="21"/>
        <v>Excl.</v>
      </c>
      <c r="J369" s="73" t="str">
        <f t="shared" si="22"/>
        <v/>
      </c>
      <c r="K369" s="76" t="str">
        <f t="shared" si="23"/>
        <v/>
      </c>
    </row>
    <row r="370" spans="2:11">
      <c r="B370" s="158" t="str">
        <f>'JCN-5 SP 500 MRP 1'!B370</f>
        <v>CH Robinson Worldwide Inc</v>
      </c>
      <c r="C370" s="159" t="str">
        <f>'JCN-5 SP 500 MRP 1'!C370</f>
        <v>CHRW</v>
      </c>
      <c r="D370" s="155">
        <f>'JCN-5 SP 500 MRP 1'!D370</f>
        <v>123.883</v>
      </c>
      <c r="E370" s="155">
        <f>'JCN-5 SP 500 MRP 1'!E370</f>
        <v>97.72</v>
      </c>
      <c r="F370" s="160">
        <f>'JCN-5 SP 500 MRP 1'!F370</f>
        <v>2.2513303315595583</v>
      </c>
      <c r="G370" s="157">
        <f>'JCN-5 SP 500 MRP 1'!G370</f>
        <v>8.5</v>
      </c>
      <c r="H370" s="157">
        <f t="shared" si="20"/>
        <v>12105.846759999999</v>
      </c>
      <c r="I370" s="73">
        <f t="shared" si="21"/>
        <v>4.460471103093202E-4</v>
      </c>
      <c r="J370" s="73">
        <f t="shared" si="22"/>
        <v>1.0041993887438647E-3</v>
      </c>
      <c r="K370" s="76">
        <f t="shared" si="23"/>
        <v>3.7914004376292218E-3</v>
      </c>
    </row>
    <row r="371" spans="2:11">
      <c r="B371" s="158" t="str">
        <f>'JCN-5 SP 500 MRP 1'!B371</f>
        <v>Accenture PLC</v>
      </c>
      <c r="C371" s="159" t="str">
        <f>'JCN-5 SP 500 MRP 1'!C371</f>
        <v>ACN</v>
      </c>
      <c r="D371" s="155">
        <f>'JCN-5 SP 500 MRP 1'!D371</f>
        <v>630.08000000000004</v>
      </c>
      <c r="E371" s="155">
        <f>'JCN-5 SP 500 MRP 1'!E371</f>
        <v>283.89999999999998</v>
      </c>
      <c r="F371" s="160">
        <f>'JCN-5 SP 500 MRP 1'!F371</f>
        <v>1.5780204297287781</v>
      </c>
      <c r="G371" s="157">
        <f>'JCN-5 SP 500 MRP 1'!G371</f>
        <v>12.5</v>
      </c>
      <c r="H371" s="157">
        <f t="shared" si="20"/>
        <v>178879.712</v>
      </c>
      <c r="I371" s="73">
        <f t="shared" si="21"/>
        <v>6.5909291776433685E-3</v>
      </c>
      <c r="J371" s="73">
        <f t="shared" si="22"/>
        <v>1.0400620893216731E-2</v>
      </c>
      <c r="K371" s="76">
        <f t="shared" si="23"/>
        <v>8.2386614720542109E-2</v>
      </c>
    </row>
    <row r="372" spans="2:11">
      <c r="B372" s="158" t="str">
        <f>'JCN-5 SP 500 MRP 1'!B372</f>
        <v>TransDigm Group Inc</v>
      </c>
      <c r="C372" s="159" t="str">
        <f>'JCN-5 SP 500 MRP 1'!C372</f>
        <v>TDG</v>
      </c>
      <c r="D372" s="155">
        <f>'JCN-5 SP 500 MRP 1'!D372</f>
        <v>54.234999999999999</v>
      </c>
      <c r="E372" s="155">
        <f>'JCN-5 SP 500 MRP 1'!E372</f>
        <v>575.76</v>
      </c>
      <c r="F372" s="160" t="str">
        <f>'JCN-5 SP 500 MRP 1'!F372</f>
        <v>n/a</v>
      </c>
      <c r="G372" s="157">
        <f>'JCN-5 SP 500 MRP 1'!G372</f>
        <v>19.5</v>
      </c>
      <c r="H372" s="157">
        <f t="shared" si="20"/>
        <v>31226.3436</v>
      </c>
      <c r="I372" s="73">
        <f t="shared" si="21"/>
        <v>1.1505531669480621E-3</v>
      </c>
      <c r="J372" s="73" t="str">
        <f t="shared" si="22"/>
        <v/>
      </c>
      <c r="K372" s="76">
        <f t="shared" si="23"/>
        <v>2.243578675548721E-2</v>
      </c>
    </row>
    <row r="373" spans="2:11">
      <c r="B373" s="158" t="str">
        <f>'JCN-5 SP 500 MRP 1'!B373</f>
        <v>Yum! Brands Inc</v>
      </c>
      <c r="C373" s="159" t="str">
        <f>'JCN-5 SP 500 MRP 1'!C373</f>
        <v>YUM</v>
      </c>
      <c r="D373" s="155">
        <f>'JCN-5 SP 500 MRP 1'!D373</f>
        <v>284.54199999999997</v>
      </c>
      <c r="E373" s="155">
        <f>'JCN-5 SP 500 MRP 1'!E373</f>
        <v>118.25</v>
      </c>
      <c r="F373" s="160">
        <f>'JCN-5 SP 500 MRP 1'!F373</f>
        <v>1.9281183932346722</v>
      </c>
      <c r="G373" s="157">
        <f>'JCN-5 SP 500 MRP 1'!G373</f>
        <v>10.5</v>
      </c>
      <c r="H373" s="157">
        <f t="shared" si="20"/>
        <v>33647.091499999995</v>
      </c>
      <c r="I373" s="73">
        <f t="shared" si="21"/>
        <v>1.239747060360798E-3</v>
      </c>
      <c r="J373" s="73">
        <f t="shared" si="22"/>
        <v>2.3903791100402701E-3</v>
      </c>
      <c r="K373" s="76">
        <f t="shared" si="23"/>
        <v>1.3017344133788378E-2</v>
      </c>
    </row>
    <row r="374" spans="2:11">
      <c r="B374" s="158" t="str">
        <f>'JCN-5 SP 500 MRP 1'!B374</f>
        <v>Prologis Inc</v>
      </c>
      <c r="C374" s="159" t="str">
        <f>'JCN-5 SP 500 MRP 1'!C374</f>
        <v>PLD</v>
      </c>
      <c r="D374" s="155">
        <f>'JCN-5 SP 500 MRP 1'!D374</f>
        <v>923.21600000000001</v>
      </c>
      <c r="E374" s="155">
        <f>'JCN-5 SP 500 MRP 1'!E374</f>
        <v>110.75</v>
      </c>
      <c r="F374" s="160">
        <f>'JCN-5 SP 500 MRP 1'!F374</f>
        <v>2.8532731376975171</v>
      </c>
      <c r="G374" s="157">
        <f>'JCN-5 SP 500 MRP 1'!G374</f>
        <v>6</v>
      </c>
      <c r="H374" s="157">
        <f t="shared" si="20"/>
        <v>102246.17200000001</v>
      </c>
      <c r="I374" s="73">
        <f t="shared" si="21"/>
        <v>3.7673209041008656E-3</v>
      </c>
      <c r="J374" s="73">
        <f t="shared" si="22"/>
        <v>1.0749195536757324E-2</v>
      </c>
      <c r="K374" s="76">
        <f t="shared" si="23"/>
        <v>2.2603925424605195E-2</v>
      </c>
    </row>
    <row r="375" spans="2:11">
      <c r="B375" s="158" t="str">
        <f>'JCN-5 SP 500 MRP 1'!B375</f>
        <v>FirstEnergy Corp</v>
      </c>
      <c r="C375" s="159" t="str">
        <f>'JCN-5 SP 500 MRP 1'!C375</f>
        <v>FE</v>
      </c>
      <c r="D375" s="155">
        <f>'JCN-5 SP 500 MRP 1'!D375</f>
        <v>571.75300000000004</v>
      </c>
      <c r="E375" s="155">
        <f>'JCN-5 SP 500 MRP 1'!E375</f>
        <v>37.71</v>
      </c>
      <c r="F375" s="160">
        <f>'JCN-5 SP 500 MRP 1'!F375</f>
        <v>4.1368337311058072</v>
      </c>
      <c r="G375" s="157">
        <f>'JCN-5 SP 500 MRP 1'!G375</f>
        <v>3</v>
      </c>
      <c r="H375" s="157">
        <f t="shared" si="20"/>
        <v>21560.805630000003</v>
      </c>
      <c r="I375" s="73">
        <f t="shared" si="21"/>
        <v>7.94420682655529E-4</v>
      </c>
      <c r="J375" s="73">
        <f t="shared" si="22"/>
        <v>3.2863862766974944E-3</v>
      </c>
      <c r="K375" s="76">
        <f t="shared" si="23"/>
        <v>2.383262047966587E-3</v>
      </c>
    </row>
    <row r="376" spans="2:11">
      <c r="B376" s="158" t="str">
        <f>'JCN-5 SP 500 MRP 1'!B376</f>
        <v>VeriSign Inc</v>
      </c>
      <c r="C376" s="159" t="str">
        <f>'JCN-5 SP 500 MRP 1'!C376</f>
        <v>VRSN</v>
      </c>
      <c r="D376" s="155">
        <f>'JCN-5 SP 500 MRP 1'!D376</f>
        <v>106.01600000000001</v>
      </c>
      <c r="E376" s="155">
        <f>'JCN-5 SP 500 MRP 1'!E376</f>
        <v>200.46</v>
      </c>
      <c r="F376" s="160" t="str">
        <f>'JCN-5 SP 500 MRP 1'!F376</f>
        <v>n/a</v>
      </c>
      <c r="G376" s="157">
        <f>'JCN-5 SP 500 MRP 1'!G376</f>
        <v>11</v>
      </c>
      <c r="H376" s="157">
        <f t="shared" si="20"/>
        <v>21251.967360000002</v>
      </c>
      <c r="I376" s="73">
        <f t="shared" si="21"/>
        <v>7.830413532606119E-4</v>
      </c>
      <c r="J376" s="73" t="str">
        <f t="shared" si="22"/>
        <v/>
      </c>
      <c r="K376" s="76">
        <f t="shared" si="23"/>
        <v>8.6134548858667302E-3</v>
      </c>
    </row>
    <row r="377" spans="2:11">
      <c r="B377" s="158" t="str">
        <f>'JCN-5 SP 500 MRP 1'!B377</f>
        <v>Quanta Services Inc</v>
      </c>
      <c r="C377" s="159" t="str">
        <f>'JCN-5 SP 500 MRP 1'!C377</f>
        <v>PWR</v>
      </c>
      <c r="D377" s="155">
        <f>'JCN-5 SP 500 MRP 1'!D377</f>
        <v>143.023</v>
      </c>
      <c r="E377" s="155">
        <f>'JCN-5 SP 500 MRP 1'!E377</f>
        <v>142.04</v>
      </c>
      <c r="F377" s="160">
        <f>'JCN-5 SP 500 MRP 1'!F377</f>
        <v>0.19712756969867645</v>
      </c>
      <c r="G377" s="157">
        <f>'JCN-5 SP 500 MRP 1'!G377</f>
        <v>12.5</v>
      </c>
      <c r="H377" s="157">
        <f t="shared" si="20"/>
        <v>20314.986919999999</v>
      </c>
      <c r="I377" s="73">
        <f t="shared" si="21"/>
        <v>7.4851775272576125E-4</v>
      </c>
      <c r="J377" s="73">
        <f t="shared" si="22"/>
        <v>1.4755348547114416E-4</v>
      </c>
      <c r="K377" s="76">
        <f t="shared" si="23"/>
        <v>9.3564719090720155E-3</v>
      </c>
    </row>
    <row r="378" spans="2:11">
      <c r="B378" s="158" t="str">
        <f>'JCN-5 SP 500 MRP 1'!B378</f>
        <v>Henry Schein Inc</v>
      </c>
      <c r="C378" s="159" t="str">
        <f>'JCN-5 SP 500 MRP 1'!C378</f>
        <v>HSIC</v>
      </c>
      <c r="D378" s="155">
        <f>'JCN-5 SP 500 MRP 1'!D378</f>
        <v>136.11500000000001</v>
      </c>
      <c r="E378" s="155">
        <f>'JCN-5 SP 500 MRP 1'!E378</f>
        <v>68.459999999999994</v>
      </c>
      <c r="F378" s="160" t="str">
        <f>'JCN-5 SP 500 MRP 1'!F378</f>
        <v>n/a</v>
      </c>
      <c r="G378" s="157">
        <f>'JCN-5 SP 500 MRP 1'!G378</f>
        <v>7</v>
      </c>
      <c r="H378" s="157">
        <f t="shared" si="20"/>
        <v>9318.4328999999998</v>
      </c>
      <c r="I378" s="73">
        <f t="shared" si="21"/>
        <v>3.4334319193515871E-4</v>
      </c>
      <c r="J378" s="73" t="str">
        <f t="shared" si="22"/>
        <v/>
      </c>
      <c r="K378" s="76">
        <f t="shared" si="23"/>
        <v>2.4034023435461111E-3</v>
      </c>
    </row>
    <row r="379" spans="2:11">
      <c r="B379" s="158" t="str">
        <f>'JCN-5 SP 500 MRP 1'!B379</f>
        <v>Ameren Corp</v>
      </c>
      <c r="C379" s="159" t="str">
        <f>'JCN-5 SP 500 MRP 1'!C379</f>
        <v>AEE</v>
      </c>
      <c r="D379" s="155">
        <f>'JCN-5 SP 500 MRP 1'!D379</f>
        <v>258.37099999999998</v>
      </c>
      <c r="E379" s="155">
        <f>'JCN-5 SP 500 MRP 1'!E379</f>
        <v>81.52</v>
      </c>
      <c r="F379" s="160">
        <f>'JCN-5 SP 500 MRP 1'!F379</f>
        <v>2.8949950932286557</v>
      </c>
      <c r="G379" s="157">
        <f>'JCN-5 SP 500 MRP 1'!G379</f>
        <v>6.5</v>
      </c>
      <c r="H379" s="157">
        <f t="shared" si="20"/>
        <v>21062.403919999997</v>
      </c>
      <c r="I379" s="73">
        <f t="shared" si="21"/>
        <v>7.7605677578258868E-4</v>
      </c>
      <c r="J379" s="73">
        <f t="shared" si="22"/>
        <v>2.246680557957445E-3</v>
      </c>
      <c r="K379" s="76">
        <f t="shared" si="23"/>
        <v>5.0443690425868264E-3</v>
      </c>
    </row>
    <row r="380" spans="2:11">
      <c r="B380" s="158" t="str">
        <f>'JCN-5 SP 500 MRP 1'!B380</f>
        <v>ANSYS Inc</v>
      </c>
      <c r="C380" s="159" t="str">
        <f>'JCN-5 SP 500 MRP 1'!C380</f>
        <v>ANSS</v>
      </c>
      <c r="D380" s="155">
        <f>'JCN-5 SP 500 MRP 1'!D380</f>
        <v>87.069000000000003</v>
      </c>
      <c r="E380" s="155">
        <f>'JCN-5 SP 500 MRP 1'!E380</f>
        <v>221.16</v>
      </c>
      <c r="F380" s="160" t="str">
        <f>'JCN-5 SP 500 MRP 1'!F380</f>
        <v>n/a</v>
      </c>
      <c r="G380" s="157">
        <f>'JCN-5 SP 500 MRP 1'!G380</f>
        <v>8.5</v>
      </c>
      <c r="H380" s="157">
        <f t="shared" si="20"/>
        <v>19256.180039999999</v>
      </c>
      <c r="I380" s="73">
        <f t="shared" si="21"/>
        <v>7.0950538468884526E-4</v>
      </c>
      <c r="J380" s="73" t="str">
        <f t="shared" si="22"/>
        <v/>
      </c>
      <c r="K380" s="76">
        <f t="shared" si="23"/>
        <v>6.0307957698551851E-3</v>
      </c>
    </row>
    <row r="381" spans="2:11">
      <c r="B381" s="158" t="str">
        <f>'JCN-5 SP 500 MRP 1'!B381</f>
        <v>FactSet Research Systems Inc</v>
      </c>
      <c r="C381" s="159" t="str">
        <f>'JCN-5 SP 500 MRP 1'!C381</f>
        <v>FDS</v>
      </c>
      <c r="D381" s="155">
        <f>'JCN-5 SP 500 MRP 1'!D381</f>
        <v>38.079000000000001</v>
      </c>
      <c r="E381" s="155">
        <f>'JCN-5 SP 500 MRP 1'!E381</f>
        <v>425.49</v>
      </c>
      <c r="F381" s="160">
        <f>'JCN-5 SP 500 MRP 1'!F381</f>
        <v>0.83668241321770198</v>
      </c>
      <c r="G381" s="157">
        <f>'JCN-5 SP 500 MRP 1'!G381</f>
        <v>10.5</v>
      </c>
      <c r="H381" s="157">
        <f t="shared" si="20"/>
        <v>16202.23371</v>
      </c>
      <c r="I381" s="73">
        <f t="shared" si="21"/>
        <v>5.9698091923491008E-4</v>
      </c>
      <c r="J381" s="73">
        <f t="shared" si="22"/>
        <v>4.9948343615038664E-4</v>
      </c>
      <c r="K381" s="76">
        <f t="shared" si="23"/>
        <v>6.268299651966556E-3</v>
      </c>
    </row>
    <row r="382" spans="2:11">
      <c r="B382" s="158" t="str">
        <f>'JCN-5 SP 500 MRP 1'!B382</f>
        <v>NVIDIA Corp</v>
      </c>
      <c r="C382" s="159" t="str">
        <f>'JCN-5 SP 500 MRP 1'!C382</f>
        <v>NVDA</v>
      </c>
      <c r="D382" s="155">
        <f>'JCN-5 SP 500 MRP 1'!D382</f>
        <v>2490</v>
      </c>
      <c r="E382" s="155">
        <f>'JCN-5 SP 500 MRP 1'!E382</f>
        <v>134.97</v>
      </c>
      <c r="F382" s="160">
        <f>'JCN-5 SP 500 MRP 1'!F382</f>
        <v>0.11854486182114544</v>
      </c>
      <c r="G382" s="157">
        <f>'JCN-5 SP 500 MRP 1'!G382</f>
        <v>23</v>
      </c>
      <c r="H382" s="157" t="str">
        <f t="shared" si="20"/>
        <v>Excl.</v>
      </c>
      <c r="I382" s="73" t="str">
        <f t="shared" si="21"/>
        <v>Excl.</v>
      </c>
      <c r="J382" s="73" t="str">
        <f t="shared" si="22"/>
        <v/>
      </c>
      <c r="K382" s="76" t="str">
        <f t="shared" si="23"/>
        <v/>
      </c>
    </row>
    <row r="383" spans="2:11">
      <c r="B383" s="158" t="str">
        <f>'JCN-5 SP 500 MRP 1'!B383</f>
        <v>Sealed Air Corp</v>
      </c>
      <c r="C383" s="159" t="str">
        <f>'JCN-5 SP 500 MRP 1'!C383</f>
        <v>SEE</v>
      </c>
      <c r="D383" s="155">
        <f>'JCN-5 SP 500 MRP 1'!D383</f>
        <v>145.227</v>
      </c>
      <c r="E383" s="155">
        <f>'JCN-5 SP 500 MRP 1'!E383</f>
        <v>47.62</v>
      </c>
      <c r="F383" s="160">
        <f>'JCN-5 SP 500 MRP 1'!F383</f>
        <v>1.6799664006719865</v>
      </c>
      <c r="G383" s="157">
        <f>'JCN-5 SP 500 MRP 1'!G383</f>
        <v>10</v>
      </c>
      <c r="H383" s="157">
        <f t="shared" si="20"/>
        <v>6915.7097400000002</v>
      </c>
      <c r="I383" s="73">
        <f t="shared" si="21"/>
        <v>2.5481343076781362E-4</v>
      </c>
      <c r="J383" s="73">
        <f t="shared" si="22"/>
        <v>4.280780021298843E-4</v>
      </c>
      <c r="K383" s="76">
        <f t="shared" si="23"/>
        <v>2.5481343076781361E-3</v>
      </c>
    </row>
    <row r="384" spans="2:11">
      <c r="B384" s="158" t="str">
        <f>'JCN-5 SP 500 MRP 1'!B384</f>
        <v>Cognizant Technology Solutions Corp</v>
      </c>
      <c r="C384" s="159" t="str">
        <f>'JCN-5 SP 500 MRP 1'!C384</f>
        <v>CTSH</v>
      </c>
      <c r="D384" s="155">
        <f>'JCN-5 SP 500 MRP 1'!D384</f>
        <v>517.78499999999997</v>
      </c>
      <c r="E384" s="155">
        <f>'JCN-5 SP 500 MRP 1'!E384</f>
        <v>62.25</v>
      </c>
      <c r="F384" s="160">
        <f>'JCN-5 SP 500 MRP 1'!F384</f>
        <v>1.7349397590361446</v>
      </c>
      <c r="G384" s="157">
        <f>'JCN-5 SP 500 MRP 1'!G384</f>
        <v>8</v>
      </c>
      <c r="H384" s="157">
        <f t="shared" si="20"/>
        <v>32232.116249999999</v>
      </c>
      <c r="I384" s="73">
        <f t="shared" si="21"/>
        <v>1.1876114572977284E-3</v>
      </c>
      <c r="J384" s="73">
        <f t="shared" si="22"/>
        <v>2.0604343355526853E-3</v>
      </c>
      <c r="K384" s="76">
        <f t="shared" si="23"/>
        <v>9.5008916583818274E-3</v>
      </c>
    </row>
    <row r="385" spans="2:11">
      <c r="B385" s="158" t="str">
        <f>'JCN-5 SP 500 MRP 1'!B385</f>
        <v>SVB Financial Group</v>
      </c>
      <c r="C385" s="159" t="str">
        <f>'JCN-5 SP 500 MRP 1'!C385</f>
        <v>SIVB</v>
      </c>
      <c r="D385" s="155">
        <f>'JCN-5 SP 500 MRP 1'!D385</f>
        <v>59.103999999999999</v>
      </c>
      <c r="E385" s="155">
        <f>'JCN-5 SP 500 MRP 1'!E385</f>
        <v>230.96</v>
      </c>
      <c r="F385" s="160" t="str">
        <f>'JCN-5 SP 500 MRP 1'!F385</f>
        <v>n/a</v>
      </c>
      <c r="G385" s="157">
        <f>'JCN-5 SP 500 MRP 1'!G385</f>
        <v>8.5</v>
      </c>
      <c r="H385" s="157">
        <f t="shared" si="20"/>
        <v>13650.65984</v>
      </c>
      <c r="I385" s="73">
        <f t="shared" si="21"/>
        <v>5.0296666529483548E-4</v>
      </c>
      <c r="J385" s="73" t="str">
        <f t="shared" si="22"/>
        <v/>
      </c>
      <c r="K385" s="76">
        <f t="shared" si="23"/>
        <v>4.2752166550061015E-3</v>
      </c>
    </row>
    <row r="386" spans="2:11">
      <c r="B386" s="158" t="str">
        <f>'JCN-5 SP 500 MRP 1'!B386</f>
        <v>Intuitive Surgical Inc</v>
      </c>
      <c r="C386" s="159" t="str">
        <f>'JCN-5 SP 500 MRP 1'!C386</f>
        <v>ISRG</v>
      </c>
      <c r="D386" s="155">
        <f>'JCN-5 SP 500 MRP 1'!D386</f>
        <v>353.38499999999999</v>
      </c>
      <c r="E386" s="155">
        <f>'JCN-5 SP 500 MRP 1'!E386</f>
        <v>246.47</v>
      </c>
      <c r="F386" s="160" t="str">
        <f>'JCN-5 SP 500 MRP 1'!F386</f>
        <v>n/a</v>
      </c>
      <c r="G386" s="157">
        <f>'JCN-5 SP 500 MRP 1'!G386</f>
        <v>12.5</v>
      </c>
      <c r="H386" s="157">
        <f t="shared" si="20"/>
        <v>87098.800950000004</v>
      </c>
      <c r="I386" s="73">
        <f t="shared" si="21"/>
        <v>3.20920702577555E-3</v>
      </c>
      <c r="J386" s="73" t="str">
        <f t="shared" si="22"/>
        <v/>
      </c>
      <c r="K386" s="76">
        <f t="shared" si="23"/>
        <v>4.0115087822194376E-2</v>
      </c>
    </row>
    <row r="387" spans="2:11">
      <c r="B387" s="158" t="str">
        <f>'JCN-5 SP 500 MRP 1'!B387</f>
        <v>Take-Two Interactive Software Inc</v>
      </c>
      <c r="C387" s="159" t="str">
        <f>'JCN-5 SP 500 MRP 1'!C387</f>
        <v>TTWO</v>
      </c>
      <c r="D387" s="155">
        <f>'JCN-5 SP 500 MRP 1'!D387</f>
        <v>166.489</v>
      </c>
      <c r="E387" s="155">
        <f>'JCN-5 SP 500 MRP 1'!E387</f>
        <v>118.48</v>
      </c>
      <c r="F387" s="160" t="str">
        <f>'JCN-5 SP 500 MRP 1'!F387</f>
        <v>n/a</v>
      </c>
      <c r="G387" s="157">
        <f>'JCN-5 SP 500 MRP 1'!G387</f>
        <v>8</v>
      </c>
      <c r="H387" s="157">
        <f t="shared" si="20"/>
        <v>19725.616720000002</v>
      </c>
      <c r="I387" s="73">
        <f t="shared" si="21"/>
        <v>7.2680205783682108E-4</v>
      </c>
      <c r="J387" s="73" t="str">
        <f t="shared" si="22"/>
        <v/>
      </c>
      <c r="K387" s="76">
        <f t="shared" si="23"/>
        <v>5.8144164626945686E-3</v>
      </c>
    </row>
    <row r="388" spans="2:11">
      <c r="B388" s="158" t="str">
        <f>'JCN-5 SP 500 MRP 1'!B388</f>
        <v>Republic Services Inc</v>
      </c>
      <c r="C388" s="159" t="str">
        <f>'JCN-5 SP 500 MRP 1'!C388</f>
        <v>RSG</v>
      </c>
      <c r="D388" s="155">
        <f>'JCN-5 SP 500 MRP 1'!D388</f>
        <v>316.00099999999998</v>
      </c>
      <c r="E388" s="155">
        <f>'JCN-5 SP 500 MRP 1'!E388</f>
        <v>132.62</v>
      </c>
      <c r="F388" s="160">
        <f>'JCN-5 SP 500 MRP 1'!F388</f>
        <v>1.4929874830342331</v>
      </c>
      <c r="G388" s="157">
        <f>'JCN-5 SP 500 MRP 1'!G388</f>
        <v>12.5</v>
      </c>
      <c r="H388" s="157">
        <f t="shared" si="20"/>
        <v>41908.052619999995</v>
      </c>
      <c r="I388" s="73">
        <f t="shared" si="21"/>
        <v>1.5441270768111008E-3</v>
      </c>
      <c r="J388" s="73">
        <f t="shared" si="22"/>
        <v>2.3053623978932132E-3</v>
      </c>
      <c r="K388" s="76">
        <f t="shared" si="23"/>
        <v>1.9301588460138762E-2</v>
      </c>
    </row>
    <row r="389" spans="2:11">
      <c r="B389" s="158" t="str">
        <f>'JCN-5 SP 500 MRP 1'!B389</f>
        <v>eBay Inc</v>
      </c>
      <c r="C389" s="159" t="str">
        <f>'JCN-5 SP 500 MRP 1'!C389</f>
        <v>EBAY</v>
      </c>
      <c r="D389" s="155">
        <f>'JCN-5 SP 500 MRP 1'!D389</f>
        <v>549.36800000000005</v>
      </c>
      <c r="E389" s="155">
        <f>'JCN-5 SP 500 MRP 1'!E389</f>
        <v>39.840000000000003</v>
      </c>
      <c r="F389" s="160">
        <f>'JCN-5 SP 500 MRP 1'!F389</f>
        <v>2.2088353413654618</v>
      </c>
      <c r="G389" s="157">
        <f>'JCN-5 SP 500 MRP 1'!G389</f>
        <v>15.5</v>
      </c>
      <c r="H389" s="157">
        <f t="shared" si="20"/>
        <v>21886.821120000004</v>
      </c>
      <c r="I389" s="73">
        <f t="shared" si="21"/>
        <v>8.0643291691832072E-4</v>
      </c>
      <c r="J389" s="73">
        <f t="shared" si="22"/>
        <v>1.7812775273296239E-3</v>
      </c>
      <c r="K389" s="76">
        <f t="shared" si="23"/>
        <v>1.2499710212233971E-2</v>
      </c>
    </row>
    <row r="390" spans="2:11">
      <c r="B390" s="158" t="str">
        <f>'JCN-5 SP 500 MRP 1'!B390</f>
        <v>Goldman Sachs Group Inc/The</v>
      </c>
      <c r="C390" s="159" t="str">
        <f>'JCN-5 SP 500 MRP 1'!C390</f>
        <v>GS</v>
      </c>
      <c r="D390" s="155">
        <f>'JCN-5 SP 500 MRP 1'!D390</f>
        <v>341.35599999999999</v>
      </c>
      <c r="E390" s="155">
        <f>'JCN-5 SP 500 MRP 1'!E390</f>
        <v>344.51</v>
      </c>
      <c r="F390" s="160">
        <f>'JCN-5 SP 500 MRP 1'!F390</f>
        <v>2.9026733621665555</v>
      </c>
      <c r="G390" s="157">
        <f>'JCN-5 SP 500 MRP 1'!G390</f>
        <v>5</v>
      </c>
      <c r="H390" s="157">
        <f t="shared" si="20"/>
        <v>117600.55555999999</v>
      </c>
      <c r="I390" s="73">
        <f t="shared" si="21"/>
        <v>4.3330622812467077E-3</v>
      </c>
      <c r="J390" s="73">
        <f t="shared" si="22"/>
        <v>1.2577464460383466E-2</v>
      </c>
      <c r="K390" s="76">
        <f t="shared" si="23"/>
        <v>2.1665311406233539E-2</v>
      </c>
    </row>
    <row r="391" spans="2:11">
      <c r="B391" s="158" t="str">
        <f>'JCN-5 SP 500 MRP 1'!B391</f>
        <v>SBA Communications Corp</v>
      </c>
      <c r="C391" s="159" t="str">
        <f>'JCN-5 SP 500 MRP 1'!C391</f>
        <v>SBAC</v>
      </c>
      <c r="D391" s="155">
        <f>'JCN-5 SP 500 MRP 1'!D391</f>
        <v>107.878</v>
      </c>
      <c r="E391" s="155">
        <f>'JCN-5 SP 500 MRP 1'!E391</f>
        <v>269.89999999999998</v>
      </c>
      <c r="F391" s="160">
        <f>'JCN-5 SP 500 MRP 1'!F391</f>
        <v>1.0522415709522046</v>
      </c>
      <c r="G391" s="157">
        <f>'JCN-5 SP 500 MRP 1'!G391</f>
        <v>35.5</v>
      </c>
      <c r="H391" s="157" t="str">
        <f t="shared" si="20"/>
        <v>Excl.</v>
      </c>
      <c r="I391" s="73" t="str">
        <f t="shared" si="21"/>
        <v>Excl.</v>
      </c>
      <c r="J391" s="73" t="str">
        <f t="shared" si="22"/>
        <v/>
      </c>
      <c r="K391" s="76" t="str">
        <f t="shared" si="23"/>
        <v/>
      </c>
    </row>
    <row r="392" spans="2:11">
      <c r="B392" s="158" t="str">
        <f>'JCN-5 SP 500 MRP 1'!B392</f>
        <v>Sempra Energy</v>
      </c>
      <c r="C392" s="159" t="str">
        <f>'JCN-5 SP 500 MRP 1'!C392</f>
        <v>SRE</v>
      </c>
      <c r="D392" s="155">
        <f>'JCN-5 SP 500 MRP 1'!D392</f>
        <v>314.31</v>
      </c>
      <c r="E392" s="155">
        <f>'JCN-5 SP 500 MRP 1'!E392</f>
        <v>150.94</v>
      </c>
      <c r="F392" s="160">
        <f>'JCN-5 SP 500 MRP 1'!F392</f>
        <v>3.0343182721611237</v>
      </c>
      <c r="G392" s="157">
        <f>'JCN-5 SP 500 MRP 1'!G392</f>
        <v>7</v>
      </c>
      <c r="H392" s="157">
        <f t="shared" si="20"/>
        <v>47441.951399999998</v>
      </c>
      <c r="I392" s="73">
        <f t="shared" si="21"/>
        <v>1.7480268624683309E-3</v>
      </c>
      <c r="J392" s="73">
        <f t="shared" si="22"/>
        <v>5.3040698490161358E-3</v>
      </c>
      <c r="K392" s="76">
        <f t="shared" si="23"/>
        <v>1.2236188037278316E-2</v>
      </c>
    </row>
    <row r="393" spans="2:11">
      <c r="B393" s="158" t="str">
        <f>'JCN-5 SP 500 MRP 1'!B393</f>
        <v>Moody's Corp</v>
      </c>
      <c r="C393" s="159" t="str">
        <f>'JCN-5 SP 500 MRP 1'!C393</f>
        <v>MCO</v>
      </c>
      <c r="D393" s="155">
        <f>'JCN-5 SP 500 MRP 1'!D393</f>
        <v>183.2</v>
      </c>
      <c r="E393" s="155">
        <f>'JCN-5 SP 500 MRP 1'!E393</f>
        <v>264.87</v>
      </c>
      <c r="F393" s="160">
        <f>'JCN-5 SP 500 MRP 1'!F393</f>
        <v>1.0571223619133914</v>
      </c>
      <c r="G393" s="157">
        <f>'JCN-5 SP 500 MRP 1'!G393</f>
        <v>8</v>
      </c>
      <c r="H393" s="157">
        <f t="shared" si="20"/>
        <v>48524.184000000001</v>
      </c>
      <c r="I393" s="73">
        <f t="shared" si="21"/>
        <v>1.787902365064941E-3</v>
      </c>
      <c r="J393" s="73">
        <f t="shared" si="22"/>
        <v>1.8900315710279889E-3</v>
      </c>
      <c r="K393" s="76">
        <f t="shared" si="23"/>
        <v>1.4303218920519528E-2</v>
      </c>
    </row>
    <row r="394" spans="2:11">
      <c r="B394" s="158" t="str">
        <f>'JCN-5 SP 500 MRP 1'!B394</f>
        <v>ON Semiconductor Corp</v>
      </c>
      <c r="C394" s="159" t="str">
        <f>'JCN-5 SP 500 MRP 1'!C394</f>
        <v>ON</v>
      </c>
      <c r="D394" s="155">
        <f>'JCN-5 SP 500 MRP 1'!D394</f>
        <v>432.42399999999998</v>
      </c>
      <c r="E394" s="155">
        <f>'JCN-5 SP 500 MRP 1'!E394</f>
        <v>61.43</v>
      </c>
      <c r="F394" s="160" t="str">
        <f>'JCN-5 SP 500 MRP 1'!F394</f>
        <v>n/a</v>
      </c>
      <c r="G394" s="157">
        <f>'JCN-5 SP 500 MRP 1'!G394</f>
        <v>22.5</v>
      </c>
      <c r="H394" s="157" t="str">
        <f t="shared" si="20"/>
        <v>Excl.</v>
      </c>
      <c r="I394" s="73" t="str">
        <f t="shared" si="21"/>
        <v>Excl.</v>
      </c>
      <c r="J394" s="73" t="str">
        <f t="shared" si="22"/>
        <v/>
      </c>
      <c r="K394" s="76" t="str">
        <f t="shared" si="23"/>
        <v/>
      </c>
    </row>
    <row r="395" spans="2:11">
      <c r="B395" s="158" t="str">
        <f>'JCN-5 SP 500 MRP 1'!B395</f>
        <v>Booking Holdings Inc</v>
      </c>
      <c r="C395" s="159" t="str">
        <f>'JCN-5 SP 500 MRP 1'!C395</f>
        <v>BKNG</v>
      </c>
      <c r="D395" s="155">
        <f>'JCN-5 SP 500 MRP 1'!D395</f>
        <v>39.706000000000003</v>
      </c>
      <c r="E395" s="155">
        <f>'JCN-5 SP 500 MRP 1'!E395</f>
        <v>1869.48</v>
      </c>
      <c r="F395" s="160" t="str">
        <f>'JCN-5 SP 500 MRP 1'!F395</f>
        <v>n/a</v>
      </c>
      <c r="G395" s="157">
        <f>'JCN-5 SP 500 MRP 1'!G395</f>
        <v>22</v>
      </c>
      <c r="H395" s="157" t="str">
        <f t="shared" si="20"/>
        <v>Excl.</v>
      </c>
      <c r="I395" s="73" t="str">
        <f t="shared" si="21"/>
        <v>Excl.</v>
      </c>
      <c r="J395" s="73" t="str">
        <f t="shared" si="22"/>
        <v/>
      </c>
      <c r="K395" s="76" t="str">
        <f t="shared" si="23"/>
        <v/>
      </c>
    </row>
    <row r="396" spans="2:11">
      <c r="B396" s="158" t="str">
        <f>'JCN-5 SP 500 MRP 1'!B396</f>
        <v>F5 Inc</v>
      </c>
      <c r="C396" s="159" t="str">
        <f>'JCN-5 SP 500 MRP 1'!C396</f>
        <v>FFIV</v>
      </c>
      <c r="D396" s="155">
        <f>'JCN-5 SP 500 MRP 1'!D396</f>
        <v>59.86</v>
      </c>
      <c r="E396" s="155">
        <f>'JCN-5 SP 500 MRP 1'!E396</f>
        <v>142.91</v>
      </c>
      <c r="F396" s="160" t="str">
        <f>'JCN-5 SP 500 MRP 1'!F396</f>
        <v>n/a</v>
      </c>
      <c r="G396" s="157">
        <f>'JCN-5 SP 500 MRP 1'!G396</f>
        <v>10</v>
      </c>
      <c r="H396" s="157">
        <f t="shared" si="20"/>
        <v>8554.5925999999999</v>
      </c>
      <c r="I396" s="73">
        <f t="shared" si="21"/>
        <v>3.1519904264040878E-4</v>
      </c>
      <c r="J396" s="73" t="str">
        <f t="shared" si="22"/>
        <v/>
      </c>
      <c r="K396" s="76">
        <f t="shared" si="23"/>
        <v>3.1519904264040877E-3</v>
      </c>
    </row>
    <row r="397" spans="2:11">
      <c r="B397" s="158" t="str">
        <f>'JCN-5 SP 500 MRP 1'!B397</f>
        <v>Akamai Technologies Inc</v>
      </c>
      <c r="C397" s="159" t="str">
        <f>'JCN-5 SP 500 MRP 1'!C397</f>
        <v>AKAM</v>
      </c>
      <c r="D397" s="155">
        <f>'JCN-5 SP 500 MRP 1'!D397</f>
        <v>158.95699999999999</v>
      </c>
      <c r="E397" s="155">
        <f>'JCN-5 SP 500 MRP 1'!E397</f>
        <v>88.33</v>
      </c>
      <c r="F397" s="160" t="str">
        <f>'JCN-5 SP 500 MRP 1'!F397</f>
        <v>n/a</v>
      </c>
      <c r="G397" s="157">
        <f>'JCN-5 SP 500 MRP 1'!G397</f>
        <v>5.5</v>
      </c>
      <c r="H397" s="157">
        <f t="shared" si="20"/>
        <v>14040.67181</v>
      </c>
      <c r="I397" s="73">
        <f t="shared" si="21"/>
        <v>5.1733688785368637E-4</v>
      </c>
      <c r="J397" s="73" t="str">
        <f t="shared" si="22"/>
        <v/>
      </c>
      <c r="K397" s="76">
        <f t="shared" si="23"/>
        <v>2.8453528831952749E-3</v>
      </c>
    </row>
    <row r="398" spans="2:11">
      <c r="B398" s="158" t="str">
        <f>'JCN-5 SP 500 MRP 1'!B398</f>
        <v>Charles River Laboratories International Inc</v>
      </c>
      <c r="C398" s="159" t="str">
        <f>'JCN-5 SP 500 MRP 1'!C398</f>
        <v>CRL</v>
      </c>
      <c r="D398" s="155">
        <f>'JCN-5 SP 500 MRP 1'!D398</f>
        <v>50.863</v>
      </c>
      <c r="E398" s="155">
        <f>'JCN-5 SP 500 MRP 1'!E398</f>
        <v>212.25</v>
      </c>
      <c r="F398" s="160" t="str">
        <f>'JCN-5 SP 500 MRP 1'!F398</f>
        <v>n/a</v>
      </c>
      <c r="G398" s="157">
        <f>'JCN-5 SP 500 MRP 1'!G398</f>
        <v>12</v>
      </c>
      <c r="H398" s="157">
        <f t="shared" si="20"/>
        <v>10795.67175</v>
      </c>
      <c r="I398" s="73">
        <f t="shared" si="21"/>
        <v>3.9777293430199196E-4</v>
      </c>
      <c r="J398" s="73" t="str">
        <f t="shared" si="22"/>
        <v/>
      </c>
      <c r="K398" s="76">
        <f t="shared" si="23"/>
        <v>4.7732752116239037E-3</v>
      </c>
    </row>
    <row r="399" spans="2:11">
      <c r="B399" s="158" t="str">
        <f>'JCN-5 SP 500 MRP 1'!B399</f>
        <v>MarketAxess Holdings Inc</v>
      </c>
      <c r="C399" s="159" t="str">
        <f>'JCN-5 SP 500 MRP 1'!C399</f>
        <v>MKTX</v>
      </c>
      <c r="D399" s="155">
        <f>'JCN-5 SP 500 MRP 1'!D399</f>
        <v>37.637</v>
      </c>
      <c r="E399" s="155">
        <f>'JCN-5 SP 500 MRP 1'!E399</f>
        <v>244.04</v>
      </c>
      <c r="F399" s="160">
        <f>'JCN-5 SP 500 MRP 1'!F399</f>
        <v>1.1473528929683658</v>
      </c>
      <c r="G399" s="157">
        <f>'JCN-5 SP 500 MRP 1'!G399</f>
        <v>11</v>
      </c>
      <c r="H399" s="157">
        <f t="shared" si="20"/>
        <v>9184.9334799999997</v>
      </c>
      <c r="I399" s="73">
        <f t="shared" si="21"/>
        <v>3.384243265555204E-4</v>
      </c>
      <c r="J399" s="73">
        <f t="shared" si="22"/>
        <v>3.8829213012434727E-4</v>
      </c>
      <c r="K399" s="76">
        <f t="shared" si="23"/>
        <v>3.7226675921107244E-3</v>
      </c>
    </row>
    <row r="400" spans="2:11">
      <c r="B400" s="158" t="str">
        <f>'JCN-5 SP 500 MRP 1'!B400</f>
        <v>Devon Energy Corp</v>
      </c>
      <c r="C400" s="159" t="str">
        <f>'JCN-5 SP 500 MRP 1'!C400</f>
        <v>DVN</v>
      </c>
      <c r="D400" s="155">
        <f>'JCN-5 SP 500 MRP 1'!D400</f>
        <v>654.79999999999995</v>
      </c>
      <c r="E400" s="155">
        <f>'JCN-5 SP 500 MRP 1'!E400</f>
        <v>77.349999999999994</v>
      </c>
      <c r="F400" s="160">
        <f>'JCN-5 SP 500 MRP 1'!F400</f>
        <v>8.015513897866839</v>
      </c>
      <c r="G400" s="157">
        <f>'JCN-5 SP 500 MRP 1'!G400</f>
        <v>30</v>
      </c>
      <c r="H400" s="157" t="str">
        <f t="shared" si="20"/>
        <v>Excl.</v>
      </c>
      <c r="I400" s="73" t="str">
        <f t="shared" si="21"/>
        <v>Excl.</v>
      </c>
      <c r="J400" s="73" t="str">
        <f t="shared" si="22"/>
        <v/>
      </c>
      <c r="K400" s="76" t="str">
        <f t="shared" si="23"/>
        <v/>
      </c>
    </row>
    <row r="401" spans="2:11">
      <c r="B401" s="158" t="str">
        <f>'JCN-5 SP 500 MRP 1'!B401</f>
        <v>Bio-Techne Corp</v>
      </c>
      <c r="C401" s="159" t="str">
        <f>'JCN-5 SP 500 MRP 1'!C401</f>
        <v>TECH</v>
      </c>
      <c r="D401" s="155">
        <f>'JCN-5 SP 500 MRP 1'!D401</f>
        <v>39.222999999999999</v>
      </c>
      <c r="E401" s="155">
        <f>'JCN-5 SP 500 MRP 1'!E401</f>
        <v>296.26</v>
      </c>
      <c r="F401" s="160">
        <f>'JCN-5 SP 500 MRP 1'!F401</f>
        <v>0.43205292648349425</v>
      </c>
      <c r="G401" s="157">
        <f>'JCN-5 SP 500 MRP 1'!G401</f>
        <v>17.5</v>
      </c>
      <c r="H401" s="157">
        <f t="shared" si="20"/>
        <v>11620.205979999999</v>
      </c>
      <c r="I401" s="73">
        <f t="shared" si="21"/>
        <v>4.281533874775466E-4</v>
      </c>
      <c r="J401" s="73">
        <f t="shared" si="22"/>
        <v>1.8498492404349546E-4</v>
      </c>
      <c r="K401" s="76">
        <f t="shared" si="23"/>
        <v>7.4926842808570654E-3</v>
      </c>
    </row>
    <row r="402" spans="2:11">
      <c r="B402" s="158" t="str">
        <f>'JCN-5 SP 500 MRP 1'!B402</f>
        <v>Alphabet Inc</v>
      </c>
      <c r="C402" s="159" t="str">
        <f>'JCN-5 SP 500 MRP 1'!C402</f>
        <v>GOOGL</v>
      </c>
      <c r="D402" s="155">
        <f>'JCN-5 SP 500 MRP 1'!D402</f>
        <v>5973</v>
      </c>
      <c r="E402" s="155">
        <f>'JCN-5 SP 500 MRP 1'!E402</f>
        <v>94.51</v>
      </c>
      <c r="F402" s="160" t="str">
        <f>'JCN-5 SP 500 MRP 1'!F402</f>
        <v>n/a</v>
      </c>
      <c r="G402" s="157" t="str">
        <f>'JCN-5 SP 500 MRP 1'!G402</f>
        <v/>
      </c>
      <c r="H402" s="157" t="str">
        <f t="shared" si="20"/>
        <v>Excl.</v>
      </c>
      <c r="I402" s="73" t="str">
        <f t="shared" si="21"/>
        <v>Excl.</v>
      </c>
      <c r="J402" s="73" t="str">
        <f t="shared" si="22"/>
        <v/>
      </c>
      <c r="K402" s="76" t="str">
        <f t="shared" si="23"/>
        <v/>
      </c>
    </row>
    <row r="403" spans="2:11">
      <c r="B403" s="158" t="str">
        <f>'JCN-5 SP 500 MRP 1'!B403</f>
        <v>Teleflex Inc</v>
      </c>
      <c r="C403" s="159" t="str">
        <f>'JCN-5 SP 500 MRP 1'!C403</f>
        <v>TFX</v>
      </c>
      <c r="D403" s="155">
        <f>'JCN-5 SP 500 MRP 1'!D403</f>
        <v>46.905999999999999</v>
      </c>
      <c r="E403" s="155">
        <f>'JCN-5 SP 500 MRP 1'!E403</f>
        <v>214.56</v>
      </c>
      <c r="F403" s="160">
        <f>'JCN-5 SP 500 MRP 1'!F403</f>
        <v>0.63385533184190912</v>
      </c>
      <c r="G403" s="157">
        <f>'JCN-5 SP 500 MRP 1'!G403</f>
        <v>10</v>
      </c>
      <c r="H403" s="157">
        <f t="shared" si="20"/>
        <v>10064.15136</v>
      </c>
      <c r="I403" s="73">
        <f t="shared" si="21"/>
        <v>3.7081963127737585E-4</v>
      </c>
      <c r="J403" s="73">
        <f t="shared" si="22"/>
        <v>2.3504600043681545E-4</v>
      </c>
      <c r="K403" s="76">
        <f t="shared" si="23"/>
        <v>3.7081963127737587E-3</v>
      </c>
    </row>
    <row r="404" spans="2:11">
      <c r="B404" s="158" t="str">
        <f>'JCN-5 SP 500 MRP 1'!B404</f>
        <v>Netflix Inc</v>
      </c>
      <c r="C404" s="159" t="str">
        <f>'JCN-5 SP 500 MRP 1'!C404</f>
        <v>NFLX</v>
      </c>
      <c r="D404" s="155">
        <f>'JCN-5 SP 500 MRP 1'!D404</f>
        <v>445.02</v>
      </c>
      <c r="E404" s="155">
        <f>'JCN-5 SP 500 MRP 1'!E404</f>
        <v>291.88</v>
      </c>
      <c r="F404" s="160" t="str">
        <f>'JCN-5 SP 500 MRP 1'!F404</f>
        <v>n/a</v>
      </c>
      <c r="G404" s="157">
        <f>'JCN-5 SP 500 MRP 1'!G404</f>
        <v>14.5</v>
      </c>
      <c r="H404" s="157">
        <f t="shared" ref="H404:H467" si="24">IF(ISNUMBER(E404),IF(OR(G404="",G404&lt;0,G404&gt;20),"Excl.",D404*E404),"Excl.")</f>
        <v>129892.43759999999</v>
      </c>
      <c r="I404" s="73">
        <f t="shared" si="21"/>
        <v>4.7859639718844165E-3</v>
      </c>
      <c r="J404" s="73" t="str">
        <f t="shared" si="22"/>
        <v/>
      </c>
      <c r="K404" s="76">
        <f t="shared" si="23"/>
        <v>6.9396477592324035E-2</v>
      </c>
    </row>
    <row r="405" spans="2:11">
      <c r="B405" s="158" t="str">
        <f>'JCN-5 SP 500 MRP 1'!B405</f>
        <v>Allegion plc</v>
      </c>
      <c r="C405" s="159" t="str">
        <f>'JCN-5 SP 500 MRP 1'!C405</f>
        <v>ALLE</v>
      </c>
      <c r="D405" s="155">
        <f>'JCN-5 SP 500 MRP 1'!D405</f>
        <v>87.844999999999999</v>
      </c>
      <c r="E405" s="155">
        <f>'JCN-5 SP 500 MRP 1'!E405</f>
        <v>104.77</v>
      </c>
      <c r="F405" s="160">
        <f>'JCN-5 SP 500 MRP 1'!F405</f>
        <v>1.5653335878591201</v>
      </c>
      <c r="G405" s="157">
        <f>'JCN-5 SP 500 MRP 1'!G405</f>
        <v>10.5</v>
      </c>
      <c r="H405" s="157">
        <f t="shared" si="24"/>
        <v>9203.5206500000004</v>
      </c>
      <c r="I405" s="73">
        <f t="shared" ref="I405:I468" si="25">IF(H405="Excl.","Excl.",H405/(SUM($H$20:$H$522)))</f>
        <v>3.3910918186813864E-4</v>
      </c>
      <c r="J405" s="73">
        <f t="shared" ref="J405:J468" si="26">IFERROR(I405*F405, "")</f>
        <v>5.3081899232962435E-4</v>
      </c>
      <c r="K405" s="76">
        <f t="shared" ref="K405:K468" si="27">IFERROR(I405*G405, "")</f>
        <v>3.5606464096154559E-3</v>
      </c>
    </row>
    <row r="406" spans="2:11">
      <c r="B406" s="158" t="str">
        <f>'JCN-5 SP 500 MRP 1'!B406</f>
        <v>Agilent Technologies Inc</v>
      </c>
      <c r="C406" s="159" t="str">
        <f>'JCN-5 SP 500 MRP 1'!C406</f>
        <v>A</v>
      </c>
      <c r="D406" s="155">
        <f>'JCN-5 SP 500 MRP 1'!D406</f>
        <v>296.041</v>
      </c>
      <c r="E406" s="155">
        <f>'JCN-5 SP 500 MRP 1'!E406</f>
        <v>138.35</v>
      </c>
      <c r="F406" s="160">
        <f>'JCN-5 SP 500 MRP 1'!F406</f>
        <v>0.60715576436573904</v>
      </c>
      <c r="G406" s="157">
        <f>'JCN-5 SP 500 MRP 1'!G406</f>
        <v>12</v>
      </c>
      <c r="H406" s="157">
        <f t="shared" si="24"/>
        <v>40957.272349999999</v>
      </c>
      <c r="I406" s="73">
        <f t="shared" si="25"/>
        <v>1.5090950133478578E-3</v>
      </c>
      <c r="J406" s="73">
        <f t="shared" si="26"/>
        <v>9.1625573632974375E-4</v>
      </c>
      <c r="K406" s="76">
        <f t="shared" si="27"/>
        <v>1.8109140160174293E-2</v>
      </c>
    </row>
    <row r="407" spans="2:11">
      <c r="B407" s="158" t="str">
        <f>'JCN-5 SP 500 MRP 1'!B407</f>
        <v>Warner Bros Discovery Inc</v>
      </c>
      <c r="C407" s="159" t="str">
        <f>'JCN-5 SP 500 MRP 1'!C407</f>
        <v>WBD</v>
      </c>
      <c r="D407" s="155">
        <f>'JCN-5 SP 500 MRP 1'!D407</f>
        <v>2427.5929999999998</v>
      </c>
      <c r="E407" s="155">
        <f>'JCN-5 SP 500 MRP 1'!E407</f>
        <v>13</v>
      </c>
      <c r="F407" s="160" t="str">
        <f>'JCN-5 SP 500 MRP 1'!F407</f>
        <v>n/a</v>
      </c>
      <c r="G407" s="157" t="str">
        <f>'JCN-5 SP 500 MRP 1'!G407</f>
        <v/>
      </c>
      <c r="H407" s="157" t="str">
        <f t="shared" si="24"/>
        <v>Excl.</v>
      </c>
      <c r="I407" s="73" t="str">
        <f t="shared" si="25"/>
        <v>Excl.</v>
      </c>
      <c r="J407" s="73" t="str">
        <f t="shared" si="26"/>
        <v/>
      </c>
      <c r="K407" s="76" t="str">
        <f t="shared" si="27"/>
        <v/>
      </c>
    </row>
    <row r="408" spans="2:11">
      <c r="B408" s="158" t="str">
        <f>'JCN-5 SP 500 MRP 1'!B408</f>
        <v>Elevance Health Inc</v>
      </c>
      <c r="C408" s="159" t="str">
        <f>'JCN-5 SP 500 MRP 1'!C408</f>
        <v>ELV</v>
      </c>
      <c r="D408" s="155">
        <f>'JCN-5 SP 500 MRP 1'!D408</f>
        <v>238.828</v>
      </c>
      <c r="E408" s="155">
        <f>'JCN-5 SP 500 MRP 1'!E408</f>
        <v>546.77</v>
      </c>
      <c r="F408" s="160">
        <f>'JCN-5 SP 500 MRP 1'!F408</f>
        <v>0.93640836183404363</v>
      </c>
      <c r="G408" s="157">
        <f>'JCN-5 SP 500 MRP 1'!G408</f>
        <v>12.5</v>
      </c>
      <c r="H408" s="157">
        <f t="shared" si="24"/>
        <v>130583.98556</v>
      </c>
      <c r="I408" s="73">
        <f t="shared" si="25"/>
        <v>4.8114444669967059E-3</v>
      </c>
      <c r="J408" s="73">
        <f t="shared" si="26"/>
        <v>4.5054768313958589E-3</v>
      </c>
      <c r="K408" s="76">
        <f t="shared" si="27"/>
        <v>6.0143055837458825E-2</v>
      </c>
    </row>
    <row r="409" spans="2:11">
      <c r="B409" s="158" t="str">
        <f>'JCN-5 SP 500 MRP 1'!B409</f>
        <v>Trimble Inc</v>
      </c>
      <c r="C409" s="159" t="str">
        <f>'JCN-5 SP 500 MRP 1'!C409</f>
        <v>TRMB</v>
      </c>
      <c r="D409" s="155">
        <f>'JCN-5 SP 500 MRP 1'!D409</f>
        <v>247.65700000000001</v>
      </c>
      <c r="E409" s="155">
        <f>'JCN-5 SP 500 MRP 1'!E409</f>
        <v>60.16</v>
      </c>
      <c r="F409" s="160" t="str">
        <f>'JCN-5 SP 500 MRP 1'!F409</f>
        <v>n/a</v>
      </c>
      <c r="G409" s="157">
        <f>'JCN-5 SP 500 MRP 1'!G409</f>
        <v>10</v>
      </c>
      <c r="H409" s="157">
        <f t="shared" si="24"/>
        <v>14899.045120000001</v>
      </c>
      <c r="I409" s="73">
        <f t="shared" si="25"/>
        <v>5.4896416201985531E-4</v>
      </c>
      <c r="J409" s="73" t="str">
        <f t="shared" si="26"/>
        <v/>
      </c>
      <c r="K409" s="76">
        <f t="shared" si="27"/>
        <v>5.4896416201985531E-3</v>
      </c>
    </row>
    <row r="410" spans="2:11">
      <c r="B410" s="158" t="str">
        <f>'JCN-5 SP 500 MRP 1'!B410</f>
        <v>CME Group Inc</v>
      </c>
      <c r="C410" s="159" t="str">
        <f>'JCN-5 SP 500 MRP 1'!C410</f>
        <v>CME</v>
      </c>
      <c r="D410" s="155">
        <f>'JCN-5 SP 500 MRP 1'!D410</f>
        <v>359.43299999999999</v>
      </c>
      <c r="E410" s="155">
        <f>'JCN-5 SP 500 MRP 1'!E410</f>
        <v>173.3</v>
      </c>
      <c r="F410" s="160">
        <f>'JCN-5 SP 500 MRP 1'!F410</f>
        <v>2.3081361800346216</v>
      </c>
      <c r="G410" s="157">
        <f>'JCN-5 SP 500 MRP 1'!G410</f>
        <v>8.5</v>
      </c>
      <c r="H410" s="157">
        <f t="shared" si="24"/>
        <v>62289.738900000004</v>
      </c>
      <c r="I410" s="73">
        <f t="shared" si="25"/>
        <v>2.295102407051042E-3</v>
      </c>
      <c r="J410" s="73">
        <f t="shared" si="26"/>
        <v>5.2974089025990571E-3</v>
      </c>
      <c r="K410" s="76">
        <f t="shared" si="27"/>
        <v>1.9508370459933855E-2</v>
      </c>
    </row>
    <row r="411" spans="2:11">
      <c r="B411" s="158" t="str">
        <f>'JCN-5 SP 500 MRP 1'!B411</f>
        <v>Juniper Networks Inc</v>
      </c>
      <c r="C411" s="159" t="str">
        <f>'JCN-5 SP 500 MRP 1'!C411</f>
        <v>JNPR</v>
      </c>
      <c r="D411" s="156">
        <f>'JCN-5 SP 500 MRP 1'!D411</f>
        <v>324.55599999999998</v>
      </c>
      <c r="E411" s="156">
        <f>'JCN-5 SP 500 MRP 1'!E411</f>
        <v>30.6</v>
      </c>
      <c r="F411" s="160">
        <f>'JCN-5 SP 500 MRP 1'!F411</f>
        <v>2.7450980392156858</v>
      </c>
      <c r="G411" s="157">
        <f>'JCN-5 SP 500 MRP 1'!G411</f>
        <v>9</v>
      </c>
      <c r="H411" s="157">
        <f t="shared" si="24"/>
        <v>9931.4135999999999</v>
      </c>
      <c r="I411" s="73">
        <f t="shared" si="25"/>
        <v>3.6592882971258456E-4</v>
      </c>
      <c r="J411" s="73">
        <f t="shared" si="26"/>
        <v>1.0045105129365065E-3</v>
      </c>
      <c r="K411" s="76">
        <f t="shared" si="27"/>
        <v>3.2933594674132609E-3</v>
      </c>
    </row>
    <row r="412" spans="2:11">
      <c r="B412" s="158" t="str">
        <f>'JCN-5 SP 500 MRP 1'!B412</f>
        <v>BlackRock Inc</v>
      </c>
      <c r="C412" s="159" t="str">
        <f>'JCN-5 SP 500 MRP 1'!C412</f>
        <v>BLK</v>
      </c>
      <c r="D412" s="155">
        <f>'JCN-5 SP 500 MRP 1'!D412</f>
        <v>150.76900000000001</v>
      </c>
      <c r="E412" s="155">
        <f>'JCN-5 SP 500 MRP 1'!E412</f>
        <v>645.91</v>
      </c>
      <c r="F412" s="160">
        <f>'JCN-5 SP 500 MRP 1'!F412</f>
        <v>3.0220928612345372</v>
      </c>
      <c r="G412" s="157">
        <f>'JCN-5 SP 500 MRP 1'!G412</f>
        <v>10</v>
      </c>
      <c r="H412" s="157">
        <f t="shared" si="24"/>
        <v>97383.204790000003</v>
      </c>
      <c r="I412" s="73">
        <f t="shared" si="25"/>
        <v>3.5881419904277936E-3</v>
      </c>
      <c r="J412" s="73">
        <f t="shared" si="26"/>
        <v>1.0843698294367718E-2</v>
      </c>
      <c r="K412" s="76">
        <f t="shared" si="27"/>
        <v>3.5881419904277935E-2</v>
      </c>
    </row>
    <row r="413" spans="2:11">
      <c r="B413" s="158" t="str">
        <f>'JCN-5 SP 500 MRP 1'!B413</f>
        <v>DTE Energy Co</v>
      </c>
      <c r="C413" s="159" t="str">
        <f>'JCN-5 SP 500 MRP 1'!C413</f>
        <v>DTE</v>
      </c>
      <c r="D413" s="155">
        <f>'JCN-5 SP 500 MRP 1'!D413</f>
        <v>193.74199999999999</v>
      </c>
      <c r="E413" s="155">
        <f>'JCN-5 SP 500 MRP 1'!E413</f>
        <v>112.11</v>
      </c>
      <c r="F413" s="160">
        <f>'JCN-5 SP 500 MRP 1'!F413</f>
        <v>3.1576130586031579</v>
      </c>
      <c r="G413" s="157">
        <f>'JCN-5 SP 500 MRP 1'!G413</f>
        <v>4.5</v>
      </c>
      <c r="H413" s="157">
        <f t="shared" si="24"/>
        <v>21720.41562</v>
      </c>
      <c r="I413" s="73">
        <f t="shared" si="25"/>
        <v>8.0030160748692828E-4</v>
      </c>
      <c r="J413" s="73">
        <f t="shared" si="26"/>
        <v>2.5270428066218233E-3</v>
      </c>
      <c r="K413" s="76">
        <f t="shared" si="27"/>
        <v>3.6013572336911774E-3</v>
      </c>
    </row>
    <row r="414" spans="2:11">
      <c r="B414" s="158" t="str">
        <f>'JCN-5 SP 500 MRP 1'!B414</f>
        <v>Nasdaq Inc</v>
      </c>
      <c r="C414" s="159" t="str">
        <f>'JCN-5 SP 500 MRP 1'!C414</f>
        <v>NDAQ</v>
      </c>
      <c r="D414" s="155">
        <f>'JCN-5 SP 500 MRP 1'!D414</f>
        <v>491.226</v>
      </c>
      <c r="E414" s="155">
        <f>'JCN-5 SP 500 MRP 1'!E414</f>
        <v>62.24</v>
      </c>
      <c r="F414" s="160">
        <f>'JCN-5 SP 500 MRP 1'!F414</f>
        <v>1.2853470437017995</v>
      </c>
      <c r="G414" s="157">
        <f>'JCN-5 SP 500 MRP 1'!G414</f>
        <v>6</v>
      </c>
      <c r="H414" s="157">
        <f t="shared" si="24"/>
        <v>30573.90624</v>
      </c>
      <c r="I414" s="73">
        <f t="shared" si="25"/>
        <v>1.1265137251101379E-3</v>
      </c>
      <c r="J414" s="73">
        <f t="shared" si="26"/>
        <v>1.4479610862598174E-3</v>
      </c>
      <c r="K414" s="76">
        <f t="shared" si="27"/>
        <v>6.7590823506608281E-3</v>
      </c>
    </row>
    <row r="415" spans="2:11">
      <c r="B415" s="158" t="str">
        <f>'JCN-5 SP 500 MRP 1'!B415</f>
        <v>Celanese Corp</v>
      </c>
      <c r="C415" s="159" t="str">
        <f>'JCN-5 SP 500 MRP 1'!C415</f>
        <v>CE</v>
      </c>
      <c r="D415" s="155">
        <f>'JCN-5 SP 500 MRP 1'!D415</f>
        <v>108.349</v>
      </c>
      <c r="E415" s="155">
        <f>'JCN-5 SP 500 MRP 1'!E415</f>
        <v>96.12</v>
      </c>
      <c r="F415" s="160">
        <f>'JCN-5 SP 500 MRP 1'!F415</f>
        <v>2.913025384935497</v>
      </c>
      <c r="G415" s="157">
        <f>'JCN-5 SP 500 MRP 1'!G415</f>
        <v>7.5</v>
      </c>
      <c r="H415" s="157">
        <f t="shared" si="24"/>
        <v>10414.505880000001</v>
      </c>
      <c r="I415" s="73">
        <f t="shared" si="25"/>
        <v>3.8372865154898296E-4</v>
      </c>
      <c r="J415" s="73">
        <f t="shared" si="26"/>
        <v>1.1178113028892554E-3</v>
      </c>
      <c r="K415" s="76">
        <f t="shared" si="27"/>
        <v>2.8779648866173722E-3</v>
      </c>
    </row>
    <row r="416" spans="2:11">
      <c r="B416" s="158" t="str">
        <f>'JCN-5 SP 500 MRP 1'!B416</f>
        <v>Philip Morris International Inc</v>
      </c>
      <c r="C416" s="159" t="str">
        <f>'JCN-5 SP 500 MRP 1'!C416</f>
        <v>PM</v>
      </c>
      <c r="D416" s="155">
        <f>'JCN-5 SP 500 MRP 1'!D416</f>
        <v>1550.202</v>
      </c>
      <c r="E416" s="155">
        <f>'JCN-5 SP 500 MRP 1'!E416</f>
        <v>91.85</v>
      </c>
      <c r="F416" s="160">
        <f>'JCN-5 SP 500 MRP 1'!F416</f>
        <v>5.5307566684812199</v>
      </c>
      <c r="G416" s="157">
        <f>'JCN-5 SP 500 MRP 1'!G416</f>
        <v>5</v>
      </c>
      <c r="H416" s="157">
        <f t="shared" si="24"/>
        <v>142386.05369999999</v>
      </c>
      <c r="I416" s="73">
        <f t="shared" si="25"/>
        <v>5.2462986737189373E-3</v>
      </c>
      <c r="J416" s="73">
        <f t="shared" si="26"/>
        <v>2.9016001374515193E-2</v>
      </c>
      <c r="K416" s="76">
        <f t="shared" si="27"/>
        <v>2.6231493368594688E-2</v>
      </c>
    </row>
    <row r="417" spans="2:11">
      <c r="B417" s="158" t="str">
        <f>'JCN-5 SP 500 MRP 1'!B417</f>
        <v>Salesforce Inc</v>
      </c>
      <c r="C417" s="159" t="str">
        <f>'JCN-5 SP 500 MRP 1'!C417</f>
        <v>CRM</v>
      </c>
      <c r="D417" s="155">
        <f>'JCN-5 SP 500 MRP 1'!D417</f>
        <v>1000</v>
      </c>
      <c r="E417" s="155">
        <f>'JCN-5 SP 500 MRP 1'!E417</f>
        <v>162.59</v>
      </c>
      <c r="F417" s="160" t="str">
        <f>'JCN-5 SP 500 MRP 1'!F417</f>
        <v>n/a</v>
      </c>
      <c r="G417" s="157">
        <f>'JCN-5 SP 500 MRP 1'!G417</f>
        <v>19.5</v>
      </c>
      <c r="H417" s="157">
        <f t="shared" si="24"/>
        <v>162590</v>
      </c>
      <c r="I417" s="73">
        <f t="shared" si="25"/>
        <v>5.9907250688833579E-3</v>
      </c>
      <c r="J417" s="73" t="str">
        <f t="shared" si="26"/>
        <v/>
      </c>
      <c r="K417" s="76">
        <f t="shared" si="27"/>
        <v>0.11681913884322548</v>
      </c>
    </row>
    <row r="418" spans="2:11">
      <c r="B418" s="158" t="str">
        <f>'JCN-5 SP 500 MRP 1'!B418</f>
        <v>Ingersoll Rand Inc</v>
      </c>
      <c r="C418" s="159" t="str">
        <f>'JCN-5 SP 500 MRP 1'!C418</f>
        <v>IR</v>
      </c>
      <c r="D418" s="155">
        <f>'JCN-5 SP 500 MRP 1'!D418</f>
        <v>403.18099999999998</v>
      </c>
      <c r="E418" s="155">
        <f>'JCN-5 SP 500 MRP 1'!E418</f>
        <v>50.5</v>
      </c>
      <c r="F418" s="160">
        <f>'JCN-5 SP 500 MRP 1'!F418</f>
        <v>0.15841584158415842</v>
      </c>
      <c r="G418" s="157" t="str">
        <f>'JCN-5 SP 500 MRP 1'!G418</f>
        <v/>
      </c>
      <c r="H418" s="157" t="str">
        <f t="shared" si="24"/>
        <v>Excl.</v>
      </c>
      <c r="I418" s="73" t="str">
        <f t="shared" si="25"/>
        <v>Excl.</v>
      </c>
      <c r="J418" s="73" t="str">
        <f t="shared" si="26"/>
        <v/>
      </c>
      <c r="K418" s="76" t="str">
        <f t="shared" si="27"/>
        <v/>
      </c>
    </row>
    <row r="419" spans="2:11">
      <c r="B419" s="158" t="str">
        <f>'JCN-5 SP 500 MRP 1'!B419</f>
        <v>Huntington Ingalls Industries Inc</v>
      </c>
      <c r="C419" s="159" t="str">
        <f>'JCN-5 SP 500 MRP 1'!C419</f>
        <v>HII</v>
      </c>
      <c r="D419" s="155">
        <f>'JCN-5 SP 500 MRP 1'!D419</f>
        <v>39.948</v>
      </c>
      <c r="E419" s="155">
        <f>'JCN-5 SP 500 MRP 1'!E419</f>
        <v>257.07</v>
      </c>
      <c r="F419" s="160">
        <f>'JCN-5 SP 500 MRP 1'!F419</f>
        <v>1.8360757770257128</v>
      </c>
      <c r="G419" s="157">
        <f>'JCN-5 SP 500 MRP 1'!G419</f>
        <v>10</v>
      </c>
      <c r="H419" s="157">
        <f t="shared" si="24"/>
        <v>10269.432360000001</v>
      </c>
      <c r="I419" s="73">
        <f t="shared" si="25"/>
        <v>3.783833315840703E-4</v>
      </c>
      <c r="J419" s="73">
        <f t="shared" si="26"/>
        <v>6.9474046955179979E-4</v>
      </c>
      <c r="K419" s="76">
        <f t="shared" si="27"/>
        <v>3.7838333158407029E-3</v>
      </c>
    </row>
    <row r="420" spans="2:11">
      <c r="B420" s="158" t="str">
        <f>'JCN-5 SP 500 MRP 1'!B420</f>
        <v>MetLife Inc</v>
      </c>
      <c r="C420" s="159" t="str">
        <f>'JCN-5 SP 500 MRP 1'!C420</f>
        <v>MET</v>
      </c>
      <c r="D420" s="155">
        <f>'JCN-5 SP 500 MRP 1'!D420</f>
        <v>797.61400000000003</v>
      </c>
      <c r="E420" s="155">
        <f>'JCN-5 SP 500 MRP 1'!E420</f>
        <v>73.209999999999994</v>
      </c>
      <c r="F420" s="160">
        <f>'JCN-5 SP 500 MRP 1'!F420</f>
        <v>2.7318672312525614</v>
      </c>
      <c r="G420" s="157">
        <f>'JCN-5 SP 500 MRP 1'!G420</f>
        <v>7.5</v>
      </c>
      <c r="H420" s="157">
        <f t="shared" si="24"/>
        <v>58393.320939999998</v>
      </c>
      <c r="I420" s="73">
        <f t="shared" si="25"/>
        <v>2.1515365742703092E-3</v>
      </c>
      <c r="J420" s="73">
        <f t="shared" si="26"/>
        <v>5.8777122640904502E-3</v>
      </c>
      <c r="K420" s="76">
        <f t="shared" si="27"/>
        <v>1.613652430702732E-2</v>
      </c>
    </row>
    <row r="421" spans="2:11">
      <c r="B421" s="158" t="str">
        <f>'JCN-5 SP 500 MRP 1'!B421</f>
        <v>Tapestry Inc</v>
      </c>
      <c r="C421" s="159" t="str">
        <f>'JCN-5 SP 500 MRP 1'!C421</f>
        <v>TPR</v>
      </c>
      <c r="D421" s="155">
        <f>'JCN-5 SP 500 MRP 1'!D421</f>
        <v>242.05</v>
      </c>
      <c r="E421" s="155">
        <f>'JCN-5 SP 500 MRP 1'!E421</f>
        <v>31.68</v>
      </c>
      <c r="F421" s="160">
        <f>'JCN-5 SP 500 MRP 1'!F421</f>
        <v>3.7878787878787881</v>
      </c>
      <c r="G421" s="157">
        <f>'JCN-5 SP 500 MRP 1'!G421</f>
        <v>15</v>
      </c>
      <c r="H421" s="157">
        <f t="shared" si="24"/>
        <v>7668.1440000000002</v>
      </c>
      <c r="I421" s="73">
        <f t="shared" si="25"/>
        <v>2.8253731774775516E-4</v>
      </c>
      <c r="J421" s="73">
        <f t="shared" si="26"/>
        <v>1.0702171126808907E-3</v>
      </c>
      <c r="K421" s="76">
        <f t="shared" si="27"/>
        <v>4.2380597662163271E-3</v>
      </c>
    </row>
    <row r="422" spans="2:11">
      <c r="B422" s="158" t="str">
        <f>'JCN-5 SP 500 MRP 1'!B422</f>
        <v>CSX Corp</v>
      </c>
      <c r="C422" s="159" t="str">
        <f>'JCN-5 SP 500 MRP 1'!C422</f>
        <v>CSX</v>
      </c>
      <c r="D422" s="155">
        <f>'JCN-5 SP 500 MRP 1'!D422</f>
        <v>2102.4090000000001</v>
      </c>
      <c r="E422" s="155">
        <f>'JCN-5 SP 500 MRP 1'!E422</f>
        <v>29.06</v>
      </c>
      <c r="F422" s="160">
        <f>'JCN-5 SP 500 MRP 1'!F422</f>
        <v>1.3764624913971097</v>
      </c>
      <c r="G422" s="157">
        <f>'JCN-5 SP 500 MRP 1'!G422</f>
        <v>10.5</v>
      </c>
      <c r="H422" s="157">
        <f t="shared" si="24"/>
        <v>61096.005539999998</v>
      </c>
      <c r="I422" s="73">
        <f t="shared" si="25"/>
        <v>2.251118592761637E-3</v>
      </c>
      <c r="J422" s="73">
        <f t="shared" si="26"/>
        <v>3.0985803066230387E-3</v>
      </c>
      <c r="K422" s="76">
        <f t="shared" si="27"/>
        <v>2.363674522399719E-2</v>
      </c>
    </row>
    <row r="423" spans="2:11">
      <c r="B423" s="158" t="str">
        <f>'JCN-5 SP 500 MRP 1'!B423</f>
        <v>Edwards Lifesciences Corp</v>
      </c>
      <c r="C423" s="159" t="str">
        <f>'JCN-5 SP 500 MRP 1'!C423</f>
        <v>EW</v>
      </c>
      <c r="D423" s="155">
        <f>'JCN-5 SP 500 MRP 1'!D423</f>
        <v>618.26</v>
      </c>
      <c r="E423" s="155">
        <f>'JCN-5 SP 500 MRP 1'!E423</f>
        <v>72.430000000000007</v>
      </c>
      <c r="F423" s="160" t="str">
        <f>'JCN-5 SP 500 MRP 1'!F423</f>
        <v>n/a</v>
      </c>
      <c r="G423" s="157">
        <f>'JCN-5 SP 500 MRP 1'!G423</f>
        <v>12</v>
      </c>
      <c r="H423" s="157">
        <f t="shared" si="24"/>
        <v>44780.571800000005</v>
      </c>
      <c r="I423" s="73">
        <f t="shared" si="25"/>
        <v>1.6499667512220382E-3</v>
      </c>
      <c r="J423" s="73" t="str">
        <f t="shared" si="26"/>
        <v/>
      </c>
      <c r="K423" s="76">
        <f t="shared" si="27"/>
        <v>1.9799601014664457E-2</v>
      </c>
    </row>
    <row r="424" spans="2:11">
      <c r="B424" s="158" t="str">
        <f>'JCN-5 SP 500 MRP 1'!B424</f>
        <v>Ameriprise Financial Inc</v>
      </c>
      <c r="C424" s="159" t="str">
        <f>'JCN-5 SP 500 MRP 1'!C424</f>
        <v>AMP</v>
      </c>
      <c r="D424" s="156">
        <f>'JCN-5 SP 500 MRP 1'!D424</f>
        <v>108.166</v>
      </c>
      <c r="E424" s="156">
        <f>'JCN-5 SP 500 MRP 1'!E424</f>
        <v>309.12</v>
      </c>
      <c r="F424" s="160">
        <f>'JCN-5 SP 500 MRP 1'!F424</f>
        <v>1.6174948240165632</v>
      </c>
      <c r="G424" s="157">
        <f>'JCN-5 SP 500 MRP 1'!G424</f>
        <v>15</v>
      </c>
      <c r="H424" s="157">
        <f t="shared" si="24"/>
        <v>33436.27392</v>
      </c>
      <c r="I424" s="73">
        <f t="shared" si="25"/>
        <v>1.2319793614773038E-3</v>
      </c>
      <c r="J424" s="73">
        <f t="shared" si="26"/>
        <v>1.9927202404847696E-3</v>
      </c>
      <c r="K424" s="76">
        <f t="shared" si="27"/>
        <v>1.8479690422159557E-2</v>
      </c>
    </row>
    <row r="425" spans="2:11">
      <c r="B425" s="158" t="str">
        <f>'JCN-5 SP 500 MRP 1'!B425</f>
        <v>Zebra Technologies Corp</v>
      </c>
      <c r="C425" s="159" t="str">
        <f>'JCN-5 SP 500 MRP 1'!C425</f>
        <v>ZBRA</v>
      </c>
      <c r="D425" s="155">
        <f>'JCN-5 SP 500 MRP 1'!D425</f>
        <v>51.79</v>
      </c>
      <c r="E425" s="155">
        <f>'JCN-5 SP 500 MRP 1'!E425</f>
        <v>283.22000000000003</v>
      </c>
      <c r="F425" s="160" t="str">
        <f>'JCN-5 SP 500 MRP 1'!F425</f>
        <v>n/a</v>
      </c>
      <c r="G425" s="157">
        <f>'JCN-5 SP 500 MRP 1'!G425</f>
        <v>11.5</v>
      </c>
      <c r="H425" s="157">
        <f t="shared" si="24"/>
        <v>14667.963800000001</v>
      </c>
      <c r="I425" s="73">
        <f t="shared" si="25"/>
        <v>5.4044983360682466E-4</v>
      </c>
      <c r="J425" s="73" t="str">
        <f t="shared" si="26"/>
        <v/>
      </c>
      <c r="K425" s="76">
        <f t="shared" si="27"/>
        <v>6.2151730864784833E-3</v>
      </c>
    </row>
    <row r="426" spans="2:11">
      <c r="B426" s="158" t="str">
        <f>'JCN-5 SP 500 MRP 1'!B426</f>
        <v>Zimmer Biomet Holdings Inc</v>
      </c>
      <c r="C426" s="159" t="str">
        <f>'JCN-5 SP 500 MRP 1'!C426</f>
        <v>ZBH</v>
      </c>
      <c r="D426" s="155">
        <f>'JCN-5 SP 500 MRP 1'!D426</f>
        <v>209.82</v>
      </c>
      <c r="E426" s="155">
        <f>'JCN-5 SP 500 MRP 1'!E426</f>
        <v>113.35</v>
      </c>
      <c r="F426" s="160">
        <f>'JCN-5 SP 500 MRP 1'!F426</f>
        <v>0.84693427437141588</v>
      </c>
      <c r="G426" s="157">
        <f>'JCN-5 SP 500 MRP 1'!G426</f>
        <v>7</v>
      </c>
      <c r="H426" s="157">
        <f t="shared" si="24"/>
        <v>23783.096999999998</v>
      </c>
      <c r="I426" s="73">
        <f t="shared" si="25"/>
        <v>8.7630232740995497E-4</v>
      </c>
      <c r="J426" s="73">
        <f t="shared" si="26"/>
        <v>7.4217047579493308E-4</v>
      </c>
      <c r="K426" s="76">
        <f t="shared" si="27"/>
        <v>6.1341162918696849E-3</v>
      </c>
    </row>
    <row r="427" spans="2:11">
      <c r="B427" s="158" t="str">
        <f>'JCN-5 SP 500 MRP 1'!B427</f>
        <v>CBRE Group Inc</v>
      </c>
      <c r="C427" s="159" t="str">
        <f>'JCN-5 SP 500 MRP 1'!C427</f>
        <v>CBRE</v>
      </c>
      <c r="D427" s="155">
        <f>'JCN-5 SP 500 MRP 1'!D427</f>
        <v>315.94900000000001</v>
      </c>
      <c r="E427" s="155">
        <f>'JCN-5 SP 500 MRP 1'!E427</f>
        <v>70.94</v>
      </c>
      <c r="F427" s="160" t="str">
        <f>'JCN-5 SP 500 MRP 1'!F427</f>
        <v>n/a</v>
      </c>
      <c r="G427" s="157">
        <f>'JCN-5 SP 500 MRP 1'!G427</f>
        <v>8.5</v>
      </c>
      <c r="H427" s="157">
        <f t="shared" si="24"/>
        <v>22413.422060000001</v>
      </c>
      <c r="I427" s="73">
        <f t="shared" si="25"/>
        <v>8.2583584116062046E-4</v>
      </c>
      <c r="J427" s="73" t="str">
        <f t="shared" si="26"/>
        <v/>
      </c>
      <c r="K427" s="76">
        <f t="shared" si="27"/>
        <v>7.019604649865274E-3</v>
      </c>
    </row>
    <row r="428" spans="2:11">
      <c r="B428" s="158" t="str">
        <f>'JCN-5 SP 500 MRP 1'!B428</f>
        <v>Camden Property Trust</v>
      </c>
      <c r="C428" s="159" t="str">
        <f>'JCN-5 SP 500 MRP 1'!C428</f>
        <v>CPT</v>
      </c>
      <c r="D428" s="155">
        <f>'JCN-5 SP 500 MRP 1'!D428</f>
        <v>106.52800000000001</v>
      </c>
      <c r="E428" s="155">
        <f>'JCN-5 SP 500 MRP 1'!E428</f>
        <v>115.55</v>
      </c>
      <c r="F428" s="160">
        <f>'JCN-5 SP 500 MRP 1'!F428</f>
        <v>3.2540025962786672</v>
      </c>
      <c r="G428" s="157">
        <f>'JCN-5 SP 500 MRP 1'!G428</f>
        <v>4.5</v>
      </c>
      <c r="H428" s="157">
        <f t="shared" si="24"/>
        <v>12309.3104</v>
      </c>
      <c r="I428" s="73">
        <f t="shared" si="25"/>
        <v>4.5354384890796876E-4</v>
      </c>
      <c r="J428" s="73">
        <f t="shared" si="26"/>
        <v>1.4758328618727499E-3</v>
      </c>
      <c r="K428" s="76">
        <f t="shared" si="27"/>
        <v>2.0409473200858593E-3</v>
      </c>
    </row>
    <row r="429" spans="2:11">
      <c r="B429" s="158" t="str">
        <f>'JCN-5 SP 500 MRP 1'!B429</f>
        <v>Mastercard Inc</v>
      </c>
      <c r="C429" s="159" t="str">
        <f>'JCN-5 SP 500 MRP 1'!C429</f>
        <v>MA</v>
      </c>
      <c r="D429" s="155">
        <f>'JCN-5 SP 500 MRP 1'!D429</f>
        <v>953.803</v>
      </c>
      <c r="E429" s="155">
        <f>'JCN-5 SP 500 MRP 1'!E429</f>
        <v>328.18</v>
      </c>
      <c r="F429" s="160">
        <f>'JCN-5 SP 500 MRP 1'!F429</f>
        <v>0.5972332256688403</v>
      </c>
      <c r="G429" s="157">
        <f>'JCN-5 SP 500 MRP 1'!G429</f>
        <v>18.5</v>
      </c>
      <c r="H429" s="157">
        <f t="shared" si="24"/>
        <v>313019.06854000001</v>
      </c>
      <c r="I429" s="73">
        <f t="shared" si="25"/>
        <v>1.1533373398985769E-2</v>
      </c>
      <c r="J429" s="73">
        <f t="shared" si="26"/>
        <v>6.8881137979194679E-3</v>
      </c>
      <c r="K429" s="76">
        <f t="shared" si="27"/>
        <v>0.21336740788123673</v>
      </c>
    </row>
    <row r="430" spans="2:11">
      <c r="B430" s="158" t="str">
        <f>'JCN-5 SP 500 MRP 1'!B430</f>
        <v>CarMax Inc</v>
      </c>
      <c r="C430" s="159" t="str">
        <f>'JCN-5 SP 500 MRP 1'!C430</f>
        <v>KMX</v>
      </c>
      <c r="D430" s="155">
        <f>'JCN-5 SP 500 MRP 1'!D430</f>
        <v>158.01499999999999</v>
      </c>
      <c r="E430" s="155">
        <f>'JCN-5 SP 500 MRP 1'!E430</f>
        <v>63.01</v>
      </c>
      <c r="F430" s="160" t="str">
        <f>'JCN-5 SP 500 MRP 1'!F430</f>
        <v>n/a</v>
      </c>
      <c r="G430" s="157">
        <f>'JCN-5 SP 500 MRP 1'!G430</f>
        <v>4</v>
      </c>
      <c r="H430" s="157">
        <f t="shared" si="24"/>
        <v>9956.5251499999995</v>
      </c>
      <c r="I430" s="73">
        <f t="shared" si="25"/>
        <v>3.6685407967939379E-4</v>
      </c>
      <c r="J430" s="73" t="str">
        <f t="shared" si="26"/>
        <v/>
      </c>
      <c r="K430" s="76">
        <f t="shared" si="27"/>
        <v>1.4674163187175752E-3</v>
      </c>
    </row>
    <row r="431" spans="2:11">
      <c r="B431" s="158" t="str">
        <f>'JCN-5 SP 500 MRP 1'!B431</f>
        <v>Intercontinental Exchange Inc</v>
      </c>
      <c r="C431" s="159" t="str">
        <f>'JCN-5 SP 500 MRP 1'!C431</f>
        <v>ICE</v>
      </c>
      <c r="D431" s="155">
        <f>'JCN-5 SP 500 MRP 1'!D431</f>
        <v>558.45799999999997</v>
      </c>
      <c r="E431" s="155">
        <f>'JCN-5 SP 500 MRP 1'!E431</f>
        <v>95.57</v>
      </c>
      <c r="F431" s="160">
        <f>'JCN-5 SP 500 MRP 1'!F431</f>
        <v>1.5904572564612327</v>
      </c>
      <c r="G431" s="157">
        <f>'JCN-5 SP 500 MRP 1'!G431</f>
        <v>6.5</v>
      </c>
      <c r="H431" s="157">
        <f t="shared" si="24"/>
        <v>53371.831059999997</v>
      </c>
      <c r="I431" s="73">
        <f t="shared" si="25"/>
        <v>1.9665167987167071E-3</v>
      </c>
      <c r="J431" s="73">
        <f t="shared" si="26"/>
        <v>3.1276609124719001E-3</v>
      </c>
      <c r="K431" s="76">
        <f t="shared" si="27"/>
        <v>1.2782359191658595E-2</v>
      </c>
    </row>
    <row r="432" spans="2:11">
      <c r="B432" s="158" t="str">
        <f>'JCN-5 SP 500 MRP 1'!B432</f>
        <v>Fidelity National Information Services Inc</v>
      </c>
      <c r="C432" s="159" t="str">
        <f>'JCN-5 SP 500 MRP 1'!C432</f>
        <v>FIS</v>
      </c>
      <c r="D432" s="155">
        <f>'JCN-5 SP 500 MRP 1'!D432</f>
        <v>607.97900000000004</v>
      </c>
      <c r="E432" s="155">
        <f>'JCN-5 SP 500 MRP 1'!E432</f>
        <v>82.99</v>
      </c>
      <c r="F432" s="160">
        <f>'JCN-5 SP 500 MRP 1'!F432</f>
        <v>2.2653331726714061</v>
      </c>
      <c r="G432" s="157">
        <f>'JCN-5 SP 500 MRP 1'!G432</f>
        <v>52</v>
      </c>
      <c r="H432" s="157" t="str">
        <f t="shared" si="24"/>
        <v>Excl.</v>
      </c>
      <c r="I432" s="73" t="str">
        <f t="shared" si="25"/>
        <v>Excl.</v>
      </c>
      <c r="J432" s="73" t="str">
        <f t="shared" si="26"/>
        <v/>
      </c>
      <c r="K432" s="76" t="str">
        <f t="shared" si="27"/>
        <v/>
      </c>
    </row>
    <row r="433" spans="2:11">
      <c r="B433" s="158" t="str">
        <f>'JCN-5 SP 500 MRP 1'!B433</f>
        <v>Chipotle Mexican Grill Inc</v>
      </c>
      <c r="C433" s="159" t="str">
        <f>'JCN-5 SP 500 MRP 1'!C433</f>
        <v>CMG</v>
      </c>
      <c r="D433" s="155">
        <f>'JCN-5 SP 500 MRP 1'!D433</f>
        <v>27.721</v>
      </c>
      <c r="E433" s="155">
        <f>'JCN-5 SP 500 MRP 1'!E433</f>
        <v>1498.33</v>
      </c>
      <c r="F433" s="160" t="str">
        <f>'JCN-5 SP 500 MRP 1'!F433</f>
        <v>n/a</v>
      </c>
      <c r="G433" s="157">
        <f>'JCN-5 SP 500 MRP 1'!G433</f>
        <v>22.5</v>
      </c>
      <c r="H433" s="157" t="str">
        <f t="shared" si="24"/>
        <v>Excl.</v>
      </c>
      <c r="I433" s="73" t="str">
        <f t="shared" si="25"/>
        <v>Excl.</v>
      </c>
      <c r="J433" s="73" t="str">
        <f t="shared" si="26"/>
        <v/>
      </c>
      <c r="K433" s="76" t="str">
        <f t="shared" si="27"/>
        <v/>
      </c>
    </row>
    <row r="434" spans="2:11">
      <c r="B434" s="158" t="str">
        <f>'JCN-5 SP 500 MRP 1'!B434</f>
        <v>Wynn Resorts Ltd</v>
      </c>
      <c r="C434" s="159" t="str">
        <f>'JCN-5 SP 500 MRP 1'!C434</f>
        <v>WYNN</v>
      </c>
      <c r="D434" s="155">
        <f>'JCN-5 SP 500 MRP 1'!D434</f>
        <v>113.73</v>
      </c>
      <c r="E434" s="155">
        <f>'JCN-5 SP 500 MRP 1'!E434</f>
        <v>63.9</v>
      </c>
      <c r="F434" s="160" t="str">
        <f>'JCN-5 SP 500 MRP 1'!F434</f>
        <v>n/a</v>
      </c>
      <c r="G434" s="157">
        <f>'JCN-5 SP 500 MRP 1'!G434</f>
        <v>27</v>
      </c>
      <c r="H434" s="157" t="str">
        <f t="shared" si="24"/>
        <v>Excl.</v>
      </c>
      <c r="I434" s="73" t="str">
        <f t="shared" si="25"/>
        <v>Excl.</v>
      </c>
      <c r="J434" s="73" t="str">
        <f t="shared" si="26"/>
        <v/>
      </c>
      <c r="K434" s="76" t="str">
        <f t="shared" si="27"/>
        <v/>
      </c>
    </row>
    <row r="435" spans="2:11">
      <c r="B435" s="158" t="str">
        <f>'JCN-5 SP 500 MRP 1'!B435</f>
        <v>Live Nation Entertainment Inc</v>
      </c>
      <c r="C435" s="159" t="str">
        <f>'JCN-5 SP 500 MRP 1'!C435</f>
        <v>LYV</v>
      </c>
      <c r="D435" s="155">
        <f>'JCN-5 SP 500 MRP 1'!D435</f>
        <v>229.97200000000001</v>
      </c>
      <c r="E435" s="155">
        <f>'JCN-5 SP 500 MRP 1'!E435</f>
        <v>79.61</v>
      </c>
      <c r="F435" s="160" t="str">
        <f>'JCN-5 SP 500 MRP 1'!F435</f>
        <v>n/a</v>
      </c>
      <c r="G435" s="157" t="str">
        <f>'JCN-5 SP 500 MRP 1'!G435</f>
        <v/>
      </c>
      <c r="H435" s="157" t="str">
        <f t="shared" si="24"/>
        <v>Excl.</v>
      </c>
      <c r="I435" s="73" t="str">
        <f t="shared" si="25"/>
        <v>Excl.</v>
      </c>
      <c r="J435" s="73" t="str">
        <f t="shared" si="26"/>
        <v/>
      </c>
      <c r="K435" s="76" t="str">
        <f t="shared" si="27"/>
        <v/>
      </c>
    </row>
    <row r="436" spans="2:11">
      <c r="B436" s="158" t="str">
        <f>'JCN-5 SP 500 MRP 1'!B436</f>
        <v>Assurant Inc</v>
      </c>
      <c r="C436" s="159" t="str">
        <f>'JCN-5 SP 500 MRP 1'!C436</f>
        <v>AIZ</v>
      </c>
      <c r="D436" s="155">
        <f>'JCN-5 SP 500 MRP 1'!D436</f>
        <v>53.209000000000003</v>
      </c>
      <c r="E436" s="155">
        <f>'JCN-5 SP 500 MRP 1'!E436</f>
        <v>135.86000000000001</v>
      </c>
      <c r="F436" s="160">
        <f>'JCN-5 SP 500 MRP 1'!F436</f>
        <v>2.0020609450905344</v>
      </c>
      <c r="G436" s="157">
        <f>'JCN-5 SP 500 MRP 1'!G436</f>
        <v>15.5</v>
      </c>
      <c r="H436" s="157">
        <f t="shared" si="24"/>
        <v>7228.9747400000015</v>
      </c>
      <c r="I436" s="73">
        <f t="shared" si="25"/>
        <v>2.6635586565743627E-4</v>
      </c>
      <c r="J436" s="73">
        <f t="shared" si="26"/>
        <v>5.3326067612853426E-4</v>
      </c>
      <c r="K436" s="76">
        <f t="shared" si="27"/>
        <v>4.1285159176902625E-3</v>
      </c>
    </row>
    <row r="437" spans="2:11">
      <c r="B437" s="158" t="str">
        <f>'JCN-5 SP 500 MRP 1'!B437</f>
        <v>NRG Energy Inc</v>
      </c>
      <c r="C437" s="159" t="str">
        <f>'JCN-5 SP 500 MRP 1'!C437</f>
        <v>NRG</v>
      </c>
      <c r="D437" s="155">
        <f>'JCN-5 SP 500 MRP 1'!D437</f>
        <v>235.14699999999999</v>
      </c>
      <c r="E437" s="155">
        <f>'JCN-5 SP 500 MRP 1'!E437</f>
        <v>44.4</v>
      </c>
      <c r="F437" s="160">
        <f>'JCN-5 SP 500 MRP 1'!F437</f>
        <v>3.1531531531531529</v>
      </c>
      <c r="G437" s="157">
        <f>'JCN-5 SP 500 MRP 1'!G437</f>
        <v>-10.5</v>
      </c>
      <c r="H437" s="157" t="str">
        <f t="shared" si="24"/>
        <v>Excl.</v>
      </c>
      <c r="I437" s="73" t="str">
        <f t="shared" si="25"/>
        <v>Excl.</v>
      </c>
      <c r="J437" s="73" t="str">
        <f t="shared" si="26"/>
        <v/>
      </c>
      <c r="K437" s="76" t="str">
        <f t="shared" si="27"/>
        <v/>
      </c>
    </row>
    <row r="438" spans="2:11">
      <c r="B438" s="158" t="str">
        <f>'JCN-5 SP 500 MRP 1'!B438</f>
        <v>Regions Financial Corp</v>
      </c>
      <c r="C438" s="159" t="str">
        <f>'JCN-5 SP 500 MRP 1'!C438</f>
        <v>RF</v>
      </c>
      <c r="D438" s="155">
        <f>'JCN-5 SP 500 MRP 1'!D438</f>
        <v>934.39599999999996</v>
      </c>
      <c r="E438" s="155">
        <f>'JCN-5 SP 500 MRP 1'!E438</f>
        <v>21.95</v>
      </c>
      <c r="F438" s="160">
        <f>'JCN-5 SP 500 MRP 1'!F438</f>
        <v>3.6446469248291575</v>
      </c>
      <c r="G438" s="157">
        <f>'JCN-5 SP 500 MRP 1'!G438</f>
        <v>11.5</v>
      </c>
      <c r="H438" s="157">
        <f t="shared" si="24"/>
        <v>20509.992199999997</v>
      </c>
      <c r="I438" s="73">
        <f t="shared" si="25"/>
        <v>7.557028380290431E-4</v>
      </c>
      <c r="J438" s="73">
        <f t="shared" si="26"/>
        <v>2.754270024707219E-3</v>
      </c>
      <c r="K438" s="76">
        <f t="shared" si="27"/>
        <v>8.6905826373339951E-3</v>
      </c>
    </row>
    <row r="439" spans="2:11">
      <c r="B439" s="158" t="str">
        <f>'JCN-5 SP 500 MRP 1'!B439</f>
        <v>Monster Beverage Corp</v>
      </c>
      <c r="C439" s="159" t="str">
        <f>'JCN-5 SP 500 MRP 1'!C439</f>
        <v>MNST</v>
      </c>
      <c r="D439" s="155">
        <f>'JCN-5 SP 500 MRP 1'!D439</f>
        <v>526.88499999999999</v>
      </c>
      <c r="E439" s="155">
        <f>'JCN-5 SP 500 MRP 1'!E439</f>
        <v>93.72</v>
      </c>
      <c r="F439" s="160" t="str">
        <f>'JCN-5 SP 500 MRP 1'!F439</f>
        <v>n/a</v>
      </c>
      <c r="G439" s="157">
        <f>'JCN-5 SP 500 MRP 1'!G439</f>
        <v>10.5</v>
      </c>
      <c r="H439" s="157">
        <f t="shared" si="24"/>
        <v>49379.662199999999</v>
      </c>
      <c r="I439" s="73">
        <f t="shared" si="25"/>
        <v>1.8194229671845252E-3</v>
      </c>
      <c r="J439" s="73" t="str">
        <f t="shared" si="26"/>
        <v/>
      </c>
      <c r="K439" s="76">
        <f t="shared" si="27"/>
        <v>1.9103941155437513E-2</v>
      </c>
    </row>
    <row r="440" spans="2:11">
      <c r="B440" s="158" t="str">
        <f>'JCN-5 SP 500 MRP 1'!B440</f>
        <v>Mosaic Co/The</v>
      </c>
      <c r="C440" s="159" t="str">
        <f>'JCN-5 SP 500 MRP 1'!C440</f>
        <v>MOS</v>
      </c>
      <c r="D440" s="155">
        <f>'JCN-5 SP 500 MRP 1'!D440</f>
        <v>345.267</v>
      </c>
      <c r="E440" s="155">
        <f>'JCN-5 SP 500 MRP 1'!E440</f>
        <v>53.75</v>
      </c>
      <c r="F440" s="160">
        <f>'JCN-5 SP 500 MRP 1'!F440</f>
        <v>1.1162790697674418</v>
      </c>
      <c r="G440" s="157">
        <f>'JCN-5 SP 500 MRP 1'!G440</f>
        <v>38</v>
      </c>
      <c r="H440" s="157" t="str">
        <f t="shared" si="24"/>
        <v>Excl.</v>
      </c>
      <c r="I440" s="73" t="str">
        <f t="shared" si="25"/>
        <v>Excl.</v>
      </c>
      <c r="J440" s="73" t="str">
        <f t="shared" si="26"/>
        <v/>
      </c>
      <c r="K440" s="76" t="str">
        <f t="shared" si="27"/>
        <v/>
      </c>
    </row>
    <row r="441" spans="2:11">
      <c r="B441" s="158" t="str">
        <f>'JCN-5 SP 500 MRP 1'!B441</f>
        <v>Baker Hughes Co</v>
      </c>
      <c r="C441" s="159" t="str">
        <f>'JCN-5 SP 500 MRP 1'!C441</f>
        <v>BKR</v>
      </c>
      <c r="D441" s="155">
        <f>'JCN-5 SP 500 MRP 1'!D441</f>
        <v>1001.468</v>
      </c>
      <c r="E441" s="155">
        <f>'JCN-5 SP 500 MRP 1'!E441</f>
        <v>27.66</v>
      </c>
      <c r="F441" s="160">
        <f>'JCN-5 SP 500 MRP 1'!F441</f>
        <v>2.7476500361532898</v>
      </c>
      <c r="G441" s="157" t="str">
        <f>'JCN-5 SP 500 MRP 1'!G441</f>
        <v/>
      </c>
      <c r="H441" s="157" t="str">
        <f t="shared" si="24"/>
        <v>Excl.</v>
      </c>
      <c r="I441" s="73" t="str">
        <f t="shared" si="25"/>
        <v>Excl.</v>
      </c>
      <c r="J441" s="73" t="str">
        <f t="shared" si="26"/>
        <v/>
      </c>
      <c r="K441" s="76" t="str">
        <f t="shared" si="27"/>
        <v/>
      </c>
    </row>
    <row r="442" spans="2:11">
      <c r="B442" s="158" t="str">
        <f>'JCN-5 SP 500 MRP 1'!B442</f>
        <v>Expedia Group Inc</v>
      </c>
      <c r="C442" s="159" t="str">
        <f>'JCN-5 SP 500 MRP 1'!C442</f>
        <v>EXPE</v>
      </c>
      <c r="D442" s="155">
        <f>'JCN-5 SP 500 MRP 1'!D442</f>
        <v>152.035</v>
      </c>
      <c r="E442" s="155">
        <f>'JCN-5 SP 500 MRP 1'!E442</f>
        <v>93.47</v>
      </c>
      <c r="F442" s="160" t="str">
        <f>'JCN-5 SP 500 MRP 1'!F442</f>
        <v>n/a</v>
      </c>
      <c r="G442" s="157" t="str">
        <f>'JCN-5 SP 500 MRP 1'!G442</f>
        <v/>
      </c>
      <c r="H442" s="157" t="str">
        <f t="shared" si="24"/>
        <v>Excl.</v>
      </c>
      <c r="I442" s="73" t="str">
        <f t="shared" si="25"/>
        <v>Excl.</v>
      </c>
      <c r="J442" s="73" t="str">
        <f t="shared" si="26"/>
        <v/>
      </c>
      <c r="K442" s="76" t="str">
        <f t="shared" si="27"/>
        <v/>
      </c>
    </row>
    <row r="443" spans="2:11">
      <c r="B443" s="158" t="str">
        <f>'JCN-5 SP 500 MRP 1'!B443</f>
        <v>Evergy Inc</v>
      </c>
      <c r="C443" s="159" t="str">
        <f>'JCN-5 SP 500 MRP 1'!C443</f>
        <v>EVRG</v>
      </c>
      <c r="D443" s="155">
        <f>'JCN-5 SP 500 MRP 1'!D443</f>
        <v>229.47800000000001</v>
      </c>
      <c r="E443" s="155">
        <f>'JCN-5 SP 500 MRP 1'!E443</f>
        <v>61.13</v>
      </c>
      <c r="F443" s="160">
        <f>'JCN-5 SP 500 MRP 1'!F443</f>
        <v>3.7461148372321285</v>
      </c>
      <c r="G443" s="157">
        <f>'JCN-5 SP 500 MRP 1'!G443</f>
        <v>7.5</v>
      </c>
      <c r="H443" s="157">
        <f t="shared" si="24"/>
        <v>14027.990140000002</v>
      </c>
      <c r="I443" s="73">
        <f t="shared" si="25"/>
        <v>5.1686962419427134E-4</v>
      </c>
      <c r="J443" s="73">
        <f t="shared" si="26"/>
        <v>1.9362529681087543E-3</v>
      </c>
      <c r="K443" s="76">
        <f t="shared" si="27"/>
        <v>3.876522181457035E-3</v>
      </c>
    </row>
    <row r="444" spans="2:11">
      <c r="B444" s="158" t="str">
        <f>'JCN-5 SP 500 MRP 1'!B444</f>
        <v>CF Industries Holdings Inc</v>
      </c>
      <c r="C444" s="159" t="str">
        <f>'JCN-5 SP 500 MRP 1'!C444</f>
        <v>CF</v>
      </c>
      <c r="D444" s="155">
        <f>'JCN-5 SP 500 MRP 1'!D444</f>
        <v>199.261</v>
      </c>
      <c r="E444" s="155">
        <f>'JCN-5 SP 500 MRP 1'!E444</f>
        <v>106.26</v>
      </c>
      <c r="F444" s="160">
        <f>'JCN-5 SP 500 MRP 1'!F444</f>
        <v>1.5057406361754189</v>
      </c>
      <c r="G444" s="157">
        <f>'JCN-5 SP 500 MRP 1'!G444</f>
        <v>32</v>
      </c>
      <c r="H444" s="157" t="str">
        <f t="shared" si="24"/>
        <v>Excl.</v>
      </c>
      <c r="I444" s="73" t="str">
        <f t="shared" si="25"/>
        <v>Excl.</v>
      </c>
      <c r="J444" s="73" t="str">
        <f t="shared" si="26"/>
        <v/>
      </c>
      <c r="K444" s="76" t="str">
        <f t="shared" si="27"/>
        <v/>
      </c>
    </row>
    <row r="445" spans="2:11">
      <c r="B445" s="158" t="str">
        <f>'JCN-5 SP 500 MRP 1'!B445</f>
        <v>Leidos Holdings Inc</v>
      </c>
      <c r="C445" s="159" t="str">
        <f>'JCN-5 SP 500 MRP 1'!C445</f>
        <v>LDOS</v>
      </c>
      <c r="D445" s="155">
        <f>'JCN-5 SP 500 MRP 1'!D445</f>
        <v>136.541</v>
      </c>
      <c r="E445" s="155">
        <f>'JCN-5 SP 500 MRP 1'!E445</f>
        <v>101.59</v>
      </c>
      <c r="F445" s="160">
        <f>'JCN-5 SP 500 MRP 1'!F445</f>
        <v>1.4174623486563638</v>
      </c>
      <c r="G445" s="157">
        <f>'JCN-5 SP 500 MRP 1'!G445</f>
        <v>8.5</v>
      </c>
      <c r="H445" s="157">
        <f t="shared" si="24"/>
        <v>13871.20019</v>
      </c>
      <c r="I445" s="73">
        <f t="shared" si="25"/>
        <v>5.1109260541074236E-4</v>
      </c>
      <c r="J445" s="73">
        <f t="shared" si="26"/>
        <v>7.2445452484641104E-4</v>
      </c>
      <c r="K445" s="76">
        <f t="shared" si="27"/>
        <v>4.3442871459913098E-3</v>
      </c>
    </row>
    <row r="446" spans="2:11">
      <c r="B446" s="158" t="str">
        <f>'JCN-5 SP 500 MRP 1'!B446</f>
        <v>APA Corp</v>
      </c>
      <c r="C446" s="159" t="str">
        <f>'JCN-5 SP 500 MRP 1'!C446</f>
        <v>APA</v>
      </c>
      <c r="D446" s="155">
        <f>'JCN-5 SP 500 MRP 1'!D446</f>
        <v>326.52999999999997</v>
      </c>
      <c r="E446" s="155">
        <f>'JCN-5 SP 500 MRP 1'!E446</f>
        <v>45.46</v>
      </c>
      <c r="F446" s="160">
        <f>'JCN-5 SP 500 MRP 1'!F446</f>
        <v>2.1997360316761987</v>
      </c>
      <c r="G446" s="157" t="str">
        <f>'JCN-5 SP 500 MRP 1'!G446</f>
        <v/>
      </c>
      <c r="H446" s="157" t="str">
        <f t="shared" si="24"/>
        <v>Excl.</v>
      </c>
      <c r="I446" s="73" t="str">
        <f t="shared" si="25"/>
        <v>Excl.</v>
      </c>
      <c r="J446" s="73" t="str">
        <f t="shared" si="26"/>
        <v/>
      </c>
      <c r="K446" s="76" t="str">
        <f t="shared" si="27"/>
        <v/>
      </c>
    </row>
    <row r="447" spans="2:11">
      <c r="B447" s="158" t="str">
        <f>'JCN-5 SP 500 MRP 1'!B447</f>
        <v>Alphabet Inc</v>
      </c>
      <c r="C447" s="185" t="str">
        <f>'JCN-5 SP 500 MRP 1'!C447</f>
        <v>GOOG</v>
      </c>
      <c r="D447" s="156">
        <f>'JCN-5 SP 500 MRP 1'!D447</f>
        <v>6086</v>
      </c>
      <c r="E447" s="155">
        <f>'JCN-5 SP 500 MRP 1'!E447</f>
        <v>94.66</v>
      </c>
      <c r="F447" s="160" t="str">
        <f>'JCN-5 SP 500 MRP 1'!F447</f>
        <v>n/a</v>
      </c>
      <c r="G447" s="157">
        <f>'JCN-5 SP 500 MRP 1'!G447</f>
        <v>18.5</v>
      </c>
      <c r="H447" s="157">
        <f t="shared" si="24"/>
        <v>576100.76</v>
      </c>
      <c r="I447" s="73">
        <f t="shared" si="25"/>
        <v>2.1226774494955133E-2</v>
      </c>
      <c r="J447" s="73" t="str">
        <f t="shared" si="26"/>
        <v/>
      </c>
      <c r="K447" s="76">
        <f t="shared" si="27"/>
        <v>0.39269532815666996</v>
      </c>
    </row>
    <row r="448" spans="2:11">
      <c r="B448" s="158" t="str">
        <f>'JCN-5 SP 500 MRP 1'!B448</f>
        <v>TE Connectivity Ltd</v>
      </c>
      <c r="C448" s="159" t="str">
        <f>'JCN-5 SP 500 MRP 1'!C448</f>
        <v>TEL</v>
      </c>
      <c r="D448" s="155">
        <f>'JCN-5 SP 500 MRP 1'!D448</f>
        <v>319.839</v>
      </c>
      <c r="E448" s="155">
        <f>'JCN-5 SP 500 MRP 1'!E448</f>
        <v>122.23</v>
      </c>
      <c r="F448" s="160">
        <f>'JCN-5 SP 500 MRP 1'!F448</f>
        <v>1.8326106520494152</v>
      </c>
      <c r="G448" s="157">
        <f>'JCN-5 SP 500 MRP 1'!G448</f>
        <v>10.5</v>
      </c>
      <c r="H448" s="157">
        <f t="shared" si="24"/>
        <v>39093.920969999999</v>
      </c>
      <c r="I448" s="73">
        <f t="shared" si="25"/>
        <v>1.4404387256038121E-3</v>
      </c>
      <c r="J448" s="73">
        <f t="shared" si="26"/>
        <v>2.639763352166031E-3</v>
      </c>
      <c r="K448" s="76">
        <f t="shared" si="27"/>
        <v>1.5124606618840027E-2</v>
      </c>
    </row>
    <row r="449" spans="2:11">
      <c r="B449" s="158" t="str">
        <f>'JCN-5 SP 500 MRP 1'!B449</f>
        <v>Cooper Cos Inc/The</v>
      </c>
      <c r="C449" s="159" t="str">
        <f>'JCN-5 SP 500 MRP 1'!C449</f>
        <v>COO</v>
      </c>
      <c r="D449" s="155">
        <f>'JCN-5 SP 500 MRP 1'!D449</f>
        <v>49.345999999999997</v>
      </c>
      <c r="E449" s="155">
        <f>'JCN-5 SP 500 MRP 1'!E449</f>
        <v>273.39</v>
      </c>
      <c r="F449" s="160">
        <f>'JCN-5 SP 500 MRP 1'!F449</f>
        <v>2.1946669592889281E-2</v>
      </c>
      <c r="G449" s="157">
        <f>'JCN-5 SP 500 MRP 1'!G449</f>
        <v>14</v>
      </c>
      <c r="H449" s="157">
        <f t="shared" si="24"/>
        <v>13490.702939999999</v>
      </c>
      <c r="I449" s="73">
        <f t="shared" si="25"/>
        <v>4.9707295835854865E-4</v>
      </c>
      <c r="J449" s="73">
        <f t="shared" si="26"/>
        <v>1.090909598065508E-5</v>
      </c>
      <c r="K449" s="76">
        <f t="shared" si="27"/>
        <v>6.9590214170196811E-3</v>
      </c>
    </row>
    <row r="450" spans="2:11">
      <c r="B450" s="158" t="str">
        <f>'JCN-5 SP 500 MRP 1'!B450</f>
        <v>Discover Financial Services</v>
      </c>
      <c r="C450" s="159" t="str">
        <f>'JCN-5 SP 500 MRP 1'!C450</f>
        <v>DFS</v>
      </c>
      <c r="D450" s="155">
        <f>'JCN-5 SP 500 MRP 1'!D450</f>
        <v>273.226</v>
      </c>
      <c r="E450" s="155">
        <f>'JCN-5 SP 500 MRP 1'!E450</f>
        <v>104.46</v>
      </c>
      <c r="F450" s="160">
        <f>'JCN-5 SP 500 MRP 1'!F450</f>
        <v>2.2975301550832854</v>
      </c>
      <c r="G450" s="157">
        <f>'JCN-5 SP 500 MRP 1'!G450</f>
        <v>16</v>
      </c>
      <c r="H450" s="157">
        <f t="shared" si="24"/>
        <v>28541.187959999999</v>
      </c>
      <c r="I450" s="73">
        <f t="shared" si="25"/>
        <v>1.0516170133937136E-3</v>
      </c>
      <c r="J450" s="73">
        <f t="shared" si="26"/>
        <v>2.4161217998706803E-3</v>
      </c>
      <c r="K450" s="76">
        <f t="shared" si="27"/>
        <v>1.6825872214299417E-2</v>
      </c>
    </row>
    <row r="451" spans="2:11">
      <c r="B451" s="158" t="str">
        <f>'JCN-5 SP 500 MRP 1'!B451</f>
        <v>Visa Inc</v>
      </c>
      <c r="C451" s="159" t="str">
        <f>'JCN-5 SP 500 MRP 1'!C451</f>
        <v>V</v>
      </c>
      <c r="D451" s="155">
        <f>'JCN-5 SP 500 MRP 1'!D451</f>
        <v>1635.0150000000001</v>
      </c>
      <c r="E451" s="155">
        <f>'JCN-5 SP 500 MRP 1'!E451</f>
        <v>207.16</v>
      </c>
      <c r="F451" s="160">
        <f>'JCN-5 SP 500 MRP 1'!F451</f>
        <v>0.86889360880478861</v>
      </c>
      <c r="G451" s="157">
        <f>'JCN-5 SP 500 MRP 1'!G451</f>
        <v>13.5</v>
      </c>
      <c r="H451" s="157">
        <f t="shared" si="24"/>
        <v>338709.70740000001</v>
      </c>
      <c r="I451" s="73">
        <f t="shared" si="25"/>
        <v>1.2479960238608322E-2</v>
      </c>
      <c r="J451" s="73">
        <f t="shared" si="26"/>
        <v>1.0843757689464656E-2</v>
      </c>
      <c r="K451" s="76">
        <f t="shared" si="27"/>
        <v>0.16847946322121235</v>
      </c>
    </row>
    <row r="452" spans="2:11">
      <c r="B452" s="158" t="str">
        <f>'JCN-5 SP 500 MRP 1'!B452</f>
        <v>Mid-America Apartment Communities Inc</v>
      </c>
      <c r="C452" s="159" t="str">
        <f>'JCN-5 SP 500 MRP 1'!C452</f>
        <v>MAA</v>
      </c>
      <c r="D452" s="155">
        <f>'JCN-5 SP 500 MRP 1'!D452</f>
        <v>115.477</v>
      </c>
      <c r="E452" s="155">
        <f>'JCN-5 SP 500 MRP 1'!E452</f>
        <v>157.44999999999999</v>
      </c>
      <c r="F452" s="160">
        <f>'JCN-5 SP 500 MRP 1'!F452</f>
        <v>3.1756113051762465</v>
      </c>
      <c r="G452" s="157">
        <f>'JCN-5 SP 500 MRP 1'!G452</f>
        <v>4.5</v>
      </c>
      <c r="H452" s="157">
        <f t="shared" si="24"/>
        <v>18181.853650000001</v>
      </c>
      <c r="I452" s="73">
        <f t="shared" si="25"/>
        <v>6.6992119109307699E-4</v>
      </c>
      <c r="J452" s="73">
        <f t="shared" si="26"/>
        <v>2.1274093080123116E-3</v>
      </c>
      <c r="K452" s="76">
        <f t="shared" si="27"/>
        <v>3.0146453599188463E-3</v>
      </c>
    </row>
    <row r="453" spans="2:11">
      <c r="B453" s="158" t="str">
        <f>'JCN-5 SP 500 MRP 1'!B453</f>
        <v>Xylem Inc/NY</v>
      </c>
      <c r="C453" s="159" t="str">
        <f>'JCN-5 SP 500 MRP 1'!C453</f>
        <v>XYL</v>
      </c>
      <c r="D453" s="155">
        <f>'JCN-5 SP 500 MRP 1'!D453</f>
        <v>180.18199999999999</v>
      </c>
      <c r="E453" s="155">
        <f>'JCN-5 SP 500 MRP 1'!E453</f>
        <v>102.43</v>
      </c>
      <c r="F453" s="160">
        <f>'JCN-5 SP 500 MRP 1'!F453</f>
        <v>1.1715317777994727</v>
      </c>
      <c r="G453" s="157">
        <f>'JCN-5 SP 500 MRP 1'!G453</f>
        <v>9</v>
      </c>
      <c r="H453" s="157">
        <f t="shared" si="24"/>
        <v>18456.042259999998</v>
      </c>
      <c r="I453" s="73">
        <f t="shared" si="25"/>
        <v>6.8002383319609239E-4</v>
      </c>
      <c r="J453" s="73">
        <f t="shared" si="26"/>
        <v>7.9666953025023018E-4</v>
      </c>
      <c r="K453" s="76">
        <f t="shared" si="27"/>
        <v>6.1202144987648312E-3</v>
      </c>
    </row>
    <row r="454" spans="2:11">
      <c r="B454" s="158" t="str">
        <f>'JCN-5 SP 500 MRP 1'!B454</f>
        <v>Marathon Petroleum Corp</v>
      </c>
      <c r="C454" s="159" t="str">
        <f>'JCN-5 SP 500 MRP 1'!C454</f>
        <v>MPC</v>
      </c>
      <c r="D454" s="155">
        <f>'JCN-5 SP 500 MRP 1'!D454</f>
        <v>498.62400000000002</v>
      </c>
      <c r="E454" s="155">
        <f>'JCN-5 SP 500 MRP 1'!E454</f>
        <v>113.62</v>
      </c>
      <c r="F454" s="160">
        <f>'JCN-5 SP 500 MRP 1'!F454</f>
        <v>2.0418940327407142</v>
      </c>
      <c r="G454" s="157" t="str">
        <f>'JCN-5 SP 500 MRP 1'!G454</f>
        <v/>
      </c>
      <c r="H454" s="157" t="str">
        <f t="shared" si="24"/>
        <v>Excl.</v>
      </c>
      <c r="I454" s="73" t="str">
        <f t="shared" si="25"/>
        <v>Excl.</v>
      </c>
      <c r="J454" s="73" t="str">
        <f t="shared" si="26"/>
        <v/>
      </c>
      <c r="K454" s="76" t="str">
        <f t="shared" si="27"/>
        <v/>
      </c>
    </row>
    <row r="455" spans="2:11">
      <c r="B455" s="158" t="str">
        <f>'JCN-5 SP 500 MRP 1'!B455</f>
        <v>Tractor Supply Co</v>
      </c>
      <c r="C455" s="159" t="str">
        <f>'JCN-5 SP 500 MRP 1'!C455</f>
        <v>TSCO</v>
      </c>
      <c r="D455" s="155">
        <f>'JCN-5 SP 500 MRP 1'!D455</f>
        <v>111</v>
      </c>
      <c r="E455" s="155">
        <f>'JCN-5 SP 500 MRP 1'!E455</f>
        <v>219.77</v>
      </c>
      <c r="F455" s="160">
        <f>'JCN-5 SP 500 MRP 1'!F455</f>
        <v>1.6744778632206396</v>
      </c>
      <c r="G455" s="157">
        <f>'JCN-5 SP 500 MRP 1'!G455</f>
        <v>12.5</v>
      </c>
      <c r="H455" s="157">
        <f t="shared" si="24"/>
        <v>24394.47</v>
      </c>
      <c r="I455" s="73">
        <f t="shared" si="25"/>
        <v>8.9882872852649624E-4</v>
      </c>
      <c r="J455" s="73">
        <f t="shared" si="26"/>
        <v>1.5050688087443718E-3</v>
      </c>
      <c r="K455" s="76">
        <f t="shared" si="27"/>
        <v>1.1235359106581203E-2</v>
      </c>
    </row>
    <row r="456" spans="2:11">
      <c r="B456" s="158" t="str">
        <f>'JCN-5 SP 500 MRP 1'!B456</f>
        <v>Advanced Micro Devices Inc</v>
      </c>
      <c r="C456" s="159" t="str">
        <f>'JCN-5 SP 500 MRP 1'!C456</f>
        <v>AMD</v>
      </c>
      <c r="D456" s="155">
        <f>'JCN-5 SP 500 MRP 1'!D456</f>
        <v>1614.3209999999999</v>
      </c>
      <c r="E456" s="155">
        <f>'JCN-5 SP 500 MRP 1'!E456</f>
        <v>60.06</v>
      </c>
      <c r="F456" s="160" t="str">
        <f>'JCN-5 SP 500 MRP 1'!F456</f>
        <v>n/a</v>
      </c>
      <c r="G456" s="157">
        <f>'JCN-5 SP 500 MRP 1'!G456</f>
        <v>25.5</v>
      </c>
      <c r="H456" s="157" t="str">
        <f t="shared" si="24"/>
        <v>Excl.</v>
      </c>
      <c r="I456" s="73" t="str">
        <f t="shared" si="25"/>
        <v>Excl.</v>
      </c>
      <c r="J456" s="73" t="str">
        <f t="shared" si="26"/>
        <v/>
      </c>
      <c r="K456" s="76" t="str">
        <f t="shared" si="27"/>
        <v/>
      </c>
    </row>
    <row r="457" spans="2:11">
      <c r="B457" s="158" t="str">
        <f>'JCN-5 SP 500 MRP 1'!B457</f>
        <v>ResMed Inc</v>
      </c>
      <c r="C457" s="159" t="str">
        <f>'JCN-5 SP 500 MRP 1'!C457</f>
        <v>RMD</v>
      </c>
      <c r="D457" s="155">
        <f>'JCN-5 SP 500 MRP 1'!D457</f>
        <v>146.48400000000001</v>
      </c>
      <c r="E457" s="155">
        <f>'JCN-5 SP 500 MRP 1'!E457</f>
        <v>223.69</v>
      </c>
      <c r="F457" s="160">
        <f>'JCN-5 SP 500 MRP 1'!F457</f>
        <v>0.78680316509455051</v>
      </c>
      <c r="G457" s="157">
        <f>'JCN-5 SP 500 MRP 1'!G457</f>
        <v>8.5</v>
      </c>
      <c r="H457" s="157">
        <f t="shared" si="24"/>
        <v>32767.005960000002</v>
      </c>
      <c r="I457" s="73">
        <f t="shared" si="25"/>
        <v>1.2073197861911706E-3</v>
      </c>
      <c r="J457" s="73">
        <f t="shared" si="26"/>
        <v>9.4992302905648907E-4</v>
      </c>
      <c r="K457" s="76">
        <f t="shared" si="27"/>
        <v>1.026221818262495E-2</v>
      </c>
    </row>
    <row r="458" spans="2:11">
      <c r="B458" s="158" t="str">
        <f>'JCN-5 SP 500 MRP 1'!B458</f>
        <v>Mettler-Toledo International Inc</v>
      </c>
      <c r="C458" s="159" t="str">
        <f>'JCN-5 SP 500 MRP 1'!C458</f>
        <v>MTD</v>
      </c>
      <c r="D458" s="155">
        <f>'JCN-5 SP 500 MRP 1'!D458</f>
        <v>22.507000000000001</v>
      </c>
      <c r="E458" s="155">
        <f>'JCN-5 SP 500 MRP 1'!E458</f>
        <v>1264.93</v>
      </c>
      <c r="F458" s="160" t="str">
        <f>'JCN-5 SP 500 MRP 1'!F458</f>
        <v>n/a</v>
      </c>
      <c r="G458" s="157">
        <f>'JCN-5 SP 500 MRP 1'!G458</f>
        <v>12.5</v>
      </c>
      <c r="H458" s="157">
        <f t="shared" si="24"/>
        <v>28469.779510000004</v>
      </c>
      <c r="I458" s="73">
        <f t="shared" si="25"/>
        <v>1.0489859266630101E-3</v>
      </c>
      <c r="J458" s="73" t="str">
        <f t="shared" si="26"/>
        <v/>
      </c>
      <c r="K458" s="76">
        <f t="shared" si="27"/>
        <v>1.3112324083287627E-2</v>
      </c>
    </row>
    <row r="459" spans="2:11">
      <c r="B459" s="158" t="str">
        <f>'JCN-5 SP 500 MRP 1'!B459</f>
        <v>VICI Properties Inc</v>
      </c>
      <c r="C459" s="159" t="str">
        <f>'JCN-5 SP 500 MRP 1'!C459</f>
        <v>VICI</v>
      </c>
      <c r="D459" s="155">
        <f>'JCN-5 SP 500 MRP 1'!D459</f>
        <v>963.09799999999996</v>
      </c>
      <c r="E459" s="155">
        <f>'JCN-5 SP 500 MRP 1'!E459</f>
        <v>32.020000000000003</v>
      </c>
      <c r="F459" s="160">
        <f>'JCN-5 SP 500 MRP 1'!F459</f>
        <v>4.8719550281074326</v>
      </c>
      <c r="G459" s="157">
        <f>'JCN-5 SP 500 MRP 1'!G459</f>
        <v>8.5</v>
      </c>
      <c r="H459" s="157">
        <f t="shared" si="24"/>
        <v>30838.397960000002</v>
      </c>
      <c r="I459" s="73">
        <f t="shared" si="25"/>
        <v>1.1362590795447041E-3</v>
      </c>
      <c r="J459" s="73">
        <f t="shared" si="26"/>
        <v>5.5358031358205446E-3</v>
      </c>
      <c r="K459" s="76">
        <f t="shared" si="27"/>
        <v>9.658202176129985E-3</v>
      </c>
    </row>
    <row r="460" spans="2:11">
      <c r="B460" s="158" t="str">
        <f>'JCN-5 SP 500 MRP 1'!B460</f>
        <v>Copart Inc</v>
      </c>
      <c r="C460" s="159" t="str">
        <f>'JCN-5 SP 500 MRP 1'!C460</f>
        <v>CPRT</v>
      </c>
      <c r="D460" s="155">
        <f>'JCN-5 SP 500 MRP 1'!D460</f>
        <v>238.06</v>
      </c>
      <c r="E460" s="155">
        <f>'JCN-5 SP 500 MRP 1'!E460</f>
        <v>115.02</v>
      </c>
      <c r="F460" s="160" t="str">
        <f>'JCN-5 SP 500 MRP 1'!F460</f>
        <v>n/a</v>
      </c>
      <c r="G460" s="157">
        <f>'JCN-5 SP 500 MRP 1'!G460</f>
        <v>7</v>
      </c>
      <c r="H460" s="157">
        <f t="shared" si="24"/>
        <v>27381.661199999999</v>
      </c>
      <c r="I460" s="73">
        <f t="shared" si="25"/>
        <v>1.0088935615874947E-3</v>
      </c>
      <c r="J460" s="73" t="str">
        <f t="shared" si="26"/>
        <v/>
      </c>
      <c r="K460" s="76">
        <f t="shared" si="27"/>
        <v>7.0622549311124628E-3</v>
      </c>
    </row>
    <row r="461" spans="2:11">
      <c r="B461" s="158" t="str">
        <f>'JCN-5 SP 500 MRP 1'!B461</f>
        <v>Jacobs Solutions Inc</v>
      </c>
      <c r="C461" s="159" t="str">
        <f>'JCN-5 SP 500 MRP 1'!C461</f>
        <v>J</v>
      </c>
      <c r="D461" s="155">
        <f>'JCN-5 SP 500 MRP 1'!D461</f>
        <v>127.60599999999999</v>
      </c>
      <c r="E461" s="155">
        <f>'JCN-5 SP 500 MRP 1'!E461</f>
        <v>115.22</v>
      </c>
      <c r="F461" s="160">
        <f>'JCN-5 SP 500 MRP 1'!F461</f>
        <v>0.79847248741537935</v>
      </c>
      <c r="G461" s="157">
        <f>'JCN-5 SP 500 MRP 1'!G461</f>
        <v>12</v>
      </c>
      <c r="H461" s="157">
        <f t="shared" si="24"/>
        <v>14702.76332</v>
      </c>
      <c r="I461" s="73">
        <f t="shared" si="25"/>
        <v>5.417320425793881E-4</v>
      </c>
      <c r="J461" s="73">
        <f t="shared" si="26"/>
        <v>4.3255813155097821E-4</v>
      </c>
      <c r="K461" s="76">
        <f t="shared" si="27"/>
        <v>6.5007845109526577E-3</v>
      </c>
    </row>
    <row r="462" spans="2:11">
      <c r="B462" s="158" t="str">
        <f>'JCN-5 SP 500 MRP 1'!B462</f>
        <v>Albemarle Corp</v>
      </c>
      <c r="C462" s="159" t="str">
        <f>'JCN-5 SP 500 MRP 1'!C462</f>
        <v>ALB</v>
      </c>
      <c r="D462" s="155">
        <f>'JCN-5 SP 500 MRP 1'!D462</f>
        <v>117.129</v>
      </c>
      <c r="E462" s="155">
        <f>'JCN-5 SP 500 MRP 1'!E462</f>
        <v>279.87</v>
      </c>
      <c r="F462" s="160">
        <f>'JCN-5 SP 500 MRP 1'!F462</f>
        <v>0.56454782577625329</v>
      </c>
      <c r="G462" s="157">
        <f>'JCN-5 SP 500 MRP 1'!G462</f>
        <v>21.5</v>
      </c>
      <c r="H462" s="157" t="str">
        <f t="shared" si="24"/>
        <v>Excl.</v>
      </c>
      <c r="I462" s="73" t="str">
        <f t="shared" si="25"/>
        <v>Excl.</v>
      </c>
      <c r="J462" s="73" t="str">
        <f t="shared" si="26"/>
        <v/>
      </c>
      <c r="K462" s="76" t="str">
        <f t="shared" si="27"/>
        <v/>
      </c>
    </row>
    <row r="463" spans="2:11">
      <c r="B463" s="158" t="str">
        <f>'JCN-5 SP 500 MRP 1'!B463</f>
        <v>Fortinet Inc</v>
      </c>
      <c r="C463" s="159" t="str">
        <f>'JCN-5 SP 500 MRP 1'!C463</f>
        <v>FTNT</v>
      </c>
      <c r="D463" s="155">
        <f>'JCN-5 SP 500 MRP 1'!D463</f>
        <v>788.52099999999996</v>
      </c>
      <c r="E463" s="155">
        <f>'JCN-5 SP 500 MRP 1'!E463</f>
        <v>57.16</v>
      </c>
      <c r="F463" s="160" t="str">
        <f>'JCN-5 SP 500 MRP 1'!F463</f>
        <v>n/a</v>
      </c>
      <c r="G463" s="157">
        <f>'JCN-5 SP 500 MRP 1'!G463</f>
        <v>21.5</v>
      </c>
      <c r="H463" s="157" t="str">
        <f t="shared" si="24"/>
        <v>Excl.</v>
      </c>
      <c r="I463" s="73" t="str">
        <f t="shared" si="25"/>
        <v>Excl.</v>
      </c>
      <c r="J463" s="73" t="str">
        <f t="shared" si="26"/>
        <v/>
      </c>
      <c r="K463" s="76" t="str">
        <f t="shared" si="27"/>
        <v/>
      </c>
    </row>
    <row r="464" spans="2:11">
      <c r="B464" s="158" t="str">
        <f>'JCN-5 SP 500 MRP 1'!B464</f>
        <v>Moderna Inc</v>
      </c>
      <c r="C464" s="159" t="str">
        <f>'JCN-5 SP 500 MRP 1'!C464</f>
        <v>MRNA</v>
      </c>
      <c r="D464" s="155">
        <f>'JCN-5 SP 500 MRP 1'!D464</f>
        <v>391.2</v>
      </c>
      <c r="E464" s="155">
        <f>'JCN-5 SP 500 MRP 1'!E464</f>
        <v>150.33000000000001</v>
      </c>
      <c r="F464" s="160" t="str">
        <f>'JCN-5 SP 500 MRP 1'!F464</f>
        <v>n/a</v>
      </c>
      <c r="G464" s="157">
        <f>'JCN-5 SP 500 MRP 1'!G464</f>
        <v>-2.5</v>
      </c>
      <c r="H464" s="157" t="str">
        <f t="shared" si="24"/>
        <v>Excl.</v>
      </c>
      <c r="I464" s="73" t="str">
        <f t="shared" si="25"/>
        <v>Excl.</v>
      </c>
      <c r="J464" s="73" t="str">
        <f t="shared" si="26"/>
        <v/>
      </c>
      <c r="K464" s="76" t="str">
        <f t="shared" si="27"/>
        <v/>
      </c>
    </row>
    <row r="465" spans="2:11">
      <c r="B465" s="158" t="str">
        <f>'JCN-5 SP 500 MRP 1'!B465</f>
        <v>Essex Property Trust Inc</v>
      </c>
      <c r="C465" s="159" t="str">
        <f>'JCN-5 SP 500 MRP 1'!C465</f>
        <v>ESS</v>
      </c>
      <c r="D465" s="155">
        <f>'JCN-5 SP 500 MRP 1'!D465</f>
        <v>64.754000000000005</v>
      </c>
      <c r="E465" s="155">
        <f>'JCN-5 SP 500 MRP 1'!E465</f>
        <v>222.24</v>
      </c>
      <c r="F465" s="160">
        <f>'JCN-5 SP 500 MRP 1'!F465</f>
        <v>3.9596832253419727</v>
      </c>
      <c r="G465" s="157">
        <f>'JCN-5 SP 500 MRP 1'!G465</f>
        <v>-4</v>
      </c>
      <c r="H465" s="157" t="str">
        <f t="shared" si="24"/>
        <v>Excl.</v>
      </c>
      <c r="I465" s="73" t="str">
        <f t="shared" si="25"/>
        <v>Excl.</v>
      </c>
      <c r="J465" s="73" t="str">
        <f t="shared" si="26"/>
        <v/>
      </c>
      <c r="K465" s="76" t="str">
        <f t="shared" si="27"/>
        <v/>
      </c>
    </row>
    <row r="466" spans="2:11">
      <c r="B466" s="158" t="str">
        <f>'JCN-5 SP 500 MRP 1'!B466</f>
        <v>CoStar Group Inc</v>
      </c>
      <c r="C466" s="159" t="str">
        <f>'JCN-5 SP 500 MRP 1'!C466</f>
        <v>CSGP</v>
      </c>
      <c r="D466" s="155">
        <f>'JCN-5 SP 500 MRP 1'!D466</f>
        <v>406.69</v>
      </c>
      <c r="E466" s="155">
        <f>'JCN-5 SP 500 MRP 1'!E466</f>
        <v>82.72</v>
      </c>
      <c r="F466" s="160" t="str">
        <f>'JCN-5 SP 500 MRP 1'!F466</f>
        <v>n/a</v>
      </c>
      <c r="G466" s="157">
        <f>'JCN-5 SP 500 MRP 1'!G466</f>
        <v>13</v>
      </c>
      <c r="H466" s="157">
        <f t="shared" si="24"/>
        <v>33641.396800000002</v>
      </c>
      <c r="I466" s="73">
        <f t="shared" si="25"/>
        <v>1.239537235758733E-3</v>
      </c>
      <c r="J466" s="73" t="str">
        <f t="shared" si="26"/>
        <v/>
      </c>
      <c r="K466" s="76">
        <f t="shared" si="27"/>
        <v>1.6113984064863529E-2</v>
      </c>
    </row>
    <row r="467" spans="2:11">
      <c r="B467" s="158" t="str">
        <f>'JCN-5 SP 500 MRP 1'!B467</f>
        <v>Realty Income Corp</v>
      </c>
      <c r="C467" s="159" t="str">
        <f>'JCN-5 SP 500 MRP 1'!C467</f>
        <v>O</v>
      </c>
      <c r="D467" s="155">
        <f>'JCN-5 SP 500 MRP 1'!D467</f>
        <v>617.577</v>
      </c>
      <c r="E467" s="155">
        <f>'JCN-5 SP 500 MRP 1'!E467</f>
        <v>62.27</v>
      </c>
      <c r="F467" s="160">
        <f>'JCN-5 SP 500 MRP 1'!F467</f>
        <v>4.7791874096675766</v>
      </c>
      <c r="G467" s="157">
        <f>'JCN-5 SP 500 MRP 1'!G467</f>
        <v>6</v>
      </c>
      <c r="H467" s="157">
        <f t="shared" si="24"/>
        <v>38456.519789999998</v>
      </c>
      <c r="I467" s="73">
        <f t="shared" si="25"/>
        <v>1.4169533007439693E-3</v>
      </c>
      <c r="J467" s="73">
        <f t="shared" si="26"/>
        <v>6.7718853750024935E-3</v>
      </c>
      <c r="K467" s="76">
        <f t="shared" si="27"/>
        <v>8.5017198044638163E-3</v>
      </c>
    </row>
    <row r="468" spans="2:11">
      <c r="B468" s="158" t="str">
        <f>'JCN-5 SP 500 MRP 1'!B468</f>
        <v>Westrock Co</v>
      </c>
      <c r="C468" s="159" t="str">
        <f>'JCN-5 SP 500 MRP 1'!C468</f>
        <v>WRK</v>
      </c>
      <c r="D468" s="155">
        <f>'JCN-5 SP 500 MRP 1'!D468</f>
        <v>254.298</v>
      </c>
      <c r="E468" s="155">
        <f>'JCN-5 SP 500 MRP 1'!E468</f>
        <v>34.06</v>
      </c>
      <c r="F468" s="160">
        <f>'JCN-5 SP 500 MRP 1'!F468</f>
        <v>3.2295948326482677</v>
      </c>
      <c r="G468" s="157">
        <f>'JCN-5 SP 500 MRP 1'!G468</f>
        <v>20</v>
      </c>
      <c r="H468" s="157">
        <f t="shared" ref="H468:H522" si="28">IF(ISNUMBER(E468),IF(OR(G468="",G468&lt;0,G468&gt;20),"Excl.",D468*E468),"Excl.")</f>
        <v>8661.3898800000006</v>
      </c>
      <c r="I468" s="73">
        <f t="shared" si="25"/>
        <v>3.1913405182046019E-4</v>
      </c>
      <c r="J468" s="73">
        <f t="shared" si="26"/>
        <v>1.0306736846814627E-3</v>
      </c>
      <c r="K468" s="76">
        <f t="shared" si="27"/>
        <v>6.3826810364092041E-3</v>
      </c>
    </row>
    <row r="469" spans="2:11">
      <c r="B469" s="158" t="str">
        <f>'JCN-5 SP 500 MRP 1'!B469</f>
        <v>Westinghouse Air Brake Technologies Corp</v>
      </c>
      <c r="C469" s="159" t="str">
        <f>'JCN-5 SP 500 MRP 1'!C469</f>
        <v>WAB</v>
      </c>
      <c r="D469" s="155">
        <f>'JCN-5 SP 500 MRP 1'!D469</f>
        <v>181.875</v>
      </c>
      <c r="E469" s="155">
        <f>'JCN-5 SP 500 MRP 1'!E469</f>
        <v>93.28</v>
      </c>
      <c r="F469" s="160">
        <f>'JCN-5 SP 500 MRP 1'!F469</f>
        <v>0.6432246998284733</v>
      </c>
      <c r="G469" s="157">
        <f>'JCN-5 SP 500 MRP 1'!G469</f>
        <v>9.5</v>
      </c>
      <c r="H469" s="157">
        <f t="shared" si="28"/>
        <v>16965.3</v>
      </c>
      <c r="I469" s="73">
        <f t="shared" ref="I469:I522" si="29">IF(H469="Excl.","Excl.",H469/(SUM($H$20:$H$522)))</f>
        <v>6.2509654967173153E-4</v>
      </c>
      <c r="J469" s="73">
        <f t="shared" ref="J469:J522" si="30">IFERROR(I469*F469, "")</f>
        <v>4.0207754052641386E-4</v>
      </c>
      <c r="K469" s="76">
        <f t="shared" ref="K469:K522" si="31">IFERROR(I469*G469, "")</f>
        <v>5.9384172218814495E-3</v>
      </c>
    </row>
    <row r="470" spans="2:11">
      <c r="B470" s="158" t="str">
        <f>'JCN-5 SP 500 MRP 1'!B470</f>
        <v>Pool Corp</v>
      </c>
      <c r="C470" s="159" t="str">
        <f>'JCN-5 SP 500 MRP 1'!C470</f>
        <v>POOL</v>
      </c>
      <c r="D470" s="155">
        <f>'JCN-5 SP 500 MRP 1'!D470</f>
        <v>39.051000000000002</v>
      </c>
      <c r="E470" s="155">
        <f>'JCN-5 SP 500 MRP 1'!E470</f>
        <v>304.23</v>
      </c>
      <c r="F470" s="160">
        <f>'JCN-5 SP 500 MRP 1'!F470</f>
        <v>1.314794727673142</v>
      </c>
      <c r="G470" s="157">
        <f>'JCN-5 SP 500 MRP 1'!G470</f>
        <v>14</v>
      </c>
      <c r="H470" s="157">
        <f t="shared" si="28"/>
        <v>11880.485730000002</v>
      </c>
      <c r="I470" s="73">
        <f t="shared" si="29"/>
        <v>4.3774354937709588E-4</v>
      </c>
      <c r="J470" s="73">
        <f t="shared" si="30"/>
        <v>5.755429107939334E-4</v>
      </c>
      <c r="K470" s="76">
        <f t="shared" si="31"/>
        <v>6.1284096912793424E-3</v>
      </c>
    </row>
    <row r="471" spans="2:11">
      <c r="B471" s="158" t="str">
        <f>'JCN-5 SP 500 MRP 1'!B471</f>
        <v>Western Digital Corp</v>
      </c>
      <c r="C471" s="159" t="str">
        <f>'JCN-5 SP 500 MRP 1'!C471</f>
        <v>WDC</v>
      </c>
      <c r="D471" s="155">
        <f>'JCN-5 SP 500 MRP 1'!D471</f>
        <v>317.55500000000001</v>
      </c>
      <c r="E471" s="155">
        <f>'JCN-5 SP 500 MRP 1'!E471</f>
        <v>34.369999999999997</v>
      </c>
      <c r="F471" s="160" t="str">
        <f>'JCN-5 SP 500 MRP 1'!F471</f>
        <v>n/a</v>
      </c>
      <c r="G471" s="157">
        <f>'JCN-5 SP 500 MRP 1'!G471</f>
        <v>20</v>
      </c>
      <c r="H471" s="157">
        <f t="shared" si="28"/>
        <v>10914.36535</v>
      </c>
      <c r="I471" s="73">
        <f t="shared" si="29"/>
        <v>4.0214627045449835E-4</v>
      </c>
      <c r="J471" s="73" t="str">
        <f t="shared" si="30"/>
        <v/>
      </c>
      <c r="K471" s="76">
        <f t="shared" si="31"/>
        <v>8.0429254090899661E-3</v>
      </c>
    </row>
    <row r="472" spans="2:11">
      <c r="B472" s="158" t="str">
        <f>'JCN-5 SP 500 MRP 1'!B472</f>
        <v>PepsiCo Inc</v>
      </c>
      <c r="C472" s="159" t="str">
        <f>'JCN-5 SP 500 MRP 1'!C472</f>
        <v>PEP</v>
      </c>
      <c r="D472" s="155">
        <f>'JCN-5 SP 500 MRP 1'!D472</f>
        <v>1377.7090000000001</v>
      </c>
      <c r="E472" s="155">
        <f>'JCN-5 SP 500 MRP 1'!E472</f>
        <v>181.58</v>
      </c>
      <c r="F472" s="160">
        <f>'JCN-5 SP 500 MRP 1'!F472</f>
        <v>2.5333186474281306</v>
      </c>
      <c r="G472" s="157">
        <f>'JCN-5 SP 500 MRP 1'!G472</f>
        <v>6</v>
      </c>
      <c r="H472" s="157">
        <f t="shared" si="28"/>
        <v>250164.40022000004</v>
      </c>
      <c r="I472" s="73">
        <f t="shared" si="29"/>
        <v>9.2174558320937561E-3</v>
      </c>
      <c r="J472" s="73">
        <f t="shared" si="30"/>
        <v>2.335075274128829E-2</v>
      </c>
      <c r="K472" s="76">
        <f t="shared" si="31"/>
        <v>5.530473499256254E-2</v>
      </c>
    </row>
    <row r="473" spans="2:11">
      <c r="B473" s="158" t="str">
        <f>'JCN-5 SP 500 MRP 1'!B473</f>
        <v>Diamondback Energy Inc</v>
      </c>
      <c r="C473" s="159" t="str">
        <f>'JCN-5 SP 500 MRP 1'!C473</f>
        <v>FANG</v>
      </c>
      <c r="D473" s="155">
        <f>'JCN-5 SP 500 MRP 1'!D473</f>
        <v>177.785</v>
      </c>
      <c r="E473" s="155">
        <f>'JCN-5 SP 500 MRP 1'!E473</f>
        <v>157.11000000000001</v>
      </c>
      <c r="F473" s="160">
        <f>'JCN-5 SP 500 MRP 1'!F473</f>
        <v>7.7652600089109525</v>
      </c>
      <c r="G473" s="157" t="str">
        <f>'JCN-5 SP 500 MRP 1'!G473</f>
        <v/>
      </c>
      <c r="H473" s="157" t="str">
        <f t="shared" si="28"/>
        <v>Excl.</v>
      </c>
      <c r="I473" s="73" t="str">
        <f t="shared" si="29"/>
        <v>Excl.</v>
      </c>
      <c r="J473" s="73" t="str">
        <f t="shared" si="30"/>
        <v/>
      </c>
      <c r="K473" s="76" t="str">
        <f t="shared" si="31"/>
        <v/>
      </c>
    </row>
    <row r="474" spans="2:11">
      <c r="B474" s="158" t="str">
        <f>'JCN-5 SP 500 MRP 1'!B474</f>
        <v>ServiceNow Inc</v>
      </c>
      <c r="C474" s="159" t="str">
        <f>'JCN-5 SP 500 MRP 1'!C474</f>
        <v>NOW</v>
      </c>
      <c r="D474" s="155">
        <f>'JCN-5 SP 500 MRP 1'!D474</f>
        <v>202</v>
      </c>
      <c r="E474" s="155">
        <f>'JCN-5 SP 500 MRP 1'!E474</f>
        <v>420.74</v>
      </c>
      <c r="F474" s="160" t="str">
        <f>'JCN-5 SP 500 MRP 1'!F474</f>
        <v>n/a</v>
      </c>
      <c r="G474" s="157">
        <f>'JCN-5 SP 500 MRP 1'!G474</f>
        <v>45.5</v>
      </c>
      <c r="H474" s="157" t="str">
        <f t="shared" si="28"/>
        <v>Excl.</v>
      </c>
      <c r="I474" s="73" t="str">
        <f t="shared" si="29"/>
        <v>Excl.</v>
      </c>
      <c r="J474" s="73" t="str">
        <f t="shared" si="30"/>
        <v/>
      </c>
      <c r="K474" s="76" t="str">
        <f t="shared" si="31"/>
        <v/>
      </c>
    </row>
    <row r="475" spans="2:11">
      <c r="B475" s="158" t="str">
        <f>'JCN-5 SP 500 MRP 1'!B475</f>
        <v>Church &amp; Dwight Co Inc</v>
      </c>
      <c r="C475" s="159" t="str">
        <f>'JCN-5 SP 500 MRP 1'!C475</f>
        <v>CHD</v>
      </c>
      <c r="D475" s="155">
        <f>'JCN-5 SP 500 MRP 1'!D475</f>
        <v>243.86799999999999</v>
      </c>
      <c r="E475" s="155">
        <f>'JCN-5 SP 500 MRP 1'!E475</f>
        <v>74.13</v>
      </c>
      <c r="F475" s="160">
        <f>'JCN-5 SP 500 MRP 1'!F475</f>
        <v>1.41643059490085</v>
      </c>
      <c r="G475" s="157">
        <f>'JCN-5 SP 500 MRP 1'!G475</f>
        <v>6</v>
      </c>
      <c r="H475" s="157">
        <f t="shared" si="28"/>
        <v>18077.934839999998</v>
      </c>
      <c r="I475" s="73">
        <f t="shared" si="29"/>
        <v>6.6609224084893202E-4</v>
      </c>
      <c r="J475" s="73">
        <f t="shared" si="30"/>
        <v>9.4347342896449306E-4</v>
      </c>
      <c r="K475" s="76">
        <f t="shared" si="31"/>
        <v>3.9965534450935921E-3</v>
      </c>
    </row>
    <row r="476" spans="2:11">
      <c r="B476" s="158" t="str">
        <f>'JCN-5 SP 500 MRP 1'!B476</f>
        <v>Duke Realty Corp</v>
      </c>
      <c r="C476" s="159" t="str">
        <f>'JCN-5 SP 500 MRP 1'!C476</f>
        <v>DRE</v>
      </c>
      <c r="D476" s="155" t="str">
        <f>'JCN-5 SP 500 MRP 1'!D476</f>
        <v>n/a</v>
      </c>
      <c r="E476" s="155" t="str">
        <f>'JCN-5 SP 500 MRP 1'!E476</f>
        <v>n/a</v>
      </c>
      <c r="F476" s="160" t="str">
        <f>'JCN-5 SP 500 MRP 1'!F476</f>
        <v>n/a</v>
      </c>
      <c r="G476" s="157" t="str">
        <f>'JCN-5 SP 500 MRP 1'!G476</f>
        <v/>
      </c>
      <c r="H476" s="157" t="str">
        <f t="shared" si="28"/>
        <v>Excl.</v>
      </c>
      <c r="I476" s="73" t="str">
        <f t="shared" si="29"/>
        <v>Excl.</v>
      </c>
      <c r="J476" s="73" t="str">
        <f t="shared" si="30"/>
        <v/>
      </c>
      <c r="K476" s="76" t="str">
        <f t="shared" si="31"/>
        <v/>
      </c>
    </row>
    <row r="477" spans="2:11">
      <c r="B477" s="158" t="str">
        <f>'JCN-5 SP 500 MRP 1'!B477</f>
        <v>Federal Realty Investment Trust</v>
      </c>
      <c r="C477" s="159" t="str">
        <f>'JCN-5 SP 500 MRP 1'!C477</f>
        <v>FRT</v>
      </c>
      <c r="D477" s="155">
        <f>'JCN-5 SP 500 MRP 1'!D477</f>
        <v>80.908000000000001</v>
      </c>
      <c r="E477" s="155">
        <f>'JCN-5 SP 500 MRP 1'!E477</f>
        <v>98.98</v>
      </c>
      <c r="F477" s="160">
        <f>'JCN-5 SP 500 MRP 1'!F477</f>
        <v>4.3645180844615075</v>
      </c>
      <c r="G477" s="157">
        <f>'JCN-5 SP 500 MRP 1'!G477</f>
        <v>2.5</v>
      </c>
      <c r="H477" s="157">
        <f t="shared" si="28"/>
        <v>8008.2738400000007</v>
      </c>
      <c r="I477" s="73">
        <f t="shared" si="29"/>
        <v>2.9506960361504891E-4</v>
      </c>
      <c r="J477" s="73">
        <f t="shared" si="30"/>
        <v>1.2878366211527695E-3</v>
      </c>
      <c r="K477" s="76">
        <f t="shared" si="31"/>
        <v>7.3767400903762223E-4</v>
      </c>
    </row>
    <row r="478" spans="2:11">
      <c r="B478" s="158" t="str">
        <f>'JCN-5 SP 500 MRP 1'!B478</f>
        <v>MGM Resorts International</v>
      </c>
      <c r="C478" s="159" t="str">
        <f>'JCN-5 SP 500 MRP 1'!C478</f>
        <v>MGM</v>
      </c>
      <c r="D478" s="155">
        <f>'JCN-5 SP 500 MRP 1'!D478</f>
        <v>393.10199999999998</v>
      </c>
      <c r="E478" s="155">
        <f>'JCN-5 SP 500 MRP 1'!E478</f>
        <v>35.57</v>
      </c>
      <c r="F478" s="160">
        <f>'JCN-5 SP 500 MRP 1'!F478</f>
        <v>2.8113578858588697E-2</v>
      </c>
      <c r="G478" s="157">
        <f>'JCN-5 SP 500 MRP 1'!G478</f>
        <v>25</v>
      </c>
      <c r="H478" s="157" t="str">
        <f t="shared" si="28"/>
        <v>Excl.</v>
      </c>
      <c r="I478" s="73" t="str">
        <f t="shared" si="29"/>
        <v>Excl.</v>
      </c>
      <c r="J478" s="73" t="str">
        <f t="shared" si="30"/>
        <v/>
      </c>
      <c r="K478" s="76" t="str">
        <f t="shared" si="31"/>
        <v/>
      </c>
    </row>
    <row r="479" spans="2:11">
      <c r="B479" s="158" t="str">
        <f>'JCN-5 SP 500 MRP 1'!B479</f>
        <v>American Electric Power Co Inc</v>
      </c>
      <c r="C479" s="159" t="str">
        <f>'JCN-5 SP 500 MRP 1'!C479</f>
        <v>AEP</v>
      </c>
      <c r="D479" s="155">
        <f>'JCN-5 SP 500 MRP 1'!D479</f>
        <v>513.86400000000003</v>
      </c>
      <c r="E479" s="155">
        <f>'JCN-5 SP 500 MRP 1'!E479</f>
        <v>87.92</v>
      </c>
      <c r="F479" s="160">
        <f>'JCN-5 SP 500 MRP 1'!F479</f>
        <v>3.7761601455868967</v>
      </c>
      <c r="G479" s="157">
        <f>'JCN-5 SP 500 MRP 1'!G479</f>
        <v>6.5</v>
      </c>
      <c r="H479" s="157">
        <f t="shared" si="28"/>
        <v>45178.922880000006</v>
      </c>
      <c r="I479" s="73">
        <f t="shared" si="29"/>
        <v>1.6646442332392149E-3</v>
      </c>
      <c r="J479" s="73">
        <f t="shared" si="30"/>
        <v>6.2859632101389821E-3</v>
      </c>
      <c r="K479" s="76">
        <f t="shared" si="31"/>
        <v>1.0820187516054897E-2</v>
      </c>
    </row>
    <row r="480" spans="2:11">
      <c r="B480" s="158" t="str">
        <f>'JCN-5 SP 500 MRP 1'!B480</f>
        <v>SolarEdge Technologies Inc</v>
      </c>
      <c r="C480" s="159" t="str">
        <f>'JCN-5 SP 500 MRP 1'!C480</f>
        <v>SEDG</v>
      </c>
      <c r="D480" s="155">
        <f>'JCN-5 SP 500 MRP 1'!D480</f>
        <v>55.634999999999998</v>
      </c>
      <c r="E480" s="155">
        <f>'JCN-5 SP 500 MRP 1'!E480</f>
        <v>230.03</v>
      </c>
      <c r="F480" s="160" t="str">
        <f>'JCN-5 SP 500 MRP 1'!F480</f>
        <v>n/a</v>
      </c>
      <c r="G480" s="157">
        <f>'JCN-5 SP 500 MRP 1'!G480</f>
        <v>22</v>
      </c>
      <c r="H480" s="157" t="str">
        <f t="shared" si="28"/>
        <v>Excl.</v>
      </c>
      <c r="I480" s="73" t="str">
        <f t="shared" si="29"/>
        <v>Excl.</v>
      </c>
      <c r="J480" s="73" t="str">
        <f t="shared" si="30"/>
        <v/>
      </c>
      <c r="K480" s="76" t="str">
        <f t="shared" si="31"/>
        <v/>
      </c>
    </row>
    <row r="481" spans="2:11">
      <c r="B481" s="158" t="str">
        <f>'JCN-5 SP 500 MRP 1'!B481</f>
        <v>Invitation Homes Inc</v>
      </c>
      <c r="C481" s="159" t="str">
        <f>'JCN-5 SP 500 MRP 1'!C481</f>
        <v>INVH</v>
      </c>
      <c r="D481" s="155">
        <f>'JCN-5 SP 500 MRP 1'!D481</f>
        <v>611.41</v>
      </c>
      <c r="E481" s="155">
        <f>'JCN-5 SP 500 MRP 1'!E481</f>
        <v>31.69</v>
      </c>
      <c r="F481" s="160">
        <f>'JCN-5 SP 500 MRP 1'!F481</f>
        <v>2.7769012306721361</v>
      </c>
      <c r="G481" s="157" t="str">
        <f>'JCN-5 SP 500 MRP 1'!G481</f>
        <v/>
      </c>
      <c r="H481" s="157" t="str">
        <f t="shared" si="28"/>
        <v>Excl.</v>
      </c>
      <c r="I481" s="73" t="str">
        <f t="shared" si="29"/>
        <v>Excl.</v>
      </c>
      <c r="J481" s="73" t="str">
        <f t="shared" si="30"/>
        <v/>
      </c>
      <c r="K481" s="76" t="str">
        <f t="shared" si="31"/>
        <v/>
      </c>
    </row>
    <row r="482" spans="2:11">
      <c r="B482" s="158" t="str">
        <f>'JCN-5 SP 500 MRP 1'!B482</f>
        <v>PTC Inc</v>
      </c>
      <c r="C482" s="159" t="str">
        <f>'JCN-5 SP 500 MRP 1'!C482</f>
        <v>PTC</v>
      </c>
      <c r="D482" s="155">
        <f>'JCN-5 SP 500 MRP 1'!D482</f>
        <v>117.46599999999999</v>
      </c>
      <c r="E482" s="155">
        <f>'JCN-5 SP 500 MRP 1'!E482</f>
        <v>117.83</v>
      </c>
      <c r="F482" s="160" t="str">
        <f>'JCN-5 SP 500 MRP 1'!F482</f>
        <v>n/a</v>
      </c>
      <c r="G482" s="157">
        <f>'JCN-5 SP 500 MRP 1'!G482</f>
        <v>29</v>
      </c>
      <c r="H482" s="157" t="str">
        <f t="shared" si="28"/>
        <v>Excl.</v>
      </c>
      <c r="I482" s="73" t="str">
        <f t="shared" si="29"/>
        <v>Excl.</v>
      </c>
      <c r="J482" s="73" t="str">
        <f t="shared" si="30"/>
        <v/>
      </c>
      <c r="K482" s="76" t="str">
        <f t="shared" si="31"/>
        <v/>
      </c>
    </row>
    <row r="483" spans="2:11">
      <c r="B483" s="158" t="str">
        <f>'JCN-5 SP 500 MRP 1'!B483</f>
        <v>JB Hunt Transport Services Inc</v>
      </c>
      <c r="C483" s="159" t="str">
        <f>'JCN-5 SP 500 MRP 1'!C483</f>
        <v>JBHT</v>
      </c>
      <c r="D483" s="155">
        <f>'JCN-5 SP 500 MRP 1'!D483</f>
        <v>103.813</v>
      </c>
      <c r="E483" s="155">
        <f>'JCN-5 SP 500 MRP 1'!E483</f>
        <v>171.07</v>
      </c>
      <c r="F483" s="160">
        <f>'JCN-5 SP 500 MRP 1'!F483</f>
        <v>0.93528964751271415</v>
      </c>
      <c r="G483" s="157">
        <f>'JCN-5 SP 500 MRP 1'!G483</f>
        <v>11.5</v>
      </c>
      <c r="H483" s="157">
        <f t="shared" si="28"/>
        <v>17759.28991</v>
      </c>
      <c r="I483" s="73">
        <f t="shared" si="29"/>
        <v>6.5435157924475227E-4</v>
      </c>
      <c r="J483" s="73">
        <f t="shared" si="30"/>
        <v>6.1200825790121214E-4</v>
      </c>
      <c r="K483" s="76">
        <f t="shared" si="31"/>
        <v>7.5250431613146512E-3</v>
      </c>
    </row>
    <row r="484" spans="2:11">
      <c r="B484" s="158" t="str">
        <f>'JCN-5 SP 500 MRP 1'!B484</f>
        <v>Lam Research Corp</v>
      </c>
      <c r="C484" s="159" t="str">
        <f>'JCN-5 SP 500 MRP 1'!C484</f>
        <v>LRCX</v>
      </c>
      <c r="D484" s="155">
        <f>'JCN-5 SP 500 MRP 1'!D484</f>
        <v>136.37899999999999</v>
      </c>
      <c r="E484" s="155">
        <f>'JCN-5 SP 500 MRP 1'!E484</f>
        <v>404.78</v>
      </c>
      <c r="F484" s="160">
        <f>'JCN-5 SP 500 MRP 1'!F484</f>
        <v>1.7046296753792185</v>
      </c>
      <c r="G484" s="157">
        <f>'JCN-5 SP 500 MRP 1'!G484</f>
        <v>20</v>
      </c>
      <c r="H484" s="157">
        <f t="shared" si="28"/>
        <v>55203.491619999993</v>
      </c>
      <c r="I484" s="73">
        <f t="shared" si="29"/>
        <v>2.034005419385118E-3</v>
      </c>
      <c r="J484" s="73">
        <f t="shared" si="30"/>
        <v>3.4672259977660247E-3</v>
      </c>
      <c r="K484" s="76">
        <f t="shared" si="31"/>
        <v>4.0680108387702363E-2</v>
      </c>
    </row>
    <row r="485" spans="2:11">
      <c r="B485" s="158" t="str">
        <f>'JCN-5 SP 500 MRP 1'!B485</f>
        <v>Mohawk Industries Inc</v>
      </c>
      <c r="C485" s="159" t="str">
        <f>'JCN-5 SP 500 MRP 1'!C485</f>
        <v>MHK</v>
      </c>
      <c r="D485" s="155">
        <f>'JCN-5 SP 500 MRP 1'!D485</f>
        <v>63.533999999999999</v>
      </c>
      <c r="E485" s="155">
        <f>'JCN-5 SP 500 MRP 1'!E485</f>
        <v>94.75</v>
      </c>
      <c r="F485" s="160" t="str">
        <f>'JCN-5 SP 500 MRP 1'!F485</f>
        <v>n/a</v>
      </c>
      <c r="G485" s="157">
        <f>'JCN-5 SP 500 MRP 1'!G485</f>
        <v>10</v>
      </c>
      <c r="H485" s="157">
        <f t="shared" si="28"/>
        <v>6019.8464999999997</v>
      </c>
      <c r="I485" s="73">
        <f t="shared" si="29"/>
        <v>2.218048178755135E-4</v>
      </c>
      <c r="J485" s="73" t="str">
        <f t="shared" si="30"/>
        <v/>
      </c>
      <c r="K485" s="76">
        <f t="shared" si="31"/>
        <v>2.2180481787551351E-3</v>
      </c>
    </row>
    <row r="486" spans="2:11">
      <c r="B486" s="158" t="str">
        <f>'JCN-5 SP 500 MRP 1'!B486</f>
        <v>Pentair PLC</v>
      </c>
      <c r="C486" s="159" t="str">
        <f>'JCN-5 SP 500 MRP 1'!C486</f>
        <v>PNR</v>
      </c>
      <c r="D486" s="155">
        <f>'JCN-5 SP 500 MRP 1'!D486</f>
        <v>164.49799999999999</v>
      </c>
      <c r="E486" s="155">
        <f>'JCN-5 SP 500 MRP 1'!E486</f>
        <v>42.95</v>
      </c>
      <c r="F486" s="160">
        <f>'JCN-5 SP 500 MRP 1'!F486</f>
        <v>1.9557625145518041</v>
      </c>
      <c r="G486" s="157">
        <f>'JCN-5 SP 500 MRP 1'!G486</f>
        <v>13</v>
      </c>
      <c r="H486" s="157">
        <f t="shared" si="28"/>
        <v>7065.1891000000005</v>
      </c>
      <c r="I486" s="73">
        <f t="shared" si="29"/>
        <v>2.6032108652298083E-4</v>
      </c>
      <c r="J486" s="73">
        <f t="shared" si="30"/>
        <v>5.0912622276904273E-4</v>
      </c>
      <c r="K486" s="76">
        <f t="shared" si="31"/>
        <v>3.3841741247987505E-3</v>
      </c>
    </row>
    <row r="487" spans="2:11">
      <c r="B487" s="158" t="str">
        <f>'JCN-5 SP 500 MRP 1'!B487</f>
        <v>Vertex Pharmaceuticals Inc</v>
      </c>
      <c r="C487" s="159" t="str">
        <f>'JCN-5 SP 500 MRP 1'!C487</f>
        <v>VRTX</v>
      </c>
      <c r="D487" s="155">
        <f>'JCN-5 SP 500 MRP 1'!D487</f>
        <v>256.69099999999997</v>
      </c>
      <c r="E487" s="155">
        <f>'JCN-5 SP 500 MRP 1'!E487</f>
        <v>312</v>
      </c>
      <c r="F487" s="160" t="str">
        <f>'JCN-5 SP 500 MRP 1'!F487</f>
        <v>n/a</v>
      </c>
      <c r="G487" s="157">
        <f>'JCN-5 SP 500 MRP 1'!G487</f>
        <v>12.5</v>
      </c>
      <c r="H487" s="157">
        <f t="shared" si="28"/>
        <v>80087.59199999999</v>
      </c>
      <c r="I487" s="73">
        <f t="shared" si="29"/>
        <v>2.9508748699237481E-3</v>
      </c>
      <c r="J487" s="73" t="str">
        <f t="shared" si="30"/>
        <v/>
      </c>
      <c r="K487" s="76">
        <f t="shared" si="31"/>
        <v>3.688593587404685E-2</v>
      </c>
    </row>
    <row r="488" spans="2:11">
      <c r="B488" s="158" t="str">
        <f>'JCN-5 SP 500 MRP 1'!B488</f>
        <v>Amcor PLC</v>
      </c>
      <c r="C488" s="159" t="str">
        <f>'JCN-5 SP 500 MRP 1'!C488</f>
        <v>AMCR</v>
      </c>
      <c r="D488" s="155">
        <f>'JCN-5 SP 500 MRP 1'!D488</f>
        <v>1489.02</v>
      </c>
      <c r="E488" s="155">
        <f>'JCN-5 SP 500 MRP 1'!E488</f>
        <v>11.58</v>
      </c>
      <c r="F488" s="160">
        <f>'JCN-5 SP 500 MRP 1'!F488</f>
        <v>4.1450777202072544</v>
      </c>
      <c r="G488" s="157">
        <f>'JCN-5 SP 500 MRP 1'!G488</f>
        <v>14.5</v>
      </c>
      <c r="H488" s="157">
        <f t="shared" si="28"/>
        <v>17242.851599999998</v>
      </c>
      <c r="I488" s="73">
        <f t="shared" si="29"/>
        <v>6.3532310313768072E-4</v>
      </c>
      <c r="J488" s="73">
        <f t="shared" si="30"/>
        <v>2.6334636399489358E-3</v>
      </c>
      <c r="K488" s="76">
        <f t="shared" si="31"/>
        <v>9.2121849954963711E-3</v>
      </c>
    </row>
    <row r="489" spans="2:11">
      <c r="B489" s="158" t="str">
        <f>'JCN-5 SP 500 MRP 1'!B489</f>
        <v>Meta Platforms Inc</v>
      </c>
      <c r="C489" s="185" t="str">
        <f>'JCN-5 SP 500 MRP 1'!C489</f>
        <v>META</v>
      </c>
      <c r="D489" s="160">
        <f>'JCN-5 SP 500 MRP 1'!D489</f>
        <v>2248.672</v>
      </c>
      <c r="E489" s="155">
        <f>'JCN-5 SP 500 MRP 1'!E489</f>
        <v>93.16</v>
      </c>
      <c r="F489" s="160" t="str">
        <f>'JCN-5 SP 500 MRP 1'!F489</f>
        <v>n/a</v>
      </c>
      <c r="G489" s="157">
        <f>'JCN-5 SP 500 MRP 1'!G489</f>
        <v>13</v>
      </c>
      <c r="H489" s="157">
        <f t="shared" si="28"/>
        <v>209486.28352</v>
      </c>
      <c r="I489" s="73">
        <f t="shared" si="29"/>
        <v>7.7186464743863132E-3</v>
      </c>
      <c r="J489" s="73" t="str">
        <f t="shared" si="30"/>
        <v/>
      </c>
      <c r="K489" s="76">
        <f t="shared" si="31"/>
        <v>0.10034240416702207</v>
      </c>
    </row>
    <row r="490" spans="2:11">
      <c r="B490" s="158" t="str">
        <f>'JCN-5 SP 500 MRP 1'!B490</f>
        <v>T-Mobile US Inc</v>
      </c>
      <c r="C490" s="159" t="str">
        <f>'JCN-5 SP 500 MRP 1'!C490</f>
        <v>TMUS</v>
      </c>
      <c r="D490" s="155">
        <f>'JCN-5 SP 500 MRP 1'!D490</f>
        <v>1244.154</v>
      </c>
      <c r="E490" s="155">
        <f>'JCN-5 SP 500 MRP 1'!E490</f>
        <v>151.56</v>
      </c>
      <c r="F490" s="160" t="str">
        <f>'JCN-5 SP 500 MRP 1'!F490</f>
        <v>n/a</v>
      </c>
      <c r="G490" s="157">
        <f>'JCN-5 SP 500 MRP 1'!G490</f>
        <v>10</v>
      </c>
      <c r="H490" s="157">
        <f t="shared" si="28"/>
        <v>188563.98024</v>
      </c>
      <c r="I490" s="73">
        <f t="shared" si="29"/>
        <v>6.9477517898529689E-3</v>
      </c>
      <c r="J490" s="73" t="str">
        <f t="shared" si="30"/>
        <v/>
      </c>
      <c r="K490" s="76">
        <f t="shared" si="31"/>
        <v>6.9477517898529684E-2</v>
      </c>
    </row>
    <row r="491" spans="2:11">
      <c r="B491" s="158" t="str">
        <f>'JCN-5 SP 500 MRP 1'!B491</f>
        <v>United Rentals Inc</v>
      </c>
      <c r="C491" s="159" t="str">
        <f>'JCN-5 SP 500 MRP 1'!C491</f>
        <v>URI</v>
      </c>
      <c r="D491" s="155">
        <f>'JCN-5 SP 500 MRP 1'!D491</f>
        <v>69.308000000000007</v>
      </c>
      <c r="E491" s="155">
        <f>'JCN-5 SP 500 MRP 1'!E491</f>
        <v>315.70999999999998</v>
      </c>
      <c r="F491" s="160" t="str">
        <f>'JCN-5 SP 500 MRP 1'!F491</f>
        <v>n/a</v>
      </c>
      <c r="G491" s="157">
        <f>'JCN-5 SP 500 MRP 1'!G491</f>
        <v>18</v>
      </c>
      <c r="H491" s="157">
        <f t="shared" si="28"/>
        <v>21881.22868</v>
      </c>
      <c r="I491" s="73">
        <f t="shared" si="29"/>
        <v>8.0622686014666044E-4</v>
      </c>
      <c r="J491" s="73" t="str">
        <f t="shared" si="30"/>
        <v/>
      </c>
      <c r="K491" s="76">
        <f t="shared" si="31"/>
        <v>1.4512083482639888E-2</v>
      </c>
    </row>
    <row r="492" spans="2:11">
      <c r="B492" s="158" t="str">
        <f>'JCN-5 SP 500 MRP 1'!B492</f>
        <v>ABIOMED Inc</v>
      </c>
      <c r="C492" s="159" t="str">
        <f>'JCN-5 SP 500 MRP 1'!C492</f>
        <v>ABMD</v>
      </c>
      <c r="D492" s="155">
        <f>'JCN-5 SP 500 MRP 1'!D492</f>
        <v>45.460999999999999</v>
      </c>
      <c r="E492" s="155">
        <f>'JCN-5 SP 500 MRP 1'!E492</f>
        <v>252.08</v>
      </c>
      <c r="F492" s="160" t="str">
        <f>'JCN-5 SP 500 MRP 1'!F492</f>
        <v>n/a</v>
      </c>
      <c r="G492" s="157">
        <f>'JCN-5 SP 500 MRP 1'!G492</f>
        <v>7.5</v>
      </c>
      <c r="H492" s="157">
        <f t="shared" si="28"/>
        <v>11459.80888</v>
      </c>
      <c r="I492" s="73">
        <f t="shared" si="29"/>
        <v>4.2224346111094239E-4</v>
      </c>
      <c r="J492" s="73" t="str">
        <f t="shared" si="30"/>
        <v/>
      </c>
      <c r="K492" s="76">
        <f t="shared" si="31"/>
        <v>3.1668259583320681E-3</v>
      </c>
    </row>
    <row r="493" spans="2:11">
      <c r="B493" s="158" t="str">
        <f>'JCN-5 SP 500 MRP 1'!B493</f>
        <v>Honeywell International Inc</v>
      </c>
      <c r="C493" s="159" t="str">
        <f>'JCN-5 SP 500 MRP 1'!C493</f>
        <v>HON</v>
      </c>
      <c r="D493" s="155">
        <f>'JCN-5 SP 500 MRP 1'!D493</f>
        <v>672.322</v>
      </c>
      <c r="E493" s="155">
        <f>'JCN-5 SP 500 MRP 1'!E493</f>
        <v>204.02</v>
      </c>
      <c r="F493" s="160">
        <f>'JCN-5 SP 500 MRP 1'!F493</f>
        <v>2.0194098617782568</v>
      </c>
      <c r="G493" s="157">
        <f>'JCN-5 SP 500 MRP 1'!G493</f>
        <v>11</v>
      </c>
      <c r="H493" s="157">
        <f t="shared" si="28"/>
        <v>137167.13443999999</v>
      </c>
      <c r="I493" s="73">
        <f t="shared" si="29"/>
        <v>5.0540044954585266E-3</v>
      </c>
      <c r="J493" s="73">
        <f t="shared" si="30"/>
        <v>1.0206106519600591E-2</v>
      </c>
      <c r="K493" s="76">
        <f t="shared" si="31"/>
        <v>5.5594049450043793E-2</v>
      </c>
    </row>
    <row r="494" spans="2:11">
      <c r="B494" s="158" t="str">
        <f>'JCN-5 SP 500 MRP 1'!B494</f>
        <v>Alexandria Real Estate Equities Inc</v>
      </c>
      <c r="C494" s="159" t="str">
        <f>'JCN-5 SP 500 MRP 1'!C494</f>
        <v>ARE</v>
      </c>
      <c r="D494" s="155">
        <f>'JCN-5 SP 500 MRP 1'!D494</f>
        <v>164.08699999999999</v>
      </c>
      <c r="E494" s="155">
        <f>'JCN-5 SP 500 MRP 1'!E494</f>
        <v>145.30000000000001</v>
      </c>
      <c r="F494" s="160">
        <f>'JCN-5 SP 500 MRP 1'!F494</f>
        <v>3.2484514796971777</v>
      </c>
      <c r="G494" s="157">
        <f>'JCN-5 SP 500 MRP 1'!G494</f>
        <v>10</v>
      </c>
      <c r="H494" s="157">
        <f t="shared" si="28"/>
        <v>23841.841100000001</v>
      </c>
      <c r="I494" s="73">
        <f t="shared" si="29"/>
        <v>8.7846678864692538E-4</v>
      </c>
      <c r="J494" s="73">
        <f t="shared" si="30"/>
        <v>2.8536567394449328E-3</v>
      </c>
      <c r="K494" s="76">
        <f t="shared" si="31"/>
        <v>8.7846678864692534E-3</v>
      </c>
    </row>
    <row r="495" spans="2:11">
      <c r="B495" s="158" t="str">
        <f>'JCN-5 SP 500 MRP 1'!B495</f>
        <v>Delta Air Lines Inc</v>
      </c>
      <c r="C495" s="159" t="str">
        <f>'JCN-5 SP 500 MRP 1'!C495</f>
        <v>DAL</v>
      </c>
      <c r="D495" s="155">
        <f>'JCN-5 SP 500 MRP 1'!D495</f>
        <v>641.18799999999999</v>
      </c>
      <c r="E495" s="155">
        <f>'JCN-5 SP 500 MRP 1'!E495</f>
        <v>33.93</v>
      </c>
      <c r="F495" s="160" t="str">
        <f>'JCN-5 SP 500 MRP 1'!F495</f>
        <v>n/a</v>
      </c>
      <c r="G495" s="157" t="str">
        <f>'JCN-5 SP 500 MRP 1'!G495</f>
        <v/>
      </c>
      <c r="H495" s="157" t="str">
        <f t="shared" si="28"/>
        <v>Excl.</v>
      </c>
      <c r="I495" s="73" t="str">
        <f t="shared" si="29"/>
        <v>Excl.</v>
      </c>
      <c r="J495" s="73" t="str">
        <f t="shared" si="30"/>
        <v/>
      </c>
      <c r="K495" s="76" t="str">
        <f t="shared" si="31"/>
        <v/>
      </c>
    </row>
    <row r="496" spans="2:11">
      <c r="B496" s="158" t="str">
        <f>'JCN-5 SP 500 MRP 1'!B496</f>
        <v>Seagate Technology Holdings PLC</v>
      </c>
      <c r="C496" s="159" t="str">
        <f>'JCN-5 SP 500 MRP 1'!C496</f>
        <v>STX</v>
      </c>
      <c r="D496" s="155">
        <f>'JCN-5 SP 500 MRP 1'!D496</f>
        <v>206.45400000000001</v>
      </c>
      <c r="E496" s="155">
        <f>'JCN-5 SP 500 MRP 1'!E496</f>
        <v>49.66</v>
      </c>
      <c r="F496" s="160">
        <f>'JCN-5 SP 500 MRP 1'!F496</f>
        <v>5.6383407168747484</v>
      </c>
      <c r="G496" s="157">
        <f>'JCN-5 SP 500 MRP 1'!G496</f>
        <v>15</v>
      </c>
      <c r="H496" s="157">
        <f t="shared" si="28"/>
        <v>10252.505639999999</v>
      </c>
      <c r="I496" s="73">
        <f t="shared" si="29"/>
        <v>3.7775965653740091E-4</v>
      </c>
      <c r="J496" s="73">
        <f t="shared" si="30"/>
        <v>2.129937652647448E-3</v>
      </c>
      <c r="K496" s="76">
        <f t="shared" si="31"/>
        <v>5.6663948480610137E-3</v>
      </c>
    </row>
    <row r="497" spans="2:11">
      <c r="B497" s="158" t="str">
        <f>'JCN-5 SP 500 MRP 1'!B497</f>
        <v>United Airlines Holdings Inc</v>
      </c>
      <c r="C497" s="159" t="str">
        <f>'JCN-5 SP 500 MRP 1'!C497</f>
        <v>UAL</v>
      </c>
      <c r="D497" s="155">
        <f>'JCN-5 SP 500 MRP 1'!D497</f>
        <v>326.72899999999998</v>
      </c>
      <c r="E497" s="155">
        <f>'JCN-5 SP 500 MRP 1'!E497</f>
        <v>43.08</v>
      </c>
      <c r="F497" s="160" t="str">
        <f>'JCN-5 SP 500 MRP 1'!F497</f>
        <v>n/a</v>
      </c>
      <c r="G497" s="157" t="str">
        <f>'JCN-5 SP 500 MRP 1'!G497</f>
        <v/>
      </c>
      <c r="H497" s="157" t="str">
        <f t="shared" si="28"/>
        <v>Excl.</v>
      </c>
      <c r="I497" s="73" t="str">
        <f t="shared" si="29"/>
        <v>Excl.</v>
      </c>
      <c r="J497" s="73" t="str">
        <f t="shared" si="30"/>
        <v/>
      </c>
      <c r="K497" s="76" t="str">
        <f t="shared" si="31"/>
        <v/>
      </c>
    </row>
    <row r="498" spans="2:11">
      <c r="B498" s="158" t="str">
        <f>'JCN-5 SP 500 MRP 1'!B498</f>
        <v>News Corp</v>
      </c>
      <c r="C498" s="159" t="str">
        <f>'JCN-5 SP 500 MRP 1'!C498</f>
        <v>NWS</v>
      </c>
      <c r="D498" s="155">
        <f>'JCN-5 SP 500 MRP 1'!D498</f>
        <v>195.82400000000001</v>
      </c>
      <c r="E498" s="155">
        <f>'JCN-5 SP 500 MRP 1'!E498</f>
        <v>17.13</v>
      </c>
      <c r="F498" s="160">
        <f>'JCN-5 SP 500 MRP 1'!F498</f>
        <v>1.1675423234092237</v>
      </c>
      <c r="G498" s="157" t="str">
        <f>'JCN-5 SP 500 MRP 1'!G498</f>
        <v/>
      </c>
      <c r="H498" s="157" t="str">
        <f t="shared" si="28"/>
        <v>Excl.</v>
      </c>
      <c r="I498" s="73" t="str">
        <f t="shared" si="29"/>
        <v>Excl.</v>
      </c>
      <c r="J498" s="73" t="str">
        <f t="shared" si="30"/>
        <v/>
      </c>
      <c r="K498" s="76" t="str">
        <f t="shared" si="31"/>
        <v/>
      </c>
    </row>
    <row r="499" spans="2:11">
      <c r="B499" s="158" t="str">
        <f>'JCN-5 SP 500 MRP 1'!B499</f>
        <v>Centene Corp</v>
      </c>
      <c r="C499" s="159" t="str">
        <f>'JCN-5 SP 500 MRP 1'!C499</f>
        <v>CNC</v>
      </c>
      <c r="D499" s="155">
        <f>'JCN-5 SP 500 MRP 1'!D499</f>
        <v>566.26</v>
      </c>
      <c r="E499" s="155">
        <f>'JCN-5 SP 500 MRP 1'!E499</f>
        <v>85.13</v>
      </c>
      <c r="F499" s="160" t="str">
        <f>'JCN-5 SP 500 MRP 1'!F499</f>
        <v>n/a</v>
      </c>
      <c r="G499" s="157">
        <f>'JCN-5 SP 500 MRP 1'!G499</f>
        <v>10</v>
      </c>
      <c r="H499" s="157">
        <f t="shared" si="28"/>
        <v>48205.713799999998</v>
      </c>
      <c r="I499" s="73">
        <f t="shared" si="29"/>
        <v>1.7761681414913367E-3</v>
      </c>
      <c r="J499" s="73" t="str">
        <f t="shared" si="30"/>
        <v/>
      </c>
      <c r="K499" s="76">
        <f t="shared" si="31"/>
        <v>1.7761681414913369E-2</v>
      </c>
    </row>
    <row r="500" spans="2:11">
      <c r="B500" s="158" t="str">
        <f>'JCN-5 SP 500 MRP 1'!B500</f>
        <v>Martin Marietta Materials Inc</v>
      </c>
      <c r="C500" s="159" t="str">
        <f>'JCN-5 SP 500 MRP 1'!C500</f>
        <v>MLM</v>
      </c>
      <c r="D500" s="160">
        <f>'JCN-5 SP 500 MRP 1'!D500</f>
        <v>62.374000000000002</v>
      </c>
      <c r="E500" s="160">
        <f>'JCN-5 SP 500 MRP 1'!E500</f>
        <v>335.98</v>
      </c>
      <c r="F500" s="160">
        <f>'JCN-5 SP 500 MRP 1'!F500</f>
        <v>0.78576105720578604</v>
      </c>
      <c r="G500" s="157">
        <f>'JCN-5 SP 500 MRP 1'!G500</f>
        <v>5.5</v>
      </c>
      <c r="H500" s="157">
        <f t="shared" si="28"/>
        <v>20956.416520000002</v>
      </c>
      <c r="I500" s="73">
        <f t="shared" si="29"/>
        <v>7.7215160711190947E-4</v>
      </c>
      <c r="J500" s="73">
        <f t="shared" si="30"/>
        <v>6.0672666312740068E-4</v>
      </c>
      <c r="K500" s="76">
        <f t="shared" si="31"/>
        <v>4.2468338391155021E-3</v>
      </c>
    </row>
    <row r="501" spans="2:11">
      <c r="B501" s="158" t="str">
        <f>'JCN-5 SP 500 MRP 1'!B501</f>
        <v>Teradyne Inc</v>
      </c>
      <c r="C501" s="159" t="str">
        <f>'JCN-5 SP 500 MRP 1'!C501</f>
        <v>TER</v>
      </c>
      <c r="D501" s="155">
        <f>'JCN-5 SP 500 MRP 1'!D501</f>
        <v>156.78200000000001</v>
      </c>
      <c r="E501" s="155">
        <f>'JCN-5 SP 500 MRP 1'!E501</f>
        <v>81.349999999999994</v>
      </c>
      <c r="F501" s="160">
        <f>'JCN-5 SP 500 MRP 1'!F501</f>
        <v>0.54087277197295636</v>
      </c>
      <c r="G501" s="157">
        <f>'JCN-5 SP 500 MRP 1'!G501</f>
        <v>8.5</v>
      </c>
      <c r="H501" s="157">
        <f t="shared" si="28"/>
        <v>12754.215700000001</v>
      </c>
      <c r="I501" s="73">
        <f t="shared" si="29"/>
        <v>4.6993664879719366E-4</v>
      </c>
      <c r="J501" s="73">
        <f t="shared" si="30"/>
        <v>2.5417593788661981E-4</v>
      </c>
      <c r="K501" s="76">
        <f t="shared" si="31"/>
        <v>3.9944615147761457E-3</v>
      </c>
    </row>
    <row r="502" spans="2:11">
      <c r="B502" s="158" t="str">
        <f>'JCN-5 SP 500 MRP 1'!B502</f>
        <v>PayPal Holdings Inc</v>
      </c>
      <c r="C502" s="159" t="str">
        <f>'JCN-5 SP 500 MRP 1'!C502</f>
        <v>PYPL</v>
      </c>
      <c r="D502" s="155">
        <f>'JCN-5 SP 500 MRP 1'!D502</f>
        <v>1156.4760000000001</v>
      </c>
      <c r="E502" s="155">
        <f>'JCN-5 SP 500 MRP 1'!E502</f>
        <v>83.58</v>
      </c>
      <c r="F502" s="160" t="str">
        <f>'JCN-5 SP 500 MRP 1'!F502</f>
        <v>n/a</v>
      </c>
      <c r="G502" s="157">
        <f>'JCN-5 SP 500 MRP 1'!G502</f>
        <v>12</v>
      </c>
      <c r="H502" s="157">
        <f t="shared" si="28"/>
        <v>96658.264080000008</v>
      </c>
      <c r="I502" s="73">
        <f t="shared" si="29"/>
        <v>3.5614311196186968E-3</v>
      </c>
      <c r="J502" s="73" t="str">
        <f t="shared" si="30"/>
        <v/>
      </c>
      <c r="K502" s="76">
        <f t="shared" si="31"/>
        <v>4.273717343542436E-2</v>
      </c>
    </row>
    <row r="503" spans="2:11">
      <c r="B503" s="158" t="str">
        <f>'JCN-5 SP 500 MRP 1'!B503</f>
        <v>Tesla Inc</v>
      </c>
      <c r="C503" s="159" t="str">
        <f>'JCN-5 SP 500 MRP 1'!C503</f>
        <v>TSLA</v>
      </c>
      <c r="D503" s="155">
        <f>'JCN-5 SP 500 MRP 1'!D503</f>
        <v>3157.752</v>
      </c>
      <c r="E503" s="155">
        <f>'JCN-5 SP 500 MRP 1'!E503</f>
        <v>227.54</v>
      </c>
      <c r="F503" s="160" t="str">
        <f>'JCN-5 SP 500 MRP 1'!F503</f>
        <v>n/a</v>
      </c>
      <c r="G503" s="157">
        <f>'JCN-5 SP 500 MRP 1'!G503</f>
        <v>52</v>
      </c>
      <c r="H503" s="157" t="str">
        <f t="shared" si="28"/>
        <v>Excl.</v>
      </c>
      <c r="I503" s="73" t="str">
        <f t="shared" si="29"/>
        <v>Excl.</v>
      </c>
      <c r="J503" s="73" t="str">
        <f t="shared" si="30"/>
        <v/>
      </c>
      <c r="K503" s="76" t="str">
        <f t="shared" si="31"/>
        <v/>
      </c>
    </row>
    <row r="504" spans="2:11">
      <c r="B504" s="158" t="str">
        <f>'JCN-5 SP 500 MRP 1'!B504</f>
        <v>DISH Network Corp</v>
      </c>
      <c r="C504" s="159" t="str">
        <f>'JCN-5 SP 500 MRP 1'!C504</f>
        <v>DISH</v>
      </c>
      <c r="D504" s="155">
        <f>'JCN-5 SP 500 MRP 1'!D504</f>
        <v>291.87</v>
      </c>
      <c r="E504" s="155">
        <f>'JCN-5 SP 500 MRP 1'!E504</f>
        <v>14.91</v>
      </c>
      <c r="F504" s="160" t="str">
        <f>'JCN-5 SP 500 MRP 1'!F504</f>
        <v>n/a</v>
      </c>
      <c r="G504" s="157">
        <f>'JCN-5 SP 500 MRP 1'!G504</f>
        <v>2.5</v>
      </c>
      <c r="H504" s="157">
        <f t="shared" si="28"/>
        <v>4351.7817000000005</v>
      </c>
      <c r="I504" s="73">
        <f t="shared" si="29"/>
        <v>1.6034398010023889E-4</v>
      </c>
      <c r="J504" s="73" t="str">
        <f t="shared" si="30"/>
        <v/>
      </c>
      <c r="K504" s="76">
        <f t="shared" si="31"/>
        <v>4.0085995025059722E-4</v>
      </c>
    </row>
    <row r="505" spans="2:11">
      <c r="B505" s="158" t="str">
        <f>'JCN-5 SP 500 MRP 1'!B505</f>
        <v>Dow Inc</v>
      </c>
      <c r="C505" s="159" t="str">
        <f>'JCN-5 SP 500 MRP 1'!C505</f>
        <v>DOW</v>
      </c>
      <c r="D505" s="155">
        <f>'JCN-5 SP 500 MRP 1'!D505</f>
        <v>703.75900000000001</v>
      </c>
      <c r="E505" s="155">
        <f>'JCN-5 SP 500 MRP 1'!E505</f>
        <v>46.74</v>
      </c>
      <c r="F505" s="160">
        <f>'JCN-5 SP 500 MRP 1'!F505</f>
        <v>5.9905862216516903</v>
      </c>
      <c r="G505" s="157">
        <f>'JCN-5 SP 500 MRP 1'!G505</f>
        <v>15</v>
      </c>
      <c r="H505" s="157">
        <f t="shared" si="28"/>
        <v>32893.695660000005</v>
      </c>
      <c r="I505" s="73">
        <f t="shared" si="29"/>
        <v>1.2119877433949306E-3</v>
      </c>
      <c r="J505" s="73">
        <f t="shared" si="30"/>
        <v>7.2605170763923952E-3</v>
      </c>
      <c r="K505" s="76">
        <f t="shared" si="31"/>
        <v>1.8179816150923959E-2</v>
      </c>
    </row>
    <row r="506" spans="2:11">
      <c r="B506" s="158" t="str">
        <f>'JCN-5 SP 500 MRP 1'!B506</f>
        <v>Everest Re Group Ltd</v>
      </c>
      <c r="C506" s="159" t="str">
        <f>'JCN-5 SP 500 MRP 1'!C506</f>
        <v>RE</v>
      </c>
      <c r="D506" s="155">
        <f>'JCN-5 SP 500 MRP 1'!D506</f>
        <v>39.1</v>
      </c>
      <c r="E506" s="155">
        <f>'JCN-5 SP 500 MRP 1'!E506</f>
        <v>322.66000000000003</v>
      </c>
      <c r="F506" s="160">
        <f>'JCN-5 SP 500 MRP 1'!F506</f>
        <v>2.0454968077852844</v>
      </c>
      <c r="G506" s="157">
        <f>'JCN-5 SP 500 MRP 1'!G506</f>
        <v>9.5</v>
      </c>
      <c r="H506" s="157">
        <f t="shared" si="28"/>
        <v>12616.006000000001</v>
      </c>
      <c r="I506" s="73">
        <f t="shared" si="29"/>
        <v>4.6484423035477503E-4</v>
      </c>
      <c r="J506" s="73">
        <f t="shared" si="30"/>
        <v>9.508373893080997E-4</v>
      </c>
      <c r="K506" s="76">
        <f t="shared" si="31"/>
        <v>4.4160201883703624E-3</v>
      </c>
    </row>
    <row r="507" spans="2:11">
      <c r="B507" s="158" t="str">
        <f>'JCN-5 SP 500 MRP 1'!B507</f>
        <v>Teledyne Technologies Inc</v>
      </c>
      <c r="C507" s="159" t="str">
        <f>'JCN-5 SP 500 MRP 1'!C507</f>
        <v>TDY</v>
      </c>
      <c r="D507" s="160">
        <f>'JCN-5 SP 500 MRP 1'!D507</f>
        <v>46.865000000000002</v>
      </c>
      <c r="E507" s="160">
        <f>'JCN-5 SP 500 MRP 1'!E507</f>
        <v>397.98</v>
      </c>
      <c r="F507" s="160" t="str">
        <f>'JCN-5 SP 500 MRP 1'!F507</f>
        <v>n/a</v>
      </c>
      <c r="G507" s="157">
        <f>'JCN-5 SP 500 MRP 1'!G507</f>
        <v>11.5</v>
      </c>
      <c r="H507" s="157">
        <f t="shared" si="28"/>
        <v>18651.332700000003</v>
      </c>
      <c r="I507" s="73">
        <f t="shared" si="29"/>
        <v>6.8721942538885509E-4</v>
      </c>
      <c r="J507" s="73" t="str">
        <f t="shared" si="30"/>
        <v/>
      </c>
      <c r="K507" s="76">
        <f t="shared" si="31"/>
        <v>7.9030233919718338E-3</v>
      </c>
    </row>
    <row r="508" spans="2:11">
      <c r="B508" s="158" t="str">
        <f>'JCN-5 SP 500 MRP 1'!B508</f>
        <v>News Corp</v>
      </c>
      <c r="C508" s="159" t="str">
        <f>'JCN-5 SP 500 MRP 1'!C508</f>
        <v>NWSA</v>
      </c>
      <c r="D508" s="155">
        <f>'JCN-5 SP 500 MRP 1'!D508</f>
        <v>385.59800000000001</v>
      </c>
      <c r="E508" s="155">
        <f>'JCN-5 SP 500 MRP 1'!E508</f>
        <v>16.87</v>
      </c>
      <c r="F508" s="160">
        <f>'JCN-5 SP 500 MRP 1'!F508</f>
        <v>1.1855364552459988</v>
      </c>
      <c r="G508" s="157" t="str">
        <f>'JCN-5 SP 500 MRP 1'!G508</f>
        <v/>
      </c>
      <c r="H508" s="157" t="str">
        <f t="shared" si="28"/>
        <v>Excl.</v>
      </c>
      <c r="I508" s="73" t="str">
        <f t="shared" si="29"/>
        <v>Excl.</v>
      </c>
      <c r="J508" s="73" t="str">
        <f t="shared" si="30"/>
        <v/>
      </c>
      <c r="K508" s="76" t="str">
        <f t="shared" si="31"/>
        <v/>
      </c>
    </row>
    <row r="509" spans="2:11">
      <c r="B509" s="158" t="str">
        <f>'JCN-5 SP 500 MRP 1'!B509</f>
        <v>Exelon Corp</v>
      </c>
      <c r="C509" s="159" t="str">
        <f>'JCN-5 SP 500 MRP 1'!C509</f>
        <v>EXC</v>
      </c>
      <c r="D509" s="155">
        <f>'JCN-5 SP 500 MRP 1'!D509</f>
        <v>991.75699999999995</v>
      </c>
      <c r="E509" s="155">
        <f>'JCN-5 SP 500 MRP 1'!E509</f>
        <v>38.590000000000003</v>
      </c>
      <c r="F509" s="160">
        <f>'JCN-5 SP 500 MRP 1'!F509</f>
        <v>3.4983156258097954</v>
      </c>
      <c r="G509" s="157" t="str">
        <f>'JCN-5 SP 500 MRP 1'!G509</f>
        <v/>
      </c>
      <c r="H509" s="157" t="str">
        <f t="shared" si="28"/>
        <v>Excl.</v>
      </c>
      <c r="I509" s="73" t="str">
        <f t="shared" si="29"/>
        <v>Excl.</v>
      </c>
      <c r="J509" s="73" t="str">
        <f t="shared" si="30"/>
        <v/>
      </c>
      <c r="K509" s="76" t="str">
        <f t="shared" si="31"/>
        <v/>
      </c>
    </row>
    <row r="510" spans="2:11">
      <c r="B510" s="158" t="str">
        <f>'JCN-5 SP 500 MRP 1'!B510</f>
        <v>Global Payments Inc</v>
      </c>
      <c r="C510" s="159" t="str">
        <f>'JCN-5 SP 500 MRP 1'!C510</f>
        <v>GPN</v>
      </c>
      <c r="D510" s="155">
        <f>'JCN-5 SP 500 MRP 1'!D510</f>
        <v>270.40100000000001</v>
      </c>
      <c r="E510" s="155">
        <f>'JCN-5 SP 500 MRP 1'!E510</f>
        <v>114.26</v>
      </c>
      <c r="F510" s="160">
        <f>'JCN-5 SP 500 MRP 1'!F510</f>
        <v>0.87519691930684396</v>
      </c>
      <c r="G510" s="157">
        <f>'JCN-5 SP 500 MRP 1'!G510</f>
        <v>17</v>
      </c>
      <c r="H510" s="157">
        <f t="shared" si="28"/>
        <v>30896.018260000004</v>
      </c>
      <c r="I510" s="73">
        <f t="shared" si="29"/>
        <v>1.1383821337035489E-3</v>
      </c>
      <c r="J510" s="73">
        <f t="shared" si="30"/>
        <v>9.9630853641129776E-4</v>
      </c>
      <c r="K510" s="76">
        <f t="shared" si="31"/>
        <v>1.9352496272960332E-2</v>
      </c>
    </row>
    <row r="511" spans="2:11">
      <c r="B511" s="158" t="str">
        <f>'JCN-5 SP 500 MRP 1'!B511</f>
        <v>Crown Castle Inc</v>
      </c>
      <c r="C511" s="159" t="str">
        <f>'JCN-5 SP 500 MRP 1'!C511</f>
        <v>CCI</v>
      </c>
      <c r="D511" s="155">
        <f>'JCN-5 SP 500 MRP 1'!D511</f>
        <v>433.03899999999999</v>
      </c>
      <c r="E511" s="155">
        <f>'JCN-5 SP 500 MRP 1'!E511</f>
        <v>133.26</v>
      </c>
      <c r="F511" s="160">
        <f>'JCN-5 SP 500 MRP 1'!F511</f>
        <v>4.6975836710190606</v>
      </c>
      <c r="G511" s="157">
        <f>'JCN-5 SP 500 MRP 1'!G511</f>
        <v>12</v>
      </c>
      <c r="H511" s="157">
        <f t="shared" si="28"/>
        <v>57706.777139999991</v>
      </c>
      <c r="I511" s="73">
        <f t="shared" si="29"/>
        <v>2.1262404604038567E-3</v>
      </c>
      <c r="J511" s="73">
        <f t="shared" si="30"/>
        <v>9.9881924674532063E-3</v>
      </c>
      <c r="K511" s="76">
        <f t="shared" si="31"/>
        <v>2.5514885524846279E-2</v>
      </c>
    </row>
    <row r="512" spans="2:11">
      <c r="B512" s="158" t="str">
        <f>'JCN-5 SP 500 MRP 1'!B512</f>
        <v>Aptiv PLC</v>
      </c>
      <c r="C512" s="159" t="str">
        <f>'JCN-5 SP 500 MRP 1'!C512</f>
        <v>APTV</v>
      </c>
      <c r="D512" s="155">
        <f>'JCN-5 SP 500 MRP 1'!D512</f>
        <v>270.93299999999999</v>
      </c>
      <c r="E512" s="155">
        <f>'JCN-5 SP 500 MRP 1'!E512</f>
        <v>91.07</v>
      </c>
      <c r="F512" s="160" t="str">
        <f>'JCN-5 SP 500 MRP 1'!F512</f>
        <v>n/a</v>
      </c>
      <c r="G512" s="157">
        <f>'JCN-5 SP 500 MRP 1'!G512</f>
        <v>26</v>
      </c>
      <c r="H512" s="157" t="str">
        <f t="shared" si="28"/>
        <v>Excl.</v>
      </c>
      <c r="I512" s="73" t="str">
        <f t="shared" si="29"/>
        <v>Excl.</v>
      </c>
      <c r="J512" s="73" t="str">
        <f t="shared" si="30"/>
        <v/>
      </c>
      <c r="K512" s="76" t="str">
        <f t="shared" si="31"/>
        <v/>
      </c>
    </row>
    <row r="513" spans="2:11">
      <c r="B513" s="158" t="str">
        <f>'JCN-5 SP 500 MRP 1'!B513</f>
        <v>Advance Auto Parts Inc</v>
      </c>
      <c r="C513" s="159" t="str">
        <f>'JCN-5 SP 500 MRP 1'!C513</f>
        <v>AAP</v>
      </c>
      <c r="D513" s="155">
        <f>'JCN-5 SP 500 MRP 1'!D513</f>
        <v>60.118000000000002</v>
      </c>
      <c r="E513" s="155">
        <f>'JCN-5 SP 500 MRP 1'!E513</f>
        <v>189.92</v>
      </c>
      <c r="F513" s="160">
        <f>'JCN-5 SP 500 MRP 1'!F513</f>
        <v>3.1592249368155016</v>
      </c>
      <c r="G513" s="157">
        <f>'JCN-5 SP 500 MRP 1'!G513</f>
        <v>15.5</v>
      </c>
      <c r="H513" s="157">
        <f t="shared" si="28"/>
        <v>11417.610559999999</v>
      </c>
      <c r="I513" s="73">
        <f t="shared" si="29"/>
        <v>4.2068863896020268E-4</v>
      </c>
      <c r="J513" s="73">
        <f t="shared" si="30"/>
        <v>1.3290500388380456E-3</v>
      </c>
      <c r="K513" s="76">
        <f t="shared" si="31"/>
        <v>6.5206739038831413E-3</v>
      </c>
    </row>
    <row r="514" spans="2:11">
      <c r="B514" s="158" t="str">
        <f>'JCN-5 SP 500 MRP 1'!B514</f>
        <v>Align Technology Inc</v>
      </c>
      <c r="C514" s="159" t="str">
        <f>'JCN-5 SP 500 MRP 1'!C514</f>
        <v>ALGN</v>
      </c>
      <c r="D514" s="155">
        <f>'JCN-5 SP 500 MRP 1'!D514</f>
        <v>78.108000000000004</v>
      </c>
      <c r="E514" s="155">
        <f>'JCN-5 SP 500 MRP 1'!E514</f>
        <v>194.3</v>
      </c>
      <c r="F514" s="160" t="str">
        <f>'JCN-5 SP 500 MRP 1'!F514</f>
        <v>n/a</v>
      </c>
      <c r="G514" s="157">
        <f>'JCN-5 SP 500 MRP 1'!G514</f>
        <v>17</v>
      </c>
      <c r="H514" s="157">
        <f t="shared" si="28"/>
        <v>15176.384400000001</v>
      </c>
      <c r="I514" s="73">
        <f t="shared" si="29"/>
        <v>5.5918289242936421E-4</v>
      </c>
      <c r="J514" s="73" t="str">
        <f t="shared" si="30"/>
        <v/>
      </c>
      <c r="K514" s="76">
        <f t="shared" si="31"/>
        <v>9.5061091712991923E-3</v>
      </c>
    </row>
    <row r="515" spans="2:11">
      <c r="B515" s="158" t="str">
        <f>'JCN-5 SP 500 MRP 1'!B515</f>
        <v>Illumina Inc</v>
      </c>
      <c r="C515" s="159" t="str">
        <f>'JCN-5 SP 500 MRP 1'!C515</f>
        <v>ILMN</v>
      </c>
      <c r="D515" s="155">
        <f>'JCN-5 SP 500 MRP 1'!D515</f>
        <v>157.30000000000001</v>
      </c>
      <c r="E515" s="155">
        <f>'JCN-5 SP 500 MRP 1'!E515</f>
        <v>228.82</v>
      </c>
      <c r="F515" s="160" t="str">
        <f>'JCN-5 SP 500 MRP 1'!F515</f>
        <v>n/a</v>
      </c>
      <c r="G515" s="157">
        <f>'JCN-5 SP 500 MRP 1'!G515</f>
        <v>6.5</v>
      </c>
      <c r="H515" s="157">
        <f t="shared" si="28"/>
        <v>35993.385999999999</v>
      </c>
      <c r="I515" s="73">
        <f t="shared" si="29"/>
        <v>1.3261976740524958E-3</v>
      </c>
      <c r="J515" s="73" t="str">
        <f t="shared" si="30"/>
        <v/>
      </c>
      <c r="K515" s="76">
        <f t="shared" si="31"/>
        <v>8.6202848813412229E-3</v>
      </c>
    </row>
    <row r="516" spans="2:11">
      <c r="B516" s="158" t="str">
        <f>'JCN-5 SP 500 MRP 1'!B516</f>
        <v>LKQ Corp</v>
      </c>
      <c r="C516" s="159" t="str">
        <f>'JCN-5 SP 500 MRP 1'!C516</f>
        <v>LKQ</v>
      </c>
      <c r="D516" s="155">
        <f>'JCN-5 SP 500 MRP 1'!D516</f>
        <v>270.10000000000002</v>
      </c>
      <c r="E516" s="155">
        <f>'JCN-5 SP 500 MRP 1'!E516</f>
        <v>55.64</v>
      </c>
      <c r="F516" s="160">
        <f>'JCN-5 SP 500 MRP 1'!F516</f>
        <v>1.9769949676491732</v>
      </c>
      <c r="G516" s="157">
        <f>'JCN-5 SP 500 MRP 1'!G516</f>
        <v>13</v>
      </c>
      <c r="H516" s="157">
        <f t="shared" si="28"/>
        <v>15028.364000000001</v>
      </c>
      <c r="I516" s="73">
        <f t="shared" si="29"/>
        <v>5.5372899292148469E-4</v>
      </c>
      <c r="J516" s="73">
        <f t="shared" si="30"/>
        <v>1.0947194324472198E-3</v>
      </c>
      <c r="K516" s="76">
        <f t="shared" si="31"/>
        <v>7.1984769079793008E-3</v>
      </c>
    </row>
    <row r="517" spans="2:11">
      <c r="B517" s="158" t="str">
        <f>'JCN-5 SP 500 MRP 1'!B517</f>
        <v>Nielsen Holdings PLC</v>
      </c>
      <c r="C517" s="159" t="str">
        <f>'JCN-5 SP 500 MRP 1'!C517</f>
        <v>NLSN</v>
      </c>
      <c r="D517" s="155" t="str">
        <f>'JCN-5 SP 500 MRP 1'!D517</f>
        <v>n/a</v>
      </c>
      <c r="E517" s="155" t="str">
        <f>'JCN-5 SP 500 MRP 1'!E517</f>
        <v>n/a</v>
      </c>
      <c r="F517" s="160" t="str">
        <f>'JCN-5 SP 500 MRP 1'!F517</f>
        <v>n/a</v>
      </c>
      <c r="G517" s="157" t="str">
        <f>'JCN-5 SP 500 MRP 1'!G517</f>
        <v/>
      </c>
      <c r="H517" s="157" t="str">
        <f t="shared" si="28"/>
        <v>Excl.</v>
      </c>
      <c r="I517" s="73" t="str">
        <f t="shared" si="29"/>
        <v>Excl.</v>
      </c>
      <c r="J517" s="73" t="str">
        <f t="shared" si="30"/>
        <v/>
      </c>
      <c r="K517" s="76" t="str">
        <f t="shared" si="31"/>
        <v/>
      </c>
    </row>
    <row r="518" spans="2:11">
      <c r="B518" s="158" t="str">
        <f>'JCN-5 SP 500 MRP 1'!B518</f>
        <v>Zoetis Inc</v>
      </c>
      <c r="C518" s="159" t="str">
        <f>'JCN-5 SP 500 MRP 1'!C518</f>
        <v>ZTS</v>
      </c>
      <c r="D518" s="155">
        <f>'JCN-5 SP 500 MRP 1'!D518</f>
        <v>468.13900000000001</v>
      </c>
      <c r="E518" s="155">
        <f>'JCN-5 SP 500 MRP 1'!E518</f>
        <v>150.78</v>
      </c>
      <c r="F518" s="160">
        <f>'JCN-5 SP 500 MRP 1'!F518</f>
        <v>0.86218331343679533</v>
      </c>
      <c r="G518" s="157">
        <f>'JCN-5 SP 500 MRP 1'!G518</f>
        <v>11</v>
      </c>
      <c r="H518" s="157">
        <f t="shared" si="28"/>
        <v>70585.998420000004</v>
      </c>
      <c r="I518" s="73">
        <f t="shared" si="29"/>
        <v>2.6007830140036604E-3</v>
      </c>
      <c r="J518" s="73">
        <f t="shared" si="30"/>
        <v>2.2423517165438113E-3</v>
      </c>
      <c r="K518" s="76">
        <f t="shared" si="31"/>
        <v>2.8608613154040265E-2</v>
      </c>
    </row>
    <row r="519" spans="2:11">
      <c r="B519" s="158" t="str">
        <f>'JCN-5 SP 500 MRP 1'!B519</f>
        <v>Equinix Inc</v>
      </c>
      <c r="C519" s="159" t="str">
        <f>'JCN-5 SP 500 MRP 1'!C519</f>
        <v>EQIX</v>
      </c>
      <c r="D519" s="155">
        <f>'JCN-5 SP 500 MRP 1'!D519</f>
        <v>91.075000000000003</v>
      </c>
      <c r="E519" s="155">
        <f>'JCN-5 SP 500 MRP 1'!E519</f>
        <v>566.44000000000005</v>
      </c>
      <c r="F519" s="160">
        <f>'JCN-5 SP 500 MRP 1'!F519</f>
        <v>2.1891109384930441</v>
      </c>
      <c r="G519" s="157">
        <f>'JCN-5 SP 500 MRP 1'!G519</f>
        <v>15</v>
      </c>
      <c r="H519" s="157">
        <f t="shared" si="28"/>
        <v>51588.523000000008</v>
      </c>
      <c r="I519" s="73">
        <f t="shared" si="29"/>
        <v>1.9008097546144643E-3</v>
      </c>
      <c r="J519" s="73">
        <f t="shared" si="30"/>
        <v>4.1610834258208025E-3</v>
      </c>
      <c r="K519" s="76">
        <f t="shared" si="31"/>
        <v>2.8512146319216964E-2</v>
      </c>
    </row>
    <row r="520" spans="2:11">
      <c r="B520" s="161" t="str">
        <f>'JCN-5 SP 500 MRP 1'!B520</f>
        <v>Digital Realty Trust Inc</v>
      </c>
      <c r="C520" s="162" t="str">
        <f>'JCN-5 SP 500 MRP 1'!C520</f>
        <v>DLR</v>
      </c>
      <c r="D520" s="155">
        <f>'JCN-5 SP 500 MRP 1'!D520</f>
        <v>287.50900000000001</v>
      </c>
      <c r="E520" s="155">
        <f>'JCN-5 SP 500 MRP 1'!E520</f>
        <v>100.25</v>
      </c>
      <c r="F520" s="163">
        <f>'JCN-5 SP 500 MRP 1'!F520</f>
        <v>4.8678304239401493</v>
      </c>
      <c r="G520" s="157">
        <f>'JCN-5 SP 500 MRP 1'!G520</f>
        <v>-3.5</v>
      </c>
      <c r="H520" s="157" t="str">
        <f t="shared" si="28"/>
        <v>Excl.</v>
      </c>
      <c r="I520" s="73" t="str">
        <f t="shared" si="29"/>
        <v>Excl.</v>
      </c>
      <c r="J520" s="73" t="str">
        <f t="shared" si="30"/>
        <v/>
      </c>
      <c r="K520" s="77" t="str">
        <f t="shared" si="31"/>
        <v/>
      </c>
    </row>
    <row r="521" spans="2:11">
      <c r="B521" s="161" t="str">
        <f>'JCN-5 SP 500 MRP 1'!B521</f>
        <v>Las Vegas Sands Corp</v>
      </c>
      <c r="C521" s="162" t="str">
        <f>'JCN-5 SP 500 MRP 1'!C521</f>
        <v>LVS</v>
      </c>
      <c r="D521" s="155">
        <f>'JCN-5 SP 500 MRP 1'!D521</f>
        <v>764.16600000000005</v>
      </c>
      <c r="E521" s="155">
        <f>'JCN-5 SP 500 MRP 1'!E521</f>
        <v>38.01</v>
      </c>
      <c r="F521" s="163" t="str">
        <f>'JCN-5 SP 500 MRP 1'!F521</f>
        <v>n/a</v>
      </c>
      <c r="G521" s="157">
        <f>'JCN-5 SP 500 MRP 1'!G521</f>
        <v>13.5</v>
      </c>
      <c r="H521" s="157">
        <f t="shared" si="28"/>
        <v>29045.949660000002</v>
      </c>
      <c r="I521" s="73">
        <f t="shared" si="29"/>
        <v>1.0702152578737072E-3</v>
      </c>
      <c r="J521" s="73" t="str">
        <f t="shared" si="30"/>
        <v/>
      </c>
      <c r="K521" s="77">
        <f t="shared" si="31"/>
        <v>1.4447905981295047E-2</v>
      </c>
    </row>
    <row r="522" spans="2:11" ht="13.5" thickBot="1">
      <c r="B522" s="164" t="str">
        <f>'JCN-5 SP 500 MRP 1'!B522</f>
        <v>Molina Healthcare Inc</v>
      </c>
      <c r="C522" s="165" t="str">
        <f>'JCN-5 SP 500 MRP 1'!C522</f>
        <v>MOH</v>
      </c>
      <c r="D522" s="166">
        <f>'JCN-5 SP 500 MRP 1'!D522</f>
        <v>58.4</v>
      </c>
      <c r="E522" s="166">
        <f>'JCN-5 SP 500 MRP 1'!E522</f>
        <v>358.86</v>
      </c>
      <c r="F522" s="166" t="str">
        <f>'JCN-5 SP 500 MRP 1'!F522</f>
        <v>n/a</v>
      </c>
      <c r="G522" s="157">
        <f>'JCN-5 SP 500 MRP 1'!G522</f>
        <v>11</v>
      </c>
      <c r="H522" s="157">
        <f t="shared" si="28"/>
        <v>20957.423999999999</v>
      </c>
      <c r="I522" s="78">
        <f t="shared" si="29"/>
        <v>7.7218872831058332E-4</v>
      </c>
      <c r="J522" s="73" t="str">
        <f t="shared" si="30"/>
        <v/>
      </c>
      <c r="K522" s="77">
        <f t="shared" si="31"/>
        <v>8.4940760114164161E-3</v>
      </c>
    </row>
  </sheetData>
  <mergeCells count="1">
    <mergeCell ref="B2:K2"/>
  </mergeCells>
  <printOptions horizontalCentered="1"/>
  <pageMargins left="0.45" right="0.45" top="0.75" bottom="0.75" header="0.3" footer="0.3"/>
  <pageSetup scale="61" fitToHeight="6" orientation="portrait" useFirstPageNumber="1" r:id="rId1"/>
  <headerFooter scaleWithDoc="0">
    <oddHeader xml:space="preserve">&amp;R&amp;"Times New Roman,Bold"Attachment JCN-5: SP 500 MRP 2
Page &amp;P of &amp;N
</oddHeader>
  </headerFooter>
  <rowBreaks count="1" manualBreakCount="1">
    <brk id="4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C2:U90"/>
  <sheetViews>
    <sheetView view="pageLayout" zoomScaleNormal="100" zoomScaleSheetLayoutView="85" workbookViewId="0">
      <selection activeCell="R16" sqref="R16"/>
    </sheetView>
  </sheetViews>
  <sheetFormatPr defaultRowHeight="12.75"/>
  <cols>
    <col min="2" max="2" width="1.85546875" customWidth="1"/>
    <col min="3" max="3" width="35" customWidth="1"/>
    <col min="4" max="4" width="10.28515625" style="15" customWidth="1"/>
    <col min="5" max="9" width="10.28515625" customWidth="1"/>
    <col min="10" max="11" width="1.85546875" customWidth="1"/>
    <col min="12" max="12" width="35" customWidth="1"/>
    <col min="13" max="13" width="10.28515625" style="15" customWidth="1"/>
    <col min="14" max="18" width="10.28515625" customWidth="1"/>
    <col min="19" max="19" width="1.85546875" customWidth="1"/>
    <col min="20" max="20" width="9.85546875" customWidth="1"/>
    <col min="21" max="23" width="9"/>
  </cols>
  <sheetData>
    <row r="2" spans="3:21">
      <c r="C2" s="288" t="s">
        <v>1078</v>
      </c>
      <c r="D2" s="288"/>
      <c r="E2" s="288"/>
      <c r="F2" s="288"/>
      <c r="G2" s="288"/>
      <c r="H2" s="288"/>
      <c r="I2" s="288"/>
      <c r="L2" s="288" t="s">
        <v>1079</v>
      </c>
      <c r="M2" s="288"/>
      <c r="N2" s="288"/>
      <c r="O2" s="288"/>
      <c r="P2" s="288"/>
      <c r="Q2" s="288"/>
      <c r="R2" s="288"/>
    </row>
    <row r="3" spans="3:21">
      <c r="C3" s="289" t="s">
        <v>1431</v>
      </c>
      <c r="D3" s="289"/>
      <c r="E3" s="289"/>
      <c r="F3" s="289"/>
      <c r="G3" s="289"/>
      <c r="H3" s="289"/>
      <c r="I3" s="289"/>
      <c r="L3" s="289" t="s">
        <v>1431</v>
      </c>
      <c r="M3" s="289"/>
      <c r="N3" s="289"/>
      <c r="O3" s="289"/>
      <c r="P3" s="289"/>
      <c r="Q3" s="289"/>
      <c r="R3" s="289"/>
    </row>
    <row r="4" spans="3:21">
      <c r="C4" s="288" t="s">
        <v>1080</v>
      </c>
      <c r="D4" s="288"/>
      <c r="E4" s="288"/>
      <c r="F4" s="288"/>
      <c r="G4" s="288"/>
      <c r="H4" s="288"/>
      <c r="I4" s="288"/>
      <c r="L4" s="288" t="s">
        <v>1080</v>
      </c>
      <c r="M4" s="288"/>
      <c r="N4" s="288"/>
      <c r="O4" s="288"/>
      <c r="P4" s="288"/>
      <c r="Q4" s="288"/>
      <c r="R4" s="288"/>
    </row>
    <row r="5" spans="3:21">
      <c r="C5" s="83"/>
      <c r="D5" s="84"/>
      <c r="E5" s="83"/>
      <c r="F5" s="83"/>
      <c r="G5" s="83"/>
      <c r="H5" s="83"/>
      <c r="I5" s="83"/>
      <c r="L5" s="83"/>
      <c r="M5" s="84"/>
      <c r="N5" s="83"/>
      <c r="O5" s="83"/>
      <c r="P5" s="83"/>
      <c r="Q5" s="83"/>
      <c r="R5" s="83"/>
    </row>
    <row r="6" spans="3:21" ht="13.5" thickBot="1">
      <c r="C6" s="83"/>
      <c r="D6" s="84"/>
      <c r="E6" s="84" t="s">
        <v>4</v>
      </c>
      <c r="F6" s="84" t="s">
        <v>5</v>
      </c>
      <c r="G6" s="84" t="s">
        <v>6</v>
      </c>
      <c r="H6" s="84" t="s">
        <v>7</v>
      </c>
      <c r="I6" s="84" t="s">
        <v>8</v>
      </c>
      <c r="L6" s="83"/>
      <c r="M6" s="84"/>
      <c r="N6" s="84" t="str">
        <f>E6</f>
        <v>[1]</v>
      </c>
      <c r="O6" s="84" t="str">
        <f>F6</f>
        <v>[2]</v>
      </c>
      <c r="P6" s="84" t="str">
        <f>G6</f>
        <v>[3]</v>
      </c>
      <c r="Q6" s="84" t="str">
        <f>H6</f>
        <v>[4]</v>
      </c>
      <c r="R6" s="84" t="str">
        <f>I6</f>
        <v>[5]</v>
      </c>
    </row>
    <row r="7" spans="3:21" ht="76.5">
      <c r="C7" s="142" t="s">
        <v>2</v>
      </c>
      <c r="D7" s="142" t="s">
        <v>14</v>
      </c>
      <c r="E7" s="143" t="s">
        <v>1092</v>
      </c>
      <c r="F7" s="143" t="s">
        <v>1081</v>
      </c>
      <c r="G7" s="143" t="s">
        <v>1082</v>
      </c>
      <c r="H7" s="143" t="s">
        <v>1083</v>
      </c>
      <c r="I7" s="143" t="s">
        <v>1084</v>
      </c>
      <c r="L7" s="142" t="s">
        <v>2</v>
      </c>
      <c r="M7" s="142" t="s">
        <v>14</v>
      </c>
      <c r="N7" s="143" t="str">
        <f>E7</f>
        <v>Current 30-year Treasury bond yield (30-day average)</v>
      </c>
      <c r="O7" s="143" t="str">
        <f t="shared" ref="O7" si="0">F7</f>
        <v>Beta (β)</v>
      </c>
      <c r="P7" s="143" t="str">
        <f t="shared" ref="P7" si="1">G7</f>
        <v>Market Return (Rm)</v>
      </c>
      <c r="Q7" s="143" t="str">
        <f t="shared" ref="Q7" si="2">H7</f>
        <v>Market Risk Premium (Rm − Rf)</v>
      </c>
      <c r="R7" s="143" t="str">
        <f t="shared" ref="R7" si="3">I7</f>
        <v>ROE (K)</v>
      </c>
    </row>
    <row r="8" spans="3:21">
      <c r="C8" s="83"/>
      <c r="D8" s="84"/>
      <c r="E8" s="85"/>
      <c r="F8" s="85"/>
      <c r="G8" s="85"/>
      <c r="H8" s="85"/>
      <c r="I8" s="85"/>
      <c r="L8" s="83"/>
      <c r="M8" s="84"/>
      <c r="N8" s="85"/>
      <c r="O8" s="85"/>
      <c r="P8" s="85"/>
      <c r="Q8" s="85"/>
      <c r="R8" s="85"/>
    </row>
    <row r="9" spans="3:21">
      <c r="C9" s="9" t="s">
        <v>24</v>
      </c>
      <c r="D9" s="1" t="s">
        <v>25</v>
      </c>
      <c r="E9" s="86">
        <f>'JCN-7 Risk Premium'!K51</f>
        <v>3.9153333333333346E-2</v>
      </c>
      <c r="F9" s="87">
        <v>0.9</v>
      </c>
      <c r="G9" s="62">
        <f>AVERAGE('JCN-5 SP 500 MRP 1'!C8)</f>
        <v>0.1561343604612109</v>
      </c>
      <c r="H9" s="62">
        <f t="shared" ref="H9:H22" si="4">(G9-E9)</f>
        <v>0.11698102712787756</v>
      </c>
      <c r="I9" s="62">
        <f t="shared" ref="I9:I22" si="5">IFERROR(H9*F9+E9, "")</f>
        <v>0.14443625774842317</v>
      </c>
      <c r="J9" s="62"/>
      <c r="K9" s="62"/>
      <c r="L9" s="9" t="s">
        <v>24</v>
      </c>
      <c r="M9" s="1" t="s">
        <v>25</v>
      </c>
      <c r="N9" s="86">
        <f>E9</f>
        <v>3.9153333333333346E-2</v>
      </c>
      <c r="O9" s="87">
        <v>0.83197338745505522</v>
      </c>
      <c r="P9" s="62">
        <f>G9</f>
        <v>0.1561343604612109</v>
      </c>
      <c r="Q9" s="62">
        <f t="shared" ref="Q9:Q22" si="6">(P9-N9)</f>
        <v>0.11698102712787756</v>
      </c>
      <c r="R9" s="62">
        <f t="shared" ref="R9:R22" si="7">IFERROR(Q9*O9+N9, "")</f>
        <v>0.13647843474088533</v>
      </c>
      <c r="U9" s="93"/>
    </row>
    <row r="10" spans="3:21">
      <c r="C10" s="9" t="s">
        <v>29</v>
      </c>
      <c r="D10" s="1" t="s">
        <v>30</v>
      </c>
      <c r="E10" s="88">
        <f>E9</f>
        <v>3.9153333333333346E-2</v>
      </c>
      <c r="F10" s="87">
        <v>0.85</v>
      </c>
      <c r="G10" s="62">
        <f>G9</f>
        <v>0.1561343604612109</v>
      </c>
      <c r="H10" s="62">
        <f t="shared" si="4"/>
        <v>0.11698102712787756</v>
      </c>
      <c r="I10" s="62">
        <f t="shared" si="5"/>
        <v>0.13858720639202926</v>
      </c>
      <c r="J10" s="62"/>
      <c r="K10" s="62"/>
      <c r="L10" s="9" t="s">
        <v>29</v>
      </c>
      <c r="M10" s="1" t="s">
        <v>30</v>
      </c>
      <c r="N10" s="88">
        <f>N9</f>
        <v>3.9153333333333346E-2</v>
      </c>
      <c r="O10" s="87">
        <v>0.80882631180282161</v>
      </c>
      <c r="P10" s="62">
        <f t="shared" ref="P10:P22" si="8">G10</f>
        <v>0.1561343604612109</v>
      </c>
      <c r="Q10" s="62">
        <f t="shared" si="6"/>
        <v>0.11698102712787756</v>
      </c>
      <c r="R10" s="62">
        <f t="shared" si="7"/>
        <v>0.13377066605608037</v>
      </c>
    </row>
    <row r="11" spans="3:21">
      <c r="C11" s="9" t="s">
        <v>32</v>
      </c>
      <c r="D11" s="1" t="s">
        <v>33</v>
      </c>
      <c r="E11" s="88">
        <f t="shared" ref="E11:E22" si="9">E10</f>
        <v>3.9153333333333346E-2</v>
      </c>
      <c r="F11" s="87">
        <v>0.85</v>
      </c>
      <c r="G11" s="62">
        <f t="shared" ref="G11:G22" si="10">G10</f>
        <v>0.1561343604612109</v>
      </c>
      <c r="H11" s="62">
        <f t="shared" si="4"/>
        <v>0.11698102712787756</v>
      </c>
      <c r="I11" s="62">
        <f t="shared" si="5"/>
        <v>0.13858720639202926</v>
      </c>
      <c r="J11" s="62"/>
      <c r="K11" s="62"/>
      <c r="L11" s="9" t="s">
        <v>32</v>
      </c>
      <c r="M11" s="1" t="s">
        <v>33</v>
      </c>
      <c r="N11" s="88">
        <f t="shared" ref="N11:N22" si="11">N10</f>
        <v>3.9153333333333346E-2</v>
      </c>
      <c r="O11" s="87">
        <v>0.76691273667679694</v>
      </c>
      <c r="P11" s="62">
        <f t="shared" si="8"/>
        <v>0.1561343604612109</v>
      </c>
      <c r="Q11" s="62">
        <f t="shared" si="6"/>
        <v>0.11698102712787756</v>
      </c>
      <c r="R11" s="62">
        <f t="shared" si="7"/>
        <v>0.12886757298723656</v>
      </c>
    </row>
    <row r="12" spans="3:21">
      <c r="C12" s="9" t="s">
        <v>35</v>
      </c>
      <c r="D12" s="1" t="s">
        <v>36</v>
      </c>
      <c r="E12" s="88">
        <f t="shared" si="9"/>
        <v>3.9153333333333346E-2</v>
      </c>
      <c r="F12" s="87">
        <v>0.75</v>
      </c>
      <c r="G12" s="62">
        <f t="shared" si="10"/>
        <v>0.1561343604612109</v>
      </c>
      <c r="H12" s="62">
        <f t="shared" si="4"/>
        <v>0.11698102712787756</v>
      </c>
      <c r="I12" s="62">
        <f t="shared" si="5"/>
        <v>0.1268891036792415</v>
      </c>
      <c r="J12" s="62"/>
      <c r="K12" s="62"/>
      <c r="L12" s="9" t="s">
        <v>35</v>
      </c>
      <c r="M12" s="1" t="s">
        <v>36</v>
      </c>
      <c r="N12" s="88">
        <f t="shared" si="11"/>
        <v>3.9153333333333346E-2</v>
      </c>
      <c r="O12" s="87">
        <v>0.7770583351087772</v>
      </c>
      <c r="P12" s="62">
        <f t="shared" si="8"/>
        <v>0.1561343604612109</v>
      </c>
      <c r="Q12" s="62">
        <f t="shared" si="6"/>
        <v>0.11698102712787756</v>
      </c>
      <c r="R12" s="62">
        <f t="shared" si="7"/>
        <v>0.13005441551263658</v>
      </c>
    </row>
    <row r="13" spans="3:21">
      <c r="C13" s="9" t="s">
        <v>39</v>
      </c>
      <c r="D13" s="1" t="s">
        <v>40</v>
      </c>
      <c r="E13" s="88">
        <f t="shared" si="9"/>
        <v>3.9153333333333346E-2</v>
      </c>
      <c r="F13" s="87">
        <v>0.95</v>
      </c>
      <c r="G13" s="62">
        <f t="shared" si="10"/>
        <v>0.1561343604612109</v>
      </c>
      <c r="H13" s="62">
        <f t="shared" si="4"/>
        <v>0.11698102712787756</v>
      </c>
      <c r="I13" s="62">
        <f t="shared" si="5"/>
        <v>0.15028530910481702</v>
      </c>
      <c r="J13" s="62"/>
      <c r="K13" s="62"/>
      <c r="L13" s="9" t="s">
        <v>39</v>
      </c>
      <c r="M13" s="1" t="s">
        <v>40</v>
      </c>
      <c r="N13" s="88">
        <f t="shared" si="11"/>
        <v>3.9153333333333346E-2</v>
      </c>
      <c r="O13" s="87">
        <v>0.85632688872265161</v>
      </c>
      <c r="P13" s="62">
        <f t="shared" si="8"/>
        <v>0.1561343604612109</v>
      </c>
      <c r="Q13" s="62">
        <f t="shared" si="6"/>
        <v>0.11698102712787756</v>
      </c>
      <c r="R13" s="62">
        <f t="shared" si="7"/>
        <v>0.13932733233332883</v>
      </c>
    </row>
    <row r="14" spans="3:21">
      <c r="C14" s="9" t="s">
        <v>41</v>
      </c>
      <c r="D14" s="1" t="s">
        <v>42</v>
      </c>
      <c r="E14" s="88">
        <f t="shared" si="9"/>
        <v>3.9153333333333346E-2</v>
      </c>
      <c r="F14" s="87">
        <v>0.95</v>
      </c>
      <c r="G14" s="62">
        <f t="shared" si="10"/>
        <v>0.1561343604612109</v>
      </c>
      <c r="H14" s="62">
        <f t="shared" si="4"/>
        <v>0.11698102712787756</v>
      </c>
      <c r="I14" s="62">
        <f t="shared" si="5"/>
        <v>0.15028530910481702</v>
      </c>
      <c r="J14" s="62"/>
      <c r="K14" s="62"/>
      <c r="L14" s="9" t="s">
        <v>41</v>
      </c>
      <c r="M14" s="1" t="s">
        <v>42</v>
      </c>
      <c r="N14" s="88">
        <f t="shared" si="11"/>
        <v>3.9153333333333346E-2</v>
      </c>
      <c r="O14" s="87">
        <v>0.8702923590299062</v>
      </c>
      <c r="P14" s="62">
        <f t="shared" si="8"/>
        <v>0.1561343604612109</v>
      </c>
      <c r="Q14" s="62">
        <f t="shared" si="6"/>
        <v>0.11698102712787756</v>
      </c>
      <c r="R14" s="62">
        <f t="shared" si="7"/>
        <v>0.14096102739419536</v>
      </c>
    </row>
    <row r="15" spans="3:21">
      <c r="C15" s="9" t="s">
        <v>1085</v>
      </c>
      <c r="D15" s="1" t="s">
        <v>44</v>
      </c>
      <c r="E15" s="88">
        <f t="shared" si="9"/>
        <v>3.9153333333333346E-2</v>
      </c>
      <c r="F15" s="87">
        <v>0.9</v>
      </c>
      <c r="G15" s="62">
        <f t="shared" si="10"/>
        <v>0.1561343604612109</v>
      </c>
      <c r="H15" s="62">
        <f t="shared" si="4"/>
        <v>0.11698102712787756</v>
      </c>
      <c r="I15" s="62">
        <f t="shared" si="5"/>
        <v>0.14443625774842317</v>
      </c>
      <c r="J15" s="62"/>
      <c r="K15" s="62"/>
      <c r="L15" s="9" t="s">
        <v>1085</v>
      </c>
      <c r="M15" s="1" t="s">
        <v>44</v>
      </c>
      <c r="N15" s="88">
        <f t="shared" si="11"/>
        <v>3.9153333333333346E-2</v>
      </c>
      <c r="O15" s="87">
        <v>0.81428578426921483</v>
      </c>
      <c r="P15" s="62">
        <f t="shared" si="8"/>
        <v>0.1561343604612109</v>
      </c>
      <c r="Q15" s="62">
        <f t="shared" si="6"/>
        <v>0.11698102712787756</v>
      </c>
      <c r="R15" s="62">
        <f t="shared" si="7"/>
        <v>0.13440932075277542</v>
      </c>
    </row>
    <row r="16" spans="3:21">
      <c r="C16" s="9" t="s">
        <v>45</v>
      </c>
      <c r="D16" s="1" t="s">
        <v>46</v>
      </c>
      <c r="E16" s="88">
        <f t="shared" si="9"/>
        <v>3.9153333333333346E-2</v>
      </c>
      <c r="F16" s="87">
        <v>0.8</v>
      </c>
      <c r="G16" s="62">
        <f t="shared" si="10"/>
        <v>0.1561343604612109</v>
      </c>
      <c r="H16" s="62">
        <f t="shared" si="4"/>
        <v>0.11698102712787756</v>
      </c>
      <c r="I16" s="62">
        <f t="shared" si="5"/>
        <v>0.13273815503563541</v>
      </c>
      <c r="J16" s="62"/>
      <c r="K16" s="62"/>
      <c r="L16" s="9" t="s">
        <v>45</v>
      </c>
      <c r="M16" s="1" t="s">
        <v>46</v>
      </c>
      <c r="N16" s="88">
        <f t="shared" si="11"/>
        <v>3.9153333333333346E-2</v>
      </c>
      <c r="O16" s="87">
        <v>0.71134097352441017</v>
      </c>
      <c r="P16" s="62">
        <f t="shared" si="8"/>
        <v>0.1561343604612109</v>
      </c>
      <c r="Q16" s="62">
        <f t="shared" si="6"/>
        <v>0.11698102712787756</v>
      </c>
      <c r="R16" s="62">
        <f t="shared" si="7"/>
        <v>0.1223667310543632</v>
      </c>
    </row>
    <row r="17" spans="3:21">
      <c r="C17" s="9" t="s">
        <v>48</v>
      </c>
      <c r="D17" s="1" t="s">
        <v>49</v>
      </c>
      <c r="E17" s="88">
        <f t="shared" si="9"/>
        <v>3.9153333333333346E-2</v>
      </c>
      <c r="F17" s="87">
        <v>0.8</v>
      </c>
      <c r="G17" s="62">
        <f t="shared" si="10"/>
        <v>0.1561343604612109</v>
      </c>
      <c r="H17" s="62">
        <f t="shared" si="4"/>
        <v>0.11698102712787756</v>
      </c>
      <c r="I17" s="62">
        <f t="shared" si="5"/>
        <v>0.13273815503563541</v>
      </c>
      <c r="J17" s="62"/>
      <c r="K17" s="62"/>
      <c r="L17" s="9" t="s">
        <v>48</v>
      </c>
      <c r="M17" s="1" t="s">
        <v>49</v>
      </c>
      <c r="N17" s="88">
        <f t="shared" si="11"/>
        <v>3.9153333333333346E-2</v>
      </c>
      <c r="O17" s="87">
        <v>0.81793639569393106</v>
      </c>
      <c r="P17" s="62">
        <f t="shared" si="8"/>
        <v>0.1561343604612109</v>
      </c>
      <c r="Q17" s="62">
        <f t="shared" si="6"/>
        <v>0.11698102712787756</v>
      </c>
      <c r="R17" s="62">
        <f t="shared" si="7"/>
        <v>0.1348363730268835</v>
      </c>
    </row>
    <row r="18" spans="3:21">
      <c r="C18" s="9" t="s">
        <v>79</v>
      </c>
      <c r="D18" s="1" t="s">
        <v>51</v>
      </c>
      <c r="E18" s="88">
        <f t="shared" si="9"/>
        <v>3.9153333333333346E-2</v>
      </c>
      <c r="F18" s="87">
        <v>0.95</v>
      </c>
      <c r="G18" s="62">
        <f t="shared" si="10"/>
        <v>0.1561343604612109</v>
      </c>
      <c r="H18" s="62">
        <f t="shared" si="4"/>
        <v>0.11698102712787756</v>
      </c>
      <c r="I18" s="62">
        <f t="shared" si="5"/>
        <v>0.15028530910481702</v>
      </c>
      <c r="J18" s="62"/>
      <c r="K18" s="62"/>
      <c r="L18" s="9" t="s">
        <v>79</v>
      </c>
      <c r="M18" s="1" t="s">
        <v>51</v>
      </c>
      <c r="N18" s="88">
        <f t="shared" si="11"/>
        <v>3.9153333333333346E-2</v>
      </c>
      <c r="O18" s="87">
        <v>0.82657543204967521</v>
      </c>
      <c r="P18" s="62">
        <f t="shared" si="8"/>
        <v>0.1561343604612109</v>
      </c>
      <c r="Q18" s="62">
        <f t="shared" si="6"/>
        <v>0.11698102712787756</v>
      </c>
      <c r="R18" s="62">
        <f t="shared" si="7"/>
        <v>0.1358469763731735</v>
      </c>
    </row>
    <row r="19" spans="3:21">
      <c r="C19" s="9" t="s">
        <v>1086</v>
      </c>
      <c r="D19" s="1" t="s">
        <v>53</v>
      </c>
      <c r="E19" s="88">
        <f t="shared" si="9"/>
        <v>3.9153333333333346E-2</v>
      </c>
      <c r="F19" s="87">
        <v>1.05</v>
      </c>
      <c r="G19" s="62">
        <f t="shared" si="10"/>
        <v>0.1561343604612109</v>
      </c>
      <c r="H19" s="62">
        <f t="shared" si="4"/>
        <v>0.11698102712787756</v>
      </c>
      <c r="I19" s="62">
        <f t="shared" si="5"/>
        <v>0.16198341181760478</v>
      </c>
      <c r="J19" s="62"/>
      <c r="K19" s="62"/>
      <c r="L19" s="9" t="s">
        <v>1086</v>
      </c>
      <c r="M19" s="1" t="s">
        <v>53</v>
      </c>
      <c r="N19" s="88">
        <f t="shared" si="11"/>
        <v>3.9153333333333346E-2</v>
      </c>
      <c r="O19" s="87">
        <v>0.93164630601888943</v>
      </c>
      <c r="P19" s="62">
        <f t="shared" si="8"/>
        <v>0.1561343604612109</v>
      </c>
      <c r="Q19" s="62">
        <f t="shared" si="6"/>
        <v>0.11698102712787756</v>
      </c>
      <c r="R19" s="62">
        <f t="shared" si="7"/>
        <v>0.14813827513131597</v>
      </c>
    </row>
    <row r="20" spans="3:21">
      <c r="C20" s="9" t="s">
        <v>54</v>
      </c>
      <c r="D20" s="1" t="s">
        <v>55</v>
      </c>
      <c r="E20" s="88">
        <f t="shared" si="9"/>
        <v>3.9153333333333346E-2</v>
      </c>
      <c r="F20" s="87">
        <v>0.85</v>
      </c>
      <c r="G20" s="62">
        <f t="shared" si="10"/>
        <v>0.1561343604612109</v>
      </c>
      <c r="H20" s="62">
        <f t="shared" si="4"/>
        <v>0.11698102712787756</v>
      </c>
      <c r="I20" s="62">
        <f t="shared" si="5"/>
        <v>0.13858720639202926</v>
      </c>
      <c r="J20" s="62"/>
      <c r="K20" s="62"/>
      <c r="L20" s="9" t="s">
        <v>54</v>
      </c>
      <c r="M20" s="1" t="s">
        <v>55</v>
      </c>
      <c r="N20" s="88">
        <f t="shared" si="11"/>
        <v>3.9153333333333346E-2</v>
      </c>
      <c r="O20" s="87">
        <v>0.79599120327044615</v>
      </c>
      <c r="P20" s="62">
        <f t="shared" si="8"/>
        <v>0.1561343604612109</v>
      </c>
      <c r="Q20" s="62">
        <f t="shared" si="6"/>
        <v>0.11698102712787756</v>
      </c>
      <c r="R20" s="62">
        <f t="shared" si="7"/>
        <v>0.1322692018766653</v>
      </c>
    </row>
    <row r="21" spans="3:21">
      <c r="C21" s="9" t="s">
        <v>1374</v>
      </c>
      <c r="D21" s="1" t="s">
        <v>498</v>
      </c>
      <c r="E21" s="88">
        <f t="shared" si="9"/>
        <v>3.9153333333333346E-2</v>
      </c>
      <c r="F21" s="87">
        <v>0.9</v>
      </c>
      <c r="G21" s="62">
        <f t="shared" si="10"/>
        <v>0.1561343604612109</v>
      </c>
      <c r="H21" s="62">
        <f t="shared" si="4"/>
        <v>0.11698102712787756</v>
      </c>
      <c r="I21" s="62">
        <f t="shared" si="5"/>
        <v>0.14443625774842317</v>
      </c>
      <c r="J21" s="62"/>
      <c r="K21" s="62"/>
      <c r="L21" s="9" t="s">
        <v>1374</v>
      </c>
      <c r="M21" s="1" t="s">
        <v>498</v>
      </c>
      <c r="N21" s="88">
        <f t="shared" si="11"/>
        <v>3.9153333333333346E-2</v>
      </c>
      <c r="O21" s="87">
        <v>0.79061866772660649</v>
      </c>
      <c r="P21" s="62">
        <f t="shared" ref="P21" si="12">G21</f>
        <v>0.1561343604612109</v>
      </c>
      <c r="Q21" s="62">
        <f t="shared" ref="Q21" si="13">(P21-N21)</f>
        <v>0.11698102712787756</v>
      </c>
      <c r="R21" s="62">
        <f t="shared" ref="R21" si="14">IFERROR(Q21*O21+N21, "")</f>
        <v>0.13164071715046591</v>
      </c>
    </row>
    <row r="22" spans="3:21">
      <c r="C22" s="94" t="s">
        <v>56</v>
      </c>
      <c r="D22" s="144" t="s">
        <v>57</v>
      </c>
      <c r="E22" s="99">
        <f t="shared" si="9"/>
        <v>3.9153333333333346E-2</v>
      </c>
      <c r="F22" s="145">
        <v>0.8</v>
      </c>
      <c r="G22" s="98">
        <f t="shared" si="10"/>
        <v>0.1561343604612109</v>
      </c>
      <c r="H22" s="98">
        <f t="shared" si="4"/>
        <v>0.11698102712787756</v>
      </c>
      <c r="I22" s="98">
        <f t="shared" si="5"/>
        <v>0.13273815503563541</v>
      </c>
      <c r="J22" s="62"/>
      <c r="K22" s="62"/>
      <c r="L22" s="94" t="s">
        <v>56</v>
      </c>
      <c r="M22" s="144" t="s">
        <v>57</v>
      </c>
      <c r="N22" s="99">
        <f t="shared" si="11"/>
        <v>3.9153333333333346E-2</v>
      </c>
      <c r="O22" s="145">
        <v>0.75762149691484193</v>
      </c>
      <c r="P22" s="98">
        <f t="shared" si="8"/>
        <v>0.1561343604612109</v>
      </c>
      <c r="Q22" s="98">
        <f t="shared" si="6"/>
        <v>0.11698102712787756</v>
      </c>
      <c r="R22" s="98">
        <f t="shared" si="7"/>
        <v>0.12778067421659167</v>
      </c>
    </row>
    <row r="23" spans="3:21">
      <c r="C23" s="9" t="s">
        <v>1087</v>
      </c>
      <c r="D23" s="1"/>
      <c r="E23" s="62"/>
      <c r="F23" s="61">
        <f>AVERAGE(F9:F22)</f>
        <v>0.87857142857142867</v>
      </c>
      <c r="G23" s="62"/>
      <c r="H23" s="62"/>
      <c r="I23" s="62">
        <f>AVERAGE(I9:I22)</f>
        <v>0.14192952145282581</v>
      </c>
      <c r="L23" s="9" t="s">
        <v>1087</v>
      </c>
      <c r="M23" s="1"/>
      <c r="N23" s="62"/>
      <c r="O23" s="61">
        <f>AVERAGE(O9:O22)</f>
        <v>0.81124330559028746</v>
      </c>
      <c r="P23" s="62"/>
      <c r="Q23" s="62"/>
      <c r="R23" s="62">
        <f>AVERAGE(R9:R22)</f>
        <v>0.13405340847189984</v>
      </c>
      <c r="U23" s="93">
        <f>AVERAGE(I23,R23)</f>
        <v>0.13799146496236281</v>
      </c>
    </row>
    <row r="24" spans="3:21">
      <c r="C24" s="9"/>
      <c r="D24" s="1"/>
      <c r="E24" s="62"/>
      <c r="F24" s="61"/>
      <c r="G24" s="62"/>
      <c r="H24" s="89"/>
      <c r="I24" s="62"/>
      <c r="O24" s="61"/>
    </row>
    <row r="25" spans="3:21">
      <c r="C25" s="94" t="s">
        <v>58</v>
      </c>
      <c r="D25" s="1"/>
      <c r="E25" s="62"/>
      <c r="F25" s="61"/>
      <c r="G25" s="62"/>
      <c r="H25" s="89"/>
      <c r="I25" s="62"/>
      <c r="L25" s="94" t="s">
        <v>58</v>
      </c>
    </row>
    <row r="26" spans="3:21">
      <c r="C26" s="9" t="s">
        <v>1409</v>
      </c>
      <c r="D26" s="1"/>
      <c r="E26" s="62"/>
      <c r="F26" s="61"/>
      <c r="G26" s="62"/>
      <c r="H26" s="89"/>
      <c r="I26" s="62"/>
      <c r="L26" s="9" t="str">
        <f>C26</f>
        <v>[1] Bloomberg Professional as of October 31, 2022</v>
      </c>
    </row>
    <row r="27" spans="3:21">
      <c r="C27" s="9" t="s">
        <v>1407</v>
      </c>
      <c r="D27" s="1"/>
      <c r="E27" s="62"/>
      <c r="F27" s="61"/>
      <c r="G27" s="62"/>
      <c r="H27" s="89"/>
      <c r="I27" s="62"/>
      <c r="L27" s="9" t="s">
        <v>1408</v>
      </c>
    </row>
    <row r="28" spans="3:21">
      <c r="C28" s="9" t="s">
        <v>1436</v>
      </c>
      <c r="D28" s="1"/>
      <c r="E28" s="62"/>
      <c r="F28" s="61"/>
      <c r="G28" s="62"/>
      <c r="H28" s="89"/>
      <c r="I28" s="62"/>
      <c r="L28" s="9" t="str">
        <f>C28</f>
        <v>[3] Source: Average expected market return calculated in Exhibit JCN-5, page 1</v>
      </c>
    </row>
    <row r="29" spans="3:21">
      <c r="C29" s="9" t="s">
        <v>1088</v>
      </c>
      <c r="D29" s="1"/>
      <c r="E29" s="62"/>
      <c r="F29" s="61"/>
      <c r="G29" s="62"/>
      <c r="H29" s="89"/>
      <c r="I29" s="62"/>
      <c r="L29" s="9" t="str">
        <f t="shared" ref="L29:L30" si="15">C29</f>
        <v>[4] Equals [3] - [1]</v>
      </c>
    </row>
    <row r="30" spans="3:21">
      <c r="C30" s="9" t="s">
        <v>1089</v>
      </c>
      <c r="D30" s="1"/>
      <c r="E30" s="62"/>
      <c r="F30" s="61"/>
      <c r="G30" s="62"/>
      <c r="H30" s="89"/>
      <c r="I30" s="62"/>
      <c r="L30" s="9" t="str">
        <f t="shared" si="15"/>
        <v>[5] Equals [1] + [2] x [4]</v>
      </c>
    </row>
    <row r="31" spans="3:21">
      <c r="C31" s="9"/>
      <c r="D31" s="1"/>
      <c r="E31" s="62"/>
      <c r="F31" s="61"/>
      <c r="G31" s="62"/>
      <c r="H31" s="89"/>
      <c r="I31" s="62"/>
    </row>
    <row r="32" spans="3:21">
      <c r="C32" s="288" t="s">
        <v>1090</v>
      </c>
      <c r="D32" s="288"/>
      <c r="E32" s="288"/>
      <c r="F32" s="288"/>
      <c r="G32" s="288"/>
      <c r="H32" s="288"/>
      <c r="I32" s="288"/>
      <c r="L32" s="288" t="s">
        <v>1091</v>
      </c>
      <c r="M32" s="288"/>
      <c r="N32" s="288"/>
      <c r="O32" s="288"/>
      <c r="P32" s="288"/>
      <c r="Q32" s="288"/>
      <c r="R32" s="288"/>
    </row>
    <row r="33" spans="3:18">
      <c r="C33" s="289" t="s">
        <v>1431</v>
      </c>
      <c r="D33" s="289"/>
      <c r="E33" s="289"/>
      <c r="F33" s="289"/>
      <c r="G33" s="289"/>
      <c r="H33" s="289"/>
      <c r="I33" s="289"/>
      <c r="L33" s="289" t="s">
        <v>1431</v>
      </c>
      <c r="M33" s="289"/>
      <c r="N33" s="289"/>
      <c r="O33" s="289"/>
      <c r="P33" s="289"/>
      <c r="Q33" s="289"/>
      <c r="R33" s="289"/>
    </row>
    <row r="34" spans="3:18">
      <c r="C34" s="288" t="s">
        <v>1080</v>
      </c>
      <c r="D34" s="288"/>
      <c r="E34" s="288"/>
      <c r="F34" s="288"/>
      <c r="G34" s="288"/>
      <c r="H34" s="288"/>
      <c r="I34" s="288"/>
      <c r="L34" s="288" t="s">
        <v>1080</v>
      </c>
      <c r="M34" s="288"/>
      <c r="N34" s="288"/>
      <c r="O34" s="288"/>
      <c r="P34" s="288"/>
      <c r="Q34" s="288"/>
      <c r="R34" s="288"/>
    </row>
    <row r="35" spans="3:18">
      <c r="C35" s="83"/>
      <c r="D35" s="84"/>
      <c r="E35" s="83"/>
      <c r="F35" s="83"/>
      <c r="G35" s="83"/>
      <c r="H35" s="83"/>
      <c r="I35" s="83"/>
      <c r="L35" s="83"/>
      <c r="M35" s="84"/>
      <c r="N35" s="83"/>
      <c r="O35" s="83"/>
      <c r="P35" s="83"/>
      <c r="Q35" s="83"/>
      <c r="R35" s="83"/>
    </row>
    <row r="36" spans="3:18" ht="13.5" thickBot="1">
      <c r="C36" s="83"/>
      <c r="D36" s="84"/>
      <c r="E36" s="84" t="s">
        <v>4</v>
      </c>
      <c r="F36" s="84" t="s">
        <v>5</v>
      </c>
      <c r="G36" s="84" t="s">
        <v>6</v>
      </c>
      <c r="H36" s="84" t="s">
        <v>7</v>
      </c>
      <c r="I36" s="84" t="s">
        <v>8</v>
      </c>
      <c r="L36" s="83"/>
      <c r="M36" s="84"/>
      <c r="N36" s="84" t="str">
        <f>E36</f>
        <v>[1]</v>
      </c>
      <c r="O36" s="84" t="str">
        <f t="shared" ref="O36:O37" si="16">F36</f>
        <v>[2]</v>
      </c>
      <c r="P36" s="84" t="str">
        <f t="shared" ref="P36:P37" si="17">G36</f>
        <v>[3]</v>
      </c>
      <c r="Q36" s="84" t="str">
        <f t="shared" ref="Q36:Q37" si="18">H36</f>
        <v>[4]</v>
      </c>
      <c r="R36" s="84" t="str">
        <f t="shared" ref="R36:R37" si="19">I36</f>
        <v>[5]</v>
      </c>
    </row>
    <row r="37" spans="3:18" ht="102">
      <c r="C37" s="142" t="s">
        <v>2</v>
      </c>
      <c r="D37" s="142" t="s">
        <v>14</v>
      </c>
      <c r="E37" s="143" t="s">
        <v>1412</v>
      </c>
      <c r="F37" s="143" t="s">
        <v>1081</v>
      </c>
      <c r="G37" s="143" t="s">
        <v>1082</v>
      </c>
      <c r="H37" s="143" t="s">
        <v>1083</v>
      </c>
      <c r="I37" s="143" t="s">
        <v>1084</v>
      </c>
      <c r="L37" s="142" t="s">
        <v>2</v>
      </c>
      <c r="M37" s="142" t="s">
        <v>14</v>
      </c>
      <c r="N37" s="143" t="str">
        <f>E37</f>
        <v>Near-term projected 30-year U.S. Treasury bond yield (Q1 2023 - Q1 2024)</v>
      </c>
      <c r="O37" s="143" t="str">
        <f t="shared" si="16"/>
        <v>Beta (β)</v>
      </c>
      <c r="P37" s="143" t="str">
        <f t="shared" si="17"/>
        <v>Market Return (Rm)</v>
      </c>
      <c r="Q37" s="143" t="str">
        <f t="shared" si="18"/>
        <v>Market Risk Premium (Rm − Rf)</v>
      </c>
      <c r="R37" s="143" t="str">
        <f t="shared" si="19"/>
        <v>ROE (K)</v>
      </c>
    </row>
    <row r="38" spans="3:18">
      <c r="C38" s="83"/>
      <c r="D38" s="84"/>
      <c r="E38" s="85"/>
      <c r="F38" s="85"/>
      <c r="G38" s="85"/>
      <c r="H38" s="85"/>
      <c r="I38" s="85"/>
      <c r="L38" s="83"/>
      <c r="M38" s="84"/>
      <c r="N38" s="85"/>
      <c r="O38" s="85"/>
      <c r="P38" s="85"/>
      <c r="Q38" s="85"/>
      <c r="R38" s="85"/>
    </row>
    <row r="39" spans="3:18">
      <c r="C39" s="9" t="s">
        <v>24</v>
      </c>
      <c r="D39" s="1" t="s">
        <v>25</v>
      </c>
      <c r="E39" s="86">
        <f>'JCN-7 Risk Premium'!K52</f>
        <v>0.04</v>
      </c>
      <c r="F39" s="87">
        <f t="shared" ref="F39:G52" si="20">F9</f>
        <v>0.9</v>
      </c>
      <c r="G39" s="62">
        <f t="shared" si="20"/>
        <v>0.1561343604612109</v>
      </c>
      <c r="H39" s="62">
        <f t="shared" ref="H39:H52" si="21">(G39-E39)</f>
        <v>0.11613436046121089</v>
      </c>
      <c r="I39" s="62">
        <f t="shared" ref="I39:I52" si="22">IFERROR(H39*F39+E39, "")</f>
        <v>0.14452092441508982</v>
      </c>
      <c r="J39" s="62"/>
      <c r="K39" s="62"/>
      <c r="L39" s="9" t="s">
        <v>24</v>
      </c>
      <c r="M39" s="1" t="s">
        <v>25</v>
      </c>
      <c r="N39" s="86">
        <f>E39</f>
        <v>0.04</v>
      </c>
      <c r="O39" s="87">
        <f t="shared" ref="O39:O52" si="23">O9</f>
        <v>0.83197338745505522</v>
      </c>
      <c r="P39" s="62">
        <f>G39</f>
        <v>0.1561343604612109</v>
      </c>
      <c r="Q39" s="62">
        <f t="shared" ref="Q39:Q52" si="24">(P39-N39)</f>
        <v>0.11613436046121089</v>
      </c>
      <c r="R39" s="62">
        <f t="shared" ref="R39:R52" si="25">IFERROR(Q39*O39+N39, "")</f>
        <v>0.13662069727284007</v>
      </c>
    </row>
    <row r="40" spans="3:18">
      <c r="C40" s="9" t="s">
        <v>29</v>
      </c>
      <c r="D40" s="1" t="s">
        <v>30</v>
      </c>
      <c r="E40" s="88">
        <f>E39</f>
        <v>0.04</v>
      </c>
      <c r="F40" s="87">
        <f t="shared" si="20"/>
        <v>0.85</v>
      </c>
      <c r="G40" s="62">
        <f t="shared" si="20"/>
        <v>0.1561343604612109</v>
      </c>
      <c r="H40" s="62">
        <f t="shared" si="21"/>
        <v>0.11613436046121089</v>
      </c>
      <c r="I40" s="62">
        <f t="shared" si="22"/>
        <v>0.13871420639202925</v>
      </c>
      <c r="J40" s="62"/>
      <c r="K40" s="62"/>
      <c r="L40" s="9" t="s">
        <v>29</v>
      </c>
      <c r="M40" s="1" t="s">
        <v>30</v>
      </c>
      <c r="N40" s="88">
        <f>N39</f>
        <v>0.04</v>
      </c>
      <c r="O40" s="87">
        <f t="shared" si="23"/>
        <v>0.80882631180282161</v>
      </c>
      <c r="P40" s="62">
        <f t="shared" ref="P40:P52" si="26">G40</f>
        <v>0.1561343604612109</v>
      </c>
      <c r="Q40" s="62">
        <f t="shared" si="24"/>
        <v>0.11613436046121089</v>
      </c>
      <c r="R40" s="62">
        <f t="shared" si="25"/>
        <v>0.13393252644542064</v>
      </c>
    </row>
    <row r="41" spans="3:18">
      <c r="C41" s="9" t="s">
        <v>32</v>
      </c>
      <c r="D41" s="1" t="s">
        <v>33</v>
      </c>
      <c r="E41" s="88">
        <f t="shared" ref="E41:E52" si="27">E40</f>
        <v>0.04</v>
      </c>
      <c r="F41" s="87">
        <f t="shared" si="20"/>
        <v>0.85</v>
      </c>
      <c r="G41" s="62">
        <f t="shared" si="20"/>
        <v>0.1561343604612109</v>
      </c>
      <c r="H41" s="62">
        <f t="shared" si="21"/>
        <v>0.11613436046121089</v>
      </c>
      <c r="I41" s="62">
        <f t="shared" si="22"/>
        <v>0.13871420639202925</v>
      </c>
      <c r="J41" s="62"/>
      <c r="K41" s="62"/>
      <c r="L41" s="9" t="s">
        <v>32</v>
      </c>
      <c r="M41" s="1" t="s">
        <v>33</v>
      </c>
      <c r="N41" s="88">
        <f t="shared" ref="N41:N52" si="28">N40</f>
        <v>0.04</v>
      </c>
      <c r="O41" s="87">
        <f t="shared" si="23"/>
        <v>0.76691273667679694</v>
      </c>
      <c r="P41" s="62">
        <f t="shared" si="26"/>
        <v>0.1561343604612109</v>
      </c>
      <c r="Q41" s="62">
        <f t="shared" si="24"/>
        <v>0.11613436046121089</v>
      </c>
      <c r="R41" s="62">
        <f t="shared" si="25"/>
        <v>0.12906492020351684</v>
      </c>
    </row>
    <row r="42" spans="3:18">
      <c r="C42" s="9" t="s">
        <v>35</v>
      </c>
      <c r="D42" s="1" t="s">
        <v>36</v>
      </c>
      <c r="E42" s="88">
        <f t="shared" si="27"/>
        <v>0.04</v>
      </c>
      <c r="F42" s="87">
        <f t="shared" si="20"/>
        <v>0.75</v>
      </c>
      <c r="G42" s="62">
        <f t="shared" si="20"/>
        <v>0.1561343604612109</v>
      </c>
      <c r="H42" s="62">
        <f t="shared" si="21"/>
        <v>0.11613436046121089</v>
      </c>
      <c r="I42" s="62">
        <f t="shared" si="22"/>
        <v>0.12710077034590817</v>
      </c>
      <c r="J42" s="62"/>
      <c r="K42" s="62"/>
      <c r="L42" s="9" t="s">
        <v>35</v>
      </c>
      <c r="M42" s="1" t="s">
        <v>36</v>
      </c>
      <c r="N42" s="88">
        <f t="shared" si="28"/>
        <v>0.04</v>
      </c>
      <c r="O42" s="87">
        <f t="shared" si="23"/>
        <v>0.7770583351087772</v>
      </c>
      <c r="P42" s="62">
        <f t="shared" si="26"/>
        <v>0.1561343604612109</v>
      </c>
      <c r="Q42" s="62">
        <f t="shared" si="24"/>
        <v>0.11613436046121089</v>
      </c>
      <c r="R42" s="62">
        <f t="shared" si="25"/>
        <v>0.13024317278891115</v>
      </c>
    </row>
    <row r="43" spans="3:18">
      <c r="C43" s="9" t="s">
        <v>39</v>
      </c>
      <c r="D43" s="1" t="s">
        <v>40</v>
      </c>
      <c r="E43" s="88">
        <f t="shared" si="27"/>
        <v>0.04</v>
      </c>
      <c r="F43" s="87">
        <f t="shared" si="20"/>
        <v>0.95</v>
      </c>
      <c r="G43" s="62">
        <f t="shared" si="20"/>
        <v>0.1561343604612109</v>
      </c>
      <c r="H43" s="62">
        <f t="shared" si="21"/>
        <v>0.11613436046121089</v>
      </c>
      <c r="I43" s="62">
        <f t="shared" si="22"/>
        <v>0.15032764243815033</v>
      </c>
      <c r="J43" s="62"/>
      <c r="K43" s="62"/>
      <c r="L43" s="9" t="s">
        <v>39</v>
      </c>
      <c r="M43" s="1" t="s">
        <v>40</v>
      </c>
      <c r="N43" s="88">
        <f t="shared" si="28"/>
        <v>0.04</v>
      </c>
      <c r="O43" s="87">
        <f t="shared" si="23"/>
        <v>0.85632688872265161</v>
      </c>
      <c r="P43" s="62">
        <f t="shared" si="26"/>
        <v>0.1561343604612109</v>
      </c>
      <c r="Q43" s="62">
        <f t="shared" si="24"/>
        <v>0.11613436046121089</v>
      </c>
      <c r="R43" s="62">
        <f t="shared" si="25"/>
        <v>0.13944897556754365</v>
      </c>
    </row>
    <row r="44" spans="3:18">
      <c r="C44" s="9" t="s">
        <v>41</v>
      </c>
      <c r="D44" s="1" t="s">
        <v>42</v>
      </c>
      <c r="E44" s="88">
        <f t="shared" si="27"/>
        <v>0.04</v>
      </c>
      <c r="F44" s="87">
        <f t="shared" si="20"/>
        <v>0.95</v>
      </c>
      <c r="G44" s="62">
        <f t="shared" si="20"/>
        <v>0.1561343604612109</v>
      </c>
      <c r="H44" s="62">
        <f t="shared" si="21"/>
        <v>0.11613436046121089</v>
      </c>
      <c r="I44" s="62">
        <f t="shared" si="22"/>
        <v>0.15032764243815033</v>
      </c>
      <c r="J44" s="62"/>
      <c r="K44" s="62"/>
      <c r="L44" s="9" t="s">
        <v>41</v>
      </c>
      <c r="M44" s="1" t="s">
        <v>42</v>
      </c>
      <c r="N44" s="88">
        <f t="shared" si="28"/>
        <v>0.04</v>
      </c>
      <c r="O44" s="87">
        <f t="shared" si="23"/>
        <v>0.8702923590299062</v>
      </c>
      <c r="P44" s="62">
        <f t="shared" si="26"/>
        <v>0.1561343604612109</v>
      </c>
      <c r="Q44" s="62">
        <f t="shared" si="24"/>
        <v>0.11613436046121089</v>
      </c>
      <c r="R44" s="62">
        <f t="shared" si="25"/>
        <v>0.1410708465302167</v>
      </c>
    </row>
    <row r="45" spans="3:18">
      <c r="C45" s="9" t="s">
        <v>1085</v>
      </c>
      <c r="D45" s="1" t="s">
        <v>44</v>
      </c>
      <c r="E45" s="88">
        <f t="shared" si="27"/>
        <v>0.04</v>
      </c>
      <c r="F45" s="87">
        <f t="shared" si="20"/>
        <v>0.9</v>
      </c>
      <c r="G45" s="62">
        <f t="shared" si="20"/>
        <v>0.1561343604612109</v>
      </c>
      <c r="H45" s="62">
        <f t="shared" si="21"/>
        <v>0.11613436046121089</v>
      </c>
      <c r="I45" s="62">
        <f t="shared" si="22"/>
        <v>0.14452092441508982</v>
      </c>
      <c r="J45" s="62"/>
      <c r="K45" s="62"/>
      <c r="L45" s="9" t="s">
        <v>1085</v>
      </c>
      <c r="M45" s="1" t="s">
        <v>44</v>
      </c>
      <c r="N45" s="88">
        <f t="shared" si="28"/>
        <v>0.04</v>
      </c>
      <c r="O45" s="87">
        <f t="shared" si="23"/>
        <v>0.81428578426921483</v>
      </c>
      <c r="P45" s="62">
        <f t="shared" si="26"/>
        <v>0.1561343604612109</v>
      </c>
      <c r="Q45" s="62">
        <f t="shared" si="24"/>
        <v>0.11613436046121089</v>
      </c>
      <c r="R45" s="62">
        <f t="shared" si="25"/>
        <v>0.13456655878876081</v>
      </c>
    </row>
    <row r="46" spans="3:18">
      <c r="C46" s="9" t="s">
        <v>45</v>
      </c>
      <c r="D46" s="1" t="s">
        <v>46</v>
      </c>
      <c r="E46" s="88">
        <f t="shared" si="27"/>
        <v>0.04</v>
      </c>
      <c r="F46" s="87">
        <f t="shared" si="20"/>
        <v>0.8</v>
      </c>
      <c r="G46" s="62">
        <f t="shared" si="20"/>
        <v>0.1561343604612109</v>
      </c>
      <c r="H46" s="62">
        <f t="shared" si="21"/>
        <v>0.11613436046121089</v>
      </c>
      <c r="I46" s="62">
        <f t="shared" si="22"/>
        <v>0.13290748836896873</v>
      </c>
      <c r="J46" s="62"/>
      <c r="K46" s="62"/>
      <c r="L46" s="9" t="s">
        <v>45</v>
      </c>
      <c r="M46" s="1" t="s">
        <v>46</v>
      </c>
      <c r="N46" s="88">
        <f t="shared" si="28"/>
        <v>0.04</v>
      </c>
      <c r="O46" s="87">
        <f t="shared" si="23"/>
        <v>0.71134097352441017</v>
      </c>
      <c r="P46" s="62">
        <f t="shared" si="26"/>
        <v>0.1561343604612109</v>
      </c>
      <c r="Q46" s="62">
        <f t="shared" si="24"/>
        <v>0.11613436046121089</v>
      </c>
      <c r="R46" s="62">
        <f t="shared" si="25"/>
        <v>0.12261112903011254</v>
      </c>
    </row>
    <row r="47" spans="3:18">
      <c r="C47" s="9" t="s">
        <v>48</v>
      </c>
      <c r="D47" s="1" t="s">
        <v>49</v>
      </c>
      <c r="E47" s="88">
        <f t="shared" si="27"/>
        <v>0.04</v>
      </c>
      <c r="F47" s="87">
        <f t="shared" si="20"/>
        <v>0.8</v>
      </c>
      <c r="G47" s="62">
        <f t="shared" si="20"/>
        <v>0.1561343604612109</v>
      </c>
      <c r="H47" s="62">
        <f t="shared" si="21"/>
        <v>0.11613436046121089</v>
      </c>
      <c r="I47" s="62">
        <f t="shared" si="22"/>
        <v>0.13290748836896873</v>
      </c>
      <c r="J47" s="62"/>
      <c r="K47" s="62"/>
      <c r="L47" s="9" t="s">
        <v>48</v>
      </c>
      <c r="M47" s="1" t="s">
        <v>49</v>
      </c>
      <c r="N47" s="88">
        <f t="shared" si="28"/>
        <v>0.04</v>
      </c>
      <c r="O47" s="87">
        <f t="shared" si="23"/>
        <v>0.81793639569393106</v>
      </c>
      <c r="P47" s="62">
        <f t="shared" si="26"/>
        <v>0.1561343604612109</v>
      </c>
      <c r="Q47" s="62">
        <f t="shared" si="24"/>
        <v>0.11613436046121089</v>
      </c>
      <c r="R47" s="62">
        <f t="shared" si="25"/>
        <v>0.13499052021186261</v>
      </c>
    </row>
    <row r="48" spans="3:18">
      <c r="C48" s="9" t="s">
        <v>79</v>
      </c>
      <c r="D48" s="1" t="s">
        <v>51</v>
      </c>
      <c r="E48" s="88">
        <f t="shared" si="27"/>
        <v>0.04</v>
      </c>
      <c r="F48" s="87">
        <f t="shared" si="20"/>
        <v>0.95</v>
      </c>
      <c r="G48" s="62">
        <f t="shared" si="20"/>
        <v>0.1561343604612109</v>
      </c>
      <c r="H48" s="62">
        <f t="shared" si="21"/>
        <v>0.11613436046121089</v>
      </c>
      <c r="I48" s="62">
        <f t="shared" si="22"/>
        <v>0.15032764243815033</v>
      </c>
      <c r="J48" s="62"/>
      <c r="K48" s="62"/>
      <c r="L48" s="9" t="s">
        <v>79</v>
      </c>
      <c r="M48" s="1" t="s">
        <v>51</v>
      </c>
      <c r="N48" s="88">
        <f t="shared" si="28"/>
        <v>0.04</v>
      </c>
      <c r="O48" s="87">
        <f t="shared" si="23"/>
        <v>0.82657543204967521</v>
      </c>
      <c r="P48" s="62">
        <f t="shared" si="26"/>
        <v>0.1561343604612109</v>
      </c>
      <c r="Q48" s="62">
        <f t="shared" si="24"/>
        <v>0.11613436046121089</v>
      </c>
      <c r="R48" s="62">
        <f t="shared" si="25"/>
        <v>0.13599380917403811</v>
      </c>
    </row>
    <row r="49" spans="3:21">
      <c r="C49" s="9" t="s">
        <v>1086</v>
      </c>
      <c r="D49" s="1" t="s">
        <v>53</v>
      </c>
      <c r="E49" s="88">
        <f t="shared" si="27"/>
        <v>0.04</v>
      </c>
      <c r="F49" s="87">
        <f t="shared" si="20"/>
        <v>1.05</v>
      </c>
      <c r="G49" s="62">
        <f t="shared" si="20"/>
        <v>0.1561343604612109</v>
      </c>
      <c r="H49" s="62">
        <f t="shared" si="21"/>
        <v>0.11613436046121089</v>
      </c>
      <c r="I49" s="62">
        <f t="shared" si="22"/>
        <v>0.16194107848427144</v>
      </c>
      <c r="J49" s="62"/>
      <c r="K49" s="62"/>
      <c r="L49" s="9" t="s">
        <v>1086</v>
      </c>
      <c r="M49" s="1" t="s">
        <v>53</v>
      </c>
      <c r="N49" s="88">
        <f t="shared" si="28"/>
        <v>0.04</v>
      </c>
      <c r="O49" s="87">
        <f t="shared" si="23"/>
        <v>0.93164630601888943</v>
      </c>
      <c r="P49" s="62">
        <f t="shared" si="26"/>
        <v>0.1561343604612109</v>
      </c>
      <c r="Q49" s="62">
        <f t="shared" si="24"/>
        <v>0.11613436046121089</v>
      </c>
      <c r="R49" s="62">
        <f t="shared" si="25"/>
        <v>0.1481961479255533</v>
      </c>
    </row>
    <row r="50" spans="3:21">
      <c r="C50" s="9" t="s">
        <v>54</v>
      </c>
      <c r="D50" s="1" t="s">
        <v>55</v>
      </c>
      <c r="E50" s="88">
        <f t="shared" si="27"/>
        <v>0.04</v>
      </c>
      <c r="F50" s="87">
        <f t="shared" si="20"/>
        <v>0.85</v>
      </c>
      <c r="G50" s="62">
        <f t="shared" si="20"/>
        <v>0.1561343604612109</v>
      </c>
      <c r="H50" s="62">
        <f t="shared" si="21"/>
        <v>0.11613436046121089</v>
      </c>
      <c r="I50" s="62">
        <f t="shared" si="22"/>
        <v>0.13871420639202925</v>
      </c>
      <c r="J50" s="62"/>
      <c r="K50" s="62"/>
      <c r="L50" s="9" t="s">
        <v>54</v>
      </c>
      <c r="M50" s="1" t="s">
        <v>55</v>
      </c>
      <c r="N50" s="88">
        <f t="shared" si="28"/>
        <v>0.04</v>
      </c>
      <c r="O50" s="87">
        <f t="shared" si="23"/>
        <v>0.79599120327044615</v>
      </c>
      <c r="P50" s="62">
        <f t="shared" si="26"/>
        <v>0.1561343604612109</v>
      </c>
      <c r="Q50" s="62">
        <f t="shared" si="24"/>
        <v>0.11613436046121089</v>
      </c>
      <c r="R50" s="62">
        <f t="shared" si="25"/>
        <v>0.13244192932456297</v>
      </c>
    </row>
    <row r="51" spans="3:21">
      <c r="C51" s="9" t="s">
        <v>1374</v>
      </c>
      <c r="D51" s="1" t="s">
        <v>498</v>
      </c>
      <c r="E51" s="88">
        <f t="shared" si="27"/>
        <v>0.04</v>
      </c>
      <c r="F51" s="87">
        <f t="shared" si="20"/>
        <v>0.9</v>
      </c>
      <c r="G51" s="62">
        <f t="shared" si="20"/>
        <v>0.1561343604612109</v>
      </c>
      <c r="H51" s="62">
        <f t="shared" ref="H51" si="29">(G51-E51)</f>
        <v>0.11613436046121089</v>
      </c>
      <c r="I51" s="62">
        <f t="shared" ref="I51" si="30">IFERROR(H51*F51+E51, "")</f>
        <v>0.14452092441508982</v>
      </c>
      <c r="J51" s="62"/>
      <c r="K51" s="62"/>
      <c r="L51" s="9" t="s">
        <v>1374</v>
      </c>
      <c r="M51" s="1" t="s">
        <v>498</v>
      </c>
      <c r="N51" s="88">
        <f t="shared" si="28"/>
        <v>0.04</v>
      </c>
      <c r="O51" s="87">
        <f t="shared" si="23"/>
        <v>0.79061866772660649</v>
      </c>
      <c r="P51" s="62">
        <f t="shared" ref="P51" si="31">G51</f>
        <v>0.1561343604612109</v>
      </c>
      <c r="Q51" s="62">
        <f t="shared" ref="Q51" si="32">(P51-N51)</f>
        <v>0.11613436046121089</v>
      </c>
      <c r="R51" s="62">
        <f t="shared" ref="R51" si="33">IFERROR(Q51*O51+N51, "")</f>
        <v>0.13181799334512403</v>
      </c>
    </row>
    <row r="52" spans="3:21">
      <c r="C52" s="94" t="s">
        <v>56</v>
      </c>
      <c r="D52" s="144" t="s">
        <v>57</v>
      </c>
      <c r="E52" s="99">
        <f t="shared" si="27"/>
        <v>0.04</v>
      </c>
      <c r="F52" s="145">
        <f t="shared" si="20"/>
        <v>0.8</v>
      </c>
      <c r="G52" s="98">
        <f t="shared" si="20"/>
        <v>0.1561343604612109</v>
      </c>
      <c r="H52" s="98">
        <f t="shared" si="21"/>
        <v>0.11613436046121089</v>
      </c>
      <c r="I52" s="98">
        <f t="shared" si="22"/>
        <v>0.13290748836896873</v>
      </c>
      <c r="J52" s="62"/>
      <c r="K52" s="62"/>
      <c r="L52" s="94" t="s">
        <v>56</v>
      </c>
      <c r="M52" s="144" t="s">
        <v>57</v>
      </c>
      <c r="N52" s="99">
        <f t="shared" si="28"/>
        <v>0.04</v>
      </c>
      <c r="O52" s="145">
        <f t="shared" si="23"/>
        <v>0.75762149691484193</v>
      </c>
      <c r="P52" s="98">
        <f t="shared" si="26"/>
        <v>0.1561343604612109</v>
      </c>
      <c r="Q52" s="98">
        <f t="shared" si="24"/>
        <v>0.11613436046121089</v>
      </c>
      <c r="R52" s="98">
        <f t="shared" si="25"/>
        <v>0.12798588801587044</v>
      </c>
    </row>
    <row r="53" spans="3:21">
      <c r="C53" s="9" t="s">
        <v>1087</v>
      </c>
      <c r="D53" s="1"/>
      <c r="E53" s="62"/>
      <c r="F53" s="64">
        <f>AVERAGE(F39:F52)</f>
        <v>0.87857142857142867</v>
      </c>
      <c r="G53" s="62"/>
      <c r="H53" s="62"/>
      <c r="I53" s="62">
        <f>AVERAGE(I39:I52)</f>
        <v>0.14203233097663528</v>
      </c>
      <c r="L53" s="9" t="s">
        <v>1087</v>
      </c>
      <c r="M53" s="1"/>
      <c r="N53" s="62"/>
      <c r="O53" s="64">
        <f>AVERAGE(O39:O52)</f>
        <v>0.81124330559028746</v>
      </c>
      <c r="P53" s="62"/>
      <c r="Q53" s="62"/>
      <c r="R53" s="62">
        <f>AVERAGE(R39:R52)</f>
        <v>0.13421322247316669</v>
      </c>
      <c r="U53" s="93">
        <f>AVERAGE(I53,R53)</f>
        <v>0.13812277672490098</v>
      </c>
    </row>
    <row r="54" spans="3:21">
      <c r="C54" s="9"/>
      <c r="D54" s="1"/>
      <c r="E54" s="62"/>
      <c r="F54" s="61"/>
      <c r="G54" s="62"/>
      <c r="H54" s="89"/>
      <c r="I54" s="62"/>
    </row>
    <row r="55" spans="3:21">
      <c r="C55" s="94" t="s">
        <v>58</v>
      </c>
      <c r="D55" s="1"/>
      <c r="E55" s="62"/>
      <c r="F55" s="61"/>
      <c r="G55" s="62"/>
      <c r="H55" s="89"/>
      <c r="I55" s="62"/>
      <c r="L55" s="94" t="s">
        <v>58</v>
      </c>
    </row>
    <row r="56" spans="3:21">
      <c r="C56" s="9" t="s">
        <v>1435</v>
      </c>
      <c r="D56" s="1"/>
      <c r="E56" s="62"/>
      <c r="F56" s="61"/>
      <c r="G56" s="62"/>
      <c r="H56" s="89"/>
      <c r="I56" s="62"/>
      <c r="L56" s="9" t="str">
        <f>C56</f>
        <v>[1] Source:  Blue Chip Financial Forecasts, Vol. 41, No. 11, November 1, 2022 at 14</v>
      </c>
    </row>
    <row r="57" spans="3:21">
      <c r="C57" s="9" t="s">
        <v>1407</v>
      </c>
      <c r="D57" s="1"/>
      <c r="E57" s="62"/>
      <c r="F57" s="61"/>
      <c r="G57" s="62"/>
      <c r="H57" s="89"/>
      <c r="I57" s="62"/>
      <c r="L57" s="9" t="s">
        <v>1408</v>
      </c>
    </row>
    <row r="58" spans="3:21">
      <c r="C58" s="9" t="str">
        <f>C28</f>
        <v>[3] Source: Average expected market return calculated in Exhibit JCN-5, page 1</v>
      </c>
      <c r="D58" s="1"/>
      <c r="E58" s="62"/>
      <c r="F58" s="61"/>
      <c r="G58" s="62"/>
      <c r="H58" s="89"/>
      <c r="I58" s="62"/>
      <c r="L58" s="9" t="str">
        <f>C58</f>
        <v>[3] Source: Average expected market return calculated in Exhibit JCN-5, page 1</v>
      </c>
    </row>
    <row r="59" spans="3:21">
      <c r="C59" s="9" t="s">
        <v>1088</v>
      </c>
      <c r="D59" s="1"/>
      <c r="E59" s="62"/>
      <c r="F59" s="61"/>
      <c r="G59" s="62"/>
      <c r="H59" s="89"/>
      <c r="I59" s="62"/>
      <c r="L59" s="9" t="str">
        <f t="shared" ref="L59:L60" si="34">C59</f>
        <v>[4] Equals [3] - [1]</v>
      </c>
    </row>
    <row r="60" spans="3:21">
      <c r="C60" s="9" t="s">
        <v>1089</v>
      </c>
      <c r="D60" s="1"/>
      <c r="E60" s="62"/>
      <c r="F60" s="61"/>
      <c r="G60" s="62"/>
      <c r="H60" s="89"/>
      <c r="I60" s="62"/>
      <c r="L60" s="9" t="str">
        <f t="shared" si="34"/>
        <v>[5] Equals [1] + [2] x [4]</v>
      </c>
    </row>
    <row r="62" spans="3:21">
      <c r="C62" s="288" t="s">
        <v>1090</v>
      </c>
      <c r="D62" s="288"/>
      <c r="E62" s="288"/>
      <c r="F62" s="288"/>
      <c r="G62" s="288"/>
      <c r="H62" s="288"/>
      <c r="I62" s="288"/>
      <c r="L62" s="288" t="s">
        <v>1091</v>
      </c>
      <c r="M62" s="288"/>
      <c r="N62" s="288"/>
      <c r="O62" s="288"/>
      <c r="P62" s="288"/>
      <c r="Q62" s="288"/>
      <c r="R62" s="288"/>
    </row>
    <row r="63" spans="3:21">
      <c r="C63" s="289" t="s">
        <v>1431</v>
      </c>
      <c r="D63" s="289"/>
      <c r="E63" s="289"/>
      <c r="F63" s="289"/>
      <c r="G63" s="289"/>
      <c r="H63" s="289"/>
      <c r="I63" s="289"/>
      <c r="L63" s="289" t="s">
        <v>1431</v>
      </c>
      <c r="M63" s="289"/>
      <c r="N63" s="289"/>
      <c r="O63" s="289"/>
      <c r="P63" s="289"/>
      <c r="Q63" s="289"/>
      <c r="R63" s="289"/>
    </row>
    <row r="64" spans="3:21">
      <c r="C64" s="288" t="s">
        <v>1080</v>
      </c>
      <c r="D64" s="288"/>
      <c r="E64" s="288"/>
      <c r="F64" s="288"/>
      <c r="G64" s="288"/>
      <c r="H64" s="288"/>
      <c r="I64" s="288"/>
      <c r="L64" s="288" t="s">
        <v>1080</v>
      </c>
      <c r="M64" s="288"/>
      <c r="N64" s="288"/>
      <c r="O64" s="288"/>
      <c r="P64" s="288"/>
      <c r="Q64" s="288"/>
      <c r="R64" s="288"/>
    </row>
    <row r="65" spans="3:18">
      <c r="C65" s="83"/>
      <c r="D65" s="84"/>
      <c r="E65" s="83"/>
      <c r="F65" s="83"/>
      <c r="G65" s="83"/>
      <c r="H65" s="83"/>
      <c r="I65" s="83"/>
      <c r="L65" s="83"/>
      <c r="M65" s="84"/>
      <c r="N65" s="83"/>
      <c r="O65" s="83"/>
      <c r="P65" s="83"/>
      <c r="Q65" s="83"/>
      <c r="R65" s="83"/>
    </row>
    <row r="66" spans="3:18" ht="13.5" thickBot="1">
      <c r="C66" s="83"/>
      <c r="D66" s="84"/>
      <c r="E66" s="84" t="s">
        <v>4</v>
      </c>
      <c r="F66" s="84" t="s">
        <v>5</v>
      </c>
      <c r="G66" s="84" t="s">
        <v>6</v>
      </c>
      <c r="H66" s="84" t="s">
        <v>7</v>
      </c>
      <c r="I66" s="84" t="s">
        <v>8</v>
      </c>
      <c r="L66" s="83"/>
      <c r="M66" s="84"/>
      <c r="N66" s="84" t="str">
        <f>E66</f>
        <v>[1]</v>
      </c>
      <c r="O66" s="84" t="str">
        <f t="shared" ref="O66:O67" si="35">F66</f>
        <v>[2]</v>
      </c>
      <c r="P66" s="84" t="str">
        <f t="shared" ref="P66:P67" si="36">G66</f>
        <v>[3]</v>
      </c>
      <c r="Q66" s="84" t="str">
        <f t="shared" ref="Q66:Q67" si="37">H66</f>
        <v>[4]</v>
      </c>
      <c r="R66" s="84" t="str">
        <f t="shared" ref="R66:R67" si="38">I66</f>
        <v>[5]</v>
      </c>
    </row>
    <row r="67" spans="3:18" ht="89.25">
      <c r="C67" s="142" t="s">
        <v>2</v>
      </c>
      <c r="D67" s="142" t="s">
        <v>14</v>
      </c>
      <c r="E67" s="143" t="s">
        <v>1405</v>
      </c>
      <c r="F67" s="143" t="s">
        <v>1081</v>
      </c>
      <c r="G67" s="143" t="s">
        <v>1082</v>
      </c>
      <c r="H67" s="143" t="s">
        <v>1083</v>
      </c>
      <c r="I67" s="143" t="s">
        <v>1084</v>
      </c>
      <c r="L67" s="142" t="s">
        <v>2</v>
      </c>
      <c r="M67" s="142" t="s">
        <v>14</v>
      </c>
      <c r="N67" s="143" t="str">
        <f>E67</f>
        <v>Projected 30-year U.S. Treasury bond yield (2024 - 2028)</v>
      </c>
      <c r="O67" s="143" t="str">
        <f t="shared" si="35"/>
        <v>Beta (β)</v>
      </c>
      <c r="P67" s="143" t="str">
        <f t="shared" si="36"/>
        <v>Market Return (Rm)</v>
      </c>
      <c r="Q67" s="143" t="str">
        <f t="shared" si="37"/>
        <v>Market Risk Premium (Rm − Rf)</v>
      </c>
      <c r="R67" s="143" t="str">
        <f t="shared" si="38"/>
        <v>ROE (K)</v>
      </c>
    </row>
    <row r="68" spans="3:18">
      <c r="C68" s="83"/>
      <c r="D68" s="84"/>
      <c r="E68" s="85"/>
      <c r="F68" s="85"/>
      <c r="G68" s="85"/>
      <c r="H68" s="85"/>
      <c r="I68" s="85"/>
      <c r="L68" s="83"/>
      <c r="M68" s="84"/>
      <c r="N68" s="85"/>
      <c r="O68" s="85"/>
      <c r="P68" s="85"/>
      <c r="Q68" s="85"/>
      <c r="R68" s="85"/>
    </row>
    <row r="69" spans="3:18">
      <c r="C69" s="9" t="s">
        <v>24</v>
      </c>
      <c r="D69" s="1" t="s">
        <v>25</v>
      </c>
      <c r="E69" s="86">
        <f>'JCN-7 Risk Premium'!K53</f>
        <v>3.7999999999999999E-2</v>
      </c>
      <c r="F69" s="87">
        <f t="shared" ref="F69:G82" si="39">F39</f>
        <v>0.9</v>
      </c>
      <c r="G69" s="62">
        <f t="shared" si="39"/>
        <v>0.1561343604612109</v>
      </c>
      <c r="H69" s="62">
        <f t="shared" ref="H69:H82" si="40">(G69-E69)</f>
        <v>0.1181343604612109</v>
      </c>
      <c r="I69" s="62">
        <f t="shared" ref="I69:I82" si="41">IFERROR(H69*F69+E69, "")</f>
        <v>0.14432092441508981</v>
      </c>
      <c r="J69" s="62"/>
      <c r="K69" s="62"/>
      <c r="L69" s="9" t="s">
        <v>24</v>
      </c>
      <c r="M69" s="1" t="s">
        <v>25</v>
      </c>
      <c r="N69" s="86">
        <f>E69</f>
        <v>3.7999999999999999E-2</v>
      </c>
      <c r="O69" s="87">
        <f t="shared" ref="O69:O82" si="42">O39</f>
        <v>0.83197338745505522</v>
      </c>
      <c r="P69" s="62">
        <f>G69</f>
        <v>0.1561343604612109</v>
      </c>
      <c r="Q69" s="62">
        <f t="shared" ref="Q69:Q82" si="43">(P69-N69)</f>
        <v>0.1181343604612109</v>
      </c>
      <c r="R69" s="62">
        <f t="shared" ref="R69:R82" si="44">IFERROR(Q69*O69+N69, "")</f>
        <v>0.13628464404775018</v>
      </c>
    </row>
    <row r="70" spans="3:18">
      <c r="C70" s="9" t="s">
        <v>29</v>
      </c>
      <c r="D70" s="1" t="s">
        <v>30</v>
      </c>
      <c r="E70" s="88">
        <f>E69</f>
        <v>3.7999999999999999E-2</v>
      </c>
      <c r="F70" s="87">
        <f t="shared" si="39"/>
        <v>0.85</v>
      </c>
      <c r="G70" s="62">
        <f t="shared" si="39"/>
        <v>0.1561343604612109</v>
      </c>
      <c r="H70" s="62">
        <f t="shared" si="40"/>
        <v>0.1181343604612109</v>
      </c>
      <c r="I70" s="62">
        <f t="shared" si="41"/>
        <v>0.13841420639202925</v>
      </c>
      <c r="J70" s="62"/>
      <c r="K70" s="62"/>
      <c r="L70" s="9" t="s">
        <v>29</v>
      </c>
      <c r="M70" s="1" t="s">
        <v>30</v>
      </c>
      <c r="N70" s="88">
        <f>N69</f>
        <v>3.7999999999999999E-2</v>
      </c>
      <c r="O70" s="87">
        <f t="shared" si="42"/>
        <v>0.80882631180282161</v>
      </c>
      <c r="P70" s="62">
        <f t="shared" ref="P70:P82" si="45">G70</f>
        <v>0.1561343604612109</v>
      </c>
      <c r="Q70" s="62">
        <f t="shared" si="43"/>
        <v>0.1181343604612109</v>
      </c>
      <c r="R70" s="62">
        <f t="shared" si="44"/>
        <v>0.13355017906902628</v>
      </c>
    </row>
    <row r="71" spans="3:18">
      <c r="C71" s="9" t="s">
        <v>32</v>
      </c>
      <c r="D71" s="1" t="s">
        <v>33</v>
      </c>
      <c r="E71" s="88">
        <f t="shared" ref="E71:E82" si="46">E70</f>
        <v>3.7999999999999999E-2</v>
      </c>
      <c r="F71" s="87">
        <f t="shared" si="39"/>
        <v>0.85</v>
      </c>
      <c r="G71" s="62">
        <f t="shared" si="39"/>
        <v>0.1561343604612109</v>
      </c>
      <c r="H71" s="62">
        <f t="shared" si="40"/>
        <v>0.1181343604612109</v>
      </c>
      <c r="I71" s="62">
        <f t="shared" si="41"/>
        <v>0.13841420639202925</v>
      </c>
      <c r="J71" s="62"/>
      <c r="K71" s="62"/>
      <c r="L71" s="9" t="s">
        <v>32</v>
      </c>
      <c r="M71" s="1" t="s">
        <v>33</v>
      </c>
      <c r="N71" s="88">
        <f t="shared" ref="N71:N82" si="47">N70</f>
        <v>3.7999999999999999E-2</v>
      </c>
      <c r="O71" s="87">
        <f t="shared" si="42"/>
        <v>0.76691273667679694</v>
      </c>
      <c r="P71" s="62">
        <f t="shared" si="45"/>
        <v>0.1561343604612109</v>
      </c>
      <c r="Q71" s="62">
        <f t="shared" si="43"/>
        <v>0.1181343604612109</v>
      </c>
      <c r="R71" s="62">
        <f t="shared" si="44"/>
        <v>0.12859874567687044</v>
      </c>
    </row>
    <row r="72" spans="3:18">
      <c r="C72" s="9" t="s">
        <v>35</v>
      </c>
      <c r="D72" s="1" t="s">
        <v>36</v>
      </c>
      <c r="E72" s="88">
        <f t="shared" si="46"/>
        <v>3.7999999999999999E-2</v>
      </c>
      <c r="F72" s="87">
        <f t="shared" si="39"/>
        <v>0.75</v>
      </c>
      <c r="G72" s="62">
        <f t="shared" si="39"/>
        <v>0.1561343604612109</v>
      </c>
      <c r="H72" s="62">
        <f t="shared" si="40"/>
        <v>0.1181343604612109</v>
      </c>
      <c r="I72" s="62">
        <f t="shared" si="41"/>
        <v>0.12660077034590816</v>
      </c>
      <c r="J72" s="62"/>
      <c r="K72" s="62"/>
      <c r="L72" s="9" t="s">
        <v>35</v>
      </c>
      <c r="M72" s="1" t="s">
        <v>36</v>
      </c>
      <c r="N72" s="88">
        <f t="shared" si="47"/>
        <v>3.7999999999999999E-2</v>
      </c>
      <c r="O72" s="87">
        <f t="shared" si="42"/>
        <v>0.7770583351087772</v>
      </c>
      <c r="P72" s="62">
        <f t="shared" si="45"/>
        <v>0.1561343604612109</v>
      </c>
      <c r="Q72" s="62">
        <f t="shared" si="43"/>
        <v>0.1181343604612109</v>
      </c>
      <c r="R72" s="62">
        <f t="shared" si="44"/>
        <v>0.12979728945912869</v>
      </c>
    </row>
    <row r="73" spans="3:18">
      <c r="C73" s="9" t="s">
        <v>39</v>
      </c>
      <c r="D73" s="1" t="s">
        <v>40</v>
      </c>
      <c r="E73" s="88">
        <f t="shared" si="46"/>
        <v>3.7999999999999999E-2</v>
      </c>
      <c r="F73" s="87">
        <f t="shared" si="39"/>
        <v>0.95</v>
      </c>
      <c r="G73" s="62">
        <f t="shared" si="39"/>
        <v>0.1561343604612109</v>
      </c>
      <c r="H73" s="62">
        <f t="shared" si="40"/>
        <v>0.1181343604612109</v>
      </c>
      <c r="I73" s="62">
        <f t="shared" si="41"/>
        <v>0.15022764243815034</v>
      </c>
      <c r="J73" s="62"/>
      <c r="K73" s="62"/>
      <c r="L73" s="9" t="s">
        <v>39</v>
      </c>
      <c r="M73" s="1" t="s">
        <v>40</v>
      </c>
      <c r="N73" s="88">
        <f t="shared" si="47"/>
        <v>3.7999999999999999E-2</v>
      </c>
      <c r="O73" s="87">
        <f t="shared" si="42"/>
        <v>0.85632688872265161</v>
      </c>
      <c r="P73" s="62">
        <f t="shared" si="45"/>
        <v>0.1561343604612109</v>
      </c>
      <c r="Q73" s="62">
        <f t="shared" si="43"/>
        <v>0.1181343604612109</v>
      </c>
      <c r="R73" s="62">
        <f t="shared" si="44"/>
        <v>0.13916162934498896</v>
      </c>
    </row>
    <row r="74" spans="3:18">
      <c r="C74" s="9" t="s">
        <v>41</v>
      </c>
      <c r="D74" s="1" t="s">
        <v>42</v>
      </c>
      <c r="E74" s="88">
        <f t="shared" si="46"/>
        <v>3.7999999999999999E-2</v>
      </c>
      <c r="F74" s="87">
        <f t="shared" si="39"/>
        <v>0.95</v>
      </c>
      <c r="G74" s="62">
        <f t="shared" si="39"/>
        <v>0.1561343604612109</v>
      </c>
      <c r="H74" s="62">
        <f t="shared" si="40"/>
        <v>0.1181343604612109</v>
      </c>
      <c r="I74" s="62">
        <f t="shared" si="41"/>
        <v>0.15022764243815034</v>
      </c>
      <c r="J74" s="62"/>
      <c r="K74" s="62"/>
      <c r="L74" s="9" t="s">
        <v>41</v>
      </c>
      <c r="M74" s="1" t="s">
        <v>42</v>
      </c>
      <c r="N74" s="88">
        <f t="shared" si="47"/>
        <v>3.7999999999999999E-2</v>
      </c>
      <c r="O74" s="87">
        <f t="shared" si="42"/>
        <v>0.8702923590299062</v>
      </c>
      <c r="P74" s="62">
        <f t="shared" si="45"/>
        <v>0.1561343604612109</v>
      </c>
      <c r="Q74" s="62">
        <f t="shared" si="43"/>
        <v>0.1181343604612109</v>
      </c>
      <c r="R74" s="62">
        <f t="shared" si="44"/>
        <v>0.1408114312482765</v>
      </c>
    </row>
    <row r="75" spans="3:18">
      <c r="C75" s="9" t="s">
        <v>1085</v>
      </c>
      <c r="D75" s="1" t="s">
        <v>44</v>
      </c>
      <c r="E75" s="88">
        <f t="shared" si="46"/>
        <v>3.7999999999999999E-2</v>
      </c>
      <c r="F75" s="87">
        <f t="shared" si="39"/>
        <v>0.9</v>
      </c>
      <c r="G75" s="62">
        <f t="shared" si="39"/>
        <v>0.1561343604612109</v>
      </c>
      <c r="H75" s="62">
        <f t="shared" si="40"/>
        <v>0.1181343604612109</v>
      </c>
      <c r="I75" s="62">
        <f t="shared" si="41"/>
        <v>0.14432092441508981</v>
      </c>
      <c r="J75" s="62"/>
      <c r="K75" s="62"/>
      <c r="L75" s="9" t="s">
        <v>1085</v>
      </c>
      <c r="M75" s="1" t="s">
        <v>44</v>
      </c>
      <c r="N75" s="88">
        <f t="shared" si="47"/>
        <v>3.7999999999999999E-2</v>
      </c>
      <c r="O75" s="87">
        <f t="shared" si="42"/>
        <v>0.81428578426921483</v>
      </c>
      <c r="P75" s="62">
        <f t="shared" si="45"/>
        <v>0.1561343604612109</v>
      </c>
      <c r="Q75" s="62">
        <f t="shared" si="43"/>
        <v>0.1181343604612109</v>
      </c>
      <c r="R75" s="62">
        <f t="shared" si="44"/>
        <v>0.13419513035729924</v>
      </c>
    </row>
    <row r="76" spans="3:18">
      <c r="C76" s="9" t="s">
        <v>45</v>
      </c>
      <c r="D76" s="1" t="s">
        <v>46</v>
      </c>
      <c r="E76" s="88">
        <f t="shared" si="46"/>
        <v>3.7999999999999999E-2</v>
      </c>
      <c r="F76" s="87">
        <f t="shared" si="39"/>
        <v>0.8</v>
      </c>
      <c r="G76" s="62">
        <f t="shared" si="39"/>
        <v>0.1561343604612109</v>
      </c>
      <c r="H76" s="62">
        <f t="shared" si="40"/>
        <v>0.1181343604612109</v>
      </c>
      <c r="I76" s="62">
        <f t="shared" si="41"/>
        <v>0.13250748836896872</v>
      </c>
      <c r="J76" s="62"/>
      <c r="K76" s="62"/>
      <c r="L76" s="9" t="s">
        <v>45</v>
      </c>
      <c r="M76" s="1" t="s">
        <v>46</v>
      </c>
      <c r="N76" s="88">
        <f t="shared" si="47"/>
        <v>3.7999999999999999E-2</v>
      </c>
      <c r="O76" s="87">
        <f t="shared" si="42"/>
        <v>0.71134097352441017</v>
      </c>
      <c r="P76" s="62">
        <f t="shared" si="45"/>
        <v>0.1561343604612109</v>
      </c>
      <c r="Q76" s="62">
        <f t="shared" si="43"/>
        <v>0.1181343604612109</v>
      </c>
      <c r="R76" s="62">
        <f t="shared" si="44"/>
        <v>0.12203381097716134</v>
      </c>
    </row>
    <row r="77" spans="3:18">
      <c r="C77" s="9" t="s">
        <v>48</v>
      </c>
      <c r="D77" s="1" t="s">
        <v>49</v>
      </c>
      <c r="E77" s="88">
        <f t="shared" si="46"/>
        <v>3.7999999999999999E-2</v>
      </c>
      <c r="F77" s="87">
        <f t="shared" si="39"/>
        <v>0.8</v>
      </c>
      <c r="G77" s="62">
        <f t="shared" si="39"/>
        <v>0.1561343604612109</v>
      </c>
      <c r="H77" s="62">
        <f t="shared" si="40"/>
        <v>0.1181343604612109</v>
      </c>
      <c r="I77" s="62">
        <f t="shared" si="41"/>
        <v>0.13250748836896872</v>
      </c>
      <c r="J77" s="62"/>
      <c r="K77" s="62"/>
      <c r="L77" s="9" t="s">
        <v>48</v>
      </c>
      <c r="M77" s="1" t="s">
        <v>49</v>
      </c>
      <c r="N77" s="88">
        <f t="shared" si="47"/>
        <v>3.7999999999999999E-2</v>
      </c>
      <c r="O77" s="87">
        <f t="shared" si="42"/>
        <v>0.81793639569393106</v>
      </c>
      <c r="P77" s="62">
        <f t="shared" si="45"/>
        <v>0.1561343604612109</v>
      </c>
      <c r="Q77" s="62">
        <f t="shared" si="43"/>
        <v>0.1181343604612109</v>
      </c>
      <c r="R77" s="62">
        <f t="shared" si="44"/>
        <v>0.13462639300325047</v>
      </c>
    </row>
    <row r="78" spans="3:18">
      <c r="C78" s="9" t="s">
        <v>79</v>
      </c>
      <c r="D78" s="1" t="s">
        <v>51</v>
      </c>
      <c r="E78" s="88">
        <f t="shared" si="46"/>
        <v>3.7999999999999999E-2</v>
      </c>
      <c r="F78" s="87">
        <f t="shared" si="39"/>
        <v>0.95</v>
      </c>
      <c r="G78" s="62">
        <f t="shared" si="39"/>
        <v>0.1561343604612109</v>
      </c>
      <c r="H78" s="62">
        <f t="shared" si="40"/>
        <v>0.1181343604612109</v>
      </c>
      <c r="I78" s="62">
        <f t="shared" si="41"/>
        <v>0.15022764243815034</v>
      </c>
      <c r="J78" s="62"/>
      <c r="K78" s="62"/>
      <c r="L78" s="9" t="s">
        <v>79</v>
      </c>
      <c r="M78" s="1" t="s">
        <v>51</v>
      </c>
      <c r="N78" s="88">
        <f t="shared" si="47"/>
        <v>3.7999999999999999E-2</v>
      </c>
      <c r="O78" s="87">
        <f t="shared" si="42"/>
        <v>0.82657543204967521</v>
      </c>
      <c r="P78" s="62">
        <f t="shared" si="45"/>
        <v>0.1561343604612109</v>
      </c>
      <c r="Q78" s="62">
        <f t="shared" si="43"/>
        <v>0.1181343604612109</v>
      </c>
      <c r="R78" s="62">
        <f t="shared" si="44"/>
        <v>0.13564696003813748</v>
      </c>
    </row>
    <row r="79" spans="3:18">
      <c r="C79" s="9" t="s">
        <v>1086</v>
      </c>
      <c r="D79" s="1" t="s">
        <v>53</v>
      </c>
      <c r="E79" s="88">
        <f t="shared" si="46"/>
        <v>3.7999999999999999E-2</v>
      </c>
      <c r="F79" s="87">
        <f t="shared" si="39"/>
        <v>1.05</v>
      </c>
      <c r="G79" s="62">
        <f t="shared" si="39"/>
        <v>0.1561343604612109</v>
      </c>
      <c r="H79" s="62">
        <f t="shared" si="40"/>
        <v>0.1181343604612109</v>
      </c>
      <c r="I79" s="62">
        <f t="shared" si="41"/>
        <v>0.16204107848427143</v>
      </c>
      <c r="J79" s="62"/>
      <c r="K79" s="62"/>
      <c r="L79" s="9" t="s">
        <v>1086</v>
      </c>
      <c r="M79" s="1" t="s">
        <v>53</v>
      </c>
      <c r="N79" s="88">
        <f t="shared" si="47"/>
        <v>3.7999999999999999E-2</v>
      </c>
      <c r="O79" s="87">
        <f t="shared" si="42"/>
        <v>0.93164630601888943</v>
      </c>
      <c r="P79" s="62">
        <f t="shared" si="45"/>
        <v>0.1561343604612109</v>
      </c>
      <c r="Q79" s="62">
        <f t="shared" si="43"/>
        <v>0.1181343604612109</v>
      </c>
      <c r="R79" s="62">
        <f t="shared" si="44"/>
        <v>0.14805944053759107</v>
      </c>
    </row>
    <row r="80" spans="3:18">
      <c r="C80" s="9" t="s">
        <v>54</v>
      </c>
      <c r="D80" s="1" t="s">
        <v>55</v>
      </c>
      <c r="E80" s="88">
        <f t="shared" si="46"/>
        <v>3.7999999999999999E-2</v>
      </c>
      <c r="F80" s="87">
        <f t="shared" si="39"/>
        <v>0.85</v>
      </c>
      <c r="G80" s="62">
        <f t="shared" si="39"/>
        <v>0.1561343604612109</v>
      </c>
      <c r="H80" s="62">
        <f t="shared" si="40"/>
        <v>0.1181343604612109</v>
      </c>
      <c r="I80" s="62">
        <f t="shared" si="41"/>
        <v>0.13841420639202925</v>
      </c>
      <c r="J80" s="62"/>
      <c r="K80" s="62"/>
      <c r="L80" s="9" t="s">
        <v>54</v>
      </c>
      <c r="M80" s="1" t="s">
        <v>55</v>
      </c>
      <c r="N80" s="88">
        <f t="shared" si="47"/>
        <v>3.7999999999999999E-2</v>
      </c>
      <c r="O80" s="87">
        <f t="shared" si="42"/>
        <v>0.79599120327044615</v>
      </c>
      <c r="P80" s="62">
        <f t="shared" si="45"/>
        <v>0.1561343604612109</v>
      </c>
      <c r="Q80" s="62">
        <f t="shared" si="43"/>
        <v>0.1181343604612109</v>
      </c>
      <c r="R80" s="62">
        <f t="shared" si="44"/>
        <v>0.13203391173110388</v>
      </c>
    </row>
    <row r="81" spans="3:21">
      <c r="C81" s="9" t="s">
        <v>1374</v>
      </c>
      <c r="D81" s="1" t="s">
        <v>498</v>
      </c>
      <c r="E81" s="88">
        <f t="shared" si="46"/>
        <v>3.7999999999999999E-2</v>
      </c>
      <c r="F81" s="87">
        <f t="shared" si="39"/>
        <v>0.9</v>
      </c>
      <c r="G81" s="62">
        <f t="shared" si="39"/>
        <v>0.1561343604612109</v>
      </c>
      <c r="H81" s="62">
        <f t="shared" si="40"/>
        <v>0.1181343604612109</v>
      </c>
      <c r="I81" s="62">
        <f t="shared" si="41"/>
        <v>0.14432092441508981</v>
      </c>
      <c r="J81" s="62"/>
      <c r="K81" s="62"/>
      <c r="L81" s="9" t="s">
        <v>1374</v>
      </c>
      <c r="M81" s="1" t="s">
        <v>498</v>
      </c>
      <c r="N81" s="88">
        <f t="shared" si="47"/>
        <v>3.7999999999999999E-2</v>
      </c>
      <c r="O81" s="87">
        <f t="shared" si="42"/>
        <v>0.79061866772660649</v>
      </c>
      <c r="P81" s="62">
        <f t="shared" si="45"/>
        <v>0.1561343604612109</v>
      </c>
      <c r="Q81" s="62">
        <f t="shared" si="43"/>
        <v>0.1181343604612109</v>
      </c>
      <c r="R81" s="62">
        <f t="shared" si="44"/>
        <v>0.13139923068057727</v>
      </c>
    </row>
    <row r="82" spans="3:21">
      <c r="C82" s="94" t="s">
        <v>56</v>
      </c>
      <c r="D82" s="144" t="s">
        <v>57</v>
      </c>
      <c r="E82" s="99">
        <f t="shared" si="46"/>
        <v>3.7999999999999999E-2</v>
      </c>
      <c r="F82" s="145">
        <f t="shared" si="39"/>
        <v>0.8</v>
      </c>
      <c r="G82" s="98">
        <f t="shared" si="39"/>
        <v>0.1561343604612109</v>
      </c>
      <c r="H82" s="98">
        <f t="shared" si="40"/>
        <v>0.1181343604612109</v>
      </c>
      <c r="I82" s="98">
        <f t="shared" si="41"/>
        <v>0.13250748836896872</v>
      </c>
      <c r="J82" s="62"/>
      <c r="K82" s="62"/>
      <c r="L82" s="94" t="s">
        <v>56</v>
      </c>
      <c r="M82" s="144" t="s">
        <v>57</v>
      </c>
      <c r="N82" s="99">
        <f t="shared" si="47"/>
        <v>3.7999999999999999E-2</v>
      </c>
      <c r="O82" s="145">
        <f t="shared" si="42"/>
        <v>0.75762149691484193</v>
      </c>
      <c r="P82" s="98">
        <f t="shared" si="45"/>
        <v>0.1561343604612109</v>
      </c>
      <c r="Q82" s="98">
        <f t="shared" si="43"/>
        <v>0.1181343604612109</v>
      </c>
      <c r="R82" s="98">
        <f t="shared" si="44"/>
        <v>0.12750113100970012</v>
      </c>
    </row>
    <row r="83" spans="3:21">
      <c r="C83" s="9" t="s">
        <v>1087</v>
      </c>
      <c r="D83" s="1"/>
      <c r="E83" s="62"/>
      <c r="F83" s="64">
        <f>AVERAGE(F69:F82)</f>
        <v>0.87857142857142867</v>
      </c>
      <c r="G83" s="62"/>
      <c r="H83" s="62"/>
      <c r="I83" s="62">
        <f>AVERAGE(I69:I82)</f>
        <v>0.14178947383377816</v>
      </c>
      <c r="L83" s="9" t="s">
        <v>1087</v>
      </c>
      <c r="M83" s="1"/>
      <c r="N83" s="62"/>
      <c r="O83" s="64">
        <f>AVERAGE(O69:O82)</f>
        <v>0.81124330559028746</v>
      </c>
      <c r="P83" s="62"/>
      <c r="Q83" s="62"/>
      <c r="R83" s="62">
        <f>AVERAGE(R69:R82)</f>
        <v>0.13383570908434728</v>
      </c>
      <c r="U83" s="93">
        <f>AVERAGE(I83,R83)</f>
        <v>0.13781259145906272</v>
      </c>
    </row>
    <row r="84" spans="3:21">
      <c r="C84" s="9"/>
      <c r="D84" s="1"/>
      <c r="E84" s="62"/>
      <c r="F84" s="61"/>
      <c r="G84" s="62"/>
      <c r="H84" s="89"/>
      <c r="I84" s="62"/>
    </row>
    <row r="85" spans="3:21">
      <c r="C85" s="94" t="s">
        <v>58</v>
      </c>
      <c r="D85" s="1"/>
      <c r="E85" s="62"/>
      <c r="F85" s="61"/>
      <c r="G85" s="62"/>
      <c r="H85" s="89"/>
      <c r="I85" s="62"/>
      <c r="L85" s="94" t="s">
        <v>58</v>
      </c>
    </row>
    <row r="86" spans="3:21">
      <c r="C86" s="9" t="s">
        <v>1406</v>
      </c>
      <c r="D86" s="1"/>
      <c r="E86" s="62"/>
      <c r="F86" s="61"/>
      <c r="G86" s="62"/>
      <c r="H86" s="89"/>
      <c r="I86" s="62"/>
      <c r="L86" s="9" t="str">
        <f>C86</f>
        <v>[1] Source:  Blue Chip Financial Forecasts, Vol. 41, No. 6, June 1, 2022 at 14</v>
      </c>
    </row>
    <row r="87" spans="3:21">
      <c r="C87" s="9" t="s">
        <v>1407</v>
      </c>
      <c r="D87" s="1"/>
      <c r="E87" s="62"/>
      <c r="F87" s="61"/>
      <c r="G87" s="62"/>
      <c r="H87" s="89"/>
      <c r="I87" s="62"/>
      <c r="L87" s="9" t="s">
        <v>1408</v>
      </c>
    </row>
    <row r="88" spans="3:21">
      <c r="C88" s="9" t="str">
        <f>C58</f>
        <v>[3] Source: Average expected market return calculated in Exhibit JCN-5, page 1</v>
      </c>
      <c r="D88" s="1"/>
      <c r="E88" s="62"/>
      <c r="F88" s="61"/>
      <c r="G88" s="62"/>
      <c r="H88" s="89"/>
      <c r="I88" s="62"/>
      <c r="L88" s="9" t="str">
        <f>C88</f>
        <v>[3] Source: Average expected market return calculated in Exhibit JCN-5, page 1</v>
      </c>
    </row>
    <row r="89" spans="3:21">
      <c r="C89" s="9" t="s">
        <v>1088</v>
      </c>
      <c r="D89" s="1"/>
      <c r="E89" s="62"/>
      <c r="F89" s="61"/>
      <c r="G89" s="62"/>
      <c r="H89" s="89"/>
      <c r="I89" s="62"/>
      <c r="L89" s="9" t="str">
        <f t="shared" ref="L89:L90" si="48">C89</f>
        <v>[4] Equals [3] - [1]</v>
      </c>
    </row>
    <row r="90" spans="3:21">
      <c r="C90" s="9" t="s">
        <v>1089</v>
      </c>
      <c r="D90" s="1"/>
      <c r="E90" s="62"/>
      <c r="F90" s="61"/>
      <c r="G90" s="62"/>
      <c r="H90" s="89"/>
      <c r="I90" s="62"/>
      <c r="L90" s="9" t="str">
        <f t="shared" si="48"/>
        <v>[5] Equals [1] + [2] x [4]</v>
      </c>
    </row>
  </sheetData>
  <mergeCells count="18">
    <mergeCell ref="L2:R2"/>
    <mergeCell ref="C2:I2"/>
    <mergeCell ref="C4:I4"/>
    <mergeCell ref="C32:I32"/>
    <mergeCell ref="L32:R32"/>
    <mergeCell ref="C3:I3"/>
    <mergeCell ref="L3:R3"/>
    <mergeCell ref="C64:I64"/>
    <mergeCell ref="L64:R64"/>
    <mergeCell ref="C34:I34"/>
    <mergeCell ref="L34:R34"/>
    <mergeCell ref="L4:R4"/>
    <mergeCell ref="C33:I33"/>
    <mergeCell ref="L33:R33"/>
    <mergeCell ref="C63:I63"/>
    <mergeCell ref="L63:R63"/>
    <mergeCell ref="C62:I62"/>
    <mergeCell ref="L62:R62"/>
  </mergeCells>
  <conditionalFormatting sqref="N23 P23:R23 O23:O24 E9:G22 H10:H22 N9:R22 H40:H50 I39:I50 E39:G50 E51:I60 N39:R53 E23:I31 I9:K22 J39:K52">
    <cfRule type="expression" dxfId="47" priority="94">
      <formula>$E9="Yes"</formula>
    </cfRule>
  </conditionalFormatting>
  <conditionalFormatting sqref="L25:L30 L55:L60 C9:D25 L9:M23 L39:M53 C39:D55 C57:D60 D56 C27:D31 D26">
    <cfRule type="expression" dxfId="46" priority="92">
      <formula>"(blank)"</formula>
    </cfRule>
  </conditionalFormatting>
  <conditionalFormatting sqref="L25:L30 L55:L60 C9:D25 L9:M23 L39:M53 C39:D55 C57:D60 D56 C27:D31 D26">
    <cfRule type="expression" dxfId="45" priority="93">
      <formula>#REF!</formula>
    </cfRule>
  </conditionalFormatting>
  <conditionalFormatting sqref="H9">
    <cfRule type="expression" dxfId="44" priority="37">
      <formula>$E9="Yes"</formula>
    </cfRule>
  </conditionalFormatting>
  <conditionalFormatting sqref="H39">
    <cfRule type="expression" dxfId="43" priority="15">
      <formula>$E39="Yes"</formula>
    </cfRule>
  </conditionalFormatting>
  <conditionalFormatting sqref="H70:H80 I69:I80 E69:G80 E81:I90 N69:R83 J69:K82">
    <cfRule type="expression" dxfId="42" priority="10">
      <formula>$E69="Yes"</formula>
    </cfRule>
  </conditionalFormatting>
  <conditionalFormatting sqref="L85:L90 L69:M83 C69:D85 C87:D90 D86">
    <cfRule type="expression" dxfId="41" priority="8">
      <formula>"(blank)"</formula>
    </cfRule>
  </conditionalFormatting>
  <conditionalFormatting sqref="L85:L90 L69:M83 C69:D85 C87:D90 D86">
    <cfRule type="expression" dxfId="40" priority="9">
      <formula>#REF!</formula>
    </cfRule>
  </conditionalFormatting>
  <conditionalFormatting sqref="H69">
    <cfRule type="expression" dxfId="39" priority="7">
      <formula>$E69="Yes"</formula>
    </cfRule>
  </conditionalFormatting>
  <conditionalFormatting sqref="C86">
    <cfRule type="expression" dxfId="38" priority="5">
      <formula>"(blank)"</formula>
    </cfRule>
  </conditionalFormatting>
  <conditionalFormatting sqref="C86">
    <cfRule type="expression" dxfId="37" priority="6">
      <formula>#REF!</formula>
    </cfRule>
  </conditionalFormatting>
  <conditionalFormatting sqref="C56">
    <cfRule type="expression" dxfId="36" priority="3">
      <formula>"(blank)"</formula>
    </cfRule>
  </conditionalFormatting>
  <conditionalFormatting sqref="C56">
    <cfRule type="expression" dxfId="35" priority="4">
      <formula>#REF!</formula>
    </cfRule>
  </conditionalFormatting>
  <conditionalFormatting sqref="C26">
    <cfRule type="expression" dxfId="34" priority="1">
      <formula>"(blank)"</formula>
    </cfRule>
  </conditionalFormatting>
  <conditionalFormatting sqref="C26">
    <cfRule type="expression" dxfId="33" priority="2">
      <formula>#REF!</formula>
    </cfRule>
  </conditionalFormatting>
  <printOptions horizontalCentered="1"/>
  <pageMargins left="0.45" right="0.45" top="0.75" bottom="0.75" header="0.3" footer="0.3"/>
  <pageSetup scale="61" orientation="portrait" useFirstPageNumber="1" r:id="rId1"/>
  <headerFooter scaleWithDoc="0">
    <oddHeader>&amp;R&amp;"Times New Roman,Bold"Attachment JCN-6: CAPM 1
Page &amp;P of &amp;N</oddHeader>
  </headerFooter>
  <rowBreaks count="1" manualBreakCount="1">
    <brk id="61" min="1" max="18" man="1"/>
  </rowBreaks>
  <colBreaks count="1" manualBreakCount="1">
    <brk id="10" max="9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EDAF9-FF94-41AF-A3D3-A0BB5FF5BF84}">
  <dimension ref="C2:V90"/>
  <sheetViews>
    <sheetView view="pageLayout" zoomScaleNormal="100" zoomScaleSheetLayoutView="85" workbookViewId="0">
      <selection activeCell="R16" sqref="R16"/>
    </sheetView>
  </sheetViews>
  <sheetFormatPr defaultRowHeight="12.75"/>
  <cols>
    <col min="2" max="2" width="1.85546875" customWidth="1"/>
    <col min="3" max="3" width="35" customWidth="1"/>
    <col min="4" max="4" width="10.28515625" style="15" customWidth="1"/>
    <col min="5" max="9" width="10.28515625" customWidth="1"/>
    <col min="10" max="11" width="1.85546875" customWidth="1"/>
    <col min="12" max="12" width="35" customWidth="1"/>
    <col min="13" max="13" width="10.28515625" style="15" customWidth="1"/>
    <col min="14" max="18" width="10.28515625" customWidth="1"/>
    <col min="19" max="19" width="1.85546875" customWidth="1"/>
    <col min="20" max="20" width="9.85546875" customWidth="1"/>
  </cols>
  <sheetData>
    <row r="2" spans="3:22">
      <c r="C2" s="288" t="s">
        <v>1078</v>
      </c>
      <c r="D2" s="288"/>
      <c r="E2" s="288"/>
      <c r="F2" s="288"/>
      <c r="G2" s="288"/>
      <c r="H2" s="288"/>
      <c r="I2" s="288"/>
      <c r="L2" s="288" t="s">
        <v>1079</v>
      </c>
      <c r="M2" s="288"/>
      <c r="N2" s="288"/>
      <c r="O2" s="288"/>
      <c r="P2" s="288"/>
      <c r="Q2" s="288"/>
      <c r="R2" s="288"/>
    </row>
    <row r="3" spans="3:22">
      <c r="C3" s="288" t="s">
        <v>1432</v>
      </c>
      <c r="D3" s="288"/>
      <c r="E3" s="288"/>
      <c r="F3" s="288"/>
      <c r="G3" s="288"/>
      <c r="H3" s="288"/>
      <c r="I3" s="288"/>
      <c r="L3" s="288" t="s">
        <v>1432</v>
      </c>
      <c r="M3" s="288"/>
      <c r="N3" s="288"/>
      <c r="O3" s="288"/>
      <c r="P3" s="288"/>
      <c r="Q3" s="288"/>
      <c r="R3" s="288"/>
    </row>
    <row r="4" spans="3:22">
      <c r="C4" s="288" t="s">
        <v>1080</v>
      </c>
      <c r="D4" s="288"/>
      <c r="E4" s="288"/>
      <c r="F4" s="288"/>
      <c r="G4" s="288"/>
      <c r="H4" s="288"/>
      <c r="I4" s="288"/>
      <c r="L4" s="288" t="s">
        <v>1080</v>
      </c>
      <c r="M4" s="288"/>
      <c r="N4" s="288"/>
      <c r="O4" s="288"/>
      <c r="P4" s="288"/>
      <c r="Q4" s="288"/>
      <c r="R4" s="288"/>
    </row>
    <row r="5" spans="3:22">
      <c r="C5" s="83"/>
      <c r="D5" s="84"/>
      <c r="E5" s="83"/>
      <c r="F5" s="83"/>
      <c r="G5" s="83"/>
      <c r="H5" s="83"/>
      <c r="I5" s="83"/>
      <c r="L5" s="83"/>
      <c r="M5" s="84"/>
      <c r="N5" s="83"/>
      <c r="O5" s="83"/>
      <c r="P5" s="83"/>
      <c r="Q5" s="83"/>
      <c r="R5" s="83"/>
    </row>
    <row r="6" spans="3:22" ht="13.5" thickBot="1">
      <c r="C6" s="83"/>
      <c r="D6" s="84"/>
      <c r="E6" s="84" t="s">
        <v>4</v>
      </c>
      <c r="F6" s="84" t="s">
        <v>5</v>
      </c>
      <c r="G6" s="84" t="s">
        <v>6</v>
      </c>
      <c r="H6" s="84" t="s">
        <v>7</v>
      </c>
      <c r="I6" s="84" t="s">
        <v>8</v>
      </c>
      <c r="L6" s="83"/>
      <c r="M6" s="84"/>
      <c r="N6" s="84" t="str">
        <f t="shared" ref="N6:R7" si="0">E6</f>
        <v>[1]</v>
      </c>
      <c r="O6" s="84" t="str">
        <f t="shared" si="0"/>
        <v>[2]</v>
      </c>
      <c r="P6" s="84" t="str">
        <f t="shared" si="0"/>
        <v>[3]</v>
      </c>
      <c r="Q6" s="84" t="str">
        <f t="shared" si="0"/>
        <v>[4]</v>
      </c>
      <c r="R6" s="84" t="str">
        <f t="shared" si="0"/>
        <v>[5]</v>
      </c>
    </row>
    <row r="7" spans="3:22" ht="76.5">
      <c r="C7" s="142" t="s">
        <v>2</v>
      </c>
      <c r="D7" s="142" t="s">
        <v>14</v>
      </c>
      <c r="E7" s="143" t="s">
        <v>1092</v>
      </c>
      <c r="F7" s="143" t="s">
        <v>1081</v>
      </c>
      <c r="G7" s="143" t="s">
        <v>1082</v>
      </c>
      <c r="H7" s="143" t="s">
        <v>1083</v>
      </c>
      <c r="I7" s="143" t="s">
        <v>1084</v>
      </c>
      <c r="L7" s="142" t="s">
        <v>2</v>
      </c>
      <c r="M7" s="142" t="s">
        <v>14</v>
      </c>
      <c r="N7" s="143" t="str">
        <f t="shared" si="0"/>
        <v>Current 30-year Treasury bond yield (30-day average)</v>
      </c>
      <c r="O7" s="143" t="str">
        <f t="shared" si="0"/>
        <v>Beta (β)</v>
      </c>
      <c r="P7" s="143" t="str">
        <f t="shared" si="0"/>
        <v>Market Return (Rm)</v>
      </c>
      <c r="Q7" s="143" t="str">
        <f t="shared" si="0"/>
        <v>Market Risk Premium (Rm − Rf)</v>
      </c>
      <c r="R7" s="143" t="str">
        <f t="shared" si="0"/>
        <v>ROE (K)</v>
      </c>
    </row>
    <row r="8" spans="3:22">
      <c r="C8" s="83"/>
      <c r="D8" s="84"/>
      <c r="E8" s="85"/>
      <c r="F8" s="85"/>
      <c r="G8" s="85"/>
      <c r="H8" s="85"/>
      <c r="I8" s="85"/>
      <c r="L8" s="83"/>
      <c r="M8" s="84"/>
      <c r="N8" s="85"/>
      <c r="O8" s="85"/>
      <c r="P8" s="85"/>
      <c r="Q8" s="85"/>
      <c r="R8" s="85"/>
    </row>
    <row r="9" spans="3:22">
      <c r="C9" s="9" t="s">
        <v>24</v>
      </c>
      <c r="D9" s="1" t="s">
        <v>25</v>
      </c>
      <c r="E9" s="86">
        <f>'JCN-7 Risk Premium'!K51</f>
        <v>3.9153333333333346E-2</v>
      </c>
      <c r="F9" s="87">
        <v>0.9</v>
      </c>
      <c r="G9" s="62">
        <f>AVERAGE('JCN-5 SP 500 MRP 2'!C8)</f>
        <v>0.1276529707250344</v>
      </c>
      <c r="H9" s="62">
        <f t="shared" ref="H9:H22" si="1">(G9-E9)</f>
        <v>8.8499637391701053E-2</v>
      </c>
      <c r="I9" s="62">
        <f t="shared" ref="I9:I22" si="2">IFERROR(H9*F9+E9, "")</f>
        <v>0.1188030069858643</v>
      </c>
      <c r="J9" s="62"/>
      <c r="K9" s="62"/>
      <c r="L9" s="9" t="s">
        <v>24</v>
      </c>
      <c r="M9" s="1" t="s">
        <v>25</v>
      </c>
      <c r="N9" s="86">
        <f>E9</f>
        <v>3.9153333333333346E-2</v>
      </c>
      <c r="O9" s="87">
        <v>0.83197338745505522</v>
      </c>
      <c r="P9" s="62">
        <f>G9</f>
        <v>0.1276529707250344</v>
      </c>
      <c r="Q9" s="62">
        <f t="shared" ref="Q9:Q22" si="3">(P9-N9)</f>
        <v>8.8499637391701053E-2</v>
      </c>
      <c r="R9" s="62">
        <f t="shared" ref="R9:R22" si="4">IFERROR(Q9*O9+N9, "")</f>
        <v>0.11278267644265094</v>
      </c>
      <c r="U9" s="193"/>
      <c r="V9" s="194"/>
    </row>
    <row r="10" spans="3:22">
      <c r="C10" s="9" t="s">
        <v>29</v>
      </c>
      <c r="D10" s="1" t="s">
        <v>30</v>
      </c>
      <c r="E10" s="88">
        <f>E9</f>
        <v>3.9153333333333346E-2</v>
      </c>
      <c r="F10" s="87">
        <v>0.85</v>
      </c>
      <c r="G10" s="62">
        <f>G9</f>
        <v>0.1276529707250344</v>
      </c>
      <c r="H10" s="62">
        <f t="shared" si="1"/>
        <v>8.8499637391701053E-2</v>
      </c>
      <c r="I10" s="62">
        <f t="shared" si="2"/>
        <v>0.11437802511627924</v>
      </c>
      <c r="J10" s="62"/>
      <c r="K10" s="62"/>
      <c r="L10" s="9" t="s">
        <v>29</v>
      </c>
      <c r="M10" s="1" t="s">
        <v>30</v>
      </c>
      <c r="N10" s="88">
        <f>N9</f>
        <v>3.9153333333333346E-2</v>
      </c>
      <c r="O10" s="87">
        <v>0.80882631180282161</v>
      </c>
      <c r="P10" s="62">
        <f t="shared" ref="P10:P22" si="5">G10</f>
        <v>0.1276529707250344</v>
      </c>
      <c r="Q10" s="62">
        <f t="shared" si="3"/>
        <v>8.8499637391701053E-2</v>
      </c>
      <c r="R10" s="62">
        <f t="shared" si="4"/>
        <v>0.11073416864074999</v>
      </c>
      <c r="U10" s="193"/>
      <c r="V10" s="194"/>
    </row>
    <row r="11" spans="3:22">
      <c r="C11" s="9" t="s">
        <v>32</v>
      </c>
      <c r="D11" s="1" t="s">
        <v>33</v>
      </c>
      <c r="E11" s="88">
        <f t="shared" ref="E11:E22" si="6">E10</f>
        <v>3.9153333333333346E-2</v>
      </c>
      <c r="F11" s="87">
        <v>0.85</v>
      </c>
      <c r="G11" s="62">
        <f t="shared" ref="G11:G22" si="7">G10</f>
        <v>0.1276529707250344</v>
      </c>
      <c r="H11" s="62">
        <f t="shared" si="1"/>
        <v>8.8499637391701053E-2</v>
      </c>
      <c r="I11" s="62">
        <f t="shared" si="2"/>
        <v>0.11437802511627924</v>
      </c>
      <c r="J11" s="62"/>
      <c r="K11" s="62"/>
      <c r="L11" s="9" t="s">
        <v>32</v>
      </c>
      <c r="M11" s="1" t="s">
        <v>33</v>
      </c>
      <c r="N11" s="88">
        <f t="shared" ref="N11:N22" si="8">N10</f>
        <v>3.9153333333333346E-2</v>
      </c>
      <c r="O11" s="87">
        <v>0.76691273667679694</v>
      </c>
      <c r="P11" s="62">
        <f t="shared" si="5"/>
        <v>0.1276529707250344</v>
      </c>
      <c r="Q11" s="62">
        <f t="shared" si="3"/>
        <v>8.8499637391701053E-2</v>
      </c>
      <c r="R11" s="62">
        <f t="shared" si="4"/>
        <v>0.10702483244030699</v>
      </c>
      <c r="U11" s="193"/>
      <c r="V11" s="194"/>
    </row>
    <row r="12" spans="3:22">
      <c r="C12" s="9" t="s">
        <v>35</v>
      </c>
      <c r="D12" s="1" t="s">
        <v>36</v>
      </c>
      <c r="E12" s="88">
        <f t="shared" si="6"/>
        <v>3.9153333333333346E-2</v>
      </c>
      <c r="F12" s="87">
        <v>0.75</v>
      </c>
      <c r="G12" s="62">
        <f t="shared" si="7"/>
        <v>0.1276529707250344</v>
      </c>
      <c r="H12" s="62">
        <f t="shared" si="1"/>
        <v>8.8499637391701053E-2</v>
      </c>
      <c r="I12" s="62">
        <f t="shared" si="2"/>
        <v>0.10552806137710913</v>
      </c>
      <c r="J12" s="62"/>
      <c r="K12" s="62"/>
      <c r="L12" s="9" t="s">
        <v>35</v>
      </c>
      <c r="M12" s="1" t="s">
        <v>36</v>
      </c>
      <c r="N12" s="88">
        <f t="shared" si="8"/>
        <v>3.9153333333333346E-2</v>
      </c>
      <c r="O12" s="87">
        <v>0.7770583351087772</v>
      </c>
      <c r="P12" s="62">
        <f t="shared" si="5"/>
        <v>0.1276529707250344</v>
      </c>
      <c r="Q12" s="62">
        <f t="shared" si="3"/>
        <v>8.8499637391701053E-2</v>
      </c>
      <c r="R12" s="62">
        <f t="shared" si="4"/>
        <v>0.10792271422265905</v>
      </c>
      <c r="U12" s="193"/>
      <c r="V12" s="194"/>
    </row>
    <row r="13" spans="3:22">
      <c r="C13" s="9" t="s">
        <v>39</v>
      </c>
      <c r="D13" s="1" t="s">
        <v>40</v>
      </c>
      <c r="E13" s="88">
        <f t="shared" si="6"/>
        <v>3.9153333333333346E-2</v>
      </c>
      <c r="F13" s="87">
        <v>0.95</v>
      </c>
      <c r="G13" s="62">
        <f t="shared" si="7"/>
        <v>0.1276529707250344</v>
      </c>
      <c r="H13" s="62">
        <f t="shared" si="1"/>
        <v>8.8499637391701053E-2</v>
      </c>
      <c r="I13" s="62">
        <f t="shared" si="2"/>
        <v>0.12322798885544935</v>
      </c>
      <c r="J13" s="62"/>
      <c r="K13" s="62"/>
      <c r="L13" s="9" t="s">
        <v>39</v>
      </c>
      <c r="M13" s="1" t="s">
        <v>40</v>
      </c>
      <c r="N13" s="88">
        <f t="shared" si="8"/>
        <v>3.9153333333333346E-2</v>
      </c>
      <c r="O13" s="87">
        <v>0.85632688872265161</v>
      </c>
      <c r="P13" s="62">
        <f t="shared" si="5"/>
        <v>0.1276529707250344</v>
      </c>
      <c r="Q13" s="62">
        <f t="shared" si="3"/>
        <v>8.8499637391701053E-2</v>
      </c>
      <c r="R13" s="62">
        <f t="shared" si="4"/>
        <v>0.11493795247405154</v>
      </c>
      <c r="U13" s="193"/>
      <c r="V13" s="194"/>
    </row>
    <row r="14" spans="3:22">
      <c r="C14" s="9" t="s">
        <v>41</v>
      </c>
      <c r="D14" s="1" t="s">
        <v>42</v>
      </c>
      <c r="E14" s="88">
        <f t="shared" si="6"/>
        <v>3.9153333333333346E-2</v>
      </c>
      <c r="F14" s="87">
        <v>0.95</v>
      </c>
      <c r="G14" s="62">
        <f t="shared" si="7"/>
        <v>0.1276529707250344</v>
      </c>
      <c r="H14" s="62">
        <f t="shared" si="1"/>
        <v>8.8499637391701053E-2</v>
      </c>
      <c r="I14" s="62">
        <f t="shared" si="2"/>
        <v>0.12322798885544935</v>
      </c>
      <c r="J14" s="62"/>
      <c r="K14" s="62"/>
      <c r="L14" s="9" t="s">
        <v>41</v>
      </c>
      <c r="M14" s="1" t="s">
        <v>42</v>
      </c>
      <c r="N14" s="88">
        <f t="shared" si="8"/>
        <v>3.9153333333333346E-2</v>
      </c>
      <c r="O14" s="87">
        <v>0.8702923590299062</v>
      </c>
      <c r="P14" s="62">
        <f t="shared" si="5"/>
        <v>0.1276529707250344</v>
      </c>
      <c r="Q14" s="62">
        <f t="shared" si="3"/>
        <v>8.8499637391701053E-2</v>
      </c>
      <c r="R14" s="62">
        <f t="shared" si="4"/>
        <v>0.11617389153224815</v>
      </c>
      <c r="U14" s="193"/>
      <c r="V14" s="194"/>
    </row>
    <row r="15" spans="3:22">
      <c r="C15" s="9" t="s">
        <v>1085</v>
      </c>
      <c r="D15" s="1" t="s">
        <v>44</v>
      </c>
      <c r="E15" s="88">
        <f t="shared" si="6"/>
        <v>3.9153333333333346E-2</v>
      </c>
      <c r="F15" s="87">
        <v>0.9</v>
      </c>
      <c r="G15" s="62">
        <f t="shared" si="7"/>
        <v>0.1276529707250344</v>
      </c>
      <c r="H15" s="62">
        <f t="shared" si="1"/>
        <v>8.8499637391701053E-2</v>
      </c>
      <c r="I15" s="62">
        <f t="shared" si="2"/>
        <v>0.1188030069858643</v>
      </c>
      <c r="J15" s="62"/>
      <c r="K15" s="62"/>
      <c r="L15" s="9" t="s">
        <v>1085</v>
      </c>
      <c r="M15" s="1" t="s">
        <v>44</v>
      </c>
      <c r="N15" s="88">
        <f t="shared" si="8"/>
        <v>3.9153333333333346E-2</v>
      </c>
      <c r="O15" s="87">
        <v>0.81428578426921483</v>
      </c>
      <c r="P15" s="62">
        <f t="shared" si="5"/>
        <v>0.1276529707250344</v>
      </c>
      <c r="Q15" s="62">
        <f t="shared" si="3"/>
        <v>8.8499637391701053E-2</v>
      </c>
      <c r="R15" s="62">
        <f t="shared" si="4"/>
        <v>0.11121732997437576</v>
      </c>
      <c r="U15" s="193"/>
      <c r="V15" s="194"/>
    </row>
    <row r="16" spans="3:22">
      <c r="C16" s="9" t="s">
        <v>45</v>
      </c>
      <c r="D16" s="1" t="s">
        <v>46</v>
      </c>
      <c r="E16" s="88">
        <f t="shared" si="6"/>
        <v>3.9153333333333346E-2</v>
      </c>
      <c r="F16" s="87">
        <v>0.8</v>
      </c>
      <c r="G16" s="62">
        <f t="shared" si="7"/>
        <v>0.1276529707250344</v>
      </c>
      <c r="H16" s="62">
        <f t="shared" si="1"/>
        <v>8.8499637391701053E-2</v>
      </c>
      <c r="I16" s="62">
        <f t="shared" si="2"/>
        <v>0.10995304324669419</v>
      </c>
      <c r="J16" s="62"/>
      <c r="K16" s="62"/>
      <c r="L16" s="9" t="s">
        <v>45</v>
      </c>
      <c r="M16" s="1" t="s">
        <v>46</v>
      </c>
      <c r="N16" s="88">
        <f t="shared" si="8"/>
        <v>3.9153333333333346E-2</v>
      </c>
      <c r="O16" s="87">
        <v>0.71134097352441017</v>
      </c>
      <c r="P16" s="62">
        <f t="shared" si="5"/>
        <v>0.1276529707250344</v>
      </c>
      <c r="Q16" s="62">
        <f t="shared" si="3"/>
        <v>8.8499637391701053E-2</v>
      </c>
      <c r="R16" s="62">
        <f t="shared" si="4"/>
        <v>0.10210675155210326</v>
      </c>
      <c r="U16" s="193"/>
      <c r="V16" s="194"/>
    </row>
    <row r="17" spans="3:22">
      <c r="C17" s="9" t="s">
        <v>48</v>
      </c>
      <c r="D17" s="1" t="s">
        <v>49</v>
      </c>
      <c r="E17" s="88">
        <f t="shared" si="6"/>
        <v>3.9153333333333346E-2</v>
      </c>
      <c r="F17" s="87">
        <v>0.8</v>
      </c>
      <c r="G17" s="62">
        <f t="shared" si="7"/>
        <v>0.1276529707250344</v>
      </c>
      <c r="H17" s="62">
        <f t="shared" si="1"/>
        <v>8.8499637391701053E-2</v>
      </c>
      <c r="I17" s="62">
        <f t="shared" si="2"/>
        <v>0.10995304324669419</v>
      </c>
      <c r="J17" s="62"/>
      <c r="K17" s="62"/>
      <c r="L17" s="9" t="s">
        <v>48</v>
      </c>
      <c r="M17" s="1" t="s">
        <v>49</v>
      </c>
      <c r="N17" s="88">
        <f t="shared" si="8"/>
        <v>3.9153333333333346E-2</v>
      </c>
      <c r="O17" s="87">
        <v>0.81793639569393106</v>
      </c>
      <c r="P17" s="62">
        <f t="shared" si="5"/>
        <v>0.1276529707250344</v>
      </c>
      <c r="Q17" s="62">
        <f t="shared" si="3"/>
        <v>8.8499637391701053E-2</v>
      </c>
      <c r="R17" s="62">
        <f t="shared" si="4"/>
        <v>0.11154040776172115</v>
      </c>
      <c r="U17" s="193"/>
      <c r="V17" s="194"/>
    </row>
    <row r="18" spans="3:22">
      <c r="C18" s="9" t="s">
        <v>79</v>
      </c>
      <c r="D18" s="1" t="s">
        <v>51</v>
      </c>
      <c r="E18" s="88">
        <f t="shared" si="6"/>
        <v>3.9153333333333346E-2</v>
      </c>
      <c r="F18" s="87">
        <v>0.95</v>
      </c>
      <c r="G18" s="62">
        <f t="shared" si="7"/>
        <v>0.1276529707250344</v>
      </c>
      <c r="H18" s="62">
        <f t="shared" si="1"/>
        <v>8.8499637391701053E-2</v>
      </c>
      <c r="I18" s="62">
        <f t="shared" si="2"/>
        <v>0.12322798885544935</v>
      </c>
      <c r="J18" s="62"/>
      <c r="K18" s="62"/>
      <c r="L18" s="9" t="s">
        <v>79</v>
      </c>
      <c r="M18" s="1" t="s">
        <v>51</v>
      </c>
      <c r="N18" s="88">
        <f t="shared" si="8"/>
        <v>3.9153333333333346E-2</v>
      </c>
      <c r="O18" s="87">
        <v>0.82657543204967521</v>
      </c>
      <c r="P18" s="62">
        <f t="shared" si="5"/>
        <v>0.1276529707250344</v>
      </c>
      <c r="Q18" s="62">
        <f t="shared" si="3"/>
        <v>8.8499637391701053E-2</v>
      </c>
      <c r="R18" s="62">
        <f t="shared" si="4"/>
        <v>0.11230495934661823</v>
      </c>
      <c r="U18" s="193"/>
      <c r="V18" s="194"/>
    </row>
    <row r="19" spans="3:22">
      <c r="C19" s="9" t="s">
        <v>1086</v>
      </c>
      <c r="D19" s="1" t="s">
        <v>53</v>
      </c>
      <c r="E19" s="88">
        <f t="shared" si="6"/>
        <v>3.9153333333333346E-2</v>
      </c>
      <c r="F19" s="87">
        <v>1.05</v>
      </c>
      <c r="G19" s="62">
        <f t="shared" si="7"/>
        <v>0.1276529707250344</v>
      </c>
      <c r="H19" s="62">
        <f t="shared" si="1"/>
        <v>8.8499637391701053E-2</v>
      </c>
      <c r="I19" s="62">
        <f t="shared" si="2"/>
        <v>0.13207795259461946</v>
      </c>
      <c r="J19" s="62"/>
      <c r="K19" s="62"/>
      <c r="L19" s="9" t="s">
        <v>1086</v>
      </c>
      <c r="M19" s="1" t="s">
        <v>53</v>
      </c>
      <c r="N19" s="88">
        <f t="shared" si="8"/>
        <v>3.9153333333333346E-2</v>
      </c>
      <c r="O19" s="87">
        <v>0.93164630601888943</v>
      </c>
      <c r="P19" s="62">
        <f t="shared" si="5"/>
        <v>0.1276529707250344</v>
      </c>
      <c r="Q19" s="62">
        <f t="shared" si="3"/>
        <v>8.8499637391701053E-2</v>
      </c>
      <c r="R19" s="62">
        <f t="shared" si="4"/>
        <v>0.12160369359332282</v>
      </c>
      <c r="U19" s="193"/>
      <c r="V19" s="194"/>
    </row>
    <row r="20" spans="3:22">
      <c r="C20" s="9" t="s">
        <v>54</v>
      </c>
      <c r="D20" s="1" t="s">
        <v>55</v>
      </c>
      <c r="E20" s="88">
        <f t="shared" si="6"/>
        <v>3.9153333333333346E-2</v>
      </c>
      <c r="F20" s="87">
        <v>0.85</v>
      </c>
      <c r="G20" s="62">
        <f t="shared" si="7"/>
        <v>0.1276529707250344</v>
      </c>
      <c r="H20" s="62">
        <f t="shared" si="1"/>
        <v>8.8499637391701053E-2</v>
      </c>
      <c r="I20" s="62">
        <f t="shared" si="2"/>
        <v>0.11437802511627924</v>
      </c>
      <c r="J20" s="62"/>
      <c r="K20" s="62"/>
      <c r="L20" s="9" t="s">
        <v>54</v>
      </c>
      <c r="M20" s="1" t="s">
        <v>55</v>
      </c>
      <c r="N20" s="88">
        <f t="shared" si="8"/>
        <v>3.9153333333333346E-2</v>
      </c>
      <c r="O20" s="87">
        <v>0.79599120327044615</v>
      </c>
      <c r="P20" s="62">
        <f t="shared" si="5"/>
        <v>0.1276529707250344</v>
      </c>
      <c r="Q20" s="62">
        <f t="shared" si="3"/>
        <v>8.8499637391701053E-2</v>
      </c>
      <c r="R20" s="62">
        <f t="shared" si="4"/>
        <v>0.10959826618975163</v>
      </c>
      <c r="U20" s="193"/>
      <c r="V20" s="194"/>
    </row>
    <row r="21" spans="3:22">
      <c r="C21" s="9" t="s">
        <v>1374</v>
      </c>
      <c r="D21" s="1" t="s">
        <v>498</v>
      </c>
      <c r="E21" s="88">
        <f t="shared" si="6"/>
        <v>3.9153333333333346E-2</v>
      </c>
      <c r="F21" s="87">
        <v>0.9</v>
      </c>
      <c r="G21" s="62">
        <f t="shared" si="7"/>
        <v>0.1276529707250344</v>
      </c>
      <c r="H21" s="62">
        <f t="shared" si="1"/>
        <v>8.8499637391701053E-2</v>
      </c>
      <c r="I21" s="62">
        <f t="shared" si="2"/>
        <v>0.1188030069858643</v>
      </c>
      <c r="J21" s="62"/>
      <c r="K21" s="62"/>
      <c r="L21" s="9" t="s">
        <v>1374</v>
      </c>
      <c r="M21" s="1" t="s">
        <v>498</v>
      </c>
      <c r="N21" s="88">
        <f t="shared" si="8"/>
        <v>3.9153333333333346E-2</v>
      </c>
      <c r="O21" s="87">
        <v>0.79061866772660649</v>
      </c>
      <c r="P21" s="62">
        <f t="shared" si="5"/>
        <v>0.1276529707250344</v>
      </c>
      <c r="Q21" s="62">
        <f t="shared" si="3"/>
        <v>8.8499637391701053E-2</v>
      </c>
      <c r="R21" s="62">
        <f t="shared" si="4"/>
        <v>0.1091227987422478</v>
      </c>
      <c r="U21" s="193"/>
      <c r="V21" s="194"/>
    </row>
    <row r="22" spans="3:22">
      <c r="C22" s="94" t="s">
        <v>56</v>
      </c>
      <c r="D22" s="144" t="s">
        <v>57</v>
      </c>
      <c r="E22" s="99">
        <f t="shared" si="6"/>
        <v>3.9153333333333346E-2</v>
      </c>
      <c r="F22" s="145">
        <v>0.8</v>
      </c>
      <c r="G22" s="98">
        <f t="shared" si="7"/>
        <v>0.1276529707250344</v>
      </c>
      <c r="H22" s="98">
        <f t="shared" si="1"/>
        <v>8.8499637391701053E-2</v>
      </c>
      <c r="I22" s="98">
        <f t="shared" si="2"/>
        <v>0.10995304324669419</v>
      </c>
      <c r="J22" s="62"/>
      <c r="K22" s="62"/>
      <c r="L22" s="94" t="s">
        <v>56</v>
      </c>
      <c r="M22" s="144" t="s">
        <v>57</v>
      </c>
      <c r="N22" s="99">
        <f t="shared" si="8"/>
        <v>3.9153333333333346E-2</v>
      </c>
      <c r="O22" s="145">
        <v>0.75762149691484193</v>
      </c>
      <c r="P22" s="98">
        <f t="shared" si="5"/>
        <v>0.1276529707250344</v>
      </c>
      <c r="Q22" s="98">
        <f t="shared" si="3"/>
        <v>8.8499637391701053E-2</v>
      </c>
      <c r="R22" s="98">
        <f t="shared" si="4"/>
        <v>0.10620256109045462</v>
      </c>
      <c r="U22" s="193"/>
      <c r="V22" s="194"/>
    </row>
    <row r="23" spans="3:22">
      <c r="C23" s="9" t="s">
        <v>1087</v>
      </c>
      <c r="D23" s="1"/>
      <c r="E23" s="62"/>
      <c r="F23" s="61">
        <f>AVERAGE(F9:F22)</f>
        <v>0.87857142857142867</v>
      </c>
      <c r="G23" s="62"/>
      <c r="H23" s="62"/>
      <c r="I23" s="62">
        <f>AVERAGE(I9:I22)</f>
        <v>0.11690658618461355</v>
      </c>
      <c r="L23" s="9" t="s">
        <v>1087</v>
      </c>
      <c r="M23" s="1"/>
      <c r="N23" s="62"/>
      <c r="O23" s="61">
        <f>AVERAGE(O9:O22)</f>
        <v>0.81124330559028746</v>
      </c>
      <c r="P23" s="62"/>
      <c r="Q23" s="62"/>
      <c r="R23" s="62">
        <f>AVERAGE(R9:R22)</f>
        <v>0.11094807171451872</v>
      </c>
      <c r="U23" s="93"/>
    </row>
    <row r="24" spans="3:22">
      <c r="C24" s="9"/>
      <c r="D24" s="1"/>
      <c r="E24" s="62"/>
      <c r="F24" s="61"/>
      <c r="G24" s="62"/>
      <c r="H24" s="89"/>
      <c r="I24" s="62"/>
      <c r="O24" s="61"/>
    </row>
    <row r="25" spans="3:22">
      <c r="C25" s="94" t="s">
        <v>58</v>
      </c>
      <c r="D25" s="1"/>
      <c r="E25" s="62"/>
      <c r="F25" s="61"/>
      <c r="G25" s="62"/>
      <c r="H25" s="89"/>
      <c r="I25" s="62"/>
      <c r="L25" s="94" t="s">
        <v>58</v>
      </c>
    </row>
    <row r="26" spans="3:22">
      <c r="C26" s="9" t="s">
        <v>1409</v>
      </c>
      <c r="D26" s="1"/>
      <c r="E26" s="62"/>
      <c r="F26" s="61"/>
      <c r="G26" s="62"/>
      <c r="H26" s="89"/>
      <c r="I26" s="62"/>
      <c r="L26" s="9" t="str">
        <f>C26</f>
        <v>[1] Bloomberg Professional as of October 31, 2022</v>
      </c>
    </row>
    <row r="27" spans="3:22">
      <c r="C27" s="9" t="s">
        <v>1407</v>
      </c>
      <c r="D27" s="1"/>
      <c r="E27" s="62"/>
      <c r="F27" s="61"/>
      <c r="G27" s="62"/>
      <c r="H27" s="89"/>
      <c r="I27" s="62"/>
      <c r="L27" s="9" t="s">
        <v>1408</v>
      </c>
    </row>
    <row r="28" spans="3:22">
      <c r="C28" s="9" t="s">
        <v>1437</v>
      </c>
      <c r="D28" s="1"/>
      <c r="E28" s="62"/>
      <c r="F28" s="61"/>
      <c r="G28" s="62"/>
      <c r="H28" s="89"/>
      <c r="I28" s="62"/>
      <c r="L28" s="9" t="str">
        <f>C28</f>
        <v>[3] Source: Average expected market return calculated in Exhibit JCN-5, page 7</v>
      </c>
    </row>
    <row r="29" spans="3:22">
      <c r="C29" s="9" t="s">
        <v>1088</v>
      </c>
      <c r="D29" s="1"/>
      <c r="E29" s="62"/>
      <c r="F29" s="61"/>
      <c r="G29" s="62"/>
      <c r="H29" s="89"/>
      <c r="I29" s="62"/>
      <c r="L29" s="9" t="str">
        <f t="shared" ref="L29:L30" si="9">C29</f>
        <v>[4] Equals [3] - [1]</v>
      </c>
    </row>
    <row r="30" spans="3:22">
      <c r="C30" s="9" t="s">
        <v>1089</v>
      </c>
      <c r="D30" s="1"/>
      <c r="E30" s="62"/>
      <c r="F30" s="61"/>
      <c r="G30" s="62"/>
      <c r="H30" s="89"/>
      <c r="I30" s="62"/>
      <c r="L30" s="9" t="str">
        <f t="shared" si="9"/>
        <v>[5] Equals [1] + [2] x [4]</v>
      </c>
    </row>
    <row r="31" spans="3:22">
      <c r="C31" s="9"/>
      <c r="D31" s="1"/>
      <c r="E31" s="62"/>
      <c r="F31" s="61"/>
      <c r="G31" s="62"/>
      <c r="H31" s="89"/>
      <c r="I31" s="62"/>
    </row>
    <row r="32" spans="3:22">
      <c r="C32" s="288" t="s">
        <v>1090</v>
      </c>
      <c r="D32" s="288"/>
      <c r="E32" s="288"/>
      <c r="F32" s="288"/>
      <c r="G32" s="288"/>
      <c r="H32" s="288"/>
      <c r="I32" s="288"/>
      <c r="L32" s="288" t="s">
        <v>1091</v>
      </c>
      <c r="M32" s="288"/>
      <c r="N32" s="288"/>
      <c r="O32" s="288"/>
      <c r="P32" s="288"/>
      <c r="Q32" s="288"/>
      <c r="R32" s="288"/>
    </row>
    <row r="33" spans="3:18">
      <c r="C33" s="288" t="s">
        <v>1432</v>
      </c>
      <c r="D33" s="288"/>
      <c r="E33" s="288"/>
      <c r="F33" s="288"/>
      <c r="G33" s="288"/>
      <c r="H33" s="288"/>
      <c r="I33" s="288"/>
      <c r="L33" s="288" t="s">
        <v>1432</v>
      </c>
      <c r="M33" s="288"/>
      <c r="N33" s="288"/>
      <c r="O33" s="288"/>
      <c r="P33" s="288"/>
      <c r="Q33" s="288"/>
      <c r="R33" s="288"/>
    </row>
    <row r="34" spans="3:18">
      <c r="C34" s="288" t="s">
        <v>1080</v>
      </c>
      <c r="D34" s="288"/>
      <c r="E34" s="288"/>
      <c r="F34" s="288"/>
      <c r="G34" s="288"/>
      <c r="H34" s="288"/>
      <c r="I34" s="288"/>
      <c r="L34" s="288" t="s">
        <v>1080</v>
      </c>
      <c r="M34" s="288"/>
      <c r="N34" s="288"/>
      <c r="O34" s="288"/>
      <c r="P34" s="288"/>
      <c r="Q34" s="288"/>
      <c r="R34" s="288"/>
    </row>
    <row r="35" spans="3:18">
      <c r="C35" s="83"/>
      <c r="D35" s="84"/>
      <c r="E35" s="83"/>
      <c r="F35" s="83"/>
      <c r="G35" s="83"/>
      <c r="H35" s="83"/>
      <c r="I35" s="83"/>
      <c r="L35" s="83"/>
      <c r="M35" s="84"/>
      <c r="N35" s="83"/>
      <c r="O35" s="83"/>
      <c r="P35" s="83"/>
      <c r="Q35" s="83"/>
      <c r="R35" s="83"/>
    </row>
    <row r="36" spans="3:18" ht="13.5" thickBot="1">
      <c r="C36" s="83"/>
      <c r="D36" s="84"/>
      <c r="E36" s="84" t="s">
        <v>4</v>
      </c>
      <c r="F36" s="84" t="s">
        <v>5</v>
      </c>
      <c r="G36" s="84" t="s">
        <v>6</v>
      </c>
      <c r="H36" s="84" t="s">
        <v>7</v>
      </c>
      <c r="I36" s="84" t="s">
        <v>8</v>
      </c>
      <c r="L36" s="83"/>
      <c r="M36" s="84"/>
      <c r="N36" s="84" t="str">
        <f t="shared" ref="N36:R37" si="10">E36</f>
        <v>[1]</v>
      </c>
      <c r="O36" s="84" t="str">
        <f t="shared" si="10"/>
        <v>[2]</v>
      </c>
      <c r="P36" s="84" t="str">
        <f t="shared" si="10"/>
        <v>[3]</v>
      </c>
      <c r="Q36" s="84" t="str">
        <f t="shared" si="10"/>
        <v>[4]</v>
      </c>
      <c r="R36" s="84" t="str">
        <f t="shared" si="10"/>
        <v>[5]</v>
      </c>
    </row>
    <row r="37" spans="3:18" ht="102">
      <c r="C37" s="142" t="s">
        <v>2</v>
      </c>
      <c r="D37" s="142" t="s">
        <v>14</v>
      </c>
      <c r="E37" s="143" t="s">
        <v>1412</v>
      </c>
      <c r="F37" s="143" t="s">
        <v>1081</v>
      </c>
      <c r="G37" s="143" t="s">
        <v>1082</v>
      </c>
      <c r="H37" s="143" t="s">
        <v>1083</v>
      </c>
      <c r="I37" s="143" t="s">
        <v>1084</v>
      </c>
      <c r="L37" s="142" t="s">
        <v>2</v>
      </c>
      <c r="M37" s="142" t="s">
        <v>14</v>
      </c>
      <c r="N37" s="143" t="str">
        <f t="shared" si="10"/>
        <v>Near-term projected 30-year U.S. Treasury bond yield (Q1 2023 - Q1 2024)</v>
      </c>
      <c r="O37" s="143" t="str">
        <f t="shared" si="10"/>
        <v>Beta (β)</v>
      </c>
      <c r="P37" s="143" t="str">
        <f t="shared" si="10"/>
        <v>Market Return (Rm)</v>
      </c>
      <c r="Q37" s="143" t="str">
        <f t="shared" si="10"/>
        <v>Market Risk Premium (Rm − Rf)</v>
      </c>
      <c r="R37" s="143" t="str">
        <f t="shared" si="10"/>
        <v>ROE (K)</v>
      </c>
    </row>
    <row r="38" spans="3:18">
      <c r="C38" s="83"/>
      <c r="D38" s="84"/>
      <c r="E38" s="85"/>
      <c r="F38" s="85"/>
      <c r="G38" s="85"/>
      <c r="H38" s="85"/>
      <c r="I38" s="85"/>
      <c r="L38" s="83"/>
      <c r="M38" s="84"/>
      <c r="N38" s="85"/>
      <c r="O38" s="85"/>
      <c r="P38" s="85"/>
      <c r="Q38" s="85"/>
      <c r="R38" s="85"/>
    </row>
    <row r="39" spans="3:18">
      <c r="C39" s="9" t="s">
        <v>24</v>
      </c>
      <c r="D39" s="1" t="s">
        <v>25</v>
      </c>
      <c r="E39" s="86">
        <f>'JCN-7 Risk Premium'!K52</f>
        <v>0.04</v>
      </c>
      <c r="F39" s="87">
        <f t="shared" ref="F39:G52" si="11">F9</f>
        <v>0.9</v>
      </c>
      <c r="G39" s="62">
        <f t="shared" si="11"/>
        <v>0.1276529707250344</v>
      </c>
      <c r="H39" s="62">
        <f t="shared" ref="H39:H52" si="12">(G39-E39)</f>
        <v>8.765297072503439E-2</v>
      </c>
      <c r="I39" s="62">
        <f t="shared" ref="I39:I52" si="13">IFERROR(H39*F39+E39, "")</f>
        <v>0.11888767365253095</v>
      </c>
      <c r="J39" s="62"/>
      <c r="K39" s="62"/>
      <c r="L39" s="9" t="s">
        <v>24</v>
      </c>
      <c r="M39" s="1" t="s">
        <v>25</v>
      </c>
      <c r="N39" s="86">
        <f>E39</f>
        <v>0.04</v>
      </c>
      <c r="O39" s="87">
        <f t="shared" ref="O39:O52" si="14">O9</f>
        <v>0.83197338745505522</v>
      </c>
      <c r="P39" s="62">
        <f>G39</f>
        <v>0.1276529707250344</v>
      </c>
      <c r="Q39" s="62">
        <f t="shared" ref="Q39:Q52" si="15">(P39-N39)</f>
        <v>8.765297072503439E-2</v>
      </c>
      <c r="R39" s="62">
        <f t="shared" ref="R39:R52" si="16">IFERROR(Q39*O39+N39, "")</f>
        <v>0.11292493897460565</v>
      </c>
    </row>
    <row r="40" spans="3:18">
      <c r="C40" s="9" t="s">
        <v>29</v>
      </c>
      <c r="D40" s="1" t="s">
        <v>30</v>
      </c>
      <c r="E40" s="88">
        <f>E39</f>
        <v>0.04</v>
      </c>
      <c r="F40" s="87">
        <f t="shared" si="11"/>
        <v>0.85</v>
      </c>
      <c r="G40" s="62">
        <f t="shared" si="11"/>
        <v>0.1276529707250344</v>
      </c>
      <c r="H40" s="62">
        <f t="shared" si="12"/>
        <v>8.765297072503439E-2</v>
      </c>
      <c r="I40" s="62">
        <f t="shared" si="13"/>
        <v>0.11450502511627922</v>
      </c>
      <c r="J40" s="62"/>
      <c r="K40" s="62"/>
      <c r="L40" s="9" t="s">
        <v>29</v>
      </c>
      <c r="M40" s="1" t="s">
        <v>30</v>
      </c>
      <c r="N40" s="88">
        <f>N39</f>
        <v>0.04</v>
      </c>
      <c r="O40" s="87">
        <f t="shared" si="14"/>
        <v>0.80882631180282161</v>
      </c>
      <c r="P40" s="62">
        <f t="shared" ref="P40:P52" si="17">G40</f>
        <v>0.1276529707250344</v>
      </c>
      <c r="Q40" s="62">
        <f t="shared" si="15"/>
        <v>8.765297072503439E-2</v>
      </c>
      <c r="R40" s="62">
        <f t="shared" si="16"/>
        <v>0.11089602903009027</v>
      </c>
    </row>
    <row r="41" spans="3:18">
      <c r="C41" s="9" t="s">
        <v>32</v>
      </c>
      <c r="D41" s="1" t="s">
        <v>33</v>
      </c>
      <c r="E41" s="88">
        <f t="shared" ref="E41:E52" si="18">E40</f>
        <v>0.04</v>
      </c>
      <c r="F41" s="87">
        <f t="shared" si="11"/>
        <v>0.85</v>
      </c>
      <c r="G41" s="62">
        <f t="shared" si="11"/>
        <v>0.1276529707250344</v>
      </c>
      <c r="H41" s="62">
        <f t="shared" si="12"/>
        <v>8.765297072503439E-2</v>
      </c>
      <c r="I41" s="62">
        <f t="shared" si="13"/>
        <v>0.11450502511627922</v>
      </c>
      <c r="J41" s="62"/>
      <c r="K41" s="62"/>
      <c r="L41" s="9" t="s">
        <v>32</v>
      </c>
      <c r="M41" s="1" t="s">
        <v>33</v>
      </c>
      <c r="N41" s="88">
        <f t="shared" ref="N41:N52" si="19">N40</f>
        <v>0.04</v>
      </c>
      <c r="O41" s="87">
        <f t="shared" si="14"/>
        <v>0.76691273667679694</v>
      </c>
      <c r="P41" s="62">
        <f t="shared" si="17"/>
        <v>0.1276529707250344</v>
      </c>
      <c r="Q41" s="62">
        <f t="shared" si="15"/>
        <v>8.765297072503439E-2</v>
      </c>
      <c r="R41" s="62">
        <f t="shared" si="16"/>
        <v>0.10722217965658729</v>
      </c>
    </row>
    <row r="42" spans="3:18">
      <c r="C42" s="9" t="s">
        <v>35</v>
      </c>
      <c r="D42" s="1" t="s">
        <v>36</v>
      </c>
      <c r="E42" s="88">
        <f t="shared" si="18"/>
        <v>0.04</v>
      </c>
      <c r="F42" s="87">
        <f t="shared" si="11"/>
        <v>0.75</v>
      </c>
      <c r="G42" s="62">
        <f t="shared" si="11"/>
        <v>0.1276529707250344</v>
      </c>
      <c r="H42" s="62">
        <f t="shared" si="12"/>
        <v>8.765297072503439E-2</v>
      </c>
      <c r="I42" s="62">
        <f t="shared" si="13"/>
        <v>0.10573972804377579</v>
      </c>
      <c r="J42" s="62"/>
      <c r="K42" s="62"/>
      <c r="L42" s="9" t="s">
        <v>35</v>
      </c>
      <c r="M42" s="1" t="s">
        <v>36</v>
      </c>
      <c r="N42" s="88">
        <f t="shared" si="19"/>
        <v>0.04</v>
      </c>
      <c r="O42" s="87">
        <f t="shared" si="14"/>
        <v>0.7770583351087772</v>
      </c>
      <c r="P42" s="62">
        <f t="shared" si="17"/>
        <v>0.1276529707250344</v>
      </c>
      <c r="Q42" s="62">
        <f t="shared" si="15"/>
        <v>8.765297072503439E-2</v>
      </c>
      <c r="R42" s="62">
        <f t="shared" si="16"/>
        <v>0.1081114714989336</v>
      </c>
    </row>
    <row r="43" spans="3:18">
      <c r="C43" s="9" t="s">
        <v>39</v>
      </c>
      <c r="D43" s="1" t="s">
        <v>40</v>
      </c>
      <c r="E43" s="88">
        <f t="shared" si="18"/>
        <v>0.04</v>
      </c>
      <c r="F43" s="87">
        <f t="shared" si="11"/>
        <v>0.95</v>
      </c>
      <c r="G43" s="62">
        <f t="shared" si="11"/>
        <v>0.1276529707250344</v>
      </c>
      <c r="H43" s="62">
        <f t="shared" si="12"/>
        <v>8.765297072503439E-2</v>
      </c>
      <c r="I43" s="62">
        <f t="shared" si="13"/>
        <v>0.12327032218878267</v>
      </c>
      <c r="J43" s="62"/>
      <c r="K43" s="62"/>
      <c r="L43" s="9" t="s">
        <v>39</v>
      </c>
      <c r="M43" s="1" t="s">
        <v>40</v>
      </c>
      <c r="N43" s="88">
        <f t="shared" si="19"/>
        <v>0.04</v>
      </c>
      <c r="O43" s="87">
        <f t="shared" si="14"/>
        <v>0.85632688872265161</v>
      </c>
      <c r="P43" s="62">
        <f t="shared" si="17"/>
        <v>0.1276529707250344</v>
      </c>
      <c r="Q43" s="62">
        <f t="shared" si="15"/>
        <v>8.765297072503439E-2</v>
      </c>
      <c r="R43" s="62">
        <f t="shared" si="16"/>
        <v>0.11505959570826638</v>
      </c>
    </row>
    <row r="44" spans="3:18">
      <c r="C44" s="9" t="s">
        <v>41</v>
      </c>
      <c r="D44" s="1" t="s">
        <v>42</v>
      </c>
      <c r="E44" s="88">
        <f t="shared" si="18"/>
        <v>0.04</v>
      </c>
      <c r="F44" s="87">
        <f t="shared" si="11"/>
        <v>0.95</v>
      </c>
      <c r="G44" s="62">
        <f t="shared" si="11"/>
        <v>0.1276529707250344</v>
      </c>
      <c r="H44" s="62">
        <f t="shared" si="12"/>
        <v>8.765297072503439E-2</v>
      </c>
      <c r="I44" s="62">
        <f t="shared" si="13"/>
        <v>0.12327032218878267</v>
      </c>
      <c r="J44" s="62"/>
      <c r="K44" s="62"/>
      <c r="L44" s="9" t="s">
        <v>41</v>
      </c>
      <c r="M44" s="1" t="s">
        <v>42</v>
      </c>
      <c r="N44" s="88">
        <f t="shared" si="19"/>
        <v>0.04</v>
      </c>
      <c r="O44" s="87">
        <f t="shared" si="14"/>
        <v>0.8702923590299062</v>
      </c>
      <c r="P44" s="62">
        <f t="shared" si="17"/>
        <v>0.1276529707250344</v>
      </c>
      <c r="Q44" s="62">
        <f t="shared" si="15"/>
        <v>8.765297072503439E-2</v>
      </c>
      <c r="R44" s="62">
        <f t="shared" si="16"/>
        <v>0.11628371066826948</v>
      </c>
    </row>
    <row r="45" spans="3:18">
      <c r="C45" s="9" t="s">
        <v>1085</v>
      </c>
      <c r="D45" s="1" t="s">
        <v>44</v>
      </c>
      <c r="E45" s="88">
        <f t="shared" si="18"/>
        <v>0.04</v>
      </c>
      <c r="F45" s="87">
        <f t="shared" si="11"/>
        <v>0.9</v>
      </c>
      <c r="G45" s="62">
        <f t="shared" si="11"/>
        <v>0.1276529707250344</v>
      </c>
      <c r="H45" s="62">
        <f t="shared" si="12"/>
        <v>8.765297072503439E-2</v>
      </c>
      <c r="I45" s="62">
        <f t="shared" si="13"/>
        <v>0.11888767365253095</v>
      </c>
      <c r="J45" s="62"/>
      <c r="K45" s="62"/>
      <c r="L45" s="9" t="s">
        <v>1085</v>
      </c>
      <c r="M45" s="1" t="s">
        <v>44</v>
      </c>
      <c r="N45" s="88">
        <f t="shared" si="19"/>
        <v>0.04</v>
      </c>
      <c r="O45" s="87">
        <f t="shared" si="14"/>
        <v>0.81428578426921483</v>
      </c>
      <c r="P45" s="62">
        <f t="shared" si="17"/>
        <v>0.1276529707250344</v>
      </c>
      <c r="Q45" s="62">
        <f t="shared" si="15"/>
        <v>8.765297072503439E-2</v>
      </c>
      <c r="R45" s="62">
        <f t="shared" si="16"/>
        <v>0.11137456801036116</v>
      </c>
    </row>
    <row r="46" spans="3:18">
      <c r="C46" s="9" t="s">
        <v>45</v>
      </c>
      <c r="D46" s="1" t="s">
        <v>46</v>
      </c>
      <c r="E46" s="88">
        <f t="shared" si="18"/>
        <v>0.04</v>
      </c>
      <c r="F46" s="87">
        <f t="shared" si="11"/>
        <v>0.8</v>
      </c>
      <c r="G46" s="62">
        <f t="shared" si="11"/>
        <v>0.1276529707250344</v>
      </c>
      <c r="H46" s="62">
        <f t="shared" si="12"/>
        <v>8.765297072503439E-2</v>
      </c>
      <c r="I46" s="62">
        <f t="shared" si="13"/>
        <v>0.11012237658002752</v>
      </c>
      <c r="J46" s="62"/>
      <c r="K46" s="62"/>
      <c r="L46" s="9" t="s">
        <v>45</v>
      </c>
      <c r="M46" s="1" t="s">
        <v>46</v>
      </c>
      <c r="N46" s="88">
        <f t="shared" si="19"/>
        <v>0.04</v>
      </c>
      <c r="O46" s="87">
        <f t="shared" si="14"/>
        <v>0.71134097352441017</v>
      </c>
      <c r="P46" s="62">
        <f t="shared" si="17"/>
        <v>0.1276529707250344</v>
      </c>
      <c r="Q46" s="62">
        <f t="shared" si="15"/>
        <v>8.765297072503439E-2</v>
      </c>
      <c r="R46" s="62">
        <f t="shared" si="16"/>
        <v>0.1023511495278526</v>
      </c>
    </row>
    <row r="47" spans="3:18">
      <c r="C47" s="9" t="s">
        <v>48</v>
      </c>
      <c r="D47" s="1" t="s">
        <v>49</v>
      </c>
      <c r="E47" s="88">
        <f t="shared" si="18"/>
        <v>0.04</v>
      </c>
      <c r="F47" s="87">
        <f t="shared" si="11"/>
        <v>0.8</v>
      </c>
      <c r="G47" s="62">
        <f t="shared" si="11"/>
        <v>0.1276529707250344</v>
      </c>
      <c r="H47" s="62">
        <f t="shared" si="12"/>
        <v>8.765297072503439E-2</v>
      </c>
      <c r="I47" s="62">
        <f t="shared" si="13"/>
        <v>0.11012237658002752</v>
      </c>
      <c r="J47" s="62"/>
      <c r="K47" s="62"/>
      <c r="L47" s="9" t="s">
        <v>48</v>
      </c>
      <c r="M47" s="1" t="s">
        <v>49</v>
      </c>
      <c r="N47" s="88">
        <f t="shared" si="19"/>
        <v>0.04</v>
      </c>
      <c r="O47" s="87">
        <f t="shared" si="14"/>
        <v>0.81793639569393106</v>
      </c>
      <c r="P47" s="62">
        <f t="shared" si="17"/>
        <v>0.1276529707250344</v>
      </c>
      <c r="Q47" s="62">
        <f t="shared" si="15"/>
        <v>8.765297072503439E-2</v>
      </c>
      <c r="R47" s="62">
        <f t="shared" si="16"/>
        <v>0.11169455494670028</v>
      </c>
    </row>
    <row r="48" spans="3:18">
      <c r="C48" s="9" t="s">
        <v>79</v>
      </c>
      <c r="D48" s="1" t="s">
        <v>51</v>
      </c>
      <c r="E48" s="88">
        <f t="shared" si="18"/>
        <v>0.04</v>
      </c>
      <c r="F48" s="87">
        <f t="shared" si="11"/>
        <v>0.95</v>
      </c>
      <c r="G48" s="62">
        <f t="shared" si="11"/>
        <v>0.1276529707250344</v>
      </c>
      <c r="H48" s="62">
        <f t="shared" si="12"/>
        <v>8.765297072503439E-2</v>
      </c>
      <c r="I48" s="62">
        <f t="shared" si="13"/>
        <v>0.12327032218878267</v>
      </c>
      <c r="J48" s="62"/>
      <c r="K48" s="62"/>
      <c r="L48" s="9" t="s">
        <v>79</v>
      </c>
      <c r="M48" s="1" t="s">
        <v>51</v>
      </c>
      <c r="N48" s="88">
        <f t="shared" si="19"/>
        <v>0.04</v>
      </c>
      <c r="O48" s="87">
        <f t="shared" si="14"/>
        <v>0.82657543204967521</v>
      </c>
      <c r="P48" s="62">
        <f t="shared" si="17"/>
        <v>0.1276529707250344</v>
      </c>
      <c r="Q48" s="62">
        <f t="shared" si="15"/>
        <v>8.765297072503439E-2</v>
      </c>
      <c r="R48" s="62">
        <f t="shared" si="16"/>
        <v>0.11245179214748283</v>
      </c>
    </row>
    <row r="49" spans="3:21">
      <c r="C49" s="9" t="s">
        <v>1086</v>
      </c>
      <c r="D49" s="1" t="s">
        <v>53</v>
      </c>
      <c r="E49" s="88">
        <f t="shared" si="18"/>
        <v>0.04</v>
      </c>
      <c r="F49" s="87">
        <f t="shared" si="11"/>
        <v>1.05</v>
      </c>
      <c r="G49" s="62">
        <f t="shared" si="11"/>
        <v>0.1276529707250344</v>
      </c>
      <c r="H49" s="62">
        <f t="shared" si="12"/>
        <v>8.765297072503439E-2</v>
      </c>
      <c r="I49" s="62">
        <f t="shared" si="13"/>
        <v>0.13203561926128612</v>
      </c>
      <c r="J49" s="62"/>
      <c r="K49" s="62"/>
      <c r="L49" s="9" t="s">
        <v>1086</v>
      </c>
      <c r="M49" s="1" t="s">
        <v>53</v>
      </c>
      <c r="N49" s="88">
        <f t="shared" si="19"/>
        <v>0.04</v>
      </c>
      <c r="O49" s="87">
        <f t="shared" si="14"/>
        <v>0.93164630601888943</v>
      </c>
      <c r="P49" s="62">
        <f t="shared" si="17"/>
        <v>0.1276529707250344</v>
      </c>
      <c r="Q49" s="62">
        <f t="shared" si="15"/>
        <v>8.765297072503439E-2</v>
      </c>
      <c r="R49" s="62">
        <f t="shared" si="16"/>
        <v>0.12166156638756015</v>
      </c>
    </row>
    <row r="50" spans="3:21">
      <c r="C50" s="9" t="s">
        <v>54</v>
      </c>
      <c r="D50" s="1" t="s">
        <v>55</v>
      </c>
      <c r="E50" s="88">
        <f t="shared" si="18"/>
        <v>0.04</v>
      </c>
      <c r="F50" s="87">
        <f t="shared" si="11"/>
        <v>0.85</v>
      </c>
      <c r="G50" s="62">
        <f t="shared" si="11"/>
        <v>0.1276529707250344</v>
      </c>
      <c r="H50" s="62">
        <f t="shared" si="12"/>
        <v>8.765297072503439E-2</v>
      </c>
      <c r="I50" s="62">
        <f t="shared" si="13"/>
        <v>0.11450502511627922</v>
      </c>
      <c r="J50" s="62"/>
      <c r="K50" s="62"/>
      <c r="L50" s="9" t="s">
        <v>54</v>
      </c>
      <c r="M50" s="1" t="s">
        <v>55</v>
      </c>
      <c r="N50" s="88">
        <f t="shared" si="19"/>
        <v>0.04</v>
      </c>
      <c r="O50" s="87">
        <f t="shared" si="14"/>
        <v>0.79599120327044615</v>
      </c>
      <c r="P50" s="62">
        <f t="shared" si="17"/>
        <v>0.1276529707250344</v>
      </c>
      <c r="Q50" s="62">
        <f t="shared" si="15"/>
        <v>8.765297072503439E-2</v>
      </c>
      <c r="R50" s="62">
        <f t="shared" si="16"/>
        <v>0.10977099363764931</v>
      </c>
    </row>
    <row r="51" spans="3:21">
      <c r="C51" s="9" t="s">
        <v>1374</v>
      </c>
      <c r="D51" s="1" t="s">
        <v>498</v>
      </c>
      <c r="E51" s="88">
        <f t="shared" si="18"/>
        <v>0.04</v>
      </c>
      <c r="F51" s="87">
        <f t="shared" si="11"/>
        <v>0.9</v>
      </c>
      <c r="G51" s="62">
        <f t="shared" si="11"/>
        <v>0.1276529707250344</v>
      </c>
      <c r="H51" s="62">
        <f t="shared" si="12"/>
        <v>8.765297072503439E-2</v>
      </c>
      <c r="I51" s="62">
        <f t="shared" si="13"/>
        <v>0.11888767365253095</v>
      </c>
      <c r="J51" s="62"/>
      <c r="K51" s="62"/>
      <c r="L51" s="9" t="s">
        <v>1374</v>
      </c>
      <c r="M51" s="1" t="s">
        <v>498</v>
      </c>
      <c r="N51" s="88">
        <f t="shared" si="19"/>
        <v>0.04</v>
      </c>
      <c r="O51" s="87">
        <f t="shared" si="14"/>
        <v>0.79061866772660649</v>
      </c>
      <c r="P51" s="62">
        <f t="shared" si="17"/>
        <v>0.1276529707250344</v>
      </c>
      <c r="Q51" s="62">
        <f t="shared" si="15"/>
        <v>8.765297072503439E-2</v>
      </c>
      <c r="R51" s="62">
        <f t="shared" si="16"/>
        <v>0.10930007493690594</v>
      </c>
    </row>
    <row r="52" spans="3:21">
      <c r="C52" s="94" t="s">
        <v>56</v>
      </c>
      <c r="D52" s="144" t="s">
        <v>57</v>
      </c>
      <c r="E52" s="99">
        <f t="shared" si="18"/>
        <v>0.04</v>
      </c>
      <c r="F52" s="145">
        <f t="shared" si="11"/>
        <v>0.8</v>
      </c>
      <c r="G52" s="98">
        <f t="shared" si="11"/>
        <v>0.1276529707250344</v>
      </c>
      <c r="H52" s="98">
        <f t="shared" si="12"/>
        <v>8.765297072503439E-2</v>
      </c>
      <c r="I52" s="98">
        <f t="shared" si="13"/>
        <v>0.11012237658002752</v>
      </c>
      <c r="J52" s="62"/>
      <c r="K52" s="62"/>
      <c r="L52" s="94" t="s">
        <v>56</v>
      </c>
      <c r="M52" s="144" t="s">
        <v>57</v>
      </c>
      <c r="N52" s="99">
        <f t="shared" si="19"/>
        <v>0.04</v>
      </c>
      <c r="O52" s="145">
        <f t="shared" si="14"/>
        <v>0.75762149691484193</v>
      </c>
      <c r="P52" s="98">
        <f t="shared" si="17"/>
        <v>0.1276529707250344</v>
      </c>
      <c r="Q52" s="98">
        <f t="shared" si="15"/>
        <v>8.765297072503439E-2</v>
      </c>
      <c r="R52" s="98">
        <f t="shared" si="16"/>
        <v>0.10640777488973338</v>
      </c>
    </row>
    <row r="53" spans="3:21">
      <c r="C53" s="9" t="s">
        <v>1087</v>
      </c>
      <c r="D53" s="1"/>
      <c r="E53" s="62"/>
      <c r="F53" s="64">
        <f>AVERAGE(F39:F52)</f>
        <v>0.87857142857142867</v>
      </c>
      <c r="G53" s="62"/>
      <c r="H53" s="62"/>
      <c r="I53" s="62">
        <f>AVERAGE(I39:I52)</f>
        <v>0.11700939570842307</v>
      </c>
      <c r="L53" s="9" t="s">
        <v>1087</v>
      </c>
      <c r="M53" s="1"/>
      <c r="N53" s="62"/>
      <c r="O53" s="64">
        <f>AVERAGE(O39:O52)</f>
        <v>0.81124330559028746</v>
      </c>
      <c r="P53" s="62"/>
      <c r="Q53" s="62"/>
      <c r="R53" s="62">
        <f>AVERAGE(R39:R52)</f>
        <v>0.1111078857157856</v>
      </c>
      <c r="U53" s="93"/>
    </row>
    <row r="54" spans="3:21">
      <c r="C54" s="9"/>
      <c r="D54" s="1"/>
      <c r="E54" s="62"/>
      <c r="F54" s="61"/>
      <c r="G54" s="62"/>
      <c r="H54" s="89"/>
      <c r="I54" s="62"/>
    </row>
    <row r="55" spans="3:21">
      <c r="C55" s="94" t="s">
        <v>58</v>
      </c>
      <c r="D55" s="1"/>
      <c r="E55" s="62"/>
      <c r="F55" s="61"/>
      <c r="G55" s="62"/>
      <c r="H55" s="89"/>
      <c r="I55" s="62"/>
      <c r="L55" s="94" t="s">
        <v>58</v>
      </c>
    </row>
    <row r="56" spans="3:21">
      <c r="C56" s="9" t="s">
        <v>1435</v>
      </c>
      <c r="D56" s="1"/>
      <c r="E56" s="62"/>
      <c r="F56" s="61"/>
      <c r="G56" s="62"/>
      <c r="H56" s="89"/>
      <c r="I56" s="62"/>
      <c r="L56" s="9" t="str">
        <f>C56</f>
        <v>[1] Source:  Blue Chip Financial Forecasts, Vol. 41, No. 11, November 1, 2022 at 14</v>
      </c>
    </row>
    <row r="57" spans="3:21">
      <c r="C57" s="9" t="s">
        <v>1407</v>
      </c>
      <c r="D57" s="1"/>
      <c r="E57" s="62"/>
      <c r="F57" s="61"/>
      <c r="G57" s="62"/>
      <c r="H57" s="89"/>
      <c r="I57" s="62"/>
      <c r="L57" s="9" t="s">
        <v>1408</v>
      </c>
    </row>
    <row r="58" spans="3:21">
      <c r="C58" s="9" t="str">
        <f>C28</f>
        <v>[3] Source: Average expected market return calculated in Exhibit JCN-5, page 7</v>
      </c>
      <c r="D58" s="1"/>
      <c r="E58" s="62"/>
      <c r="F58" s="61"/>
      <c r="G58" s="62"/>
      <c r="H58" s="89"/>
      <c r="I58" s="62"/>
      <c r="L58" s="9" t="str">
        <f>C58</f>
        <v>[3] Source: Average expected market return calculated in Exhibit JCN-5, page 7</v>
      </c>
    </row>
    <row r="59" spans="3:21">
      <c r="C59" s="9" t="s">
        <v>1088</v>
      </c>
      <c r="D59" s="1"/>
      <c r="E59" s="62"/>
      <c r="F59" s="61"/>
      <c r="G59" s="62"/>
      <c r="H59" s="89"/>
      <c r="I59" s="62"/>
      <c r="L59" s="9" t="str">
        <f t="shared" ref="L59:L60" si="20">C59</f>
        <v>[4] Equals [3] - [1]</v>
      </c>
    </row>
    <row r="60" spans="3:21">
      <c r="C60" s="9" t="s">
        <v>1089</v>
      </c>
      <c r="D60" s="1"/>
      <c r="E60" s="62"/>
      <c r="F60" s="61"/>
      <c r="G60" s="62"/>
      <c r="H60" s="89"/>
      <c r="I60" s="62"/>
      <c r="L60" s="9" t="str">
        <f t="shared" si="20"/>
        <v>[5] Equals [1] + [2] x [4]</v>
      </c>
    </row>
    <row r="62" spans="3:21">
      <c r="C62" s="288" t="s">
        <v>1090</v>
      </c>
      <c r="D62" s="288"/>
      <c r="E62" s="288"/>
      <c r="F62" s="288"/>
      <c r="G62" s="288"/>
      <c r="H62" s="288"/>
      <c r="I62" s="288"/>
      <c r="L62" s="288" t="s">
        <v>1091</v>
      </c>
      <c r="M62" s="288"/>
      <c r="N62" s="288"/>
      <c r="O62" s="288"/>
      <c r="P62" s="288"/>
      <c r="Q62" s="288"/>
      <c r="R62" s="288"/>
    </row>
    <row r="63" spans="3:21">
      <c r="C63" s="288" t="s">
        <v>1432</v>
      </c>
      <c r="D63" s="288"/>
      <c r="E63" s="288"/>
      <c r="F63" s="288"/>
      <c r="G63" s="288"/>
      <c r="H63" s="288"/>
      <c r="I63" s="288"/>
      <c r="L63" s="288" t="s">
        <v>1432</v>
      </c>
      <c r="M63" s="288"/>
      <c r="N63" s="288"/>
      <c r="O63" s="288"/>
      <c r="P63" s="288"/>
      <c r="Q63" s="288"/>
      <c r="R63" s="288"/>
    </row>
    <row r="64" spans="3:21">
      <c r="C64" s="288" t="s">
        <v>1080</v>
      </c>
      <c r="D64" s="288"/>
      <c r="E64" s="288"/>
      <c r="F64" s="288"/>
      <c r="G64" s="288"/>
      <c r="H64" s="288"/>
      <c r="I64" s="288"/>
      <c r="L64" s="288" t="s">
        <v>1080</v>
      </c>
      <c r="M64" s="288"/>
      <c r="N64" s="288"/>
      <c r="O64" s="288"/>
      <c r="P64" s="288"/>
      <c r="Q64" s="288"/>
      <c r="R64" s="288"/>
    </row>
    <row r="65" spans="3:18">
      <c r="C65" s="83"/>
      <c r="D65" s="84"/>
      <c r="E65" s="83"/>
      <c r="F65" s="83"/>
      <c r="G65" s="83"/>
      <c r="H65" s="83"/>
      <c r="I65" s="83"/>
      <c r="L65" s="83"/>
      <c r="M65" s="84"/>
      <c r="N65" s="83"/>
      <c r="O65" s="83"/>
      <c r="P65" s="83"/>
      <c r="Q65" s="83"/>
      <c r="R65" s="83"/>
    </row>
    <row r="66" spans="3:18" ht="13.5" thickBot="1">
      <c r="C66" s="83"/>
      <c r="D66" s="84"/>
      <c r="E66" s="84" t="s">
        <v>4</v>
      </c>
      <c r="F66" s="84" t="s">
        <v>5</v>
      </c>
      <c r="G66" s="84" t="s">
        <v>6</v>
      </c>
      <c r="H66" s="84" t="s">
        <v>7</v>
      </c>
      <c r="I66" s="84" t="s">
        <v>8</v>
      </c>
      <c r="L66" s="83"/>
      <c r="M66" s="84"/>
      <c r="N66" s="84" t="str">
        <f t="shared" ref="N66:R67" si="21">E66</f>
        <v>[1]</v>
      </c>
      <c r="O66" s="84" t="str">
        <f t="shared" si="21"/>
        <v>[2]</v>
      </c>
      <c r="P66" s="84" t="str">
        <f t="shared" si="21"/>
        <v>[3]</v>
      </c>
      <c r="Q66" s="84" t="str">
        <f t="shared" si="21"/>
        <v>[4]</v>
      </c>
      <c r="R66" s="84" t="str">
        <f t="shared" si="21"/>
        <v>[5]</v>
      </c>
    </row>
    <row r="67" spans="3:18" ht="89.25">
      <c r="C67" s="142" t="s">
        <v>2</v>
      </c>
      <c r="D67" s="142" t="s">
        <v>14</v>
      </c>
      <c r="E67" s="143" t="s">
        <v>1405</v>
      </c>
      <c r="F67" s="143" t="s">
        <v>1081</v>
      </c>
      <c r="G67" s="143" t="s">
        <v>1082</v>
      </c>
      <c r="H67" s="143" t="s">
        <v>1083</v>
      </c>
      <c r="I67" s="143" t="s">
        <v>1084</v>
      </c>
      <c r="L67" s="142" t="s">
        <v>2</v>
      </c>
      <c r="M67" s="142" t="s">
        <v>14</v>
      </c>
      <c r="N67" s="143" t="str">
        <f t="shared" si="21"/>
        <v>Projected 30-year U.S. Treasury bond yield (2024 - 2028)</v>
      </c>
      <c r="O67" s="143" t="str">
        <f t="shared" si="21"/>
        <v>Beta (β)</v>
      </c>
      <c r="P67" s="143" t="str">
        <f t="shared" si="21"/>
        <v>Market Return (Rm)</v>
      </c>
      <c r="Q67" s="143" t="str">
        <f t="shared" si="21"/>
        <v>Market Risk Premium (Rm − Rf)</v>
      </c>
      <c r="R67" s="143" t="str">
        <f t="shared" si="21"/>
        <v>ROE (K)</v>
      </c>
    </row>
    <row r="68" spans="3:18">
      <c r="C68" s="83"/>
      <c r="D68" s="84"/>
      <c r="E68" s="85"/>
      <c r="F68" s="85"/>
      <c r="G68" s="85"/>
      <c r="H68" s="85"/>
      <c r="I68" s="85"/>
      <c r="L68" s="83"/>
      <c r="M68" s="84"/>
      <c r="N68" s="85"/>
      <c r="O68" s="85"/>
      <c r="P68" s="85"/>
      <c r="Q68" s="85"/>
      <c r="R68" s="85"/>
    </row>
    <row r="69" spans="3:18">
      <c r="C69" s="9" t="s">
        <v>24</v>
      </c>
      <c r="D69" s="1" t="s">
        <v>25</v>
      </c>
      <c r="E69" s="86">
        <f>'JCN-7 Risk Premium'!K53</f>
        <v>3.7999999999999999E-2</v>
      </c>
      <c r="F69" s="87">
        <f t="shared" ref="F69:G82" si="22">F39</f>
        <v>0.9</v>
      </c>
      <c r="G69" s="62">
        <f t="shared" si="22"/>
        <v>0.1276529707250344</v>
      </c>
      <c r="H69" s="62">
        <f t="shared" ref="H69:H82" si="23">(G69-E69)</f>
        <v>8.9652970725034392E-2</v>
      </c>
      <c r="I69" s="62">
        <f t="shared" ref="I69:I82" si="24">IFERROR(H69*F69+E69, "")</f>
        <v>0.11868767365253097</v>
      </c>
      <c r="J69" s="62"/>
      <c r="K69" s="62"/>
      <c r="L69" s="9" t="s">
        <v>24</v>
      </c>
      <c r="M69" s="1" t="s">
        <v>25</v>
      </c>
      <c r="N69" s="86">
        <f>E69</f>
        <v>3.7999999999999999E-2</v>
      </c>
      <c r="O69" s="87">
        <f t="shared" ref="O69:O82" si="25">O39</f>
        <v>0.83197338745505522</v>
      </c>
      <c r="P69" s="62">
        <f>G69</f>
        <v>0.1276529707250344</v>
      </c>
      <c r="Q69" s="62">
        <f t="shared" ref="Q69:Q82" si="26">(P69-N69)</f>
        <v>8.9652970725034392E-2</v>
      </c>
      <c r="R69" s="62">
        <f t="shared" ref="R69:R82" si="27">IFERROR(Q69*O69+N69, "")</f>
        <v>0.11258888574951575</v>
      </c>
    </row>
    <row r="70" spans="3:18">
      <c r="C70" s="9" t="s">
        <v>29</v>
      </c>
      <c r="D70" s="1" t="s">
        <v>30</v>
      </c>
      <c r="E70" s="88">
        <f>E69</f>
        <v>3.7999999999999999E-2</v>
      </c>
      <c r="F70" s="87">
        <f t="shared" si="22"/>
        <v>0.85</v>
      </c>
      <c r="G70" s="62">
        <f t="shared" si="22"/>
        <v>0.1276529707250344</v>
      </c>
      <c r="H70" s="62">
        <f t="shared" si="23"/>
        <v>8.9652970725034392E-2</v>
      </c>
      <c r="I70" s="62">
        <f t="shared" si="24"/>
        <v>0.11420502511627922</v>
      </c>
      <c r="J70" s="62"/>
      <c r="K70" s="62"/>
      <c r="L70" s="9" t="s">
        <v>29</v>
      </c>
      <c r="M70" s="1" t="s">
        <v>30</v>
      </c>
      <c r="N70" s="88">
        <f>N69</f>
        <v>3.7999999999999999E-2</v>
      </c>
      <c r="O70" s="87">
        <f t="shared" si="25"/>
        <v>0.80882631180282161</v>
      </c>
      <c r="P70" s="62">
        <f t="shared" ref="P70:P82" si="28">G70</f>
        <v>0.1276529707250344</v>
      </c>
      <c r="Q70" s="62">
        <f t="shared" si="26"/>
        <v>8.9652970725034392E-2</v>
      </c>
      <c r="R70" s="62">
        <f t="shared" si="27"/>
        <v>0.11051368165369591</v>
      </c>
    </row>
    <row r="71" spans="3:18">
      <c r="C71" s="9" t="s">
        <v>32</v>
      </c>
      <c r="D71" s="1" t="s">
        <v>33</v>
      </c>
      <c r="E71" s="88">
        <f t="shared" ref="E71:E82" si="29">E70</f>
        <v>3.7999999999999999E-2</v>
      </c>
      <c r="F71" s="87">
        <f t="shared" si="22"/>
        <v>0.85</v>
      </c>
      <c r="G71" s="62">
        <f t="shared" si="22"/>
        <v>0.1276529707250344</v>
      </c>
      <c r="H71" s="62">
        <f t="shared" si="23"/>
        <v>8.9652970725034392E-2</v>
      </c>
      <c r="I71" s="62">
        <f t="shared" si="24"/>
        <v>0.11420502511627922</v>
      </c>
      <c r="J71" s="62"/>
      <c r="K71" s="62"/>
      <c r="L71" s="9" t="s">
        <v>32</v>
      </c>
      <c r="M71" s="1" t="s">
        <v>33</v>
      </c>
      <c r="N71" s="88">
        <f t="shared" ref="N71:N82" si="30">N70</f>
        <v>3.7999999999999999E-2</v>
      </c>
      <c r="O71" s="87">
        <f t="shared" si="25"/>
        <v>0.76691273667679694</v>
      </c>
      <c r="P71" s="62">
        <f t="shared" si="28"/>
        <v>0.1276529707250344</v>
      </c>
      <c r="Q71" s="62">
        <f t="shared" si="26"/>
        <v>8.9652970725034392E-2</v>
      </c>
      <c r="R71" s="62">
        <f t="shared" si="27"/>
        <v>0.10675600512994088</v>
      </c>
    </row>
    <row r="72" spans="3:18">
      <c r="C72" s="9" t="s">
        <v>35</v>
      </c>
      <c r="D72" s="1" t="s">
        <v>36</v>
      </c>
      <c r="E72" s="88">
        <f t="shared" si="29"/>
        <v>3.7999999999999999E-2</v>
      </c>
      <c r="F72" s="87">
        <f t="shared" si="22"/>
        <v>0.75</v>
      </c>
      <c r="G72" s="62">
        <f t="shared" si="22"/>
        <v>0.1276529707250344</v>
      </c>
      <c r="H72" s="62">
        <f t="shared" si="23"/>
        <v>8.9652970725034392E-2</v>
      </c>
      <c r="I72" s="62">
        <f t="shared" si="24"/>
        <v>0.10523972804377579</v>
      </c>
      <c r="J72" s="62"/>
      <c r="K72" s="62"/>
      <c r="L72" s="9" t="s">
        <v>35</v>
      </c>
      <c r="M72" s="1" t="s">
        <v>36</v>
      </c>
      <c r="N72" s="88">
        <f t="shared" si="30"/>
        <v>3.7999999999999999E-2</v>
      </c>
      <c r="O72" s="87">
        <f t="shared" si="25"/>
        <v>0.7770583351087772</v>
      </c>
      <c r="P72" s="62">
        <f t="shared" si="28"/>
        <v>0.1276529707250344</v>
      </c>
      <c r="Q72" s="62">
        <f t="shared" si="26"/>
        <v>8.9652970725034392E-2</v>
      </c>
      <c r="R72" s="62">
        <f t="shared" si="27"/>
        <v>0.10766558816915117</v>
      </c>
    </row>
    <row r="73" spans="3:18">
      <c r="C73" s="9" t="s">
        <v>39</v>
      </c>
      <c r="D73" s="1" t="s">
        <v>40</v>
      </c>
      <c r="E73" s="88">
        <f t="shared" si="29"/>
        <v>3.7999999999999999E-2</v>
      </c>
      <c r="F73" s="87">
        <f t="shared" si="22"/>
        <v>0.95</v>
      </c>
      <c r="G73" s="62">
        <f t="shared" si="22"/>
        <v>0.1276529707250344</v>
      </c>
      <c r="H73" s="62">
        <f t="shared" si="23"/>
        <v>8.9652970725034392E-2</v>
      </c>
      <c r="I73" s="62">
        <f t="shared" si="24"/>
        <v>0.12317032218878265</v>
      </c>
      <c r="J73" s="62"/>
      <c r="K73" s="62"/>
      <c r="L73" s="9" t="s">
        <v>39</v>
      </c>
      <c r="M73" s="1" t="s">
        <v>40</v>
      </c>
      <c r="N73" s="88">
        <f t="shared" si="30"/>
        <v>3.7999999999999999E-2</v>
      </c>
      <c r="O73" s="87">
        <f t="shared" si="25"/>
        <v>0.85632688872265161</v>
      </c>
      <c r="P73" s="62">
        <f t="shared" si="28"/>
        <v>0.1276529707250344</v>
      </c>
      <c r="Q73" s="62">
        <f t="shared" si="26"/>
        <v>8.9652970725034392E-2</v>
      </c>
      <c r="R73" s="62">
        <f t="shared" si="27"/>
        <v>0.11477224948571166</v>
      </c>
    </row>
    <row r="74" spans="3:18">
      <c r="C74" s="9" t="s">
        <v>41</v>
      </c>
      <c r="D74" s="1" t="s">
        <v>42</v>
      </c>
      <c r="E74" s="88">
        <f t="shared" si="29"/>
        <v>3.7999999999999999E-2</v>
      </c>
      <c r="F74" s="87">
        <f t="shared" si="22"/>
        <v>0.95</v>
      </c>
      <c r="G74" s="62">
        <f t="shared" si="22"/>
        <v>0.1276529707250344</v>
      </c>
      <c r="H74" s="62">
        <f t="shared" si="23"/>
        <v>8.9652970725034392E-2</v>
      </c>
      <c r="I74" s="62">
        <f t="shared" si="24"/>
        <v>0.12317032218878265</v>
      </c>
      <c r="J74" s="62"/>
      <c r="K74" s="62"/>
      <c r="L74" s="9" t="s">
        <v>41</v>
      </c>
      <c r="M74" s="1" t="s">
        <v>42</v>
      </c>
      <c r="N74" s="88">
        <f t="shared" si="30"/>
        <v>3.7999999999999999E-2</v>
      </c>
      <c r="O74" s="87">
        <f t="shared" si="25"/>
        <v>0.8702923590299062</v>
      </c>
      <c r="P74" s="62">
        <f t="shared" si="28"/>
        <v>0.1276529707250344</v>
      </c>
      <c r="Q74" s="62">
        <f t="shared" si="26"/>
        <v>8.9652970725034392E-2</v>
      </c>
      <c r="R74" s="62">
        <f t="shared" si="27"/>
        <v>0.1160242953863293</v>
      </c>
    </row>
    <row r="75" spans="3:18">
      <c r="C75" s="9" t="s">
        <v>1085</v>
      </c>
      <c r="D75" s="1" t="s">
        <v>44</v>
      </c>
      <c r="E75" s="88">
        <f t="shared" si="29"/>
        <v>3.7999999999999999E-2</v>
      </c>
      <c r="F75" s="87">
        <f t="shared" si="22"/>
        <v>0.9</v>
      </c>
      <c r="G75" s="62">
        <f t="shared" si="22"/>
        <v>0.1276529707250344</v>
      </c>
      <c r="H75" s="62">
        <f t="shared" si="23"/>
        <v>8.9652970725034392E-2</v>
      </c>
      <c r="I75" s="62">
        <f t="shared" si="24"/>
        <v>0.11868767365253097</v>
      </c>
      <c r="J75" s="62"/>
      <c r="K75" s="62"/>
      <c r="L75" s="9" t="s">
        <v>1085</v>
      </c>
      <c r="M75" s="1" t="s">
        <v>44</v>
      </c>
      <c r="N75" s="88">
        <f t="shared" si="30"/>
        <v>3.7999999999999999E-2</v>
      </c>
      <c r="O75" s="87">
        <f t="shared" si="25"/>
        <v>0.81428578426921483</v>
      </c>
      <c r="P75" s="62">
        <f t="shared" si="28"/>
        <v>0.1276529707250344</v>
      </c>
      <c r="Q75" s="62">
        <f t="shared" si="26"/>
        <v>8.9652970725034392E-2</v>
      </c>
      <c r="R75" s="62">
        <f t="shared" si="27"/>
        <v>0.1110031395788996</v>
      </c>
    </row>
    <row r="76" spans="3:18">
      <c r="C76" s="9" t="s">
        <v>45</v>
      </c>
      <c r="D76" s="1" t="s">
        <v>46</v>
      </c>
      <c r="E76" s="88">
        <f t="shared" si="29"/>
        <v>3.7999999999999999E-2</v>
      </c>
      <c r="F76" s="87">
        <f t="shared" si="22"/>
        <v>0.8</v>
      </c>
      <c r="G76" s="62">
        <f t="shared" si="22"/>
        <v>0.1276529707250344</v>
      </c>
      <c r="H76" s="62">
        <f t="shared" si="23"/>
        <v>8.9652970725034392E-2</v>
      </c>
      <c r="I76" s="62">
        <f t="shared" si="24"/>
        <v>0.10972237658002751</v>
      </c>
      <c r="J76" s="62"/>
      <c r="K76" s="62"/>
      <c r="L76" s="9" t="s">
        <v>45</v>
      </c>
      <c r="M76" s="1" t="s">
        <v>46</v>
      </c>
      <c r="N76" s="88">
        <f t="shared" si="30"/>
        <v>3.7999999999999999E-2</v>
      </c>
      <c r="O76" s="87">
        <f t="shared" si="25"/>
        <v>0.71134097352441017</v>
      </c>
      <c r="P76" s="62">
        <f t="shared" si="28"/>
        <v>0.1276529707250344</v>
      </c>
      <c r="Q76" s="62">
        <f t="shared" si="26"/>
        <v>8.9652970725034392E-2</v>
      </c>
      <c r="R76" s="62">
        <f t="shared" si="27"/>
        <v>0.10177383147490141</v>
      </c>
    </row>
    <row r="77" spans="3:18">
      <c r="C77" s="9" t="s">
        <v>48</v>
      </c>
      <c r="D77" s="1" t="s">
        <v>49</v>
      </c>
      <c r="E77" s="88">
        <f t="shared" si="29"/>
        <v>3.7999999999999999E-2</v>
      </c>
      <c r="F77" s="87">
        <f t="shared" si="22"/>
        <v>0.8</v>
      </c>
      <c r="G77" s="62">
        <f t="shared" si="22"/>
        <v>0.1276529707250344</v>
      </c>
      <c r="H77" s="62">
        <f t="shared" si="23"/>
        <v>8.9652970725034392E-2</v>
      </c>
      <c r="I77" s="62">
        <f t="shared" si="24"/>
        <v>0.10972237658002751</v>
      </c>
      <c r="J77" s="62"/>
      <c r="K77" s="62"/>
      <c r="L77" s="9" t="s">
        <v>48</v>
      </c>
      <c r="M77" s="1" t="s">
        <v>49</v>
      </c>
      <c r="N77" s="88">
        <f t="shared" si="30"/>
        <v>3.7999999999999999E-2</v>
      </c>
      <c r="O77" s="87">
        <f t="shared" si="25"/>
        <v>0.81793639569393106</v>
      </c>
      <c r="P77" s="62">
        <f t="shared" si="28"/>
        <v>0.1276529707250344</v>
      </c>
      <c r="Q77" s="62">
        <f t="shared" si="26"/>
        <v>8.9652970725034392E-2</v>
      </c>
      <c r="R77" s="62">
        <f t="shared" si="27"/>
        <v>0.11133042773808816</v>
      </c>
    </row>
    <row r="78" spans="3:18">
      <c r="C78" s="9" t="s">
        <v>79</v>
      </c>
      <c r="D78" s="1" t="s">
        <v>51</v>
      </c>
      <c r="E78" s="88">
        <f t="shared" si="29"/>
        <v>3.7999999999999999E-2</v>
      </c>
      <c r="F78" s="87">
        <f t="shared" si="22"/>
        <v>0.95</v>
      </c>
      <c r="G78" s="62">
        <f t="shared" si="22"/>
        <v>0.1276529707250344</v>
      </c>
      <c r="H78" s="62">
        <f t="shared" si="23"/>
        <v>8.9652970725034392E-2</v>
      </c>
      <c r="I78" s="62">
        <f t="shared" si="24"/>
        <v>0.12317032218878265</v>
      </c>
      <c r="J78" s="62"/>
      <c r="K78" s="62"/>
      <c r="L78" s="9" t="s">
        <v>79</v>
      </c>
      <c r="M78" s="1" t="s">
        <v>51</v>
      </c>
      <c r="N78" s="88">
        <f t="shared" si="30"/>
        <v>3.7999999999999999E-2</v>
      </c>
      <c r="O78" s="87">
        <f t="shared" si="25"/>
        <v>0.82657543204967521</v>
      </c>
      <c r="P78" s="62">
        <f t="shared" si="28"/>
        <v>0.1276529707250344</v>
      </c>
      <c r="Q78" s="62">
        <f t="shared" si="26"/>
        <v>8.9652970725034392E-2</v>
      </c>
      <c r="R78" s="62">
        <f t="shared" si="27"/>
        <v>0.11210494301158219</v>
      </c>
    </row>
    <row r="79" spans="3:18">
      <c r="C79" s="9" t="s">
        <v>1086</v>
      </c>
      <c r="D79" s="1" t="s">
        <v>53</v>
      </c>
      <c r="E79" s="88">
        <f t="shared" si="29"/>
        <v>3.7999999999999999E-2</v>
      </c>
      <c r="F79" s="87">
        <f t="shared" si="22"/>
        <v>1.05</v>
      </c>
      <c r="G79" s="62">
        <f t="shared" si="22"/>
        <v>0.1276529707250344</v>
      </c>
      <c r="H79" s="62">
        <f t="shared" si="23"/>
        <v>8.9652970725034392E-2</v>
      </c>
      <c r="I79" s="62">
        <f t="shared" si="24"/>
        <v>0.13213561926128611</v>
      </c>
      <c r="J79" s="62"/>
      <c r="K79" s="62"/>
      <c r="L79" s="9" t="s">
        <v>1086</v>
      </c>
      <c r="M79" s="1" t="s">
        <v>53</v>
      </c>
      <c r="N79" s="88">
        <f t="shared" si="30"/>
        <v>3.7999999999999999E-2</v>
      </c>
      <c r="O79" s="87">
        <f t="shared" si="25"/>
        <v>0.93164630601888943</v>
      </c>
      <c r="P79" s="62">
        <f t="shared" si="28"/>
        <v>0.1276529707250344</v>
      </c>
      <c r="Q79" s="62">
        <f t="shared" si="26"/>
        <v>8.9652970725034392E-2</v>
      </c>
      <c r="R79" s="62">
        <f t="shared" si="27"/>
        <v>0.12152485899959792</v>
      </c>
    </row>
    <row r="80" spans="3:18">
      <c r="C80" s="9" t="s">
        <v>54</v>
      </c>
      <c r="D80" s="1" t="s">
        <v>55</v>
      </c>
      <c r="E80" s="88">
        <f t="shared" si="29"/>
        <v>3.7999999999999999E-2</v>
      </c>
      <c r="F80" s="87">
        <f t="shared" si="22"/>
        <v>0.85</v>
      </c>
      <c r="G80" s="62">
        <f t="shared" si="22"/>
        <v>0.1276529707250344</v>
      </c>
      <c r="H80" s="62">
        <f t="shared" si="23"/>
        <v>8.9652970725034392E-2</v>
      </c>
      <c r="I80" s="62">
        <f t="shared" si="24"/>
        <v>0.11420502511627922</v>
      </c>
      <c r="J80" s="62"/>
      <c r="K80" s="62"/>
      <c r="L80" s="9" t="s">
        <v>54</v>
      </c>
      <c r="M80" s="1" t="s">
        <v>55</v>
      </c>
      <c r="N80" s="88">
        <f t="shared" si="30"/>
        <v>3.7999999999999999E-2</v>
      </c>
      <c r="O80" s="87">
        <f t="shared" si="25"/>
        <v>0.79599120327044615</v>
      </c>
      <c r="P80" s="62">
        <f t="shared" si="28"/>
        <v>0.1276529707250344</v>
      </c>
      <c r="Q80" s="62">
        <f t="shared" si="26"/>
        <v>8.9652970725034392E-2</v>
      </c>
      <c r="R80" s="62">
        <f t="shared" si="27"/>
        <v>0.10936297604419021</v>
      </c>
    </row>
    <row r="81" spans="3:21">
      <c r="C81" s="9" t="s">
        <v>1374</v>
      </c>
      <c r="D81" s="1" t="s">
        <v>498</v>
      </c>
      <c r="E81" s="88">
        <f t="shared" si="29"/>
        <v>3.7999999999999999E-2</v>
      </c>
      <c r="F81" s="87">
        <f t="shared" si="22"/>
        <v>0.9</v>
      </c>
      <c r="G81" s="62">
        <f t="shared" si="22"/>
        <v>0.1276529707250344</v>
      </c>
      <c r="H81" s="62">
        <f t="shared" si="23"/>
        <v>8.9652970725034392E-2</v>
      </c>
      <c r="I81" s="62">
        <f t="shared" si="24"/>
        <v>0.11868767365253097</v>
      </c>
      <c r="J81" s="62"/>
      <c r="K81" s="62"/>
      <c r="L81" s="9" t="s">
        <v>1374</v>
      </c>
      <c r="M81" s="1" t="s">
        <v>498</v>
      </c>
      <c r="N81" s="88">
        <f t="shared" si="30"/>
        <v>3.7999999999999999E-2</v>
      </c>
      <c r="O81" s="87">
        <f t="shared" si="25"/>
        <v>0.79061866772660649</v>
      </c>
      <c r="P81" s="62">
        <f t="shared" si="28"/>
        <v>0.1276529707250344</v>
      </c>
      <c r="Q81" s="62">
        <f t="shared" si="26"/>
        <v>8.9652970725034392E-2</v>
      </c>
      <c r="R81" s="62">
        <f t="shared" si="27"/>
        <v>0.10888131227235914</v>
      </c>
    </row>
    <row r="82" spans="3:21">
      <c r="C82" s="94" t="s">
        <v>56</v>
      </c>
      <c r="D82" s="144" t="s">
        <v>57</v>
      </c>
      <c r="E82" s="99">
        <f t="shared" si="29"/>
        <v>3.7999999999999999E-2</v>
      </c>
      <c r="F82" s="145">
        <f t="shared" si="22"/>
        <v>0.8</v>
      </c>
      <c r="G82" s="98">
        <f t="shared" si="22"/>
        <v>0.1276529707250344</v>
      </c>
      <c r="H82" s="98">
        <f t="shared" si="23"/>
        <v>8.9652970725034392E-2</v>
      </c>
      <c r="I82" s="98">
        <f t="shared" si="24"/>
        <v>0.10972237658002751</v>
      </c>
      <c r="J82" s="62"/>
      <c r="K82" s="62"/>
      <c r="L82" s="94" t="s">
        <v>56</v>
      </c>
      <c r="M82" s="144" t="s">
        <v>57</v>
      </c>
      <c r="N82" s="99">
        <f t="shared" si="30"/>
        <v>3.7999999999999999E-2</v>
      </c>
      <c r="O82" s="145">
        <f t="shared" si="25"/>
        <v>0.75762149691484193</v>
      </c>
      <c r="P82" s="98">
        <f t="shared" si="28"/>
        <v>0.1276529707250344</v>
      </c>
      <c r="Q82" s="98">
        <f t="shared" si="26"/>
        <v>8.9652970725034392E-2</v>
      </c>
      <c r="R82" s="98">
        <f t="shared" si="27"/>
        <v>0.10592301788356306</v>
      </c>
    </row>
    <row r="83" spans="3:21">
      <c r="C83" s="9" t="s">
        <v>1087</v>
      </c>
      <c r="D83" s="1"/>
      <c r="E83" s="62"/>
      <c r="F83" s="64">
        <f>AVERAGE(F69:F82)</f>
        <v>0.87857142857142867</v>
      </c>
      <c r="G83" s="62"/>
      <c r="H83" s="62"/>
      <c r="I83" s="62">
        <f>AVERAGE(I69:I82)</f>
        <v>0.11676653856556593</v>
      </c>
      <c r="L83" s="9" t="s">
        <v>1087</v>
      </c>
      <c r="M83" s="1"/>
      <c r="N83" s="62"/>
      <c r="O83" s="64">
        <f>AVERAGE(O69:O82)</f>
        <v>0.81124330559028746</v>
      </c>
      <c r="P83" s="62"/>
      <c r="Q83" s="62"/>
      <c r="R83" s="62">
        <f>AVERAGE(R69:R82)</f>
        <v>0.11073037232696614</v>
      </c>
      <c r="U83" s="93"/>
    </row>
    <row r="84" spans="3:21">
      <c r="C84" s="9"/>
      <c r="D84" s="1"/>
      <c r="E84" s="62"/>
      <c r="F84" s="61"/>
      <c r="G84" s="62"/>
      <c r="H84" s="89"/>
      <c r="I84" s="62"/>
    </row>
    <row r="85" spans="3:21">
      <c r="C85" s="94" t="s">
        <v>58</v>
      </c>
      <c r="D85" s="1"/>
      <c r="E85" s="62"/>
      <c r="F85" s="61"/>
      <c r="G85" s="62"/>
      <c r="H85" s="89"/>
      <c r="I85" s="62"/>
      <c r="L85" s="94" t="s">
        <v>58</v>
      </c>
    </row>
    <row r="86" spans="3:21">
      <c r="C86" s="9" t="s">
        <v>1406</v>
      </c>
      <c r="D86" s="1"/>
      <c r="E86" s="62"/>
      <c r="F86" s="61"/>
      <c r="G86" s="62"/>
      <c r="H86" s="89"/>
      <c r="I86" s="62"/>
      <c r="L86" s="9" t="str">
        <f>C86</f>
        <v>[1] Source:  Blue Chip Financial Forecasts, Vol. 41, No. 6, June 1, 2022 at 14</v>
      </c>
    </row>
    <row r="87" spans="3:21">
      <c r="C87" s="9" t="s">
        <v>1407</v>
      </c>
      <c r="D87" s="1"/>
      <c r="E87" s="62"/>
      <c r="F87" s="61"/>
      <c r="G87" s="62"/>
      <c r="H87" s="89"/>
      <c r="I87" s="62"/>
      <c r="L87" s="9" t="s">
        <v>1408</v>
      </c>
    </row>
    <row r="88" spans="3:21">
      <c r="C88" s="9" t="str">
        <f>C58</f>
        <v>[3] Source: Average expected market return calculated in Exhibit JCN-5, page 7</v>
      </c>
      <c r="D88" s="1"/>
      <c r="E88" s="62"/>
      <c r="F88" s="61"/>
      <c r="G88" s="62"/>
      <c r="H88" s="89"/>
      <c r="I88" s="62"/>
      <c r="L88" s="9" t="str">
        <f>C88</f>
        <v>[3] Source: Average expected market return calculated in Exhibit JCN-5, page 7</v>
      </c>
    </row>
    <row r="89" spans="3:21">
      <c r="C89" s="9" t="s">
        <v>1088</v>
      </c>
      <c r="D89" s="1"/>
      <c r="E89" s="62"/>
      <c r="F89" s="61"/>
      <c r="G89" s="62"/>
      <c r="H89" s="89"/>
      <c r="I89" s="62"/>
      <c r="L89" s="9" t="str">
        <f t="shared" ref="L89:L90" si="31">C89</f>
        <v>[4] Equals [3] - [1]</v>
      </c>
    </row>
    <row r="90" spans="3:21">
      <c r="C90" s="9" t="s">
        <v>1089</v>
      </c>
      <c r="D90" s="1"/>
      <c r="E90" s="62"/>
      <c r="F90" s="61"/>
      <c r="G90" s="62"/>
      <c r="H90" s="89"/>
      <c r="I90" s="62"/>
      <c r="L90" s="9" t="str">
        <f t="shared" si="31"/>
        <v>[5] Equals [1] + [2] x [4]</v>
      </c>
    </row>
  </sheetData>
  <mergeCells count="18">
    <mergeCell ref="C34:I34"/>
    <mergeCell ref="L34:R34"/>
    <mergeCell ref="C62:I62"/>
    <mergeCell ref="L62:R62"/>
    <mergeCell ref="C64:I64"/>
    <mergeCell ref="L64:R64"/>
    <mergeCell ref="C2:I2"/>
    <mergeCell ref="L2:R2"/>
    <mergeCell ref="C4:I4"/>
    <mergeCell ref="L4:R4"/>
    <mergeCell ref="C32:I32"/>
    <mergeCell ref="L32:R32"/>
    <mergeCell ref="C3:I3"/>
    <mergeCell ref="L3:R3"/>
    <mergeCell ref="C33:I33"/>
    <mergeCell ref="L33:R33"/>
    <mergeCell ref="C63:I63"/>
    <mergeCell ref="L63:R63"/>
  </mergeCells>
  <conditionalFormatting sqref="N23 P23:R23 O23:O24 E9:G22 H10:H22 N9:R22 H40:H50 I39:I50 E39:G50 E51:I60 N39:R53 E23:I31 I9:K22 J39:K52">
    <cfRule type="expression" dxfId="32" priority="17">
      <formula>$E9="Yes"</formula>
    </cfRule>
  </conditionalFormatting>
  <conditionalFormatting sqref="L25:L30 L55:L60 C9:D25 L9:M23 L39:M53 C39:D55 C29:D31 D28 C27:D27 D26 C57:D60 D56">
    <cfRule type="expression" dxfId="31" priority="15">
      <formula>"(blank)"</formula>
    </cfRule>
  </conditionalFormatting>
  <conditionalFormatting sqref="L25:L30 L55:L60 C9:D25 L9:M23 L39:M53 C39:D55 C29:D31 D28 C27:D27 D26 C57:D60 D56">
    <cfRule type="expression" dxfId="30" priority="16">
      <formula>#REF!</formula>
    </cfRule>
  </conditionalFormatting>
  <conditionalFormatting sqref="H9">
    <cfRule type="expression" dxfId="29" priority="14">
      <formula>$E9="Yes"</formula>
    </cfRule>
  </conditionalFormatting>
  <conditionalFormatting sqref="H39">
    <cfRule type="expression" dxfId="28" priority="13">
      <formula>$E39="Yes"</formula>
    </cfRule>
  </conditionalFormatting>
  <conditionalFormatting sqref="H70:H80 I69:I80 E69:G80 E81:I90 N69:R83 J69:K82">
    <cfRule type="expression" dxfId="27" priority="12">
      <formula>$E69="Yes"</formula>
    </cfRule>
  </conditionalFormatting>
  <conditionalFormatting sqref="L85:L90 L69:M83 C69:D85 C87:D90 D86">
    <cfRule type="expression" dxfId="26" priority="10">
      <formula>"(blank)"</formula>
    </cfRule>
  </conditionalFormatting>
  <conditionalFormatting sqref="L85:L90 L69:M83 C69:D85 C87:D90 D86">
    <cfRule type="expression" dxfId="25" priority="11">
      <formula>#REF!</formula>
    </cfRule>
  </conditionalFormatting>
  <conditionalFormatting sqref="H69">
    <cfRule type="expression" dxfId="24" priority="9">
      <formula>$E69="Yes"</formula>
    </cfRule>
  </conditionalFormatting>
  <conditionalFormatting sqref="C28">
    <cfRule type="expression" dxfId="23" priority="7">
      <formula>"(blank)"</formula>
    </cfRule>
  </conditionalFormatting>
  <conditionalFormatting sqref="C28">
    <cfRule type="expression" dxfId="22" priority="8">
      <formula>#REF!</formula>
    </cfRule>
  </conditionalFormatting>
  <conditionalFormatting sqref="C26">
    <cfRule type="expression" dxfId="21" priority="5">
      <formula>"(blank)"</formula>
    </cfRule>
  </conditionalFormatting>
  <conditionalFormatting sqref="C26">
    <cfRule type="expression" dxfId="20" priority="6">
      <formula>#REF!</formula>
    </cfRule>
  </conditionalFormatting>
  <conditionalFormatting sqref="C56">
    <cfRule type="expression" dxfId="19" priority="3">
      <formula>"(blank)"</formula>
    </cfRule>
  </conditionalFormatting>
  <conditionalFormatting sqref="C56">
    <cfRule type="expression" dxfId="18" priority="4">
      <formula>#REF!</formula>
    </cfRule>
  </conditionalFormatting>
  <conditionalFormatting sqref="C86">
    <cfRule type="expression" dxfId="17" priority="1">
      <formula>"(blank)"</formula>
    </cfRule>
  </conditionalFormatting>
  <conditionalFormatting sqref="C86">
    <cfRule type="expression" dxfId="16" priority="2">
      <formula>#REF!</formula>
    </cfRule>
  </conditionalFormatting>
  <printOptions horizontalCentered="1"/>
  <pageMargins left="0.45" right="0.45" top="0.75" bottom="0.75" header="0.3" footer="0.3"/>
  <pageSetup scale="61" orientation="portrait" useFirstPageNumber="1" r:id="rId1"/>
  <headerFooter scaleWithDoc="0">
    <oddHeader>&amp;R&amp;"Times New Roman,Bold"Attachment JCN-6: CAPM 2
Page &amp;P of &amp;N</oddHeader>
  </headerFooter>
  <rowBreaks count="1" manualBreakCount="1">
    <brk id="61" min="1" max="18" man="1"/>
  </rowBreaks>
  <colBreaks count="1" manualBreakCount="1">
    <brk id="10"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B2:P141"/>
  <sheetViews>
    <sheetView view="pageLayout" zoomScale="85" zoomScaleNormal="100" zoomScaleSheetLayoutView="85" zoomScalePageLayoutView="85" workbookViewId="0">
      <selection activeCell="R16" sqref="R16"/>
    </sheetView>
  </sheetViews>
  <sheetFormatPr defaultColWidth="9.140625" defaultRowHeight="12.75"/>
  <cols>
    <col min="1" max="1" width="4.5703125" style="17" customWidth="1"/>
    <col min="2" max="2" width="9.85546875" style="17" customWidth="1"/>
    <col min="3" max="3" width="10" style="17" bestFit="1" customWidth="1"/>
    <col min="4" max="4" width="9.85546875" style="17" customWidth="1"/>
    <col min="5" max="5" width="11" style="17" customWidth="1"/>
    <col min="6" max="6" width="9.140625" style="17"/>
    <col min="7" max="7" width="7" style="17" bestFit="1" customWidth="1"/>
    <col min="8" max="8" width="40.28515625" style="17" customWidth="1"/>
    <col min="9" max="9" width="14.85546875" style="17" customWidth="1"/>
    <col min="10" max="10" width="14" style="17" bestFit="1" customWidth="1"/>
    <col min="11" max="13" width="14.42578125" style="17" bestFit="1" customWidth="1"/>
    <col min="14" max="14" width="11.140625" style="17" bestFit="1" customWidth="1"/>
    <col min="15" max="15" width="12.28515625" style="17" bestFit="1" customWidth="1"/>
    <col min="16" max="16" width="12.42578125" style="17" bestFit="1" customWidth="1"/>
    <col min="17" max="16384" width="9.140625" style="17"/>
  </cols>
  <sheetData>
    <row r="2" spans="2:15">
      <c r="B2" s="16" t="s">
        <v>1455</v>
      </c>
      <c r="C2" s="16"/>
      <c r="D2" s="16"/>
      <c r="E2" s="16"/>
      <c r="H2" s="290" t="str">
        <f>B2</f>
        <v>BOND YIELD PLUS RISK PREMIUM ANALYSIS</v>
      </c>
      <c r="I2" s="290"/>
      <c r="J2" s="290"/>
      <c r="K2" s="290"/>
      <c r="L2" s="290"/>
      <c r="M2" s="290"/>
      <c r="N2" s="290"/>
      <c r="O2" s="290"/>
    </row>
    <row r="3" spans="2:15">
      <c r="B3" s="16" t="s">
        <v>1454</v>
      </c>
      <c r="C3" s="16"/>
      <c r="D3" s="16"/>
      <c r="E3" s="16"/>
      <c r="H3" s="290" t="str">
        <f>B3</f>
        <v>Vertically Integrated Electric Utilities</v>
      </c>
      <c r="I3" s="290"/>
      <c r="J3" s="290"/>
      <c r="K3" s="290"/>
      <c r="L3" s="290"/>
      <c r="M3" s="290"/>
      <c r="N3" s="290"/>
      <c r="O3" s="290"/>
    </row>
    <row r="5" spans="2:15" ht="13.5" thickBot="1">
      <c r="C5" s="18" t="s">
        <v>4</v>
      </c>
      <c r="D5" s="18" t="s">
        <v>5</v>
      </c>
      <c r="E5" s="18" t="s">
        <v>6</v>
      </c>
    </row>
    <row r="6" spans="2:15" ht="51">
      <c r="B6" s="146"/>
      <c r="C6" s="147" t="s">
        <v>1093</v>
      </c>
      <c r="D6" s="147" t="s">
        <v>1094</v>
      </c>
      <c r="E6" s="147" t="s">
        <v>1095</v>
      </c>
    </row>
    <row r="7" spans="2:15">
      <c r="B7" s="19" t="s">
        <v>1096</v>
      </c>
      <c r="C7" s="20">
        <v>0.12381</v>
      </c>
      <c r="D7" s="20">
        <v>7.8020624999999968E-2</v>
      </c>
      <c r="E7" s="20">
        <f>C7-D7</f>
        <v>4.5789375000000035E-2</v>
      </c>
    </row>
    <row r="8" spans="2:15">
      <c r="B8" s="19" t="s">
        <v>1097</v>
      </c>
      <c r="C8" s="20">
        <v>0.11827500000000001</v>
      </c>
      <c r="D8" s="20">
        <v>7.8934374999999987E-2</v>
      </c>
      <c r="E8" s="20">
        <f t="shared" ref="E8:E10" si="0">C8-D8</f>
        <v>3.9340625000000018E-2</v>
      </c>
    </row>
    <row r="9" spans="2:15">
      <c r="B9" s="19" t="s">
        <v>1098</v>
      </c>
      <c r="C9" s="20">
        <v>0.1203125</v>
      </c>
      <c r="D9" s="20">
        <v>7.4454461538461553E-2</v>
      </c>
      <c r="E9" s="20">
        <f t="shared" si="0"/>
        <v>4.585803846153845E-2</v>
      </c>
    </row>
    <row r="10" spans="2:15">
      <c r="B10" s="19" t="s">
        <v>1099</v>
      </c>
      <c r="C10" s="20">
        <v>0.12140666666666665</v>
      </c>
      <c r="D10" s="20">
        <v>7.5184696969696943E-2</v>
      </c>
      <c r="E10" s="20">
        <f t="shared" si="0"/>
        <v>4.6221969696969706E-2</v>
      </c>
    </row>
    <row r="11" spans="2:15">
      <c r="B11" s="19" t="s">
        <v>1100</v>
      </c>
      <c r="C11" s="20">
        <v>0.11835714285714286</v>
      </c>
      <c r="D11" s="20">
        <v>7.0683968253968263E-2</v>
      </c>
      <c r="E11" s="20">
        <f>C11-D11</f>
        <v>4.7673174603174592E-2</v>
      </c>
    </row>
    <row r="12" spans="2:15">
      <c r="B12" s="18" t="s">
        <v>1101</v>
      </c>
      <c r="C12" s="20">
        <v>0.11641111111111109</v>
      </c>
      <c r="D12" s="20">
        <v>6.8553230769230741E-2</v>
      </c>
      <c r="E12" s="20">
        <f>C12-D12</f>
        <v>4.7857880341880349E-2</v>
      </c>
    </row>
    <row r="13" spans="2:15">
      <c r="B13" s="18" t="s">
        <v>1102</v>
      </c>
      <c r="C13" s="20">
        <v>0.11151666666666667</v>
      </c>
      <c r="D13" s="20">
        <v>6.3142727272727309E-2</v>
      </c>
      <c r="E13" s="20">
        <f t="shared" ref="E13:E76" si="1">C13-D13</f>
        <v>4.8373939393939358E-2</v>
      </c>
    </row>
    <row r="14" spans="2:15">
      <c r="B14" s="18" t="s">
        <v>1103</v>
      </c>
      <c r="C14" s="20">
        <v>0.11041666666666666</v>
      </c>
      <c r="D14" s="20">
        <v>6.1389999999999986E-2</v>
      </c>
      <c r="E14" s="20">
        <f t="shared" si="1"/>
        <v>4.9026666666666677E-2</v>
      </c>
    </row>
    <row r="15" spans="2:15">
      <c r="B15" s="18" t="s">
        <v>1104</v>
      </c>
      <c r="C15" s="20">
        <v>0.11067</v>
      </c>
      <c r="D15" s="20">
        <v>6.5745156249999992E-2</v>
      </c>
      <c r="E15" s="20">
        <f t="shared" si="1"/>
        <v>4.4924843750000013E-2</v>
      </c>
    </row>
    <row r="16" spans="2:15">
      <c r="B16" s="18" t="s">
        <v>1105</v>
      </c>
      <c r="C16" s="20">
        <v>0.1113</v>
      </c>
      <c r="D16" s="20">
        <v>7.3526307692307669E-2</v>
      </c>
      <c r="E16" s="20">
        <f t="shared" si="1"/>
        <v>3.7773692307692328E-2</v>
      </c>
    </row>
    <row r="17" spans="2:16">
      <c r="B17" s="18" t="s">
        <v>1106</v>
      </c>
      <c r="C17" s="20">
        <v>0.1275</v>
      </c>
      <c r="D17" s="20">
        <v>7.5847727272727289E-2</v>
      </c>
      <c r="E17" s="20">
        <f t="shared" si="1"/>
        <v>5.1652272727272713E-2</v>
      </c>
    </row>
    <row r="18" spans="2:16">
      <c r="B18" s="18" t="s">
        <v>1107</v>
      </c>
      <c r="C18" s="20">
        <v>0.11238333333333332</v>
      </c>
      <c r="D18" s="20">
        <v>7.9568461538461532E-2</v>
      </c>
      <c r="E18" s="20">
        <f>C18-D18</f>
        <v>3.2814871794871789E-2</v>
      </c>
    </row>
    <row r="19" spans="2:16">
      <c r="B19" s="18">
        <v>1995.1</v>
      </c>
      <c r="C19" s="20">
        <v>0.1196125</v>
      </c>
      <c r="D19" s="20">
        <v>7.6257230769230799E-2</v>
      </c>
      <c r="E19" s="20">
        <f>C19-D19</f>
        <v>4.3355269230769197E-2</v>
      </c>
    </row>
    <row r="20" spans="2:16">
      <c r="B20" s="18" t="s">
        <v>1108</v>
      </c>
      <c r="C20" s="20">
        <v>0.1131625</v>
      </c>
      <c r="D20" s="20">
        <v>6.9425846153846171E-2</v>
      </c>
      <c r="E20" s="20">
        <f t="shared" si="1"/>
        <v>4.3736653846153828E-2</v>
      </c>
    </row>
    <row r="21" spans="2:16">
      <c r="B21" s="18" t="s">
        <v>1109</v>
      </c>
      <c r="C21" s="20">
        <v>0.1137</v>
      </c>
      <c r="D21" s="20">
        <v>6.7118615384615374E-2</v>
      </c>
      <c r="E21" s="20">
        <f t="shared" si="1"/>
        <v>4.6581384615384622E-2</v>
      </c>
    </row>
    <row r="22" spans="2:16">
      <c r="B22" s="18" t="s">
        <v>1110</v>
      </c>
      <c r="C22" s="20">
        <v>0.11584285714285714</v>
      </c>
      <c r="D22" s="20">
        <v>6.2348153846153817E-2</v>
      </c>
      <c r="E22" s="20">
        <f t="shared" si="1"/>
        <v>5.3494703296703319E-2</v>
      </c>
    </row>
    <row r="23" spans="2:16">
      <c r="B23" s="18" t="s">
        <v>1111</v>
      </c>
      <c r="C23" s="20">
        <v>0.11460000000000001</v>
      </c>
      <c r="D23" s="20">
        <v>6.2925692307692321E-2</v>
      </c>
      <c r="E23" s="20">
        <f t="shared" si="1"/>
        <v>5.1674307692307686E-2</v>
      </c>
    </row>
    <row r="24" spans="2:16">
      <c r="B24" s="18" t="s">
        <v>1112</v>
      </c>
      <c r="C24" s="20">
        <v>0.11458888888888888</v>
      </c>
      <c r="D24" s="20">
        <v>6.9183230769230789E-2</v>
      </c>
      <c r="E24" s="20">
        <f t="shared" si="1"/>
        <v>4.5405658119658091E-2</v>
      </c>
    </row>
    <row r="25" spans="2:16">
      <c r="B25" s="18" t="s">
        <v>1113</v>
      </c>
      <c r="C25" s="20">
        <v>0.10700000000000001</v>
      </c>
      <c r="D25" s="20">
        <v>6.9644696969696968E-2</v>
      </c>
      <c r="E25" s="20">
        <f t="shared" si="1"/>
        <v>3.7355303030303044E-2</v>
      </c>
      <c r="H25" t="s">
        <v>1114</v>
      </c>
      <c r="I25"/>
      <c r="J25"/>
      <c r="K25"/>
      <c r="L25"/>
      <c r="M25"/>
      <c r="N25"/>
      <c r="O25"/>
      <c r="P25"/>
    </row>
    <row r="26" spans="2:16" ht="13.5" thickBot="1">
      <c r="B26" s="18" t="s">
        <v>1115</v>
      </c>
      <c r="C26" s="20">
        <v>0.11559999999999999</v>
      </c>
      <c r="D26" s="20">
        <v>6.6189999999999999E-2</v>
      </c>
      <c r="E26" s="20">
        <f t="shared" si="1"/>
        <v>4.9409999999999996E-2</v>
      </c>
      <c r="H26"/>
      <c r="I26"/>
      <c r="J26"/>
      <c r="K26"/>
      <c r="L26"/>
      <c r="M26"/>
      <c r="N26"/>
      <c r="O26"/>
      <c r="P26"/>
    </row>
    <row r="27" spans="2:16">
      <c r="B27" s="18" t="s">
        <v>1116</v>
      </c>
      <c r="C27" s="20">
        <v>0.1108</v>
      </c>
      <c r="D27" s="20">
        <v>6.8133281250000011E-2</v>
      </c>
      <c r="E27" s="20">
        <f t="shared" si="1"/>
        <v>4.2666718749999985E-2</v>
      </c>
      <c r="H27" s="189" t="s">
        <v>1117</v>
      </c>
      <c r="I27" s="189"/>
      <c r="J27"/>
      <c r="K27"/>
      <c r="L27"/>
      <c r="M27"/>
      <c r="N27"/>
      <c r="O27"/>
      <c r="P27"/>
    </row>
    <row r="28" spans="2:16">
      <c r="B28" s="18" t="s">
        <v>1118</v>
      </c>
      <c r="C28" s="20">
        <v>0.11616666666666665</v>
      </c>
      <c r="D28" s="20">
        <v>6.9324153846153841E-2</v>
      </c>
      <c r="E28" s="20">
        <f t="shared" si="1"/>
        <v>4.6842512820512813E-2</v>
      </c>
      <c r="H28" t="s">
        <v>1119</v>
      </c>
      <c r="I28">
        <v>0.90862610852417525</v>
      </c>
      <c r="J28"/>
      <c r="K28"/>
      <c r="L28"/>
      <c r="M28"/>
      <c r="N28"/>
      <c r="O28"/>
      <c r="P28"/>
    </row>
    <row r="29" spans="2:16">
      <c r="B29" s="18" t="s">
        <v>1120</v>
      </c>
      <c r="C29" s="20">
        <v>0.12</v>
      </c>
      <c r="D29" s="20">
        <v>6.5281666666666668E-2</v>
      </c>
      <c r="E29" s="20">
        <f t="shared" si="1"/>
        <v>5.4718333333333327E-2</v>
      </c>
      <c r="H29" t="s">
        <v>1121</v>
      </c>
      <c r="I29">
        <v>0.82560140509178637</v>
      </c>
      <c r="J29"/>
      <c r="K29"/>
      <c r="L29"/>
      <c r="M29"/>
      <c r="N29"/>
      <c r="O29"/>
      <c r="P29"/>
    </row>
    <row r="30" spans="2:16">
      <c r="B30" s="19" t="s">
        <v>1122</v>
      </c>
      <c r="C30" s="20">
        <v>0.1106</v>
      </c>
      <c r="D30" s="20">
        <v>6.1372272727272741E-2</v>
      </c>
      <c r="E30" s="20">
        <f t="shared" si="1"/>
        <v>4.9227727272727263E-2</v>
      </c>
      <c r="H30" t="s">
        <v>1123</v>
      </c>
      <c r="I30">
        <v>0.82417190841221089</v>
      </c>
      <c r="J30"/>
      <c r="K30"/>
      <c r="L30"/>
      <c r="M30"/>
      <c r="N30"/>
      <c r="O30"/>
      <c r="P30"/>
    </row>
    <row r="31" spans="2:16">
      <c r="B31" s="19">
        <v>1998.1</v>
      </c>
      <c r="C31" s="20">
        <v>0.11312499999999999</v>
      </c>
      <c r="D31" s="20">
        <v>5.8820156250000019E-2</v>
      </c>
      <c r="E31" s="20">
        <f t="shared" si="1"/>
        <v>5.430484374999997E-2</v>
      </c>
      <c r="H31" t="s">
        <v>1124</v>
      </c>
      <c r="I31">
        <v>4.3105157276352333E-3</v>
      </c>
      <c r="J31"/>
      <c r="K31"/>
      <c r="L31"/>
      <c r="M31"/>
      <c r="N31"/>
      <c r="O31"/>
      <c r="P31"/>
    </row>
    <row r="32" spans="2:16" ht="13.5" thickBot="1">
      <c r="B32" s="18" t="s">
        <v>1125</v>
      </c>
      <c r="C32" s="20">
        <v>0.122</v>
      </c>
      <c r="D32" s="20">
        <v>5.8462461538461553E-2</v>
      </c>
      <c r="E32" s="20">
        <f t="shared" si="1"/>
        <v>6.3537538461538451E-2</v>
      </c>
      <c r="H32" s="59" t="s">
        <v>1126</v>
      </c>
      <c r="I32" s="59">
        <v>124</v>
      </c>
      <c r="J32"/>
      <c r="K32"/>
      <c r="L32"/>
      <c r="M32"/>
      <c r="N32"/>
      <c r="O32"/>
      <c r="P32"/>
    </row>
    <row r="33" spans="2:16">
      <c r="B33" s="18" t="s">
        <v>1127</v>
      </c>
      <c r="C33" s="20">
        <v>0.11650000000000001</v>
      </c>
      <c r="D33" s="20">
        <v>5.4731969696969689E-2</v>
      </c>
      <c r="E33" s="20">
        <f t="shared" si="1"/>
        <v>6.1768030303030318E-2</v>
      </c>
      <c r="H33"/>
      <c r="I33"/>
      <c r="J33"/>
      <c r="K33"/>
      <c r="L33"/>
      <c r="M33"/>
      <c r="N33"/>
      <c r="O33"/>
      <c r="P33"/>
    </row>
    <row r="34" spans="2:16" ht="13.5" thickBot="1">
      <c r="B34" s="18" t="s">
        <v>1128</v>
      </c>
      <c r="C34" s="20">
        <v>0.123</v>
      </c>
      <c r="D34" s="20">
        <v>5.1047272727272747E-2</v>
      </c>
      <c r="E34" s="20">
        <f t="shared" si="1"/>
        <v>7.1952727272727252E-2</v>
      </c>
      <c r="H34" t="s">
        <v>1129</v>
      </c>
      <c r="I34"/>
      <c r="J34"/>
      <c r="K34"/>
      <c r="L34"/>
      <c r="M34"/>
      <c r="N34"/>
      <c r="O34"/>
      <c r="P34"/>
    </row>
    <row r="35" spans="2:16">
      <c r="B35" s="19" t="s">
        <v>1130</v>
      </c>
      <c r="C35" s="20">
        <v>0.10400000000000001</v>
      </c>
      <c r="D35" s="20">
        <v>5.3729687500000019E-2</v>
      </c>
      <c r="E35" s="20">
        <f t="shared" si="1"/>
        <v>5.027031249999999E-2</v>
      </c>
      <c r="H35" s="188"/>
      <c r="I35" s="188" t="s">
        <v>1131</v>
      </c>
      <c r="J35" s="188" t="s">
        <v>1132</v>
      </c>
      <c r="K35" s="188" t="s">
        <v>676</v>
      </c>
      <c r="L35" s="188" t="s">
        <v>324</v>
      </c>
      <c r="M35" s="188" t="s">
        <v>1133</v>
      </c>
      <c r="N35"/>
      <c r="O35"/>
      <c r="P35"/>
    </row>
    <row r="36" spans="2:16">
      <c r="B36" s="19" t="s">
        <v>1134</v>
      </c>
      <c r="C36" s="20">
        <v>0.1094</v>
      </c>
      <c r="D36" s="20">
        <v>5.794030769230768E-2</v>
      </c>
      <c r="E36" s="20">
        <f t="shared" si="1"/>
        <v>5.1459692307692317E-2</v>
      </c>
      <c r="H36" t="s">
        <v>1135</v>
      </c>
      <c r="I36">
        <v>1</v>
      </c>
      <c r="J36">
        <v>1.0731137029249851E-2</v>
      </c>
      <c r="K36">
        <v>1.0731137029249851E-2</v>
      </c>
      <c r="L36">
        <v>577.54692045660602</v>
      </c>
      <c r="M36">
        <v>4.2940797351116826E-48</v>
      </c>
      <c r="N36"/>
      <c r="O36"/>
      <c r="P36"/>
    </row>
    <row r="37" spans="2:16">
      <c r="B37" s="19">
        <v>1999.3</v>
      </c>
      <c r="C37" s="20">
        <v>0.1075</v>
      </c>
      <c r="D37" s="20">
        <v>6.0375606060606074E-2</v>
      </c>
      <c r="E37" s="20">
        <f t="shared" si="1"/>
        <v>4.7124393939393924E-2</v>
      </c>
      <c r="H37" t="s">
        <v>1136</v>
      </c>
      <c r="I37">
        <v>122</v>
      </c>
      <c r="J37">
        <v>2.2668265922592664E-3</v>
      </c>
      <c r="K37">
        <v>1.8580545838190708E-5</v>
      </c>
      <c r="L37"/>
      <c r="M37"/>
      <c r="N37"/>
      <c r="O37"/>
      <c r="P37"/>
    </row>
    <row r="38" spans="2:16" ht="13.5" thickBot="1">
      <c r="B38" s="19" t="s">
        <v>1137</v>
      </c>
      <c r="C38" s="20">
        <v>0.111</v>
      </c>
      <c r="D38" s="20">
        <v>6.2528484848484861E-2</v>
      </c>
      <c r="E38" s="20">
        <f t="shared" si="1"/>
        <v>4.847151515151514E-2</v>
      </c>
      <c r="H38" s="59" t="s">
        <v>1138</v>
      </c>
      <c r="I38" s="59">
        <v>123</v>
      </c>
      <c r="J38" s="59">
        <v>1.2997963621509116E-2</v>
      </c>
      <c r="K38" s="59"/>
      <c r="L38" s="59"/>
      <c r="M38" s="59"/>
      <c r="N38"/>
      <c r="O38"/>
      <c r="P38"/>
    </row>
    <row r="39" spans="2:16" ht="13.5" thickBot="1">
      <c r="B39" s="18" t="s">
        <v>1139</v>
      </c>
      <c r="C39" s="20">
        <v>0.112125</v>
      </c>
      <c r="D39" s="20">
        <v>6.2912615384615386E-2</v>
      </c>
      <c r="E39" s="20">
        <f t="shared" si="1"/>
        <v>4.9212384615384616E-2</v>
      </c>
      <c r="H39"/>
      <c r="I39"/>
      <c r="J39"/>
      <c r="K39"/>
      <c r="L39"/>
      <c r="M39"/>
      <c r="N39"/>
      <c r="O39"/>
      <c r="P39"/>
    </row>
    <row r="40" spans="2:16">
      <c r="B40" s="19" t="s">
        <v>1140</v>
      </c>
      <c r="C40" s="20">
        <v>0.11</v>
      </c>
      <c r="D40" s="20">
        <v>5.9723230769230765E-2</v>
      </c>
      <c r="E40" s="20">
        <f t="shared" si="1"/>
        <v>5.0276769230769236E-2</v>
      </c>
      <c r="H40" s="188"/>
      <c r="I40" s="188" t="s">
        <v>1141</v>
      </c>
      <c r="J40" s="188" t="s">
        <v>1124</v>
      </c>
      <c r="K40" s="188" t="s">
        <v>1142</v>
      </c>
      <c r="L40" s="188" t="s">
        <v>1143</v>
      </c>
      <c r="M40" s="188" t="s">
        <v>1144</v>
      </c>
      <c r="N40" s="188" t="s">
        <v>1145</v>
      </c>
      <c r="O40" s="188" t="s">
        <v>1382</v>
      </c>
      <c r="P40" s="188" t="s">
        <v>1383</v>
      </c>
    </row>
    <row r="41" spans="2:16">
      <c r="B41" s="18" t="s">
        <v>1146</v>
      </c>
      <c r="C41" s="20">
        <v>0.1168</v>
      </c>
      <c r="D41" s="20">
        <v>5.7871875000000017E-2</v>
      </c>
      <c r="E41" s="20">
        <f t="shared" si="1"/>
        <v>5.8928124999999984E-2</v>
      </c>
      <c r="H41" t="s">
        <v>1147</v>
      </c>
      <c r="I41">
        <v>8.6162193798437342E-2</v>
      </c>
      <c r="J41">
        <v>1.1360297146200524E-3</v>
      </c>
      <c r="K41">
        <v>75.845017687107315</v>
      </c>
      <c r="L41">
        <v>1.6719663684915198E-104</v>
      </c>
      <c r="M41">
        <v>8.3913309513418272E-2</v>
      </c>
      <c r="N41">
        <v>8.8411078083456413E-2</v>
      </c>
      <c r="O41">
        <v>8.3913309513418272E-2</v>
      </c>
      <c r="P41">
        <v>8.8411078083456413E-2</v>
      </c>
    </row>
    <row r="42" spans="2:16" ht="13.5" thickBot="1">
      <c r="B42" s="18" t="s">
        <v>1148</v>
      </c>
      <c r="C42" s="20">
        <v>0.125</v>
      </c>
      <c r="D42" s="20">
        <v>5.686107692307691E-2</v>
      </c>
      <c r="E42" s="20">
        <f t="shared" si="1"/>
        <v>6.8138923076923097E-2</v>
      </c>
      <c r="H42" s="59" t="s">
        <v>1149</v>
      </c>
      <c r="I42" s="59">
        <v>-0.56371287487799426</v>
      </c>
      <c r="J42" s="59">
        <v>2.3456559801700392E-2</v>
      </c>
      <c r="K42" s="59">
        <v>-24.032205900761717</v>
      </c>
      <c r="L42" s="59">
        <v>4.2940797351115605E-48</v>
      </c>
      <c r="M42" s="59">
        <v>-0.61014747781115497</v>
      </c>
      <c r="N42" s="59">
        <v>-0.51727827194483356</v>
      </c>
      <c r="O42" s="59">
        <v>-0.61014747781115497</v>
      </c>
      <c r="P42" s="59">
        <v>-0.51727827194483356</v>
      </c>
    </row>
    <row r="43" spans="2:16">
      <c r="B43" s="19" t="s">
        <v>1150</v>
      </c>
      <c r="C43" s="20">
        <v>0.11375</v>
      </c>
      <c r="D43" s="20">
        <v>5.4425937500000014E-2</v>
      </c>
      <c r="E43" s="20">
        <f t="shared" si="1"/>
        <v>5.932406249999999E-2</v>
      </c>
      <c r="H43"/>
      <c r="I43"/>
      <c r="J43"/>
      <c r="K43"/>
      <c r="L43"/>
      <c r="M43"/>
      <c r="N43"/>
      <c r="O43"/>
      <c r="P43"/>
    </row>
    <row r="44" spans="2:16">
      <c r="B44" s="18" t="s">
        <v>1151</v>
      </c>
      <c r="C44" s="20">
        <v>0.11</v>
      </c>
      <c r="D44" s="20">
        <v>5.699338461538464E-2</v>
      </c>
      <c r="E44" s="20">
        <f t="shared" si="1"/>
        <v>5.300661538461536E-2</v>
      </c>
      <c r="H44"/>
      <c r="I44"/>
      <c r="J44"/>
      <c r="K44"/>
      <c r="L44"/>
      <c r="M44"/>
      <c r="N44"/>
      <c r="O44"/>
      <c r="P44"/>
    </row>
    <row r="45" spans="2:16">
      <c r="B45" s="18">
        <v>2001.3</v>
      </c>
      <c r="C45" s="20">
        <v>0.10755714285714287</v>
      </c>
      <c r="D45" s="20">
        <v>5.5225625000000021E-2</v>
      </c>
      <c r="E45" s="20">
        <f t="shared" si="1"/>
        <v>5.2331517857142844E-2</v>
      </c>
      <c r="H45"/>
      <c r="I45"/>
      <c r="J45"/>
      <c r="K45"/>
      <c r="L45"/>
      <c r="M45"/>
      <c r="N45"/>
      <c r="O45"/>
      <c r="P45"/>
    </row>
    <row r="46" spans="2:16" ht="13.5" thickBot="1">
      <c r="B46" s="18" t="s">
        <v>1152</v>
      </c>
      <c r="C46" s="20">
        <v>0.11993333333333334</v>
      </c>
      <c r="D46" s="20">
        <v>5.2970909090909089E-2</v>
      </c>
      <c r="E46" s="20">
        <f t="shared" si="1"/>
        <v>6.696242424242424E-2</v>
      </c>
      <c r="H46" s="8"/>
      <c r="I46" s="8"/>
      <c r="J46" s="8"/>
      <c r="K46" s="21" t="s">
        <v>10</v>
      </c>
      <c r="L46" s="21" t="s">
        <v>11</v>
      </c>
      <c r="M46" s="21" t="s">
        <v>12</v>
      </c>
    </row>
    <row r="47" spans="2:16">
      <c r="B47" s="19" t="s">
        <v>1153</v>
      </c>
      <c r="C47" s="20">
        <v>0.10050000000000001</v>
      </c>
      <c r="D47" s="20">
        <v>5.5132187499999999E-2</v>
      </c>
      <c r="E47" s="20">
        <f t="shared" si="1"/>
        <v>4.5367812500000007E-2</v>
      </c>
      <c r="H47" s="22"/>
      <c r="I47" s="22"/>
      <c r="J47" s="22"/>
      <c r="K47" s="23" t="s">
        <v>1154</v>
      </c>
      <c r="L47" s="23"/>
      <c r="M47" s="23"/>
    </row>
    <row r="48" spans="2:16">
      <c r="B48" s="18" t="s">
        <v>1155</v>
      </c>
      <c r="C48" s="20">
        <v>0.11405</v>
      </c>
      <c r="D48" s="20">
        <v>5.6129153846153849E-2</v>
      </c>
      <c r="E48" s="20">
        <f t="shared" si="1"/>
        <v>5.7920846153846149E-2</v>
      </c>
      <c r="K48" s="18" t="s">
        <v>1156</v>
      </c>
      <c r="L48" s="18" t="s">
        <v>1157</v>
      </c>
      <c r="M48" s="18"/>
    </row>
    <row r="49" spans="2:13">
      <c r="B49" s="18" t="s">
        <v>1158</v>
      </c>
      <c r="C49" s="20">
        <v>0.11650000000000001</v>
      </c>
      <c r="D49" s="20">
        <v>5.0848590909090899E-2</v>
      </c>
      <c r="E49" s="20">
        <f t="shared" si="1"/>
        <v>6.5651409090909107E-2</v>
      </c>
      <c r="H49" s="148"/>
      <c r="I49" s="148"/>
      <c r="J49" s="148"/>
      <c r="K49" s="149" t="s">
        <v>1159</v>
      </c>
      <c r="L49" s="149" t="s">
        <v>1160</v>
      </c>
      <c r="M49" s="149" t="s">
        <v>1161</v>
      </c>
    </row>
    <row r="50" spans="2:13">
      <c r="B50" s="19" t="s">
        <v>1162</v>
      </c>
      <c r="C50" s="20">
        <v>0.11566666666666665</v>
      </c>
      <c r="D50" s="20">
        <v>4.9307318181818195E-2</v>
      </c>
      <c r="E50" s="20">
        <f t="shared" si="1"/>
        <v>6.6359348484848452E-2</v>
      </c>
    </row>
    <row r="51" spans="2:13">
      <c r="B51" s="18" t="s">
        <v>1163</v>
      </c>
      <c r="C51" s="20">
        <v>0.1172</v>
      </c>
      <c r="D51" s="20">
        <v>4.8490953125E-2</v>
      </c>
      <c r="E51" s="20">
        <f t="shared" si="1"/>
        <v>6.8709046874999999E-2</v>
      </c>
      <c r="H51" s="17" t="s">
        <v>1164</v>
      </c>
      <c r="K51" s="24">
        <v>3.9153333333333346E-2</v>
      </c>
      <c r="L51" s="20">
        <f>$I$41+($I$42*K51)</f>
        <v>6.4090955704047603E-2</v>
      </c>
      <c r="M51" s="20">
        <f>SUM(K51:L51)</f>
        <v>0.10324428903738095</v>
      </c>
    </row>
    <row r="52" spans="2:13">
      <c r="B52" s="18" t="s">
        <v>1165</v>
      </c>
      <c r="C52" s="20">
        <v>0.11162499999999999</v>
      </c>
      <c r="D52" s="20">
        <v>4.5979046153846168E-2</v>
      </c>
      <c r="E52" s="20">
        <f t="shared" si="1"/>
        <v>6.5645953846153821E-2</v>
      </c>
      <c r="H52" s="17" t="s">
        <v>1384</v>
      </c>
      <c r="K52" s="190">
        <f>AVERAGE(4.1%, 4.1%, 4%, 3.9%, 3.9%)</f>
        <v>0.04</v>
      </c>
      <c r="L52" s="20">
        <f>$I$41+($I$42*K52)</f>
        <v>6.3613678803317572E-2</v>
      </c>
      <c r="M52" s="20">
        <f>SUM(K52:L52)</f>
        <v>0.10361367880331757</v>
      </c>
    </row>
    <row r="53" spans="2:13">
      <c r="B53" s="18" t="s">
        <v>1166</v>
      </c>
      <c r="C53" s="20">
        <v>0.105</v>
      </c>
      <c r="D53" s="20">
        <v>5.1104863636363636E-2</v>
      </c>
      <c r="E53" s="20">
        <f t="shared" si="1"/>
        <v>5.389513636363636E-2</v>
      </c>
      <c r="H53" s="148" t="s">
        <v>1381</v>
      </c>
      <c r="I53" s="148"/>
      <c r="J53" s="148"/>
      <c r="K53" s="150">
        <v>3.7999999999999999E-2</v>
      </c>
      <c r="L53" s="150">
        <f>$I$41+($I$42*K53)</f>
        <v>6.4741104553073553E-2</v>
      </c>
      <c r="M53" s="150">
        <f>SUM(K53:L53)</f>
        <v>0.10274110455307356</v>
      </c>
    </row>
    <row r="54" spans="2:13" ht="13.5" thickBot="1">
      <c r="B54" s="18" t="s">
        <v>1167</v>
      </c>
      <c r="C54" s="20">
        <v>0.11339999999999999</v>
      </c>
      <c r="D54" s="20">
        <v>5.1142196969696976E-2</v>
      </c>
      <c r="E54" s="20">
        <f t="shared" si="1"/>
        <v>6.2257803030303011E-2</v>
      </c>
      <c r="H54" s="25" t="s">
        <v>1168</v>
      </c>
      <c r="I54" s="25"/>
      <c r="J54" s="25"/>
      <c r="K54" s="26"/>
      <c r="L54" s="26"/>
      <c r="M54" s="26">
        <f>AVERAGE(M51:M53)</f>
        <v>0.10319969079792402</v>
      </c>
    </row>
    <row r="55" spans="2:13">
      <c r="B55" s="18" t="s">
        <v>1169</v>
      </c>
      <c r="C55" s="20">
        <v>0.10999999999999999</v>
      </c>
      <c r="D55" s="20">
        <v>4.8753138461538476E-2</v>
      </c>
      <c r="E55" s="20">
        <f t="shared" si="1"/>
        <v>6.1246861538461511E-2</v>
      </c>
    </row>
    <row r="56" spans="2:13">
      <c r="B56" s="18" t="s">
        <v>1170</v>
      </c>
      <c r="C56" s="20">
        <v>0.10638571428571428</v>
      </c>
      <c r="D56" s="20">
        <v>5.3192861538461533E-2</v>
      </c>
      <c r="E56" s="20">
        <f t="shared" si="1"/>
        <v>5.3192852747252745E-2</v>
      </c>
      <c r="H56" s="151" t="s">
        <v>58</v>
      </c>
    </row>
    <row r="57" spans="2:13">
      <c r="B57" s="18" t="s">
        <v>1171</v>
      </c>
      <c r="C57" s="20">
        <v>0.1075</v>
      </c>
      <c r="D57" s="20">
        <v>5.0588015151515148E-2</v>
      </c>
      <c r="E57" s="20">
        <f t="shared" si="1"/>
        <v>5.6911984848484851E-2</v>
      </c>
      <c r="H57" s="27" t="s">
        <v>1410</v>
      </c>
    </row>
    <row r="58" spans="2:13">
      <c r="B58" s="18" t="s">
        <v>1172</v>
      </c>
      <c r="C58" s="20">
        <v>0.11244000000000001</v>
      </c>
      <c r="D58" s="20">
        <v>4.864845454545455E-2</v>
      </c>
      <c r="E58" s="20">
        <f t="shared" si="1"/>
        <v>6.3791545454545462E-2</v>
      </c>
      <c r="H58" s="27" t="s">
        <v>1173</v>
      </c>
    </row>
    <row r="59" spans="2:13">
      <c r="B59" s="18" t="s">
        <v>1174</v>
      </c>
      <c r="C59" s="20">
        <v>0.10625000000000001</v>
      </c>
      <c r="D59" s="20">
        <v>4.6927312499999985E-2</v>
      </c>
      <c r="E59" s="20">
        <f t="shared" si="1"/>
        <v>5.9322687500000026E-2</v>
      </c>
      <c r="H59" s="27" t="s">
        <v>1175</v>
      </c>
    </row>
    <row r="60" spans="2:13">
      <c r="B60" s="19" t="s">
        <v>1176</v>
      </c>
      <c r="C60" s="20">
        <v>0.10312499999999999</v>
      </c>
      <c r="D60" s="20">
        <v>4.4650938461538468E-2</v>
      </c>
      <c r="E60" s="20">
        <f t="shared" si="1"/>
        <v>5.8474061538461526E-2</v>
      </c>
      <c r="H60" s="27" t="s">
        <v>1411</v>
      </c>
    </row>
    <row r="61" spans="2:13">
      <c r="B61" s="18" t="s">
        <v>1177</v>
      </c>
      <c r="C61" s="20">
        <v>0.11083333333333334</v>
      </c>
      <c r="D61" s="20">
        <v>4.4381742424242414E-2</v>
      </c>
      <c r="E61" s="20">
        <f t="shared" si="1"/>
        <v>6.6451590909090918E-2</v>
      </c>
      <c r="H61" s="27" t="s">
        <v>1433</v>
      </c>
    </row>
    <row r="62" spans="2:13">
      <c r="B62" s="18" t="s">
        <v>1178</v>
      </c>
      <c r="C62" s="20">
        <v>0.1063125</v>
      </c>
      <c r="D62" s="20">
        <v>4.6829078125E-2</v>
      </c>
      <c r="E62" s="20">
        <f t="shared" si="1"/>
        <v>5.9483421875000005E-2</v>
      </c>
      <c r="H62" s="8" t="s">
        <v>1380</v>
      </c>
    </row>
    <row r="63" spans="2:13">
      <c r="B63" s="18" t="s">
        <v>1179</v>
      </c>
      <c r="C63" s="20">
        <v>0.10695</v>
      </c>
      <c r="D63" s="20">
        <v>4.633183076923076E-2</v>
      </c>
      <c r="E63" s="20">
        <f t="shared" si="1"/>
        <v>6.0618169230769244E-2</v>
      </c>
      <c r="H63" s="8" t="s">
        <v>1180</v>
      </c>
    </row>
    <row r="64" spans="2:13">
      <c r="B64" s="18" t="s">
        <v>1181</v>
      </c>
      <c r="C64" s="20">
        <v>0.107875</v>
      </c>
      <c r="D64" s="20">
        <v>5.1406507692307687E-2</v>
      </c>
      <c r="E64" s="20">
        <f t="shared" si="1"/>
        <v>5.6468492307692311E-2</v>
      </c>
      <c r="H64" s="63" t="str">
        <f>"[8] Equals "&amp;TEXT(I41,"0.000000")&amp;" + ("&amp;TEXT(I42,"0.000000")&amp;" x Column [6])"</f>
        <v>[8] Equals 0.086162 + (-0.563713 x Column [6])</v>
      </c>
    </row>
    <row r="65" spans="2:8">
      <c r="B65" s="18" t="s">
        <v>1182</v>
      </c>
      <c r="C65" s="20">
        <v>0.10346666666666667</v>
      </c>
      <c r="D65" s="20">
        <v>4.9925692307692303E-2</v>
      </c>
      <c r="E65" s="20">
        <f t="shared" si="1"/>
        <v>5.3540974358974362E-2</v>
      </c>
      <c r="H65" s="27" t="s">
        <v>1183</v>
      </c>
    </row>
    <row r="66" spans="2:8">
      <c r="B66" s="18" t="s">
        <v>1184</v>
      </c>
      <c r="C66" s="20">
        <v>0.1065</v>
      </c>
      <c r="D66" s="20">
        <v>4.739560000000001E-2</v>
      </c>
      <c r="E66" s="20">
        <f t="shared" si="1"/>
        <v>5.9104399999999988E-2</v>
      </c>
      <c r="H66" s="27"/>
    </row>
    <row r="67" spans="2:8">
      <c r="B67" s="18" t="s">
        <v>1185</v>
      </c>
      <c r="C67" s="20">
        <v>0.10591666666666666</v>
      </c>
      <c r="D67" s="20">
        <v>4.7964107692307696E-2</v>
      </c>
      <c r="E67" s="20">
        <f t="shared" si="1"/>
        <v>5.7952558974358963E-2</v>
      </c>
    </row>
    <row r="68" spans="2:8">
      <c r="B68" s="18" t="s">
        <v>1186</v>
      </c>
      <c r="C68" s="20">
        <v>0.10324999999999999</v>
      </c>
      <c r="D68" s="20">
        <v>4.9891384615384615E-2</v>
      </c>
      <c r="E68" s="20">
        <f t="shared" si="1"/>
        <v>5.3358615384615379E-2</v>
      </c>
    </row>
    <row r="69" spans="2:8">
      <c r="B69" s="18" t="s">
        <v>1187</v>
      </c>
      <c r="C69" s="20">
        <v>0.10400000000000001</v>
      </c>
      <c r="D69" s="20">
        <v>4.9470430769230793E-2</v>
      </c>
      <c r="E69" s="20">
        <f t="shared" si="1"/>
        <v>5.4529569230769216E-2</v>
      </c>
    </row>
    <row r="70" spans="2:8">
      <c r="B70" s="18" t="s">
        <v>1188</v>
      </c>
      <c r="C70" s="20">
        <v>0.1065</v>
      </c>
      <c r="D70" s="20">
        <v>4.6137848484848476E-2</v>
      </c>
      <c r="E70" s="20">
        <f t="shared" si="1"/>
        <v>6.0362151515151521E-2</v>
      </c>
    </row>
    <row r="71" spans="2:8">
      <c r="B71" s="18" t="s">
        <v>1189</v>
      </c>
      <c r="C71" s="20">
        <v>0.10614999999999999</v>
      </c>
      <c r="D71" s="20">
        <v>4.4057984615384606E-2</v>
      </c>
      <c r="E71" s="20">
        <f t="shared" si="1"/>
        <v>6.2092015384615389E-2</v>
      </c>
    </row>
    <row r="72" spans="2:8">
      <c r="B72" s="18" t="s">
        <v>1190</v>
      </c>
      <c r="C72" s="20">
        <v>0.10536249999999998</v>
      </c>
      <c r="D72" s="20">
        <v>4.5697861538461525E-2</v>
      </c>
      <c r="E72" s="20">
        <f t="shared" si="1"/>
        <v>5.9664638461538459E-2</v>
      </c>
    </row>
    <row r="73" spans="2:8">
      <c r="B73" s="18" t="s">
        <v>1191</v>
      </c>
      <c r="C73" s="20">
        <v>0.10426666666666666</v>
      </c>
      <c r="D73" s="20">
        <v>4.4448575757575763E-2</v>
      </c>
      <c r="E73" s="20">
        <f t="shared" si="1"/>
        <v>5.9818090909090897E-2</v>
      </c>
    </row>
    <row r="74" spans="2:8">
      <c r="B74" s="18" t="s">
        <v>1192</v>
      </c>
      <c r="C74" s="20">
        <v>0.10387500000000001</v>
      </c>
      <c r="D74" s="20">
        <v>3.648545454545455E-2</v>
      </c>
      <c r="E74" s="20">
        <f t="shared" si="1"/>
        <v>6.7389545454545452E-2</v>
      </c>
    </row>
    <row r="75" spans="2:8">
      <c r="B75" s="18" t="s">
        <v>1193</v>
      </c>
      <c r="C75" s="20">
        <v>0.10751999999999999</v>
      </c>
      <c r="D75" s="20">
        <v>3.4371828125000004E-2</v>
      </c>
      <c r="E75" s="20">
        <f t="shared" si="1"/>
        <v>7.3148171874999987E-2</v>
      </c>
    </row>
    <row r="76" spans="2:8">
      <c r="B76" s="18" t="s">
        <v>1194</v>
      </c>
      <c r="C76" s="20">
        <v>0.1075</v>
      </c>
      <c r="D76" s="20">
        <v>4.1675338461538453E-2</v>
      </c>
      <c r="E76" s="20">
        <f t="shared" si="1"/>
        <v>6.5824661538461546E-2</v>
      </c>
    </row>
    <row r="77" spans="2:8">
      <c r="B77" s="18" t="s">
        <v>1195</v>
      </c>
      <c r="C77" s="20">
        <v>0.105</v>
      </c>
      <c r="D77" s="20">
        <v>4.3207924242424235E-2</v>
      </c>
      <c r="E77" s="20">
        <f t="shared" ref="E77:E111" si="2">C77-D77</f>
        <v>6.1792075757575761E-2</v>
      </c>
    </row>
    <row r="78" spans="2:8">
      <c r="B78" s="18" t="s">
        <v>1196</v>
      </c>
      <c r="C78" s="20">
        <v>0.10592</v>
      </c>
      <c r="D78" s="20">
        <v>4.3368999999999998E-2</v>
      </c>
      <c r="E78" s="20">
        <f t="shared" si="2"/>
        <v>6.2550999999999995E-2</v>
      </c>
    </row>
    <row r="79" spans="2:8">
      <c r="B79" s="18" t="s">
        <v>1197</v>
      </c>
      <c r="C79" s="20">
        <v>0.10592500000000001</v>
      </c>
      <c r="D79" s="20">
        <v>4.6233281250000008E-2</v>
      </c>
      <c r="E79" s="20">
        <f t="shared" si="2"/>
        <v>5.9691718749999997E-2</v>
      </c>
    </row>
    <row r="80" spans="2:8">
      <c r="B80" s="18" t="s">
        <v>1198</v>
      </c>
      <c r="C80" s="20">
        <v>0.1018</v>
      </c>
      <c r="D80" s="20">
        <v>4.3635553846153849E-2</v>
      </c>
      <c r="E80" s="20">
        <f t="shared" si="2"/>
        <v>5.8164446153846153E-2</v>
      </c>
    </row>
    <row r="81" spans="2:5">
      <c r="B81" s="18" t="s">
        <v>1199</v>
      </c>
      <c r="C81" s="20">
        <v>0.10403333333333334</v>
      </c>
      <c r="D81" s="20">
        <v>3.855463636363636E-2</v>
      </c>
      <c r="E81" s="20">
        <f t="shared" si="2"/>
        <v>6.5478696969696978E-2</v>
      </c>
    </row>
    <row r="82" spans="2:5">
      <c r="B82" s="18" t="s">
        <v>1200</v>
      </c>
      <c r="C82" s="20">
        <v>0.10378666666666665</v>
      </c>
      <c r="D82" s="20">
        <v>4.1662787878787896E-2</v>
      </c>
      <c r="E82" s="20">
        <f t="shared" si="2"/>
        <v>6.2123878787878756E-2</v>
      </c>
    </row>
    <row r="83" spans="2:5">
      <c r="B83" s="18" t="s">
        <v>1201</v>
      </c>
      <c r="C83" s="20">
        <v>0.10091666666666665</v>
      </c>
      <c r="D83" s="20">
        <v>4.5583796874999978E-2</v>
      </c>
      <c r="E83" s="20">
        <f t="shared" si="2"/>
        <v>5.5332869791666676E-2</v>
      </c>
    </row>
    <row r="84" spans="2:5">
      <c r="B84" s="19" t="s">
        <v>1202</v>
      </c>
      <c r="C84" s="20">
        <v>0.10262857142857143</v>
      </c>
      <c r="D84" s="20">
        <v>4.3380446153846154E-2</v>
      </c>
      <c r="E84" s="20">
        <f t="shared" si="2"/>
        <v>5.9248125274725276E-2</v>
      </c>
    </row>
    <row r="85" spans="2:5">
      <c r="B85" s="19" t="s">
        <v>1203</v>
      </c>
      <c r="C85" s="20">
        <v>0.10571666666666668</v>
      </c>
      <c r="D85" s="20">
        <v>3.692825757575758E-2</v>
      </c>
      <c r="E85" s="20">
        <f t="shared" si="2"/>
        <v>6.8788409090909108E-2</v>
      </c>
    </row>
    <row r="86" spans="2:5">
      <c r="B86" s="19" t="s">
        <v>1204</v>
      </c>
      <c r="C86" s="20">
        <v>0.10387777777777776</v>
      </c>
      <c r="D86" s="20">
        <v>3.0392815384615392E-2</v>
      </c>
      <c r="E86" s="20">
        <f t="shared" si="2"/>
        <v>7.3484962393162379E-2</v>
      </c>
    </row>
    <row r="87" spans="2:5">
      <c r="B87" s="19" t="s">
        <v>1205</v>
      </c>
      <c r="C87" s="20">
        <v>0.10302857142857143</v>
      </c>
      <c r="D87" s="20">
        <v>3.1351338461538467E-2</v>
      </c>
      <c r="E87" s="20">
        <f t="shared" si="2"/>
        <v>7.1677232967032961E-2</v>
      </c>
    </row>
    <row r="88" spans="2:5">
      <c r="B88" s="19" t="s">
        <v>1206</v>
      </c>
      <c r="C88" s="20">
        <v>9.9500000000000005E-2</v>
      </c>
      <c r="D88" s="20">
        <v>2.9340830769230764E-2</v>
      </c>
      <c r="E88" s="20">
        <f t="shared" si="2"/>
        <v>7.0159169230769244E-2</v>
      </c>
    </row>
    <row r="89" spans="2:5">
      <c r="B89" s="19" t="s">
        <v>1207</v>
      </c>
      <c r="C89" s="20">
        <v>9.9000000000000005E-2</v>
      </c>
      <c r="D89" s="20">
        <v>2.7412938461538462E-2</v>
      </c>
      <c r="E89" s="20">
        <f t="shared" si="2"/>
        <v>7.1587061538461547E-2</v>
      </c>
    </row>
    <row r="90" spans="2:5">
      <c r="B90" s="19" t="s">
        <v>1208</v>
      </c>
      <c r="C90" s="20">
        <v>0.10163529411764707</v>
      </c>
      <c r="D90" s="20">
        <v>2.8642166666666666E-2</v>
      </c>
      <c r="E90" s="20">
        <f t="shared" si="2"/>
        <v>7.2993127450980411E-2</v>
      </c>
    </row>
    <row r="91" spans="2:5">
      <c r="B91" s="19" t="s">
        <v>1209</v>
      </c>
      <c r="C91" s="20">
        <v>9.849999999999999E-2</v>
      </c>
      <c r="D91" s="20">
        <v>3.1295609374999998E-2</v>
      </c>
      <c r="E91" s="20">
        <f t="shared" si="2"/>
        <v>6.7204390624999999E-2</v>
      </c>
    </row>
    <row r="92" spans="2:5">
      <c r="B92" s="19" t="s">
        <v>1210</v>
      </c>
      <c r="C92" s="20">
        <v>9.8599999999999993E-2</v>
      </c>
      <c r="D92" s="20">
        <v>3.1398800000000004E-2</v>
      </c>
      <c r="E92" s="20">
        <f t="shared" si="2"/>
        <v>6.7201199999999989E-2</v>
      </c>
    </row>
    <row r="93" spans="2:5">
      <c r="B93" s="19" t="s">
        <v>1211</v>
      </c>
      <c r="C93" s="20">
        <v>0.1012</v>
      </c>
      <c r="D93" s="20">
        <v>3.7113621212121202E-2</v>
      </c>
      <c r="E93" s="20">
        <f t="shared" si="2"/>
        <v>6.4086378787878789E-2</v>
      </c>
    </row>
    <row r="94" spans="2:5">
      <c r="B94" s="19" t="s">
        <v>1212</v>
      </c>
      <c r="C94" s="20">
        <v>9.9668749999999987E-2</v>
      </c>
      <c r="D94" s="20">
        <v>3.7872272727272713E-2</v>
      </c>
      <c r="E94" s="20">
        <f t="shared" si="2"/>
        <v>6.1796477272727274E-2</v>
      </c>
    </row>
    <row r="95" spans="2:5">
      <c r="B95" s="19" t="s">
        <v>1213</v>
      </c>
      <c r="C95" s="20">
        <v>9.8549999999999999E-2</v>
      </c>
      <c r="D95" s="20">
        <v>3.6892906249999989E-2</v>
      </c>
      <c r="E95" s="20">
        <f t="shared" si="2"/>
        <v>6.165709375000001E-2</v>
      </c>
    </row>
    <row r="96" spans="2:5">
      <c r="B96" s="19" t="s">
        <v>1214</v>
      </c>
      <c r="C96" s="20">
        <v>0.10100000000000001</v>
      </c>
      <c r="D96" s="20">
        <v>3.4420169230769224E-2</v>
      </c>
      <c r="E96" s="20">
        <f t="shared" si="2"/>
        <v>6.6579830769230783E-2</v>
      </c>
    </row>
    <row r="97" spans="2:5">
      <c r="B97" s="19" t="s">
        <v>1215</v>
      </c>
      <c r="C97" s="20">
        <v>9.8999999999999991E-2</v>
      </c>
      <c r="D97" s="20">
        <v>3.2637651515151515E-2</v>
      </c>
      <c r="E97" s="20">
        <f t="shared" si="2"/>
        <v>6.6362348484848482E-2</v>
      </c>
    </row>
    <row r="98" spans="2:5">
      <c r="B98" s="19" t="s">
        <v>1216</v>
      </c>
      <c r="C98" s="20">
        <v>9.9439999999999987E-2</v>
      </c>
      <c r="D98" s="20">
        <v>2.9634439393939404E-2</v>
      </c>
      <c r="E98" s="20">
        <f t="shared" si="2"/>
        <v>6.9805560606060579E-2</v>
      </c>
    </row>
    <row r="99" spans="2:5">
      <c r="B99" s="19" t="s">
        <v>1217</v>
      </c>
      <c r="C99" s="20">
        <v>9.6375000000000002E-2</v>
      </c>
      <c r="D99" s="20">
        <v>2.5536187500000005E-2</v>
      </c>
      <c r="E99" s="20">
        <f t="shared" si="2"/>
        <v>7.0838812500000001E-2</v>
      </c>
    </row>
    <row r="100" spans="2:5">
      <c r="B100" s="19" t="s">
        <v>1218</v>
      </c>
      <c r="C100" s="20">
        <v>9.8266666666666655E-2</v>
      </c>
      <c r="D100" s="20">
        <v>2.8846923076923076E-2</v>
      </c>
      <c r="E100" s="20">
        <f t="shared" si="2"/>
        <v>6.9419743589743579E-2</v>
      </c>
    </row>
    <row r="101" spans="2:5">
      <c r="B101" s="19" t="s">
        <v>1219</v>
      </c>
      <c r="C101" s="20">
        <v>9.4E-2</v>
      </c>
      <c r="D101" s="20">
        <v>2.9591227272727273E-2</v>
      </c>
      <c r="E101" s="20">
        <f t="shared" si="2"/>
        <v>6.4408772727272731E-2</v>
      </c>
    </row>
    <row r="102" spans="2:5">
      <c r="B102" s="19" t="s">
        <v>1220</v>
      </c>
      <c r="C102" s="20">
        <v>9.862499999999999E-2</v>
      </c>
      <c r="D102" s="20">
        <v>2.9592590909090898E-2</v>
      </c>
      <c r="E102" s="20">
        <f t="shared" si="2"/>
        <v>6.9032409090909089E-2</v>
      </c>
    </row>
    <row r="103" spans="2:5">
      <c r="B103" s="19" t="s">
        <v>1221</v>
      </c>
      <c r="C103" s="20">
        <v>9.6999999999999989E-2</v>
      </c>
      <c r="D103" s="20">
        <v>2.7197200000000001E-2</v>
      </c>
      <c r="E103" s="20">
        <f t="shared" si="2"/>
        <v>6.9802799999999984E-2</v>
      </c>
    </row>
    <row r="104" spans="2:5">
      <c r="B104" s="19" t="s">
        <v>1222</v>
      </c>
      <c r="C104" s="20">
        <v>9.4800000000000009E-2</v>
      </c>
      <c r="D104" s="20">
        <v>2.5666046153846152E-2</v>
      </c>
      <c r="E104" s="20">
        <f t="shared" si="2"/>
        <v>6.9133953846153853E-2</v>
      </c>
    </row>
    <row r="105" spans="2:5">
      <c r="B105" s="19" t="s">
        <v>1223</v>
      </c>
      <c r="C105" s="20">
        <v>9.7349999999999992E-2</v>
      </c>
      <c r="D105" s="20">
        <v>2.2773333333333333E-2</v>
      </c>
      <c r="E105" s="20">
        <f t="shared" si="2"/>
        <v>7.4576666666666652E-2</v>
      </c>
    </row>
    <row r="106" spans="2:5">
      <c r="B106" s="19" t="s">
        <v>1224</v>
      </c>
      <c r="C106" s="20">
        <v>9.8319999999999991E-2</v>
      </c>
      <c r="D106" s="20">
        <v>2.8326507692307684E-2</v>
      </c>
      <c r="E106" s="20">
        <f t="shared" si="2"/>
        <v>6.9993492307692307E-2</v>
      </c>
    </row>
    <row r="107" spans="2:5">
      <c r="B107" s="19" t="s">
        <v>1225</v>
      </c>
      <c r="C107" s="20">
        <v>9.718333333333333E-2</v>
      </c>
      <c r="D107" s="20">
        <v>3.0435492307692304E-2</v>
      </c>
      <c r="E107" s="20">
        <f t="shared" si="2"/>
        <v>6.6747841025641019E-2</v>
      </c>
    </row>
    <row r="108" spans="2:5">
      <c r="B108" s="19" t="s">
        <v>1226</v>
      </c>
      <c r="C108" s="20">
        <v>9.6428571428571419E-2</v>
      </c>
      <c r="D108" s="20">
        <v>2.8955353846153841E-2</v>
      </c>
      <c r="E108" s="20">
        <f t="shared" si="2"/>
        <v>6.7473217582417575E-2</v>
      </c>
    </row>
    <row r="109" spans="2:5">
      <c r="B109" s="19" t="s">
        <v>1227</v>
      </c>
      <c r="C109" s="20">
        <v>0.1</v>
      </c>
      <c r="D109" s="20">
        <v>2.8157476923076918E-2</v>
      </c>
      <c r="E109" s="20">
        <f t="shared" si="2"/>
        <v>7.1842523076923084E-2</v>
      </c>
    </row>
    <row r="110" spans="2:5">
      <c r="B110" s="19" t="s">
        <v>1228</v>
      </c>
      <c r="C110" s="20">
        <v>9.9064285714285702E-2</v>
      </c>
      <c r="D110" s="20">
        <v>2.8170630769230768E-2</v>
      </c>
      <c r="E110" s="20">
        <f t="shared" si="2"/>
        <v>7.0893654945054937E-2</v>
      </c>
    </row>
    <row r="111" spans="2:5">
      <c r="B111" s="19" t="s">
        <v>1229</v>
      </c>
      <c r="C111" s="20">
        <v>9.6883333333333335E-2</v>
      </c>
      <c r="D111" s="20">
        <v>3.0233969230769233E-2</v>
      </c>
      <c r="E111" s="20">
        <f t="shared" si="2"/>
        <v>6.6649364102564099E-2</v>
      </c>
    </row>
    <row r="112" spans="2:5">
      <c r="B112" s="19" t="s">
        <v>1230</v>
      </c>
      <c r="C112" s="20">
        <v>9.7474999999999992E-2</v>
      </c>
      <c r="D112" s="20">
        <v>3.0863630769230772E-2</v>
      </c>
      <c r="E112" s="20">
        <f>C112-D112</f>
        <v>6.6611369230769213E-2</v>
      </c>
    </row>
    <row r="113" spans="2:5">
      <c r="B113" s="19" t="s">
        <v>1231</v>
      </c>
      <c r="C113" s="20">
        <v>9.6860000000000016E-2</v>
      </c>
      <c r="D113" s="20">
        <v>3.0584523076923074E-2</v>
      </c>
      <c r="E113" s="20">
        <f t="shared" ref="E113:E130" si="3">C113-D113</f>
        <v>6.6275476923076948E-2</v>
      </c>
    </row>
    <row r="114" spans="2:5">
      <c r="B114" s="19" t="s">
        <v>1232</v>
      </c>
      <c r="C114" s="20">
        <v>9.5225000000000004E-2</v>
      </c>
      <c r="D114" s="20">
        <v>3.270189393939394E-2</v>
      </c>
      <c r="E114" s="20">
        <f t="shared" si="3"/>
        <v>6.2523106060606071E-2</v>
      </c>
    </row>
    <row r="115" spans="2:5">
      <c r="B115" s="19" t="s">
        <v>1233</v>
      </c>
      <c r="C115" s="20">
        <v>9.7166666666666665E-2</v>
      </c>
      <c r="D115" s="20">
        <v>3.0102703124999998E-2</v>
      </c>
      <c r="E115" s="20">
        <f t="shared" si="3"/>
        <v>6.706396354166666E-2</v>
      </c>
    </row>
    <row r="116" spans="2:5">
      <c r="B116" s="19" t="s">
        <v>1234</v>
      </c>
      <c r="C116" s="20">
        <v>9.57625E-2</v>
      </c>
      <c r="D116" s="20">
        <v>2.7823599999999997E-2</v>
      </c>
      <c r="E116" s="20">
        <f t="shared" si="3"/>
        <v>6.7938899999999997E-2</v>
      </c>
    </row>
    <row r="117" spans="2:5">
      <c r="B117" s="19" t="s">
        <v>1235</v>
      </c>
      <c r="C117" s="20">
        <v>9.5299999999999996E-2</v>
      </c>
      <c r="D117" s="20">
        <v>2.2855318181818182E-2</v>
      </c>
      <c r="E117" s="20">
        <f t="shared" si="3"/>
        <v>7.2444681818181811E-2</v>
      </c>
    </row>
    <row r="118" spans="2:5">
      <c r="B118" s="19" t="s">
        <v>1236</v>
      </c>
      <c r="C118" s="20">
        <v>9.8874999999999991E-2</v>
      </c>
      <c r="D118" s="20">
        <v>2.2538393939393941E-2</v>
      </c>
      <c r="E118" s="20">
        <f t="shared" si="3"/>
        <v>7.6336606060606049E-2</v>
      </c>
    </row>
    <row r="119" spans="2:5">
      <c r="B119" s="19" t="s">
        <v>1237</v>
      </c>
      <c r="C119" s="20">
        <v>9.7185714285714278E-2</v>
      </c>
      <c r="D119" s="20">
        <v>1.8880323076923073E-2</v>
      </c>
      <c r="E119" s="20">
        <f t="shared" si="3"/>
        <v>7.8305391208791209E-2</v>
      </c>
    </row>
    <row r="120" spans="2:5">
      <c r="B120" s="19" t="s">
        <v>1238</v>
      </c>
      <c r="C120" s="20">
        <v>9.5749999999999988E-2</v>
      </c>
      <c r="D120" s="20">
        <v>1.3756846153846161E-2</v>
      </c>
      <c r="E120" s="20">
        <f t="shared" si="3"/>
        <v>8.1993153846153827E-2</v>
      </c>
    </row>
    <row r="121" spans="2:5">
      <c r="B121" s="19">
        <v>2020.3</v>
      </c>
      <c r="C121" s="20">
        <v>9.2999999999999985E-2</v>
      </c>
      <c r="D121" s="20">
        <v>1.3650969696969693E-2</v>
      </c>
      <c r="E121" s="20">
        <f t="shared" si="3"/>
        <v>7.9349030303030296E-2</v>
      </c>
    </row>
    <row r="122" spans="2:5">
      <c r="B122" s="19">
        <v>2020.4</v>
      </c>
      <c r="C122" s="20">
        <v>9.5599999999999991E-2</v>
      </c>
      <c r="D122" s="20">
        <v>1.6167287878787885E-2</v>
      </c>
      <c r="E122" s="20">
        <f t="shared" si="3"/>
        <v>7.9432712121212112E-2</v>
      </c>
    </row>
    <row r="123" spans="2:5">
      <c r="B123" s="19">
        <v>2021.1</v>
      </c>
      <c r="C123" s="20">
        <v>9.4500000000000001E-2</v>
      </c>
      <c r="D123" s="20">
        <v>2.0693546875000003E-2</v>
      </c>
      <c r="E123" s="20">
        <f t="shared" si="3"/>
        <v>7.3806453125000004E-2</v>
      </c>
    </row>
    <row r="124" spans="2:5">
      <c r="B124" s="19">
        <v>2021.2</v>
      </c>
      <c r="C124" s="20">
        <v>9.4683333333333328E-2</v>
      </c>
      <c r="D124" s="20">
        <v>2.2536384615384621E-2</v>
      </c>
      <c r="E124" s="20">
        <f t="shared" si="3"/>
        <v>7.2146948717948703E-2</v>
      </c>
    </row>
    <row r="125" spans="2:5">
      <c r="B125" s="19">
        <v>2021.3</v>
      </c>
      <c r="C125" s="20">
        <v>9.2740000000000003E-2</v>
      </c>
      <c r="D125" s="20">
        <v>1.9311075757575756E-2</v>
      </c>
      <c r="E125" s="20">
        <f t="shared" si="3"/>
        <v>7.3428924242424254E-2</v>
      </c>
    </row>
    <row r="126" spans="2:5">
      <c r="B126" s="19">
        <v>2021.4</v>
      </c>
      <c r="C126" s="20">
        <v>9.6733333333333338E-2</v>
      </c>
      <c r="D126" s="20">
        <v>1.943701515151515E-2</v>
      </c>
      <c r="E126" s="20">
        <f t="shared" si="3"/>
        <v>7.7296318181818188E-2</v>
      </c>
    </row>
    <row r="127" spans="2:5">
      <c r="B127" s="19">
        <v>2022.1</v>
      </c>
      <c r="C127" s="20">
        <v>9.4500000000000015E-2</v>
      </c>
      <c r="D127" s="20">
        <v>2.2523281249999996E-2</v>
      </c>
      <c r="E127" s="20">
        <f t="shared" si="3"/>
        <v>7.1976718750000016E-2</v>
      </c>
    </row>
    <row r="128" spans="2:5">
      <c r="B128" s="19">
        <v>2022.2</v>
      </c>
      <c r="C128" s="20">
        <v>9.5000000000000001E-2</v>
      </c>
      <c r="D128" s="20">
        <v>3.0324123076923084E-2</v>
      </c>
      <c r="E128" s="20">
        <f t="shared" si="3"/>
        <v>6.4675876923076914E-2</v>
      </c>
    </row>
    <row r="129" spans="2:5">
      <c r="B129" s="19">
        <v>2022.3</v>
      </c>
      <c r="C129" s="20">
        <v>9.1399999999999995E-2</v>
      </c>
      <c r="D129" s="20">
        <v>3.2550939393939403E-2</v>
      </c>
      <c r="E129" s="20">
        <f t="shared" si="3"/>
        <v>5.8849060606060592E-2</v>
      </c>
    </row>
    <row r="130" spans="2:5">
      <c r="B130" s="19">
        <v>2022.4</v>
      </c>
      <c r="C130" s="20">
        <v>9.5000000000000001E-2</v>
      </c>
      <c r="D130" s="20">
        <v>4.0089761904761906E-2</v>
      </c>
      <c r="E130" s="20">
        <f t="shared" si="3"/>
        <v>5.4910238095238095E-2</v>
      </c>
    </row>
    <row r="131" spans="2:5">
      <c r="B131" s="28" t="s">
        <v>1168</v>
      </c>
      <c r="C131" s="29">
        <f>AVERAGE(C7:C130)</f>
        <v>0.1060276106988494</v>
      </c>
      <c r="D131" s="29">
        <f>AVERAGE(D7:D130)</f>
        <v>4.5532897389206357E-2</v>
      </c>
      <c r="E131" s="29">
        <f>AVERAGE(E7:E130)</f>
        <v>6.0494713309643101E-2</v>
      </c>
    </row>
    <row r="132" spans="2:5" ht="13.5" thickBot="1">
      <c r="B132" s="30" t="s">
        <v>1239</v>
      </c>
      <c r="C132" s="31">
        <f>MEDIAN(C7:C130)</f>
        <v>0.10581666666666667</v>
      </c>
      <c r="D132" s="31">
        <f>MEDIAN(D7:D130)</f>
        <v>4.6058447319347322E-2</v>
      </c>
      <c r="E132" s="31">
        <f>MEDIAN(E7:E130)</f>
        <v>6.1780053030303039E-2</v>
      </c>
    </row>
    <row r="133" spans="2:5">
      <c r="B133" s="19"/>
      <c r="C133" s="8"/>
      <c r="D133" s="20"/>
    </row>
    <row r="134" spans="2:5">
      <c r="C134" s="8"/>
      <c r="D134" s="20"/>
    </row>
    <row r="135" spans="2:5">
      <c r="B135" s="19"/>
      <c r="D135" s="20"/>
    </row>
    <row r="136" spans="2:5">
      <c r="B136" s="19"/>
      <c r="D136" s="20"/>
    </row>
    <row r="137" spans="2:5">
      <c r="D137" s="20"/>
    </row>
    <row r="138" spans="2:5">
      <c r="D138" s="20"/>
    </row>
    <row r="139" spans="2:5">
      <c r="D139" s="20"/>
    </row>
    <row r="140" spans="2:5">
      <c r="D140" s="20"/>
    </row>
    <row r="141" spans="2:5">
      <c r="D141" s="20"/>
    </row>
  </sheetData>
  <mergeCells count="2">
    <mergeCell ref="H2:O2"/>
    <mergeCell ref="H3:O3"/>
  </mergeCells>
  <printOptions horizontalCentered="1"/>
  <pageMargins left="0.45" right="0.45" top="0.75" bottom="0.75" header="0.3" footer="0.3"/>
  <pageSetup scale="61" fitToHeight="3" orientation="portrait" useFirstPageNumber="1" r:id="rId1"/>
  <headerFooter scaleWithDoc="0">
    <oddHeader>&amp;R&amp;"Times New Roman,Bold"Attachment JCN-7
Page &amp;P of &amp;N</oddHeader>
  </headerFooter>
  <rowBreaks count="1" manualBreakCount="1">
    <brk id="68"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A r g o G u i d   x m l n s : x s d = " h t t p : / / w w w . w 3 . o r g / 2 0 0 1 / X M L S c h e m a "   x m l n s : x s i = " h t t p : / / w w w . w 3 . o r g / 2 0 0 1 / X M L S c h e m a - i n s t a n c e "   x m l n s = " h t t p : / / w w w . b o o z a l l e n . c o m / a r g o / g u i d " > e a 0 9 6 a 4 d - 6 e 2 6 - 4 b a 2 - 9 0 d d - f b 5 0 8 6 f 1 8 b 6 e < / A r g o G u i d > 
</file>

<file path=customXml/item2.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itness xmlns="5ba878c6-b33b-4b7d-8b1a-66240161f50d" xsi:nil="true"/>
  </documentManagement>
</p:properties>
</file>

<file path=customXml/itemProps1.xml><?xml version="1.0" encoding="utf-8"?>
<ds:datastoreItem xmlns:ds="http://schemas.openxmlformats.org/officeDocument/2006/customXml" ds:itemID="{56058C93-4E71-4428-B3CA-D9346C7AD595}">
  <ds:schemaRefs>
    <ds:schemaRef ds:uri="http://www.w3.org/2001/XMLSchema"/>
    <ds:schemaRef ds:uri="http://www.boozallen.com/argo/guid"/>
  </ds:schemaRefs>
</ds:datastoreItem>
</file>

<file path=customXml/itemProps2.xml><?xml version="1.0" encoding="utf-8"?>
<ds:datastoreItem xmlns:ds="http://schemas.openxmlformats.org/officeDocument/2006/customXml" ds:itemID="{36B5CF08-72B6-4F60-B560-671908E02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ED48E2-42F9-43A5-98F8-3D11602A0093}">
  <ds:schemaRefs>
    <ds:schemaRef ds:uri="http://schemas.microsoft.com/sharepoint/v3/contenttype/forms"/>
  </ds:schemaRefs>
</ds:datastoreItem>
</file>

<file path=customXml/itemProps4.xml><?xml version="1.0" encoding="utf-8"?>
<ds:datastoreItem xmlns:ds="http://schemas.openxmlformats.org/officeDocument/2006/customXml" ds:itemID="{0DEED249-C6E8-4D9F-B5B4-0B3FBA427461}">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745fd72d-7e83-4669-aadd-86863736241e"/>
    <ds:schemaRef ds:uri="5ba878c6-b33b-4b7d-8b1a-66240161f50d"/>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JCN-2 Comprehensive Summary</vt:lpstr>
      <vt:lpstr>JCN 3 - Proxy Selection</vt:lpstr>
      <vt:lpstr>JCN-4 Constant DCF</vt:lpstr>
      <vt:lpstr>JCN-5 SP 500 MRP 1</vt:lpstr>
      <vt:lpstr>JCN-5 SP 500 MRP 2</vt:lpstr>
      <vt:lpstr>JCN-6 CAPM 1</vt:lpstr>
      <vt:lpstr>JCN-6 CAPM 2</vt:lpstr>
      <vt:lpstr>JCN-7 Risk Premium</vt:lpstr>
      <vt:lpstr>JCN-8 Expected Earnings</vt:lpstr>
      <vt:lpstr>JCN-9 Reg Risk</vt:lpstr>
      <vt:lpstr>JCN-10 Capital Structure</vt:lpstr>
      <vt:lpstr>'JCN 3 - Proxy Selection'!Print_Area</vt:lpstr>
      <vt:lpstr>'JCN-10 Capital Structure'!Print_Area</vt:lpstr>
      <vt:lpstr>'JCN-6 CAPM 1'!Print_Area</vt:lpstr>
      <vt:lpstr>'JCN-6 CAPM 2'!Print_Area</vt:lpstr>
      <vt:lpstr>'JCN-7 Risk Premium'!Print_Area</vt:lpstr>
      <vt:lpstr>'JCN-8 Expected Earnings'!Print_Area</vt:lpstr>
      <vt:lpstr>'JCN-9 Reg Risk'!Print_Area</vt:lpstr>
      <vt:lpstr>'JCN-5 SP 500 MRP 1'!Print_Titles</vt:lpstr>
      <vt:lpstr>'JCN-5 SP 500 MRP 2'!Print_Titles</vt:lpstr>
      <vt:lpstr>'JCN-7 Risk Premium'!Print_Titles</vt:lpstr>
      <vt:lpstr>'JCN-9 Reg Risk'!Print_Titles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2022-11-23T02:26:51Z</dcterms:created>
  <dcterms:modified xsi:type="dcterms:W3CDTF">2022-11-30T15:55:36Z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{1E881A77-6558-4684-B4CA-CFF56A0507C0}</vt:lpwstr>
  </property>
  <property fmtid="{D5CDD505-2E9C-101B-9397-08002B2CF9AE}" pid="3" name="ContentTypeId">
    <vt:lpwstr>0x0101005C6E46BEEC65514998BA1B34889D3D88</vt:lpwstr>
  </property>
</Properties>
</file>