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Testimony/Jacob Colley/"/>
    </mc:Choice>
  </mc:AlternateContent>
  <xr:revisionPtr revIDLastSave="0" documentId="13_ncr:1_{E2E736AD-0B55-42C3-ACA5-718E408F7510}" xr6:coauthVersionLast="47" xr6:coauthVersionMax="47" xr10:uidLastSave="{00000000-0000-0000-0000-000000000000}"/>
  <bookViews>
    <workbookView xWindow="-120" yWindow="-120" windowWidth="29040" windowHeight="15840" tabRatio="905" xr2:uid="{88CBEDD5-598F-4AC0-A08D-6098B46061BF}"/>
  </bookViews>
  <sheets>
    <sheet name="Avg Late Fee Calc" sheetId="2" r:id="rId1"/>
    <sheet name="Cost Inpu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2" l="1"/>
  <c r="I20" i="2" s="1"/>
  <c r="I18" i="2"/>
  <c r="I7" i="2"/>
  <c r="E20" i="2"/>
  <c r="G7" i="2" l="1"/>
  <c r="E7" i="2"/>
  <c r="B20" i="2"/>
  <c r="F20" i="2"/>
  <c r="G20" i="2" s="1"/>
  <c r="D20" i="2"/>
  <c r="C20" i="2"/>
  <c r="B22" i="2"/>
  <c r="B23" i="2" s="1"/>
  <c r="G18" i="2"/>
  <c r="I8" i="2"/>
  <c r="I9" i="2"/>
  <c r="I10" i="2"/>
  <c r="I11" i="2"/>
  <c r="I12" i="2"/>
  <c r="I13" i="2"/>
  <c r="I14" i="2"/>
  <c r="I15" i="2"/>
  <c r="I16" i="2"/>
  <c r="I17" i="2"/>
  <c r="E8" i="2"/>
  <c r="E9" i="2"/>
  <c r="E10" i="2"/>
  <c r="E11" i="2"/>
  <c r="E12" i="2"/>
  <c r="E13" i="2"/>
  <c r="E14" i="2"/>
  <c r="E15" i="2"/>
  <c r="E16" i="2"/>
  <c r="E17" i="2"/>
  <c r="E18" i="2"/>
  <c r="G8" i="2" l="1"/>
  <c r="G9" i="2" l="1"/>
  <c r="G10" i="2"/>
  <c r="G11" i="2"/>
  <c r="G12" i="2"/>
  <c r="G13" i="2"/>
  <c r="G14" i="2"/>
  <c r="G15" i="2"/>
  <c r="G16" i="2"/>
  <c r="G17" i="2"/>
</calcChain>
</file>

<file path=xl/sharedStrings.xml><?xml version="1.0" encoding="utf-8"?>
<sst xmlns="http://schemas.openxmlformats.org/spreadsheetml/2006/main" count="25" uniqueCount="25">
  <si>
    <t>Month</t>
  </si>
  <si>
    <t>Description</t>
  </si>
  <si>
    <t>Phone cost/min</t>
  </si>
  <si>
    <t>% of avg late bill</t>
  </si>
  <si>
    <t>Average Comm cost per late paying acct</t>
  </si>
  <si>
    <t>Average call cost per late paying acct</t>
  </si>
  <si>
    <t>Estimated Total Call Handle Time (minutes)</t>
  </si>
  <si>
    <t>Avg Monthly Carrying cost per late paying acct</t>
  </si>
  <si>
    <t>Interest rate for carrying costs</t>
  </si>
  <si>
    <t>TVM Interest Rate</t>
  </si>
  <si>
    <t>Case No. 2022-00372</t>
  </si>
  <si>
    <t># of Late paying Res Accounts</t>
  </si>
  <si>
    <t>Call Center Cost</t>
  </si>
  <si>
    <t>Delinquency Communcations</t>
  </si>
  <si>
    <t>Carrying Costs of Unpaid Bills</t>
  </si>
  <si>
    <t xml:space="preserve">Call Customer Service Costs </t>
  </si>
  <si>
    <t>DUKE ENERGY KENTUCKY, INC.</t>
  </si>
  <si>
    <t>Avg Current Month Past Due Balance</t>
  </si>
  <si>
    <t>Avg Current Month Charges on Late Paying Accounts</t>
  </si>
  <si>
    <t>Accounts elgible for 10 Day written discconect for nonpayment notice</t>
  </si>
  <si>
    <t>Avg monthly cost per late paying acct:</t>
  </si>
  <si>
    <t>Approximate Cost</t>
  </si>
  <si>
    <t>Cost Category</t>
  </si>
  <si>
    <t>Communication</t>
  </si>
  <si>
    <t>10 day DNP notice, $.06 to produce and $.51 to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</si>
</sst>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43" fontId="0" fillId="0" borderId="0" xfId="0" applyNumberFormat="1"/>
    <xf numFmtId="0" fontId="3" fillId="0" borderId="0" xfId="0" applyFont="1" applyAlignment="1">
      <alignment wrapText="1"/>
    </xf>
    <xf numFmtId="44" fontId="0" fillId="0" borderId="0" xfId="0" applyNumberFormat="1"/>
    <xf numFmtId="10" fontId="3" fillId="0" borderId="0" xfId="4" applyNumberFormat="1" applyFont="1"/>
    <xf numFmtId="0" fontId="7" fillId="0" borderId="0" xfId="0" applyFont="1"/>
    <xf numFmtId="0" fontId="0" fillId="0" borderId="0" xfId="0" applyFont="1"/>
    <xf numFmtId="14" fontId="0" fillId="0" borderId="0" xfId="0" applyNumberFormat="1" applyFill="1"/>
    <xf numFmtId="164" fontId="0" fillId="0" borderId="0" xfId="1" applyNumberFormat="1" applyFont="1" applyFill="1"/>
    <xf numFmtId="165" fontId="0" fillId="0" borderId="0" xfId="2" applyNumberFormat="1" applyFont="1" applyFill="1"/>
    <xf numFmtId="3" fontId="4" fillId="0" borderId="0" xfId="0" applyNumberFormat="1" applyFont="1" applyFill="1" applyBorder="1" applyAlignment="1">
      <alignment horizontal="right" vertical="center"/>
    </xf>
    <xf numFmtId="44" fontId="3" fillId="0" borderId="0" xfId="0" applyNumberFormat="1" applyFont="1" applyFill="1"/>
    <xf numFmtId="0" fontId="0" fillId="0" borderId="0" xfId="0" applyFill="1"/>
    <xf numFmtId="44" fontId="0" fillId="0" borderId="0" xfId="2" applyFont="1" applyFill="1"/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165" fontId="1" fillId="0" borderId="0" xfId="2" applyNumberFormat="1" applyFont="1" applyFill="1"/>
    <xf numFmtId="9" fontId="0" fillId="0" borderId="0" xfId="4" applyFont="1"/>
    <xf numFmtId="0" fontId="5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wrapText="1" readingOrder="1"/>
    </xf>
    <xf numFmtId="0" fontId="6" fillId="0" borderId="3" xfId="0" applyFont="1" applyFill="1" applyBorder="1" applyAlignment="1">
      <alignment vertical="center" wrapText="1" readingOrder="1"/>
    </xf>
    <xf numFmtId="0" fontId="6" fillId="0" borderId="3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left" vertical="center" wrapText="1" readingOrder="1"/>
    </xf>
    <xf numFmtId="8" fontId="6" fillId="0" borderId="2" xfId="0" applyNumberFormat="1" applyFont="1" applyFill="1" applyBorder="1" applyAlignment="1">
      <alignment horizontal="center" wrapText="1" readingOrder="1"/>
    </xf>
    <xf numFmtId="0" fontId="6" fillId="0" borderId="4" xfId="0" applyFont="1" applyFill="1" applyBorder="1" applyAlignment="1">
      <alignment horizontal="left" vertical="center" wrapText="1" readingOrder="1"/>
    </xf>
    <xf numFmtId="10" fontId="0" fillId="0" borderId="0" xfId="4" applyNumberFormat="1" applyFont="1" applyFill="1" applyAlignment="1"/>
    <xf numFmtId="44" fontId="0" fillId="0" borderId="7" xfId="2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165" fontId="0" fillId="0" borderId="7" xfId="2" applyNumberFormat="1" applyFont="1" applyFill="1" applyBorder="1"/>
    <xf numFmtId="44" fontId="0" fillId="0" borderId="8" xfId="2" applyNumberFormat="1" applyFont="1" applyFill="1" applyBorder="1"/>
    <xf numFmtId="0" fontId="0" fillId="0" borderId="7" xfId="0" applyFill="1" applyBorder="1"/>
    <xf numFmtId="165" fontId="1" fillId="0" borderId="9" xfId="2" applyNumberFormat="1" applyFont="1" applyFill="1" applyBorder="1"/>
    <xf numFmtId="44" fontId="3" fillId="0" borderId="10" xfId="2" applyNumberFormat="1" applyFont="1" applyFill="1" applyBorder="1"/>
    <xf numFmtId="0" fontId="7" fillId="0" borderId="7" xfId="3" applyFont="1" applyFill="1" applyBorder="1" applyAlignment="1">
      <alignment horizontal="center" wrapText="1"/>
    </xf>
    <xf numFmtId="164" fontId="7" fillId="0" borderId="7" xfId="3" applyNumberFormat="1" applyFont="1" applyFill="1" applyBorder="1"/>
    <xf numFmtId="44" fontId="1" fillId="0" borderId="8" xfId="2" applyFont="1" applyFill="1" applyBorder="1"/>
    <xf numFmtId="164" fontId="7" fillId="0" borderId="7" xfId="1" applyNumberFormat="1" applyFont="1" applyFill="1" applyBorder="1"/>
    <xf numFmtId="0" fontId="7" fillId="0" borderId="7" xfId="3" applyFont="1" applyFill="1" applyBorder="1"/>
    <xf numFmtId="3" fontId="4" fillId="0" borderId="9" xfId="0" applyNumberFormat="1" applyFont="1" applyFill="1" applyBorder="1" applyAlignment="1">
      <alignment horizontal="right" vertical="center"/>
    </xf>
    <xf numFmtId="44" fontId="3" fillId="0" borderId="10" xfId="2" applyFont="1" applyFill="1" applyBorder="1"/>
    <xf numFmtId="0" fontId="0" fillId="0" borderId="7" xfId="0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8" fontId="6" fillId="0" borderId="3" xfId="0" applyNumberFormat="1" applyFont="1" applyFill="1" applyBorder="1" applyAlignment="1">
      <alignment horizontal="center" readingOrder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5">
    <cellStyle name="Comma" xfId="1" builtinId="3"/>
    <cellStyle name="Currency" xfId="2" builtinId="4"/>
    <cellStyle name="Neutral" xfId="3" builtinId="2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E2A9-07BA-4EEA-99DD-27242B694605}">
  <sheetPr>
    <pageSetUpPr fitToPage="1"/>
  </sheetPr>
  <dimension ref="A1:M28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27.28515625" customWidth="1"/>
    <col min="2" max="2" width="12.7109375" customWidth="1"/>
    <col min="3" max="3" width="15.28515625" customWidth="1"/>
    <col min="4" max="4" width="17" bestFit="1" customWidth="1"/>
    <col min="5" max="5" width="16.28515625" customWidth="1"/>
    <col min="6" max="6" width="17" customWidth="1"/>
    <col min="7" max="7" width="15.7109375" bestFit="1" customWidth="1"/>
    <col min="8" max="8" width="14.5703125" bestFit="1" customWidth="1"/>
    <col min="9" max="9" width="16.5703125" customWidth="1"/>
    <col min="10" max="10" width="14.7109375" style="8" customWidth="1"/>
    <col min="13" max="13" width="10.28515625" bestFit="1" customWidth="1"/>
  </cols>
  <sheetData>
    <row r="1" spans="1:13" x14ac:dyDescent="0.25">
      <c r="A1" t="s">
        <v>16</v>
      </c>
    </row>
    <row r="2" spans="1:13" x14ac:dyDescent="0.25">
      <c r="A2" t="s">
        <v>10</v>
      </c>
    </row>
    <row r="4" spans="1:13" ht="15.75" thickBot="1" x14ac:dyDescent="0.3"/>
    <row r="5" spans="1:13" x14ac:dyDescent="0.25">
      <c r="D5" s="47" t="s">
        <v>14</v>
      </c>
      <c r="E5" s="48"/>
      <c r="F5" s="47" t="s">
        <v>13</v>
      </c>
      <c r="G5" s="48"/>
      <c r="H5" s="47" t="s">
        <v>15</v>
      </c>
      <c r="I5" s="48"/>
    </row>
    <row r="6" spans="1:13" s="1" customFormat="1" ht="75" x14ac:dyDescent="0.25">
      <c r="A6" s="16" t="s">
        <v>0</v>
      </c>
      <c r="B6" s="16" t="s">
        <v>11</v>
      </c>
      <c r="C6" s="16" t="s">
        <v>18</v>
      </c>
      <c r="D6" s="29" t="s">
        <v>17</v>
      </c>
      <c r="E6" s="30" t="s">
        <v>7</v>
      </c>
      <c r="F6" s="43" t="s">
        <v>19</v>
      </c>
      <c r="G6" s="30" t="s">
        <v>4</v>
      </c>
      <c r="H6" s="36" t="s">
        <v>6</v>
      </c>
      <c r="I6" s="30" t="s">
        <v>5</v>
      </c>
      <c r="J6" s="17"/>
    </row>
    <row r="7" spans="1:13" x14ac:dyDescent="0.25">
      <c r="A7" s="9">
        <v>44256</v>
      </c>
      <c r="B7" s="10">
        <v>29861</v>
      </c>
      <c r="C7" s="11">
        <v>115.49</v>
      </c>
      <c r="D7" s="31">
        <v>266.77</v>
      </c>
      <c r="E7" s="32">
        <f>D7*('Cost Inputs'!$B$4/12)</f>
        <v>1.2115804166666666</v>
      </c>
      <c r="F7" s="44">
        <v>8650</v>
      </c>
      <c r="G7" s="38">
        <f>$F7*'Cost Inputs'!$B$2/$B7</f>
        <v>0.16511503298616925</v>
      </c>
      <c r="H7" s="37">
        <v>80608.084677419349</v>
      </c>
      <c r="I7" s="38">
        <f>H7*'Cost Inputs'!B$3/B7</f>
        <v>2.4834880915986002</v>
      </c>
      <c r="J7" s="13"/>
      <c r="L7" s="20"/>
      <c r="M7" s="3"/>
    </row>
    <row r="8" spans="1:13" x14ac:dyDescent="0.25">
      <c r="A8" s="9">
        <v>44287</v>
      </c>
      <c r="B8" s="10">
        <v>27551</v>
      </c>
      <c r="C8" s="11">
        <v>90.5</v>
      </c>
      <c r="D8" s="31">
        <v>219.16</v>
      </c>
      <c r="E8" s="32">
        <f>D8*('Cost Inputs'!$B$4/12)</f>
        <v>0.99535166666666675</v>
      </c>
      <c r="F8" s="44">
        <v>8089</v>
      </c>
      <c r="G8" s="38">
        <f>$F8*'Cost Inputs'!$B$2/$B8</f>
        <v>0.16735254618707124</v>
      </c>
      <c r="H8" s="37">
        <v>46120.786290322569</v>
      </c>
      <c r="I8" s="38">
        <f>H8*'Cost Inputs'!B$3/B8</f>
        <v>1.5400937674529696</v>
      </c>
      <c r="J8" s="13"/>
      <c r="L8" s="20"/>
      <c r="M8" s="3"/>
    </row>
    <row r="9" spans="1:13" x14ac:dyDescent="0.25">
      <c r="A9" s="9">
        <v>44317</v>
      </c>
      <c r="B9" s="10">
        <v>28107</v>
      </c>
      <c r="C9" s="11">
        <v>73.5</v>
      </c>
      <c r="D9" s="31">
        <v>183.53</v>
      </c>
      <c r="E9" s="32">
        <f>D9*('Cost Inputs'!$B$4/12)</f>
        <v>0.8335320833333334</v>
      </c>
      <c r="F9" s="44">
        <v>6968</v>
      </c>
      <c r="G9" s="38">
        <f>$F9*'Cost Inputs'!$B$2/$B9</f>
        <v>0.14130857081865728</v>
      </c>
      <c r="H9" s="37">
        <v>20049.308333333327</v>
      </c>
      <c r="I9" s="38">
        <f>H9*'Cost Inputs'!B$3/B9</f>
        <v>0.6562551558923635</v>
      </c>
      <c r="J9" s="13"/>
      <c r="L9" s="20"/>
      <c r="M9" s="3"/>
    </row>
    <row r="10" spans="1:13" x14ac:dyDescent="0.25">
      <c r="A10" s="9">
        <v>44348</v>
      </c>
      <c r="B10" s="10">
        <v>30180</v>
      </c>
      <c r="C10" s="11">
        <v>74.55</v>
      </c>
      <c r="D10" s="31">
        <v>155.68</v>
      </c>
      <c r="E10" s="32">
        <f>D10*('Cost Inputs'!$B$4/12)</f>
        <v>0.70704666666666671</v>
      </c>
      <c r="F10" s="44">
        <v>6714</v>
      </c>
      <c r="G10" s="38">
        <f>$F10*'Cost Inputs'!$B$2/$B10</f>
        <v>0.12680516898608349</v>
      </c>
      <c r="H10" s="37">
        <v>20842.141666666659</v>
      </c>
      <c r="I10" s="38">
        <f>H10*'Cost Inputs'!B$3/B10</f>
        <v>0.63534692953390748</v>
      </c>
      <c r="J10" s="13"/>
      <c r="L10" s="20"/>
      <c r="M10" s="3"/>
    </row>
    <row r="11" spans="1:13" x14ac:dyDescent="0.25">
      <c r="A11" s="9">
        <v>44378</v>
      </c>
      <c r="B11" s="10">
        <v>32079</v>
      </c>
      <c r="C11" s="11">
        <v>97.17</v>
      </c>
      <c r="D11" s="31">
        <v>148.78</v>
      </c>
      <c r="E11" s="32">
        <f>D11*('Cost Inputs'!$B$4/12)</f>
        <v>0.67570916666666669</v>
      </c>
      <c r="F11" s="44">
        <v>6464</v>
      </c>
      <c r="G11" s="38">
        <f>$F11*'Cost Inputs'!$B$2/$B11</f>
        <v>0.11485644814364536</v>
      </c>
      <c r="H11" s="39">
        <v>26206.866666666665</v>
      </c>
      <c r="I11" s="38">
        <f>H11*'Cost Inputs'!B$3/B11</f>
        <v>0.75159192410403486</v>
      </c>
      <c r="J11" s="13"/>
      <c r="L11" s="20"/>
      <c r="M11" s="3"/>
    </row>
    <row r="12" spans="1:13" x14ac:dyDescent="0.25">
      <c r="A12" s="9">
        <v>44409</v>
      </c>
      <c r="B12" s="10">
        <v>33962</v>
      </c>
      <c r="C12" s="11">
        <v>120.36</v>
      </c>
      <c r="D12" s="31">
        <v>166.5</v>
      </c>
      <c r="E12" s="32">
        <f>D12*('Cost Inputs'!$B$4/12)</f>
        <v>0.75618750000000001</v>
      </c>
      <c r="F12" s="44">
        <v>7889</v>
      </c>
      <c r="G12" s="38">
        <f>$F12*'Cost Inputs'!$B$2/$B12</f>
        <v>0.1324047464813615</v>
      </c>
      <c r="H12" s="39">
        <v>42049.05</v>
      </c>
      <c r="I12" s="38">
        <f>H12*'Cost Inputs'!B$3/B12</f>
        <v>1.1390709027736883</v>
      </c>
      <c r="J12" s="13"/>
      <c r="L12" s="20"/>
      <c r="M12" s="3"/>
    </row>
    <row r="13" spans="1:13" x14ac:dyDescent="0.25">
      <c r="A13" s="9">
        <v>44440</v>
      </c>
      <c r="B13" s="10">
        <v>33354</v>
      </c>
      <c r="C13" s="11">
        <v>115.86</v>
      </c>
      <c r="D13" s="31">
        <v>155.58000000000001</v>
      </c>
      <c r="E13" s="32">
        <f>D13*('Cost Inputs'!$B$4/12)</f>
        <v>0.70659250000000007</v>
      </c>
      <c r="F13" s="44">
        <v>7942</v>
      </c>
      <c r="G13" s="38">
        <f>$F13*'Cost Inputs'!$B$2/$B13</f>
        <v>0.13572405108832522</v>
      </c>
      <c r="H13" s="39">
        <v>38996.199999999997</v>
      </c>
      <c r="I13" s="38">
        <f>H13*'Cost Inputs'!B$3/B13</f>
        <v>1.0756282304970919</v>
      </c>
      <c r="J13" s="13"/>
      <c r="L13" s="20"/>
      <c r="M13" s="3"/>
    </row>
    <row r="14" spans="1:13" x14ac:dyDescent="0.25">
      <c r="A14" s="9">
        <v>44470</v>
      </c>
      <c r="B14" s="10">
        <v>35716</v>
      </c>
      <c r="C14" s="11">
        <v>114.9</v>
      </c>
      <c r="D14" s="31">
        <v>152.62</v>
      </c>
      <c r="E14" s="32">
        <f>D14*('Cost Inputs'!$B$4/12)</f>
        <v>0.69314916666666671</v>
      </c>
      <c r="F14" s="44">
        <v>8237</v>
      </c>
      <c r="G14" s="38">
        <f>$F14*'Cost Inputs'!$B$2/$B14</f>
        <v>0.13145621010191508</v>
      </c>
      <c r="H14" s="39">
        <v>43670.283333333333</v>
      </c>
      <c r="I14" s="38">
        <f>H14*'Cost Inputs'!B$3/B14</f>
        <v>1.1248925038264832</v>
      </c>
      <c r="J14" s="13"/>
      <c r="L14" s="20"/>
      <c r="M14" s="3"/>
    </row>
    <row r="15" spans="1:13" x14ac:dyDescent="0.25">
      <c r="A15" s="9">
        <v>44501</v>
      </c>
      <c r="B15" s="10">
        <v>32910</v>
      </c>
      <c r="C15" s="11">
        <v>82.95</v>
      </c>
      <c r="D15" s="31">
        <v>141.33000000000001</v>
      </c>
      <c r="E15" s="32">
        <f>D15*('Cost Inputs'!$B$4/12)</f>
        <v>0.64187375000000013</v>
      </c>
      <c r="F15" s="44">
        <v>8220</v>
      </c>
      <c r="G15" s="38">
        <f>$F15*'Cost Inputs'!$B$2/$B15</f>
        <v>0.1423701002734731</v>
      </c>
      <c r="H15" s="39">
        <v>44409.85</v>
      </c>
      <c r="I15" s="38">
        <f>H15*'Cost Inputs'!B$3/B15</f>
        <v>1.2414786387116377</v>
      </c>
      <c r="J15" s="13"/>
      <c r="L15" s="20"/>
      <c r="M15" s="3"/>
    </row>
    <row r="16" spans="1:13" x14ac:dyDescent="0.25">
      <c r="A16" s="9">
        <v>44531</v>
      </c>
      <c r="B16" s="10">
        <v>29415</v>
      </c>
      <c r="C16" s="11">
        <v>88.6</v>
      </c>
      <c r="D16" s="31">
        <v>158.94999999999999</v>
      </c>
      <c r="E16" s="32">
        <f>D16*('Cost Inputs'!$B$4/12)</f>
        <v>0.72189791666666669</v>
      </c>
      <c r="F16" s="44">
        <v>7006</v>
      </c>
      <c r="G16" s="38">
        <f>$F16*'Cost Inputs'!$B$2/$B16</f>
        <v>0.13576134625191227</v>
      </c>
      <c r="H16" s="39">
        <v>52997.3</v>
      </c>
      <c r="I16" s="38">
        <f>H16*'Cost Inputs'!B$3/B16</f>
        <v>1.657573210946796</v>
      </c>
      <c r="J16" s="13"/>
      <c r="L16" s="20"/>
      <c r="M16" s="3"/>
    </row>
    <row r="17" spans="1:13" x14ac:dyDescent="0.25">
      <c r="A17" s="9">
        <v>44562</v>
      </c>
      <c r="B17" s="10">
        <v>34155</v>
      </c>
      <c r="C17" s="11">
        <v>123.13</v>
      </c>
      <c r="D17" s="31">
        <v>210.13</v>
      </c>
      <c r="E17" s="32">
        <f>D17*('Cost Inputs'!$B$4/12)</f>
        <v>0.95434041666666669</v>
      </c>
      <c r="F17" s="44">
        <v>7487</v>
      </c>
      <c r="G17" s="38">
        <f>$F17*'Cost Inputs'!$B$2/$B17</f>
        <v>0.12494773825208605</v>
      </c>
      <c r="H17" s="39">
        <v>86567.75</v>
      </c>
      <c r="I17" s="38">
        <f>H17*'Cost Inputs'!B$3/B17</f>
        <v>2.331791245791246</v>
      </c>
      <c r="J17" s="13"/>
      <c r="L17" s="20"/>
      <c r="M17" s="3"/>
    </row>
    <row r="18" spans="1:13" x14ac:dyDescent="0.25">
      <c r="A18" s="9">
        <v>44593</v>
      </c>
      <c r="B18" s="10">
        <v>33715</v>
      </c>
      <c r="C18" s="11">
        <v>163.76</v>
      </c>
      <c r="D18" s="31">
        <v>296.26</v>
      </c>
      <c r="E18" s="32">
        <f>D18*('Cost Inputs'!$B$4/12)</f>
        <v>1.3455141666666668</v>
      </c>
      <c r="F18" s="44">
        <v>10126</v>
      </c>
      <c r="G18" s="38">
        <f>$F18*'Cost Inputs'!$B$2/$B18</f>
        <v>0.17119442384695238</v>
      </c>
      <c r="H18" s="39">
        <v>87774.633333333331</v>
      </c>
      <c r="I18" s="38">
        <f>H18*'Cost Inputs'!B$3/B18</f>
        <v>2.3951553512284347</v>
      </c>
      <c r="J18" s="13"/>
      <c r="L18" s="20"/>
      <c r="M18" s="3"/>
    </row>
    <row r="19" spans="1:13" x14ac:dyDescent="0.25">
      <c r="A19" s="14"/>
      <c r="B19" s="14"/>
      <c r="C19" s="15"/>
      <c r="D19" s="33"/>
      <c r="E19" s="32"/>
      <c r="F19" s="33"/>
      <c r="G19" s="38"/>
      <c r="H19" s="40"/>
      <c r="I19" s="38"/>
      <c r="J19" s="13"/>
    </row>
    <row r="20" spans="1:13" ht="15.75" thickBot="1" x14ac:dyDescent="0.3">
      <c r="A20" s="45"/>
      <c r="B20" s="12">
        <f>AVERAGE(B7:B18)</f>
        <v>31750.416666666668</v>
      </c>
      <c r="C20" s="19">
        <f>AVERAGE(C7:C18)</f>
        <v>105.06416666666668</v>
      </c>
      <c r="D20" s="34">
        <f>AVERAGE(D7:D18)</f>
        <v>187.94083333333333</v>
      </c>
      <c r="E20" s="35">
        <f>D20*('Cost Inputs'!$B$4/12)</f>
        <v>0.85356461805555561</v>
      </c>
      <c r="F20" s="41">
        <f>AVERAGE(F7:F18)</f>
        <v>7816</v>
      </c>
      <c r="G20" s="42">
        <f>$F20*'Cost Inputs'!$B$2/$B20</f>
        <v>0.14031689872836314</v>
      </c>
      <c r="H20" s="41">
        <f>AVERAGE(H7:H18)</f>
        <v>49191.02119175627</v>
      </c>
      <c r="I20" s="42">
        <f>H20*'Cost Inputs'!B$3/B20</f>
        <v>1.4253589164367639</v>
      </c>
    </row>
    <row r="21" spans="1:13" x14ac:dyDescent="0.25">
      <c r="H21" s="7"/>
      <c r="I21" s="8"/>
      <c r="J21"/>
    </row>
    <row r="22" spans="1:13" ht="30" x14ac:dyDescent="0.25">
      <c r="A22" s="4" t="s">
        <v>20</v>
      </c>
      <c r="B22" s="13">
        <f>I20+G20+E20</f>
        <v>2.4192404332206827</v>
      </c>
      <c r="C22" s="5"/>
      <c r="D22" s="5"/>
      <c r="E22" s="5"/>
      <c r="I22" s="8"/>
      <c r="J22"/>
    </row>
    <row r="23" spans="1:13" x14ac:dyDescent="0.25">
      <c r="A23" s="4" t="s">
        <v>3</v>
      </c>
      <c r="B23" s="6">
        <f>B22/C20</f>
        <v>2.3026313442299697E-2</v>
      </c>
      <c r="C23" s="5"/>
      <c r="D23" s="5"/>
      <c r="I23" s="8"/>
      <c r="J23"/>
    </row>
    <row r="27" spans="1:13" x14ac:dyDescent="0.25">
      <c r="A27" s="1"/>
      <c r="B27" s="2"/>
    </row>
    <row r="28" spans="1:13" x14ac:dyDescent="0.25">
      <c r="B28" s="1"/>
    </row>
  </sheetData>
  <sortState xmlns:xlrd2="http://schemas.microsoft.com/office/spreadsheetml/2017/richdata2" ref="A7:B18">
    <sortCondition ref="A7:A18"/>
  </sortState>
  <mergeCells count="3">
    <mergeCell ref="D5:E5"/>
    <mergeCell ref="F5:G5"/>
    <mergeCell ref="H5:I5"/>
  </mergeCells>
  <pageMargins left="0.7" right="0.7" top="0.75" bottom="0.75" header="0.3" footer="0.3"/>
  <pageSetup scale="80" orientation="landscape" r:id="rId1"/>
  <headerFooter>
    <oddHeader>&amp;R&amp;"Times New Roman,Bold"&amp;10Attachment JSC-1
Page &amp;P of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376B-E9B2-4773-AC6F-8E28080FF945}">
  <dimension ref="A1:C4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20.42578125" customWidth="1"/>
    <col min="2" max="2" width="17" style="18" bestFit="1" customWidth="1"/>
    <col min="3" max="3" width="46.28515625" customWidth="1"/>
  </cols>
  <sheetData>
    <row r="1" spans="1:3" ht="15.75" thickBot="1" x14ac:dyDescent="0.3">
      <c r="A1" s="21" t="s">
        <v>22</v>
      </c>
      <c r="B1" s="22" t="s">
        <v>21</v>
      </c>
      <c r="C1" s="21" t="s">
        <v>1</v>
      </c>
    </row>
    <row r="2" spans="1:3" ht="31.5" thickTop="1" thickBot="1" x14ac:dyDescent="0.3">
      <c r="A2" s="23" t="s">
        <v>23</v>
      </c>
      <c r="B2" s="46">
        <v>0.56999999999999995</v>
      </c>
      <c r="C2" s="24" t="s">
        <v>24</v>
      </c>
    </row>
    <row r="3" spans="1:3" ht="15.75" thickBot="1" x14ac:dyDescent="0.3">
      <c r="A3" s="25" t="s">
        <v>2</v>
      </c>
      <c r="B3" s="26">
        <v>0.92</v>
      </c>
      <c r="C3" s="25" t="s">
        <v>12</v>
      </c>
    </row>
    <row r="4" spans="1:3" ht="30" x14ac:dyDescent="0.25">
      <c r="A4" s="27" t="s">
        <v>8</v>
      </c>
      <c r="B4" s="28">
        <v>5.45E-2</v>
      </c>
      <c r="C4" s="14" t="s">
        <v>9</v>
      </c>
    </row>
  </sheetData>
  <pageMargins left="0.7" right="0.7" top="0.75" bottom="0.75" header="0.3" footer="0.3"/>
  <pageSetup orientation="portrait" r:id="rId1"/>
  <headerFooter>
    <oddHeader>&amp;RAttachment JSC-1
Page &amp;P of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5fd72d-7e83-4669-aadd-86863736241e">
      <UserInfo>
        <DisplayName>Barrell, Maria</DisplayName>
        <AccountId>18</AccountId>
        <AccountType/>
      </UserInfo>
      <UserInfo>
        <DisplayName>Martin, Jonathon</DisplayName>
        <AccountId>44</AccountId>
        <AccountType/>
      </UserInfo>
      <UserInfo>
        <DisplayName>Womack, Brandon S</DisplayName>
        <AccountId>416</AccountId>
        <AccountType/>
      </UserInfo>
      <UserInfo>
        <DisplayName>Philemon, Lindsay B</DisplayName>
        <AccountId>78</AccountId>
        <AccountType/>
      </UserInfo>
      <UserInfo>
        <DisplayName>Colley, Jacob</DisplayName>
        <AccountId>50</AccountId>
        <AccountType/>
      </UserInfo>
      <UserInfo>
        <DisplayName>Robertson, David</DisplayName>
        <AccountId>11</AccountId>
        <AccountType/>
      </UserInfo>
      <UserInfo>
        <DisplayName>Alexander, Kevin McClain</DisplayName>
        <AccountId>165</AccountId>
        <AccountType/>
      </UserInfo>
    </SharedWithUsers>
    <Witness xmlns="5ba878c6-b33b-4b7d-8b1a-66240161f5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5FF8C-6890-44A6-AC26-2DD29EA049F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ba878c6-b33b-4b7d-8b1a-66240161f50d"/>
    <ds:schemaRef ds:uri="http://schemas.openxmlformats.org/package/2006/metadata/core-properties"/>
    <ds:schemaRef ds:uri="http://schemas.microsoft.com/office/2006/documentManagement/types"/>
    <ds:schemaRef ds:uri="745fd72d-7e83-4669-aadd-86863736241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D88902-1E4E-4863-B52E-1615A563C5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EA4BF-33CD-44DB-8CD2-7552C191F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 Late Fee Calc</vt:lpstr>
      <vt:lpstr>Cost Inputs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Jonathon</dc:creator>
  <cp:lastModifiedBy>Sunderman, Minna</cp:lastModifiedBy>
  <cp:lastPrinted>2022-11-30T01:09:25Z</cp:lastPrinted>
  <dcterms:created xsi:type="dcterms:W3CDTF">2022-03-15T19:49:30Z</dcterms:created>
  <dcterms:modified xsi:type="dcterms:W3CDTF">2022-11-30T01:09:40Z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  <property fmtid="{D5CDD505-2E9C-101B-9397-08002B2CF9AE}" pid="3" name="MediaServiceImageTags">
    <vt:lpwstr/>
  </property>
</Properties>
</file>